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cel_tabulado" sheetId="1" r:id="rId4"/>
    <sheet state="visible" name="Sheet1" sheetId="2" r:id="rId5"/>
  </sheets>
  <definedNames>
    <definedName localSheetId="0" name="ExternalData_1">excel_tabulado!$R$51:$AD$109</definedName>
  </definedNames>
  <calcPr/>
  <extLst>
    <ext uri="GoogleSheetsCustomDataVersion2">
      <go:sheetsCustomData xmlns:go="http://customooxmlschemas.google.com/" r:id="rId6" roundtripDataChecksum="OpUL2WJnrxl8Qm2/9C/zyL2DUJMQnjWEHwZkz379mXI="/>
    </ext>
  </extLst>
</workbook>
</file>

<file path=xl/sharedStrings.xml><?xml version="1.0" encoding="utf-8"?>
<sst xmlns="http://schemas.openxmlformats.org/spreadsheetml/2006/main" count="175" uniqueCount="85">
  <si>
    <t>GWA3</t>
  </si>
  <si>
    <t>Generalized</t>
  </si>
  <si>
    <t>Wind</t>
  </si>
  <si>
    <t>Climate&lt;coordinates&gt;41.472831,9.549866,0.0&lt;/coordinates&gt;</t>
  </si>
  <si>
    <t>roughness</t>
  </si>
  <si>
    <t>hub heights</t>
  </si>
  <si>
    <t>roughness length</t>
  </si>
  <si>
    <t>hub height</t>
  </si>
  <si>
    <t>OUR Roughness</t>
  </si>
  <si>
    <t>0m</t>
  </si>
  <si>
    <t xml:space="preserve">frequency per sector </t>
  </si>
  <si>
    <t>10m</t>
  </si>
  <si>
    <t>c[m/s]</t>
  </si>
  <si>
    <t>years of operation</t>
  </si>
  <si>
    <t>k</t>
  </si>
  <si>
    <t>50m</t>
  </si>
  <si>
    <t>100m</t>
  </si>
  <si>
    <t>150 m</t>
  </si>
  <si>
    <t>200m</t>
  </si>
  <si>
    <t>0.03m</t>
  </si>
  <si>
    <t>hours in a year</t>
  </si>
  <si>
    <t>1m/s interval</t>
  </si>
  <si>
    <t>v1</t>
  </si>
  <si>
    <t>v2</t>
  </si>
  <si>
    <t>avg WS</t>
  </si>
  <si>
    <t>Freq&gt;v1</t>
  </si>
  <si>
    <t>freq&gt;v2</t>
  </si>
  <si>
    <t>bin freq (%)</t>
  </si>
  <si>
    <t>hours per year</t>
  </si>
  <si>
    <t>0.1m</t>
  </si>
  <si>
    <t>0.4m</t>
  </si>
  <si>
    <t>3. Available energy generated calculation</t>
  </si>
  <si>
    <t xml:space="preserve">For a given air density, power coefficient and rotor diameter, calculate the energy generated in each interval. </t>
  </si>
  <si>
    <t>z (our chosen hub height)</t>
  </si>
  <si>
    <t>m (sealevel)</t>
  </si>
  <si>
    <t>standard sea pressure</t>
  </si>
  <si>
    <t>Pa</t>
  </si>
  <si>
    <t>Temperature</t>
  </si>
  <si>
    <t>R (specific gas constant)</t>
  </si>
  <si>
    <t>J/Kg*K</t>
  </si>
  <si>
    <t>g (gravitational constant)</t>
  </si>
  <si>
    <t>m/s*s</t>
  </si>
  <si>
    <t>mean wind speed</t>
  </si>
  <si>
    <t>air density(formula in sides)</t>
  </si>
  <si>
    <t>Rho</t>
  </si>
  <si>
    <t>the power curve from the manufacturer is noraliced to ro 1,25, we need to extrapolate with a formula</t>
  </si>
  <si>
    <t>the formula is supposed to be found in IEC 61400-12-1</t>
  </si>
  <si>
    <t>standard rho</t>
  </si>
  <si>
    <r>
      <rPr/>
      <t xml:space="preserve">Power curve from </t>
    </r>
    <r>
      <rPr>
        <color rgb="FF1155CC"/>
        <u/>
      </rPr>
      <t>https://www.thewindpower.net/turbine_fr_1558_siemens-gamesa_sg-8.0-167-dd.php</t>
    </r>
  </si>
  <si>
    <t>power coeficient (CP)</t>
  </si>
  <si>
    <t>m/s</t>
  </si>
  <si>
    <t>the power you can estract (power curve) divided by the potential</t>
  </si>
  <si>
    <t xml:space="preserve">Vcut-in </t>
  </si>
  <si>
    <t>&gt;3</t>
  </si>
  <si>
    <t>wind speed [m/s]</t>
  </si>
  <si>
    <t>Power Kw</t>
  </si>
  <si>
    <t>Corrected Power KW  for rho= 1.21 with  simple scalation</t>
  </si>
  <si>
    <t>to calculate CP Teoretical power</t>
  </si>
  <si>
    <t>Cp (i dont think we need it but here it is)</t>
  </si>
  <si>
    <t xml:space="preserve">Vcut-out </t>
  </si>
  <si>
    <t>&gt;25</t>
  </si>
  <si>
    <t>OUR TURBINE</t>
  </si>
  <si>
    <t>SG 8.0-167 DD</t>
  </si>
  <si>
    <t>link of the caracterisics turbine :</t>
  </si>
  <si>
    <t>https://www.thewindpower.net/turbine_fr_1558_siemens-gamesa_sg-8.0-167-dd.php</t>
  </si>
  <si>
    <t>offshore we consider low turbulence, we would need standard deviation of 10min win data to calculate the turbulence and we dont have it</t>
  </si>
  <si>
    <t xml:space="preserve">COST of the wind turbine : </t>
  </si>
  <si>
    <t>P (Wind turbine Power)</t>
  </si>
  <si>
    <t>W</t>
  </si>
  <si>
    <t>D (Rotor Diameter)</t>
  </si>
  <si>
    <t>m</t>
  </si>
  <si>
    <t>Area</t>
  </si>
  <si>
    <t>m^2</t>
  </si>
  <si>
    <t xml:space="preserve">Cost </t>
  </si>
  <si>
    <t>5594439,4</t>
  </si>
  <si>
    <t>LCOE</t>
  </si>
  <si>
    <t>Proposed LCOE formula in slides</t>
  </si>
  <si>
    <t>CF capacity factor is calculated  dividing real energy generation by teoreticall  max energy production</t>
  </si>
  <si>
    <t>Copying values from above tables and remove not used values from the power curve</t>
  </si>
  <si>
    <t>Energy per wind bin (kWh)</t>
  </si>
  <si>
    <t>Turbine max power (kW)</t>
  </si>
  <si>
    <t>MAX energy if power= max* hours in the year</t>
  </si>
  <si>
    <t>CF (%)</t>
  </si>
  <si>
    <t>per year</t>
  </si>
  <si>
    <t>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</si>
</sst>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color theme="1"/>
      <name val="Arial"/>
    </font>
    <font>
      <b/>
      <color theme="1"/>
      <name val="Arial"/>
    </font>
    <font>
      <color theme="1"/>
      <name val="Calibri"/>
      <scheme val="minor"/>
    </font>
    <font/>
    <font>
      <u/>
      <color rgb="FF0000FF"/>
    </font>
    <font>
      <b/>
      <sz val="9.0"/>
      <color rgb="FF000000"/>
      <name val="Arial"/>
    </font>
    <font>
      <u/>
      <color rgb="FF0563C1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</fills>
  <borders count="15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2" fillId="0" fontId="1" numFmtId="0" xfId="0" applyAlignment="1" applyBorder="1" applyFont="1">
      <alignment vertical="bottom"/>
    </xf>
    <xf borderId="0" fillId="0" fontId="1" numFmtId="0" xfId="0" applyAlignment="1" applyFont="1">
      <alignment horizontal="right" vertical="bottom"/>
    </xf>
    <xf borderId="2" fillId="0" fontId="1" numFmtId="0" xfId="0" applyAlignment="1" applyBorder="1" applyFont="1">
      <alignment horizontal="right" vertical="bottom"/>
    </xf>
    <xf borderId="3" fillId="0" fontId="1" numFmtId="0" xfId="0" applyAlignment="1" applyBorder="1" applyFont="1">
      <alignment horizontal="right" vertical="bottom"/>
    </xf>
    <xf borderId="1" fillId="0" fontId="2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5" fillId="0" fontId="3" numFmtId="0" xfId="0" applyAlignment="1" applyBorder="1" applyFont="1">
      <alignment horizontal="center" readingOrder="0"/>
    </xf>
    <xf borderId="6" fillId="0" fontId="4" numFmtId="0" xfId="0" applyBorder="1" applyFont="1"/>
    <xf borderId="7" fillId="0" fontId="1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9" fillId="0" fontId="1" numFmtId="0" xfId="0" applyAlignment="1" applyBorder="1" applyFont="1">
      <alignment vertical="bottom"/>
    </xf>
    <xf borderId="9" fillId="0" fontId="1" numFmtId="0" xfId="0" applyAlignment="1" applyBorder="1" applyFont="1">
      <alignment horizontal="right" vertical="bottom"/>
    </xf>
    <xf borderId="10" fillId="0" fontId="1" numFmtId="0" xfId="0" applyAlignment="1" applyBorder="1" applyFont="1">
      <alignment horizontal="right" vertical="bottom"/>
    </xf>
    <xf borderId="11" fillId="0" fontId="1" numFmtId="0" xfId="0" applyAlignment="1" applyBorder="1" applyFont="1">
      <alignment vertical="bottom"/>
    </xf>
    <xf borderId="12" fillId="0" fontId="3" numFmtId="0" xfId="0" applyAlignment="1" applyBorder="1" applyFont="1">
      <alignment horizontal="center" readingOrder="0"/>
    </xf>
    <xf borderId="3" fillId="0" fontId="4" numFmtId="0" xfId="0" applyBorder="1" applyFont="1"/>
    <xf borderId="7" fillId="0" fontId="4" numFmtId="0" xfId="0" applyBorder="1" applyFont="1"/>
    <xf borderId="3" fillId="0" fontId="1" numFmtId="0" xfId="0" applyAlignment="1" applyBorder="1" applyFont="1">
      <alignment vertical="bottom"/>
    </xf>
    <xf borderId="13" fillId="0" fontId="1" numFmtId="0" xfId="0" applyAlignment="1" applyBorder="1" applyFont="1">
      <alignment vertical="bottom"/>
    </xf>
    <xf borderId="5" fillId="2" fontId="1" numFmtId="0" xfId="0" applyAlignment="1" applyBorder="1" applyFill="1" applyFont="1">
      <alignment vertical="bottom"/>
    </xf>
    <xf borderId="6" fillId="2" fontId="1" numFmtId="0" xfId="0" applyAlignment="1" applyBorder="1" applyFont="1">
      <alignment horizontal="right" vertical="bottom"/>
    </xf>
    <xf borderId="12" fillId="2" fontId="1" numFmtId="0" xfId="0" applyAlignment="1" applyBorder="1" applyFont="1">
      <alignment vertical="bottom"/>
    </xf>
    <xf borderId="3" fillId="2" fontId="1" numFmtId="0" xfId="0" applyAlignment="1" applyBorder="1" applyFont="1">
      <alignment horizontal="right" vertical="bottom"/>
    </xf>
    <xf borderId="14" fillId="0" fontId="4" numFmtId="0" xfId="0" applyBorder="1" applyFont="1"/>
    <xf borderId="0" fillId="0" fontId="1" numFmtId="0" xfId="0" applyAlignment="1" applyFont="1">
      <alignment readingOrder="0" vertical="bottom"/>
    </xf>
    <xf borderId="13" fillId="3" fontId="1" numFmtId="0" xfId="0" applyAlignment="1" applyBorder="1" applyFill="1" applyFont="1">
      <alignment vertical="bottom"/>
    </xf>
    <xf borderId="0" fillId="3" fontId="1" numFmtId="0" xfId="0" applyAlignment="1" applyFont="1">
      <alignment vertical="bottom"/>
    </xf>
    <xf borderId="0" fillId="3" fontId="3" numFmtId="0" xfId="0" applyFont="1"/>
    <xf borderId="7" fillId="0" fontId="1" numFmtId="0" xfId="0" applyAlignment="1" applyBorder="1" applyFont="1">
      <alignment horizontal="right" vertical="bottom"/>
    </xf>
    <xf borderId="11" fillId="3" fontId="1" numFmtId="0" xfId="0" applyAlignment="1" applyBorder="1" applyFont="1">
      <alignment vertical="bottom"/>
    </xf>
    <xf borderId="0" fillId="3" fontId="1" numFmtId="0" xfId="0" applyAlignment="1" applyFont="1">
      <alignment readingOrder="0" vertical="bottom"/>
    </xf>
    <xf borderId="0" fillId="3" fontId="1" numFmtId="0" xfId="0" applyAlignment="1" applyFont="1">
      <alignment vertical="bottom"/>
    </xf>
    <xf borderId="0" fillId="0" fontId="3" numFmtId="0" xfId="0" applyAlignment="1" applyFont="1">
      <alignment readingOrder="0"/>
    </xf>
    <xf borderId="0" fillId="3" fontId="1" numFmtId="0" xfId="0" applyAlignment="1" applyFont="1">
      <alignment horizontal="right" vertical="bottom"/>
    </xf>
    <xf borderId="0" fillId="0" fontId="3" numFmtId="0" xfId="0" applyFont="1"/>
    <xf borderId="0" fillId="3" fontId="3" numFmtId="0" xfId="0" applyAlignment="1" applyFont="1">
      <alignment readingOrder="0" shrinkToFit="0" wrapText="1"/>
    </xf>
    <xf borderId="0" fillId="2" fontId="3" numFmtId="0" xfId="0" applyAlignment="1" applyFont="1">
      <alignment readingOrder="0"/>
    </xf>
    <xf borderId="0" fillId="2" fontId="3" numFmtId="0" xfId="0" applyFont="1"/>
    <xf borderId="0" fillId="3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3" fontId="6" numFmtId="0" xfId="0" applyAlignment="1" applyFont="1">
      <alignment horizontal="left" readingOrder="0"/>
    </xf>
    <xf borderId="0" fillId="4" fontId="3" numFmtId="0" xfId="0" applyFill="1" applyFont="1"/>
    <xf borderId="0" fillId="3" fontId="7" numFmtId="0" xfId="0" applyAlignment="1" applyFont="1">
      <alignment readingOrder="0"/>
    </xf>
    <xf borderId="0" fillId="5" fontId="3" numFmtId="0" xfId="0" applyFill="1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excel_tabulado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excel_tabulado!$Y$25:$Y$48</c:f>
            </c:strRef>
          </c:cat>
          <c:val>
            <c:numRef>
              <c:f>excel_tabulado!$AB$25:$AB$48</c:f>
              <c:numCache/>
            </c:numRef>
          </c:val>
        </c:ser>
        <c:axId val="1812313462"/>
        <c:axId val="2105614487"/>
      </c:barChart>
      <c:catAx>
        <c:axId val="18123134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5614487"/>
      </c:catAx>
      <c:valAx>
        <c:axId val="21056144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23134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Power Kw vs wind speed [m/s]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excel_tabulado!$K$69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excel_tabulado!$J$70:$J$120</c:f>
            </c:strRef>
          </c:cat>
          <c:val>
            <c:numRef>
              <c:f>excel_tabulado!$K$70:$K$120</c:f>
              <c:numCache/>
            </c:numRef>
          </c:val>
        </c:ser>
        <c:axId val="677164434"/>
        <c:axId val="1822142007"/>
      </c:barChart>
      <c:catAx>
        <c:axId val="677164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 speed [m/s]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2142007"/>
      </c:catAx>
      <c:valAx>
        <c:axId val="1822142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Power Kw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71644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excel_tabulado!$Q$69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val>
            <c:numRef>
              <c:f>excel_tabulado!$Q$70:$Q$120</c:f>
              <c:numCache/>
            </c:numRef>
          </c:val>
          <c:smooth val="0"/>
        </c:ser>
        <c:axId val="1832097726"/>
        <c:axId val="2089318814"/>
      </c:lineChart>
      <c:catAx>
        <c:axId val="1832097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9318814"/>
      </c:catAx>
      <c:valAx>
        <c:axId val="20893188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20977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2.png"/><Relationship Id="rId10" Type="http://schemas.openxmlformats.org/officeDocument/2006/relationships/image" Target="../media/image7.png"/><Relationship Id="rId9" Type="http://schemas.openxmlformats.org/officeDocument/2006/relationships/image" Target="../media/image6.png"/><Relationship Id="rId5" Type="http://schemas.openxmlformats.org/officeDocument/2006/relationships/image" Target="../media/image1.png"/><Relationship Id="rId6" Type="http://schemas.openxmlformats.org/officeDocument/2006/relationships/image" Target="../media/image5.png"/><Relationship Id="rId7" Type="http://schemas.openxmlformats.org/officeDocument/2006/relationships/image" Target="../media/image4.png"/><Relationship Id="rId8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21</xdr:col>
      <xdr:colOff>466725</xdr:colOff>
      <xdr:row>0</xdr:row>
      <xdr:rowOff>9525</xdr:rowOff>
    </xdr:from>
    <xdr:ext cx="5381625" cy="3324225"/>
    <xdr:graphicFrame>
      <xdr:nvGraphicFramePr>
        <xdr:cNvPr id="1792540943" name="Chart 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1390650</xdr:colOff>
      <xdr:row>72</xdr:row>
      <xdr:rowOff>85725</xdr:rowOff>
    </xdr:from>
    <xdr:ext cx="4219575" cy="2600325"/>
    <xdr:graphicFrame>
      <xdr:nvGraphicFramePr>
        <xdr:cNvPr id="317789569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1390650</xdr:colOff>
      <xdr:row>87</xdr:row>
      <xdr:rowOff>152400</xdr:rowOff>
    </xdr:from>
    <xdr:ext cx="4219575" cy="2600325"/>
    <xdr:graphicFrame>
      <xdr:nvGraphicFramePr>
        <xdr:cNvPr id="759145092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25</xdr:col>
      <xdr:colOff>771525</xdr:colOff>
      <xdr:row>51</xdr:row>
      <xdr:rowOff>85725</xdr:rowOff>
    </xdr:from>
    <xdr:ext cx="3971925" cy="1333500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190500</xdr:colOff>
      <xdr:row>61</xdr:row>
      <xdr:rowOff>38100</xdr:rowOff>
    </xdr:from>
    <xdr:ext cx="2428875" cy="600075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38100</xdr:colOff>
      <xdr:row>73</xdr:row>
      <xdr:rowOff>85725</xdr:rowOff>
    </xdr:from>
    <xdr:ext cx="4438650" cy="2990850"/>
    <xdr:pic>
      <xdr:nvPicPr>
        <xdr:cNvPr id="0" name="image5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114300</xdr:colOff>
      <xdr:row>93</xdr:row>
      <xdr:rowOff>66675</xdr:rowOff>
    </xdr:from>
    <xdr:ext cx="2657475" cy="809625"/>
    <xdr:pic>
      <xdr:nvPicPr>
        <xdr:cNvPr id="0" name="image4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57150</xdr:colOff>
      <xdr:row>67</xdr:row>
      <xdr:rowOff>142875</xdr:rowOff>
    </xdr:from>
    <xdr:ext cx="2143125" cy="723900"/>
    <xdr:pic>
      <xdr:nvPicPr>
        <xdr:cNvPr id="0" name="image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1171575</xdr:colOff>
      <xdr:row>100</xdr:row>
      <xdr:rowOff>190500</xdr:rowOff>
    </xdr:from>
    <xdr:ext cx="3305175" cy="809625"/>
    <xdr:pic>
      <xdr:nvPicPr>
        <xdr:cNvPr id="0" name="image6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866775</xdr:colOff>
      <xdr:row>109</xdr:row>
      <xdr:rowOff>19050</xdr:rowOff>
    </xdr:from>
    <xdr:ext cx="4800600" cy="3343275"/>
    <xdr:pic>
      <xdr:nvPicPr>
        <xdr:cNvPr id="0" name="image7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R51:AD109" displayName="Table_1" id="1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excel_tabulad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hewindpower.net/turbine_fr_1558_siemens-gamesa_sg-8.0-167-dd.php" TargetMode="External"/><Relationship Id="rId2" Type="http://schemas.openxmlformats.org/officeDocument/2006/relationships/hyperlink" Target="https://www.thewindpower.net/turbine_fr_1558_siemens-gamesa_sg-8.0-167-dd.php" TargetMode="External"/><Relationship Id="rId3" Type="http://schemas.openxmlformats.org/officeDocument/2006/relationships/drawing" Target="../drawings/drawing1.x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5.71"/>
    <col customWidth="1" min="3" max="3" width="33.71"/>
    <col customWidth="1" min="4" max="4" width="38.43"/>
    <col customWidth="1" min="5" max="5" width="20.86"/>
    <col customWidth="1" min="6" max="6" width="12.43"/>
    <col customWidth="1" min="7" max="7" width="8.71"/>
    <col customWidth="1" min="8" max="9" width="7.0"/>
    <col customWidth="1" min="10" max="10" width="11.0"/>
    <col customWidth="1" min="11" max="11" width="9.43"/>
    <col customWidth="1" min="12" max="12" width="7.0"/>
    <col customWidth="1" min="13" max="13" width="13.29"/>
    <col customWidth="1" min="14" max="14" width="8.71"/>
    <col customWidth="1" min="15" max="15" width="12.71"/>
    <col customWidth="1" min="16" max="16" width="12.0"/>
    <col customWidth="1" min="17" max="17" width="11.86"/>
    <col customWidth="1" min="18" max="18" width="8.71"/>
    <col customWidth="1" min="19" max="19" width="17.14"/>
    <col customWidth="1" min="20" max="20" width="8.71"/>
    <col customWidth="1" min="21" max="21" width="13.29"/>
    <col customWidth="1" min="22" max="22" width="24.86"/>
    <col customWidth="1" min="23" max="23" width="17.29"/>
    <col customWidth="1" min="24" max="24" width="8.71"/>
    <col customWidth="1" min="25" max="25" width="8.43"/>
    <col customWidth="1" min="26" max="26" width="16.86"/>
    <col customWidth="1" min="27" max="27" width="20.86"/>
    <col customWidth="1" min="28" max="28" width="16.86"/>
    <col customWidth="1" min="29" max="29" width="14.57"/>
    <col customWidth="1" min="30" max="30" width="8.71"/>
  </cols>
  <sheetData>
    <row r="1" ht="14.25" customHeight="1">
      <c r="C1" s="1"/>
      <c r="D1" s="1"/>
      <c r="E1" s="1" t="s">
        <v>0</v>
      </c>
      <c r="F1" s="1" t="s">
        <v>1</v>
      </c>
      <c r="G1" s="1" t="s">
        <v>2</v>
      </c>
      <c r="H1" s="2" t="s">
        <v>3</v>
      </c>
      <c r="I1" s="1"/>
      <c r="J1" s="1"/>
      <c r="K1" s="1"/>
      <c r="L1" s="1"/>
      <c r="M1" s="1"/>
      <c r="N1" s="1"/>
      <c r="O1" s="1"/>
      <c r="P1" s="1"/>
      <c r="Q1" s="1"/>
    </row>
    <row r="2" ht="14.25" customHeight="1">
      <c r="C2" s="1"/>
      <c r="D2" s="3"/>
      <c r="E2" s="4">
        <v>5.0</v>
      </c>
      <c r="F2" s="4">
        <v>5.0</v>
      </c>
      <c r="G2" s="4">
        <v>12.0</v>
      </c>
      <c r="H2" s="3"/>
      <c r="I2" s="3"/>
      <c r="J2" s="1"/>
      <c r="K2" s="1"/>
      <c r="L2" s="1"/>
      <c r="M2" s="1"/>
      <c r="N2" s="1"/>
      <c r="O2" s="1"/>
      <c r="P2" s="1"/>
      <c r="Q2" s="1"/>
    </row>
    <row r="3" ht="14.25" customHeight="1">
      <c r="C3" s="5"/>
      <c r="D3" s="1" t="s">
        <v>4</v>
      </c>
      <c r="E3" s="6">
        <v>0.0</v>
      </c>
      <c r="F3" s="6">
        <v>0.03</v>
      </c>
      <c r="G3" s="6">
        <v>0.1</v>
      </c>
      <c r="H3" s="6">
        <v>0.4</v>
      </c>
      <c r="I3" s="7">
        <v>1.5</v>
      </c>
      <c r="J3" s="1"/>
      <c r="K3" s="1"/>
      <c r="L3" s="1"/>
      <c r="M3" s="1"/>
      <c r="N3" s="1"/>
      <c r="O3" s="1"/>
      <c r="P3" s="1"/>
      <c r="Q3" s="1"/>
    </row>
    <row r="4" ht="14.25" customHeight="1">
      <c r="C4" s="5"/>
      <c r="D4" s="3" t="s">
        <v>5</v>
      </c>
      <c r="E4" s="4">
        <v>10.0</v>
      </c>
      <c r="F4" s="4">
        <v>50.0</v>
      </c>
      <c r="G4" s="4">
        <v>100.0</v>
      </c>
      <c r="H4" s="4">
        <v>150.0</v>
      </c>
      <c r="I4" s="8">
        <v>200.0</v>
      </c>
      <c r="J4" s="1"/>
      <c r="K4" s="1"/>
      <c r="L4" s="1"/>
      <c r="M4" s="1"/>
      <c r="N4" s="1"/>
      <c r="O4" s="1"/>
      <c r="P4" s="1"/>
      <c r="Q4" s="1"/>
    </row>
    <row r="5" ht="14.25" customHeight="1">
      <c r="C5" s="9" t="s">
        <v>6</v>
      </c>
      <c r="D5" s="3" t="s">
        <v>7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ht="14.25" customHeight="1">
      <c r="A6" s="11" t="s">
        <v>8</v>
      </c>
      <c r="B6" s="12"/>
      <c r="C6" s="13" t="s">
        <v>9</v>
      </c>
      <c r="D6" s="14"/>
      <c r="E6" s="15" t="s">
        <v>10</v>
      </c>
      <c r="F6" s="16">
        <v>951.84</v>
      </c>
      <c r="G6" s="16">
        <v>1058.88</v>
      </c>
      <c r="H6" s="16">
        <v>498.03</v>
      </c>
      <c r="I6" s="16">
        <v>489.03</v>
      </c>
      <c r="J6" s="16">
        <v>568.11</v>
      </c>
      <c r="K6" s="16">
        <v>579.11</v>
      </c>
      <c r="L6" s="16">
        <v>394.87</v>
      </c>
      <c r="M6" s="16">
        <v>354.73</v>
      </c>
      <c r="N6" s="16">
        <v>1787.74</v>
      </c>
      <c r="O6" s="16">
        <v>2627.56</v>
      </c>
      <c r="P6" s="16">
        <v>368.24</v>
      </c>
      <c r="Q6" s="17">
        <v>321.86</v>
      </c>
      <c r="R6" s="18"/>
      <c r="S6" s="1"/>
    </row>
    <row r="7" ht="14.25" customHeight="1">
      <c r="A7" s="19">
        <v>0.002</v>
      </c>
      <c r="B7" s="20"/>
      <c r="C7" s="21"/>
      <c r="D7" s="5" t="s">
        <v>11</v>
      </c>
      <c r="E7" s="22" t="s">
        <v>12</v>
      </c>
      <c r="F7" s="8">
        <v>6.49</v>
      </c>
      <c r="G7" s="8">
        <v>6.94</v>
      </c>
      <c r="H7" s="8">
        <v>3.36</v>
      </c>
      <c r="I7" s="8">
        <v>3.66</v>
      </c>
      <c r="J7" s="8">
        <v>3.65</v>
      </c>
      <c r="K7" s="8">
        <v>4.5</v>
      </c>
      <c r="L7" s="8">
        <v>4.83</v>
      </c>
      <c r="M7" s="8">
        <v>4.15</v>
      </c>
      <c r="N7" s="8">
        <v>9.08</v>
      </c>
      <c r="O7" s="8">
        <v>10.87</v>
      </c>
      <c r="P7" s="8">
        <v>2.71</v>
      </c>
      <c r="Q7" s="8">
        <v>2.67</v>
      </c>
      <c r="R7" s="23"/>
      <c r="S7" s="1"/>
      <c r="T7" s="1"/>
      <c r="U7" s="1"/>
      <c r="V7" s="1"/>
      <c r="W7" s="1"/>
      <c r="X7" s="1"/>
      <c r="Y7" s="1"/>
      <c r="Z7" s="1"/>
      <c r="AA7" s="1"/>
      <c r="AB7" s="1"/>
    </row>
    <row r="8" ht="14.25" customHeight="1">
      <c r="A8" s="11" t="s">
        <v>13</v>
      </c>
      <c r="B8" s="12"/>
      <c r="C8" s="21"/>
      <c r="D8" s="20"/>
      <c r="E8" s="22" t="s">
        <v>14</v>
      </c>
      <c r="F8" s="8">
        <v>1.475</v>
      </c>
      <c r="G8" s="8">
        <v>1.549</v>
      </c>
      <c r="H8" s="8">
        <v>1.068</v>
      </c>
      <c r="I8" s="8">
        <v>1.26</v>
      </c>
      <c r="J8" s="8">
        <v>1.232</v>
      </c>
      <c r="K8" s="8">
        <v>1.24</v>
      </c>
      <c r="L8" s="8">
        <v>1.33</v>
      </c>
      <c r="M8" s="8">
        <v>1.334</v>
      </c>
      <c r="N8" s="8">
        <v>2.096</v>
      </c>
      <c r="O8" s="8">
        <v>2.248</v>
      </c>
      <c r="P8" s="8">
        <v>0.752</v>
      </c>
      <c r="Q8" s="8">
        <v>0.877</v>
      </c>
      <c r="R8" s="23"/>
      <c r="S8" s="1"/>
      <c r="T8" s="1"/>
      <c r="U8" s="1"/>
      <c r="V8" s="1"/>
      <c r="W8" s="1"/>
      <c r="X8" s="1"/>
      <c r="Y8" s="1"/>
      <c r="Z8" s="1"/>
      <c r="AA8" s="1"/>
      <c r="AB8" s="1"/>
    </row>
    <row r="9" ht="14.25" customHeight="1">
      <c r="A9" s="19">
        <v>20.0</v>
      </c>
      <c r="B9" s="20"/>
      <c r="C9" s="21"/>
      <c r="D9" s="5" t="s">
        <v>15</v>
      </c>
      <c r="E9" s="22" t="s">
        <v>12</v>
      </c>
      <c r="F9" s="8">
        <v>7.77</v>
      </c>
      <c r="G9" s="8">
        <v>8.28</v>
      </c>
      <c r="H9" s="8">
        <v>4.09</v>
      </c>
      <c r="I9" s="8">
        <v>4.41</v>
      </c>
      <c r="J9" s="8">
        <v>4.41</v>
      </c>
      <c r="K9" s="8">
        <v>5.43</v>
      </c>
      <c r="L9" s="8">
        <v>5.8</v>
      </c>
      <c r="M9" s="8">
        <v>4.99</v>
      </c>
      <c r="N9" s="8">
        <v>10.67</v>
      </c>
      <c r="O9" s="8">
        <v>12.65</v>
      </c>
      <c r="P9" s="8">
        <v>3.26</v>
      </c>
      <c r="Q9" s="8">
        <v>3.29</v>
      </c>
      <c r="R9" s="23"/>
      <c r="S9" s="1"/>
      <c r="T9" s="1"/>
      <c r="U9" s="1"/>
      <c r="V9" s="1"/>
      <c r="W9" s="1"/>
      <c r="X9" s="1"/>
      <c r="Y9" s="1"/>
      <c r="Z9" s="1"/>
      <c r="AA9" s="1"/>
      <c r="AB9" s="1"/>
    </row>
    <row r="10" ht="14.25" customHeight="1">
      <c r="C10" s="21"/>
      <c r="D10" s="20"/>
      <c r="E10" s="22" t="s">
        <v>14</v>
      </c>
      <c r="F10" s="8">
        <v>1.607</v>
      </c>
      <c r="G10" s="8">
        <v>1.682</v>
      </c>
      <c r="H10" s="8">
        <v>1.158</v>
      </c>
      <c r="I10" s="8">
        <v>1.365</v>
      </c>
      <c r="J10" s="8">
        <v>1.342</v>
      </c>
      <c r="K10" s="8">
        <v>1.354</v>
      </c>
      <c r="L10" s="8">
        <v>1.447</v>
      </c>
      <c r="M10" s="8">
        <v>1.451</v>
      </c>
      <c r="N10" s="8">
        <v>2.232</v>
      </c>
      <c r="O10" s="8">
        <v>2.338</v>
      </c>
      <c r="P10" s="8">
        <v>0.783</v>
      </c>
      <c r="Q10" s="8">
        <v>0.943</v>
      </c>
      <c r="R10" s="23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ht="14.25" customHeight="1">
      <c r="C11" s="21"/>
      <c r="D11" s="5" t="s">
        <v>16</v>
      </c>
      <c r="E11" s="22" t="s">
        <v>12</v>
      </c>
      <c r="F11" s="8">
        <v>8.54</v>
      </c>
      <c r="G11" s="8">
        <v>9.07</v>
      </c>
      <c r="H11" s="8">
        <v>4.56</v>
      </c>
      <c r="I11" s="8">
        <v>4.87</v>
      </c>
      <c r="J11" s="8">
        <v>4.88</v>
      </c>
      <c r="K11" s="8">
        <v>6.0</v>
      </c>
      <c r="L11" s="8">
        <v>6.4</v>
      </c>
      <c r="M11" s="8">
        <v>5.5</v>
      </c>
      <c r="N11" s="8">
        <v>11.53</v>
      </c>
      <c r="O11" s="8">
        <v>13.54</v>
      </c>
      <c r="P11" s="8">
        <v>3.6</v>
      </c>
      <c r="Q11" s="8">
        <v>3.74</v>
      </c>
      <c r="R11" s="24" t="s">
        <v>12</v>
      </c>
      <c r="S11" s="25">
        <f>SUMPRODUCT(F11:Q11,F6:Q6)/SUMPRODUCT($G6:$R6)</f>
        <v>10.14900189</v>
      </c>
      <c r="T11" s="1"/>
      <c r="U11" s="1"/>
      <c r="V11" s="1"/>
      <c r="W11" s="1"/>
      <c r="X11" s="1"/>
      <c r="Y11" s="1"/>
      <c r="Z11" s="1"/>
      <c r="AA11" s="1"/>
      <c r="AB11" s="1"/>
    </row>
    <row r="12" ht="14.25" customHeight="1">
      <c r="C12" s="21"/>
      <c r="D12" s="20"/>
      <c r="E12" s="22" t="s">
        <v>14</v>
      </c>
      <c r="F12" s="8">
        <v>1.768</v>
      </c>
      <c r="G12" s="8">
        <v>1.846</v>
      </c>
      <c r="H12" s="8">
        <v>1.268</v>
      </c>
      <c r="I12" s="8">
        <v>1.498</v>
      </c>
      <c r="J12" s="8">
        <v>1.475</v>
      </c>
      <c r="K12" s="8">
        <v>1.482</v>
      </c>
      <c r="L12" s="8">
        <v>1.588</v>
      </c>
      <c r="M12" s="8">
        <v>1.592</v>
      </c>
      <c r="N12" s="8">
        <v>2.393</v>
      </c>
      <c r="O12" s="8">
        <v>2.443</v>
      </c>
      <c r="P12" s="8">
        <v>0.814</v>
      </c>
      <c r="Q12" s="8">
        <v>1.029</v>
      </c>
      <c r="R12" s="26" t="s">
        <v>14</v>
      </c>
      <c r="S12" s="27">
        <f>SUMPRODUCT(F12:Q12,F6:Q6)/SUMPRODUCT($G6:$R6)</f>
        <v>2.123938322</v>
      </c>
      <c r="T12" s="1"/>
      <c r="U12" s="1"/>
      <c r="V12" s="1"/>
      <c r="W12" s="1"/>
      <c r="X12" s="1"/>
      <c r="Y12" s="1"/>
      <c r="Z12" s="1"/>
      <c r="AA12" s="1"/>
      <c r="AB12" s="1"/>
    </row>
    <row r="13" ht="14.25" customHeight="1">
      <c r="C13" s="21"/>
      <c r="D13" s="5" t="s">
        <v>17</v>
      </c>
      <c r="E13" s="22" t="s">
        <v>12</v>
      </c>
      <c r="F13" s="8">
        <v>8.82</v>
      </c>
      <c r="G13" s="8">
        <v>9.18</v>
      </c>
      <c r="H13" s="8">
        <v>4.49</v>
      </c>
      <c r="I13" s="8">
        <v>4.8</v>
      </c>
      <c r="J13" s="8">
        <v>5.35</v>
      </c>
      <c r="K13" s="8">
        <v>6.23</v>
      </c>
      <c r="L13" s="8">
        <v>6.09</v>
      </c>
      <c r="M13" s="8">
        <v>5.51</v>
      </c>
      <c r="N13" s="8">
        <v>11.42</v>
      </c>
      <c r="O13" s="8">
        <v>14.05</v>
      </c>
      <c r="P13" s="8">
        <v>3.81</v>
      </c>
      <c r="Q13" s="8">
        <v>3.31</v>
      </c>
      <c r="R13" s="23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ht="14.25" customHeight="1">
      <c r="C14" s="21"/>
      <c r="D14" s="20"/>
      <c r="E14" s="22" t="s">
        <v>14</v>
      </c>
      <c r="F14" s="8">
        <v>1.729</v>
      </c>
      <c r="G14" s="8">
        <v>1.803</v>
      </c>
      <c r="H14" s="8">
        <v>1.229</v>
      </c>
      <c r="I14" s="8">
        <v>1.416</v>
      </c>
      <c r="J14" s="8">
        <v>1.521</v>
      </c>
      <c r="K14" s="8">
        <v>1.451</v>
      </c>
      <c r="L14" s="8">
        <v>1.393</v>
      </c>
      <c r="M14" s="8">
        <v>1.502</v>
      </c>
      <c r="N14" s="8">
        <v>2.174</v>
      </c>
      <c r="O14" s="8">
        <v>2.537</v>
      </c>
      <c r="P14" s="8">
        <v>0.803</v>
      </c>
      <c r="Q14" s="8">
        <v>0.896</v>
      </c>
      <c r="R14" s="23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ht="14.25" customHeight="1">
      <c r="C15" s="21"/>
      <c r="D15" s="5" t="s">
        <v>18</v>
      </c>
      <c r="E15" s="22" t="s">
        <v>12</v>
      </c>
      <c r="F15" s="8">
        <v>8.69</v>
      </c>
      <c r="G15" s="8">
        <v>9.21</v>
      </c>
      <c r="H15" s="8">
        <v>4.62</v>
      </c>
      <c r="I15" s="8">
        <v>4.6</v>
      </c>
      <c r="J15" s="8">
        <v>5.66</v>
      </c>
      <c r="K15" s="8">
        <v>6.42</v>
      </c>
      <c r="L15" s="8">
        <v>6.03</v>
      </c>
      <c r="M15" s="8">
        <v>5.25</v>
      </c>
      <c r="N15" s="8">
        <v>11.19</v>
      </c>
      <c r="O15" s="8">
        <v>14.23</v>
      </c>
      <c r="P15" s="8">
        <v>4.04</v>
      </c>
      <c r="Q15" s="8">
        <v>3.35</v>
      </c>
      <c r="R15" s="23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ht="14.25" customHeight="1">
      <c r="C16" s="28"/>
      <c r="D16" s="20"/>
      <c r="E16" s="15" t="s">
        <v>14</v>
      </c>
      <c r="F16" s="16">
        <v>1.623</v>
      </c>
      <c r="G16" s="16">
        <v>1.787</v>
      </c>
      <c r="H16" s="16">
        <v>1.256</v>
      </c>
      <c r="I16" s="16">
        <v>1.342</v>
      </c>
      <c r="J16" s="16">
        <v>1.557</v>
      </c>
      <c r="K16" s="16">
        <v>1.482</v>
      </c>
      <c r="L16" s="16">
        <v>1.303</v>
      </c>
      <c r="M16" s="16">
        <v>1.354</v>
      </c>
      <c r="N16" s="16">
        <v>2.092</v>
      </c>
      <c r="O16" s="16">
        <v>2.529</v>
      </c>
      <c r="P16" s="16">
        <v>0.787</v>
      </c>
      <c r="Q16" s="16">
        <v>0.889</v>
      </c>
      <c r="R16" s="23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ht="14.25" customHeight="1">
      <c r="C17" s="13" t="s">
        <v>19</v>
      </c>
      <c r="D17" s="14"/>
      <c r="E17" s="15" t="s">
        <v>10</v>
      </c>
      <c r="F17" s="16">
        <v>1217.41</v>
      </c>
      <c r="G17" s="16">
        <v>793.84</v>
      </c>
      <c r="H17" s="16">
        <v>446.75</v>
      </c>
      <c r="I17" s="16">
        <v>524.52</v>
      </c>
      <c r="J17" s="16">
        <v>584.47</v>
      </c>
      <c r="K17" s="16">
        <v>561.1</v>
      </c>
      <c r="L17" s="16">
        <v>328.82</v>
      </c>
      <c r="M17" s="16">
        <v>437.8</v>
      </c>
      <c r="N17" s="16">
        <v>3012.08</v>
      </c>
      <c r="O17" s="16">
        <v>1295.52</v>
      </c>
      <c r="P17" s="16">
        <v>336.03</v>
      </c>
      <c r="Q17" s="17">
        <v>461.65</v>
      </c>
      <c r="R17" s="18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ht="14.25" customHeight="1">
      <c r="C18" s="21"/>
      <c r="D18" s="5" t="s">
        <v>11</v>
      </c>
      <c r="E18" s="22" t="s">
        <v>12</v>
      </c>
      <c r="F18" s="8">
        <v>5.04</v>
      </c>
      <c r="G18" s="8">
        <v>3.63</v>
      </c>
      <c r="H18" s="8">
        <v>2.34</v>
      </c>
      <c r="I18" s="8">
        <v>2.55</v>
      </c>
      <c r="J18" s="8">
        <v>2.54</v>
      </c>
      <c r="K18" s="8">
        <v>3.22</v>
      </c>
      <c r="L18" s="8">
        <v>2.9</v>
      </c>
      <c r="M18" s="8">
        <v>3.05</v>
      </c>
      <c r="N18" s="8">
        <v>7.27</v>
      </c>
      <c r="O18" s="8">
        <v>7.12</v>
      </c>
      <c r="P18" s="8">
        <v>1.94</v>
      </c>
      <c r="Q18" s="8">
        <v>2.31</v>
      </c>
      <c r="R18" s="23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ht="14.25" customHeight="1">
      <c r="C19" s="21"/>
      <c r="D19" s="20"/>
      <c r="E19" s="22" t="s">
        <v>14</v>
      </c>
      <c r="F19" s="8">
        <v>1.365</v>
      </c>
      <c r="G19" s="8">
        <v>1.08</v>
      </c>
      <c r="H19" s="8">
        <v>0.975</v>
      </c>
      <c r="I19" s="8">
        <v>1.08</v>
      </c>
      <c r="J19" s="8">
        <v>1.033</v>
      </c>
      <c r="K19" s="8">
        <v>1.025</v>
      </c>
      <c r="L19" s="8">
        <v>1.139</v>
      </c>
      <c r="M19" s="8">
        <v>0.943</v>
      </c>
      <c r="N19" s="8">
        <v>2.033</v>
      </c>
      <c r="O19" s="8">
        <v>1.639</v>
      </c>
      <c r="P19" s="8">
        <v>0.697</v>
      </c>
      <c r="Q19" s="8">
        <v>0.814</v>
      </c>
      <c r="R19" s="23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ht="14.25" customHeight="1">
      <c r="C20" s="21"/>
      <c r="D20" s="5" t="s">
        <v>15</v>
      </c>
      <c r="E20" s="22" t="s">
        <v>12</v>
      </c>
      <c r="F20" s="8">
        <v>7.2</v>
      </c>
      <c r="G20" s="8">
        <v>5.36</v>
      </c>
      <c r="H20" s="8">
        <v>3.51</v>
      </c>
      <c r="I20" s="8">
        <v>3.76</v>
      </c>
      <c r="J20" s="8">
        <v>3.77</v>
      </c>
      <c r="K20" s="8">
        <v>4.78</v>
      </c>
      <c r="L20" s="8">
        <v>4.25</v>
      </c>
      <c r="M20" s="8">
        <v>4.59</v>
      </c>
      <c r="N20" s="8">
        <v>9.8</v>
      </c>
      <c r="O20" s="8">
        <v>9.51</v>
      </c>
      <c r="P20" s="8">
        <v>2.81</v>
      </c>
      <c r="Q20" s="8">
        <v>3.57</v>
      </c>
      <c r="R20" s="23"/>
      <c r="S20" s="1"/>
      <c r="T20" s="1"/>
      <c r="U20" s="1"/>
      <c r="V20" s="1"/>
      <c r="W20" s="1"/>
      <c r="X20" s="1"/>
      <c r="Y20" s="1"/>
      <c r="Z20" s="1"/>
      <c r="AA20" s="1"/>
      <c r="AB20" s="1" t="s">
        <v>20</v>
      </c>
      <c r="AC20" s="6">
        <v>8760.0</v>
      </c>
    </row>
    <row r="21" ht="14.25" customHeight="1">
      <c r="C21" s="21"/>
      <c r="D21" s="20"/>
      <c r="E21" s="22" t="s">
        <v>14</v>
      </c>
      <c r="F21" s="8">
        <v>1.65</v>
      </c>
      <c r="G21" s="8">
        <v>1.303</v>
      </c>
      <c r="H21" s="8">
        <v>1.17</v>
      </c>
      <c r="I21" s="8">
        <v>1.307</v>
      </c>
      <c r="J21" s="8">
        <v>1.244</v>
      </c>
      <c r="K21" s="8">
        <v>1.232</v>
      </c>
      <c r="L21" s="8">
        <v>1.377</v>
      </c>
      <c r="M21" s="8">
        <v>1.135</v>
      </c>
      <c r="N21" s="8">
        <v>2.299</v>
      </c>
      <c r="O21" s="8">
        <v>1.787</v>
      </c>
      <c r="P21" s="8">
        <v>0.76</v>
      </c>
      <c r="Q21" s="8">
        <v>0.967</v>
      </c>
      <c r="R21" s="23"/>
      <c r="S21" s="1"/>
      <c r="T21" s="1"/>
      <c r="U21" s="1"/>
      <c r="V21" s="1"/>
      <c r="W21" s="1"/>
      <c r="X21" s="1"/>
      <c r="Y21" s="1"/>
      <c r="Z21" s="1"/>
      <c r="AA21" s="1"/>
      <c r="AB21" s="1"/>
      <c r="AC21" s="6"/>
    </row>
    <row r="22" ht="14.25" customHeight="1">
      <c r="C22" s="21"/>
      <c r="D22" s="5" t="s">
        <v>16</v>
      </c>
      <c r="E22" s="22" t="s">
        <v>12</v>
      </c>
      <c r="F22" s="8">
        <v>8.67</v>
      </c>
      <c r="G22" s="8">
        <v>6.6</v>
      </c>
      <c r="H22" s="8">
        <v>4.38</v>
      </c>
      <c r="I22" s="8">
        <v>4.63</v>
      </c>
      <c r="J22" s="8">
        <v>4.67</v>
      </c>
      <c r="K22" s="8">
        <v>5.93</v>
      </c>
      <c r="L22" s="8">
        <v>5.21</v>
      </c>
      <c r="M22" s="8">
        <v>5.76</v>
      </c>
      <c r="N22" s="8">
        <v>11.29</v>
      </c>
      <c r="O22" s="8">
        <v>10.86</v>
      </c>
      <c r="P22" s="8">
        <v>3.46</v>
      </c>
      <c r="Q22" s="8">
        <v>4.59</v>
      </c>
      <c r="R22" s="23" t="s">
        <v>12</v>
      </c>
      <c r="S22" s="6">
        <f>SUMPRODUCT(F22:Q22,F17:Q17)/SUMPRODUCT($G17:$R17)</f>
        <v>9.31715135</v>
      </c>
      <c r="T22" s="1"/>
      <c r="U22" s="1"/>
      <c r="V22" s="1"/>
      <c r="W22" s="1"/>
      <c r="X22" s="1"/>
      <c r="Y22" s="1"/>
      <c r="Z22" s="1"/>
      <c r="AA22" s="1"/>
      <c r="AB22" s="1"/>
    </row>
    <row r="23" ht="14.25" customHeight="1">
      <c r="C23" s="21"/>
      <c r="D23" s="20"/>
      <c r="E23" s="22" t="s">
        <v>14</v>
      </c>
      <c r="F23" s="8">
        <v>2.029</v>
      </c>
      <c r="G23" s="8">
        <v>1.604</v>
      </c>
      <c r="H23" s="8">
        <v>1.436</v>
      </c>
      <c r="I23" s="8">
        <v>1.611</v>
      </c>
      <c r="J23" s="8">
        <v>1.529</v>
      </c>
      <c r="K23" s="8">
        <v>1.521</v>
      </c>
      <c r="L23" s="8">
        <v>1.701</v>
      </c>
      <c r="M23" s="8">
        <v>1.393</v>
      </c>
      <c r="N23" s="8">
        <v>2.623</v>
      </c>
      <c r="O23" s="8">
        <v>1.971</v>
      </c>
      <c r="P23" s="8">
        <v>0.838</v>
      </c>
      <c r="Q23" s="8">
        <v>1.178</v>
      </c>
      <c r="R23" s="23" t="s">
        <v>14</v>
      </c>
      <c r="S23" s="6">
        <f>SUMPRODUCT(F23:Q23,F17:Q17)/SUMPRODUCT($G17:$R17)</f>
        <v>2.211857737</v>
      </c>
      <c r="T23" s="1"/>
      <c r="U23" s="1"/>
      <c r="V23" s="1"/>
      <c r="X23" s="1"/>
      <c r="Y23" s="1"/>
      <c r="Z23" s="1"/>
      <c r="AA23" s="1"/>
      <c r="AB23" s="1"/>
    </row>
    <row r="24" ht="14.25" customHeight="1">
      <c r="C24" s="21"/>
      <c r="D24" s="5" t="s">
        <v>17</v>
      </c>
      <c r="E24" s="22" t="s">
        <v>12</v>
      </c>
      <c r="F24" s="8">
        <v>9.39</v>
      </c>
      <c r="G24" s="8">
        <v>7.24</v>
      </c>
      <c r="H24" s="8">
        <v>4.46</v>
      </c>
      <c r="I24" s="8">
        <v>5.09</v>
      </c>
      <c r="J24" s="8">
        <v>5.46</v>
      </c>
      <c r="K24" s="8">
        <v>6.6</v>
      </c>
      <c r="L24" s="8">
        <v>5.21</v>
      </c>
      <c r="M24" s="8">
        <v>5.93</v>
      </c>
      <c r="N24" s="8">
        <v>12.17</v>
      </c>
      <c r="O24" s="8">
        <v>11.97</v>
      </c>
      <c r="P24" s="8">
        <v>3.89</v>
      </c>
      <c r="Q24" s="8">
        <v>4.83</v>
      </c>
      <c r="R24" s="23"/>
      <c r="S24" s="1"/>
      <c r="T24" s="1"/>
      <c r="U24" s="1"/>
      <c r="V24" s="29" t="s">
        <v>21</v>
      </c>
      <c r="W24" s="1" t="s">
        <v>22</v>
      </c>
      <c r="X24" s="1" t="s">
        <v>23</v>
      </c>
      <c r="Y24" s="1" t="s">
        <v>24</v>
      </c>
      <c r="Z24" s="1" t="s">
        <v>25</v>
      </c>
      <c r="AA24" s="1" t="s">
        <v>26</v>
      </c>
      <c r="AB24" s="29" t="s">
        <v>27</v>
      </c>
      <c r="AC24" s="1" t="s">
        <v>28</v>
      </c>
    </row>
    <row r="25" ht="14.25" customHeight="1">
      <c r="C25" s="21"/>
      <c r="D25" s="20"/>
      <c r="E25" s="22" t="s">
        <v>14</v>
      </c>
      <c r="F25" s="8">
        <v>2.107</v>
      </c>
      <c r="G25" s="8">
        <v>1.748</v>
      </c>
      <c r="H25" s="8">
        <v>1.432</v>
      </c>
      <c r="I25" s="8">
        <v>1.658</v>
      </c>
      <c r="J25" s="8">
        <v>1.775</v>
      </c>
      <c r="K25" s="8">
        <v>1.607</v>
      </c>
      <c r="L25" s="8">
        <v>1.604</v>
      </c>
      <c r="M25" s="8">
        <v>1.369</v>
      </c>
      <c r="N25" s="8">
        <v>2.854</v>
      </c>
      <c r="O25" s="8">
        <v>2.295</v>
      </c>
      <c r="P25" s="8">
        <v>0.869</v>
      </c>
      <c r="Q25" s="8">
        <v>1.139</v>
      </c>
      <c r="R25" s="23"/>
      <c r="S25" s="1"/>
      <c r="T25" s="1"/>
      <c r="U25" s="1"/>
      <c r="V25" s="1"/>
      <c r="W25" s="6">
        <v>0.0</v>
      </c>
      <c r="X25" s="6">
        <v>1.5</v>
      </c>
      <c r="Y25" s="6">
        <f t="shared" ref="Y25:Y49" si="2">SUM(W25:X25)/2</f>
        <v>0.75</v>
      </c>
      <c r="Z25" s="6">
        <f t="shared" ref="Z25:AA25" si="1">EXP(-((W25/$S$11)^$S$12))</f>
        <v>1</v>
      </c>
      <c r="AA25" s="6">
        <f t="shared" si="1"/>
        <v>0.9829121035</v>
      </c>
      <c r="AB25" s="6">
        <f t="shared" ref="AB25:AB49" si="4">(Z25-AA25)*100</f>
        <v>1.708789649</v>
      </c>
      <c r="AC25" s="6">
        <f t="shared" ref="AC25:AC49" si="5">AB25*$AC$20/100</f>
        <v>149.6899732</v>
      </c>
    </row>
    <row r="26" ht="14.25" customHeight="1">
      <c r="C26" s="21"/>
      <c r="D26" s="5" t="s">
        <v>18</v>
      </c>
      <c r="E26" s="22" t="s">
        <v>12</v>
      </c>
      <c r="F26" s="8">
        <v>9.75</v>
      </c>
      <c r="G26" s="8">
        <v>7.75</v>
      </c>
      <c r="H26" s="8">
        <v>4.78</v>
      </c>
      <c r="I26" s="8">
        <v>5.35</v>
      </c>
      <c r="J26" s="8">
        <v>5.91</v>
      </c>
      <c r="K26" s="8">
        <v>6.92</v>
      </c>
      <c r="L26" s="8">
        <v>5.35</v>
      </c>
      <c r="M26" s="8">
        <v>6.15</v>
      </c>
      <c r="N26" s="8">
        <v>12.66</v>
      </c>
      <c r="O26" s="8">
        <v>12.76</v>
      </c>
      <c r="P26" s="8">
        <v>4.18</v>
      </c>
      <c r="Q26" s="8">
        <v>4.4</v>
      </c>
      <c r="R26" s="23"/>
      <c r="S26" s="1"/>
      <c r="T26" s="1"/>
      <c r="U26" s="1"/>
      <c r="V26" s="6"/>
      <c r="W26" s="6">
        <v>1.5</v>
      </c>
      <c r="X26" s="6">
        <v>2.5</v>
      </c>
      <c r="Y26" s="6">
        <f t="shared" si="2"/>
        <v>2</v>
      </c>
      <c r="Z26" s="6">
        <f t="shared" ref="Z26:AA26" si="3">EXP(-((W26/$S$11)^$S$12))</f>
        <v>0.9829121035</v>
      </c>
      <c r="AA26" s="6">
        <f t="shared" si="3"/>
        <v>0.9502732276</v>
      </c>
      <c r="AB26" s="6">
        <f t="shared" si="4"/>
        <v>3.263887594</v>
      </c>
      <c r="AC26" s="6">
        <f t="shared" si="5"/>
        <v>285.9165532</v>
      </c>
    </row>
    <row r="27" ht="14.25" customHeight="1">
      <c r="C27" s="28"/>
      <c r="D27" s="20"/>
      <c r="E27" s="15" t="s">
        <v>14</v>
      </c>
      <c r="F27" s="16">
        <v>1.99</v>
      </c>
      <c r="G27" s="16">
        <v>1.775</v>
      </c>
      <c r="H27" s="16">
        <v>1.428</v>
      </c>
      <c r="I27" s="16">
        <v>1.553</v>
      </c>
      <c r="J27" s="16">
        <v>1.744</v>
      </c>
      <c r="K27" s="16">
        <v>1.537</v>
      </c>
      <c r="L27" s="16">
        <v>1.475</v>
      </c>
      <c r="M27" s="16">
        <v>1.33</v>
      </c>
      <c r="N27" s="16">
        <v>2.744</v>
      </c>
      <c r="O27" s="16">
        <v>2.385</v>
      </c>
      <c r="P27" s="16">
        <v>0.85</v>
      </c>
      <c r="Q27" s="16">
        <v>0.986</v>
      </c>
      <c r="R27" s="23"/>
      <c r="S27" s="1"/>
      <c r="T27" s="1"/>
      <c r="U27" s="1"/>
      <c r="V27" s="6"/>
      <c r="W27" s="6">
        <v>2.5</v>
      </c>
      <c r="X27" s="6">
        <v>3.5</v>
      </c>
      <c r="Y27" s="6">
        <f t="shared" si="2"/>
        <v>3</v>
      </c>
      <c r="Z27" s="6">
        <f t="shared" ref="Z27:AA27" si="6">EXP(-((W27/$S$11)^$S$12))</f>
        <v>0.9502732276</v>
      </c>
      <c r="AA27" s="6">
        <f t="shared" si="6"/>
        <v>0.9010195216</v>
      </c>
      <c r="AB27" s="6">
        <f t="shared" si="4"/>
        <v>4.925370597</v>
      </c>
      <c r="AC27" s="6">
        <f t="shared" si="5"/>
        <v>431.4624643</v>
      </c>
    </row>
    <row r="28" ht="14.25" customHeight="1">
      <c r="C28" s="13" t="s">
        <v>29</v>
      </c>
      <c r="D28" s="14"/>
      <c r="E28" s="15" t="s">
        <v>10</v>
      </c>
      <c r="F28" s="16">
        <v>1217.41</v>
      </c>
      <c r="G28" s="16">
        <v>793.84</v>
      </c>
      <c r="H28" s="16">
        <v>446.75</v>
      </c>
      <c r="I28" s="16">
        <v>524.52</v>
      </c>
      <c r="J28" s="16">
        <v>584.47</v>
      </c>
      <c r="K28" s="16">
        <v>561.1</v>
      </c>
      <c r="L28" s="16">
        <v>330.83</v>
      </c>
      <c r="M28" s="16">
        <v>435.84</v>
      </c>
      <c r="N28" s="16">
        <v>3012.04</v>
      </c>
      <c r="O28" s="16">
        <v>1359.94</v>
      </c>
      <c r="P28" s="16">
        <v>303.79</v>
      </c>
      <c r="Q28" s="17">
        <v>429.47</v>
      </c>
      <c r="R28" s="18"/>
      <c r="S28" s="1"/>
      <c r="T28" s="1"/>
      <c r="U28" s="1"/>
      <c r="V28" s="6"/>
      <c r="W28" s="6">
        <v>3.5</v>
      </c>
      <c r="X28" s="6">
        <v>4.5</v>
      </c>
      <c r="Y28" s="6">
        <f t="shared" si="2"/>
        <v>4</v>
      </c>
      <c r="Z28" s="6">
        <f t="shared" ref="Z28:AA28" si="7">EXP(-((W28/$S$11)^$S$12))</f>
        <v>0.9010195216</v>
      </c>
      <c r="AA28" s="6">
        <f t="shared" si="7"/>
        <v>0.8371542908</v>
      </c>
      <c r="AB28" s="6">
        <f t="shared" si="4"/>
        <v>6.386523079</v>
      </c>
      <c r="AC28" s="6">
        <f t="shared" si="5"/>
        <v>559.4594217</v>
      </c>
    </row>
    <row r="29" ht="14.25" customHeight="1">
      <c r="C29" s="21"/>
      <c r="D29" s="5" t="s">
        <v>11</v>
      </c>
      <c r="E29" s="22" t="s">
        <v>12</v>
      </c>
      <c r="F29" s="8">
        <v>4.45</v>
      </c>
      <c r="G29" s="8">
        <v>3.23</v>
      </c>
      <c r="H29" s="8">
        <v>2.09</v>
      </c>
      <c r="I29" s="8">
        <v>2.27</v>
      </c>
      <c r="J29" s="8">
        <v>2.26</v>
      </c>
      <c r="K29" s="8">
        <v>2.87</v>
      </c>
      <c r="L29" s="8">
        <v>2.6</v>
      </c>
      <c r="M29" s="8">
        <v>2.71</v>
      </c>
      <c r="N29" s="8">
        <v>6.37</v>
      </c>
      <c r="O29" s="8">
        <v>6.19</v>
      </c>
      <c r="P29" s="8">
        <v>1.27</v>
      </c>
      <c r="Q29" s="8">
        <v>2.07</v>
      </c>
      <c r="R29" s="23"/>
      <c r="S29" s="1"/>
      <c r="T29" s="1"/>
      <c r="U29" s="1"/>
      <c r="V29" s="6"/>
      <c r="W29" s="6">
        <v>4.5</v>
      </c>
      <c r="X29" s="6">
        <v>5.5</v>
      </c>
      <c r="Y29" s="6">
        <f t="shared" si="2"/>
        <v>5</v>
      </c>
      <c r="Z29" s="6">
        <f t="shared" ref="Z29:AA29" si="8">EXP(-((W29/$S$11)^$S$12))</f>
        <v>0.8371542908</v>
      </c>
      <c r="AA29" s="6">
        <f t="shared" si="8"/>
        <v>0.7616945142</v>
      </c>
      <c r="AB29" s="6">
        <f t="shared" si="4"/>
        <v>7.545977663</v>
      </c>
      <c r="AC29" s="6">
        <f t="shared" si="5"/>
        <v>661.0276433</v>
      </c>
    </row>
    <row r="30" ht="14.25" customHeight="1">
      <c r="C30" s="21"/>
      <c r="D30" s="20"/>
      <c r="E30" s="22" t="s">
        <v>14</v>
      </c>
      <c r="F30" s="8">
        <v>1.408</v>
      </c>
      <c r="G30" s="8">
        <v>1.115</v>
      </c>
      <c r="H30" s="8">
        <v>1.006</v>
      </c>
      <c r="I30" s="8">
        <v>1.115</v>
      </c>
      <c r="J30" s="8">
        <v>1.064</v>
      </c>
      <c r="K30" s="8">
        <v>1.057</v>
      </c>
      <c r="L30" s="8">
        <v>1.166</v>
      </c>
      <c r="M30" s="8">
        <v>0.971</v>
      </c>
      <c r="N30" s="8">
        <v>2.088</v>
      </c>
      <c r="O30" s="8">
        <v>1.65</v>
      </c>
      <c r="P30" s="8">
        <v>0.654</v>
      </c>
      <c r="Q30" s="8">
        <v>0.83</v>
      </c>
      <c r="R30" s="23"/>
      <c r="S30" s="1"/>
      <c r="T30" s="1"/>
      <c r="U30" s="1"/>
      <c r="V30" s="6"/>
      <c r="W30" s="6">
        <v>5.5</v>
      </c>
      <c r="X30" s="6">
        <v>6.5</v>
      </c>
      <c r="Y30" s="6">
        <f t="shared" si="2"/>
        <v>6</v>
      </c>
      <c r="Z30" s="6">
        <f t="shared" ref="Z30:AA30" si="9">EXP(-((W30/$S$11)^$S$12))</f>
        <v>0.7616945142</v>
      </c>
      <c r="AA30" s="6">
        <f t="shared" si="9"/>
        <v>0.6783123141</v>
      </c>
      <c r="AB30" s="6">
        <f t="shared" si="4"/>
        <v>8.338220014</v>
      </c>
      <c r="AC30" s="6">
        <f t="shared" si="5"/>
        <v>730.4280732</v>
      </c>
    </row>
    <row r="31" ht="14.25" customHeight="1">
      <c r="C31" s="21"/>
      <c r="D31" s="5" t="s">
        <v>15</v>
      </c>
      <c r="E31" s="22" t="s">
        <v>12</v>
      </c>
      <c r="F31" s="8">
        <v>6.61</v>
      </c>
      <c r="G31" s="8">
        <v>4.93</v>
      </c>
      <c r="H31" s="8">
        <v>3.24</v>
      </c>
      <c r="I31" s="8">
        <v>3.46</v>
      </c>
      <c r="J31" s="8">
        <v>3.47</v>
      </c>
      <c r="K31" s="8">
        <v>4.41</v>
      </c>
      <c r="L31" s="8">
        <v>3.95</v>
      </c>
      <c r="M31" s="8">
        <v>4.21</v>
      </c>
      <c r="N31" s="8">
        <v>9.01</v>
      </c>
      <c r="O31" s="8">
        <v>8.68</v>
      </c>
      <c r="P31" s="8">
        <v>2.14</v>
      </c>
      <c r="Q31" s="8">
        <v>3.29</v>
      </c>
      <c r="R31" s="23"/>
      <c r="S31" s="1"/>
      <c r="T31" s="1"/>
      <c r="U31" s="1"/>
      <c r="V31" s="6"/>
      <c r="W31" s="6">
        <v>6.5</v>
      </c>
      <c r="X31" s="6">
        <v>7.5</v>
      </c>
      <c r="Y31" s="6">
        <f t="shared" si="2"/>
        <v>7</v>
      </c>
      <c r="Z31" s="6">
        <f t="shared" ref="Z31:AA31" si="10">EXP(-((W31/$S$11)^$S$12))</f>
        <v>0.6783123141</v>
      </c>
      <c r="AA31" s="6">
        <f t="shared" si="10"/>
        <v>0.5909574326</v>
      </c>
      <c r="AB31" s="6">
        <f t="shared" si="4"/>
        <v>8.735488143</v>
      </c>
      <c r="AC31" s="6">
        <f t="shared" si="5"/>
        <v>765.2287614</v>
      </c>
    </row>
    <row r="32" ht="14.25" customHeight="1">
      <c r="C32" s="21"/>
      <c r="D32" s="20"/>
      <c r="E32" s="22" t="s">
        <v>14</v>
      </c>
      <c r="F32" s="8">
        <v>1.666</v>
      </c>
      <c r="G32" s="8">
        <v>1.318</v>
      </c>
      <c r="H32" s="8">
        <v>1.186</v>
      </c>
      <c r="I32" s="8">
        <v>1.322</v>
      </c>
      <c r="J32" s="8">
        <v>1.256</v>
      </c>
      <c r="K32" s="8">
        <v>1.248</v>
      </c>
      <c r="L32" s="8">
        <v>1.385</v>
      </c>
      <c r="M32" s="8">
        <v>1.146</v>
      </c>
      <c r="N32" s="8">
        <v>2.326</v>
      </c>
      <c r="O32" s="8">
        <v>1.787</v>
      </c>
      <c r="P32" s="8">
        <v>0.756</v>
      </c>
      <c r="Q32" s="8">
        <v>0.967</v>
      </c>
      <c r="R32" s="23"/>
      <c r="S32" s="1"/>
      <c r="T32" s="1"/>
      <c r="U32" s="1"/>
      <c r="V32" s="6"/>
      <c r="W32" s="6">
        <v>7.5</v>
      </c>
      <c r="X32" s="6">
        <v>8.5</v>
      </c>
      <c r="Y32" s="6">
        <f t="shared" si="2"/>
        <v>8</v>
      </c>
      <c r="Z32" s="6">
        <f t="shared" ref="Z32:AA32" si="11">EXP(-((W32/$S$11)^$S$12))</f>
        <v>0.5909574326</v>
      </c>
      <c r="AA32" s="6">
        <f t="shared" si="11"/>
        <v>0.5034883298</v>
      </c>
      <c r="AB32" s="6">
        <f t="shared" si="4"/>
        <v>8.746910281</v>
      </c>
      <c r="AC32" s="6">
        <f t="shared" si="5"/>
        <v>766.2293406</v>
      </c>
    </row>
    <row r="33" ht="14.25" customHeight="1">
      <c r="C33" s="21"/>
      <c r="D33" s="5" t="s">
        <v>16</v>
      </c>
      <c r="E33" s="22" t="s">
        <v>12</v>
      </c>
      <c r="F33" s="8">
        <v>7.99</v>
      </c>
      <c r="G33" s="8">
        <v>6.09</v>
      </c>
      <c r="H33" s="8">
        <v>4.04</v>
      </c>
      <c r="I33" s="8">
        <v>4.27</v>
      </c>
      <c r="J33" s="8">
        <v>4.31</v>
      </c>
      <c r="K33" s="8">
        <v>5.47</v>
      </c>
      <c r="L33" s="8">
        <v>4.85</v>
      </c>
      <c r="M33" s="8">
        <v>5.27</v>
      </c>
      <c r="N33" s="8">
        <v>10.47</v>
      </c>
      <c r="O33" s="8">
        <v>10.02</v>
      </c>
      <c r="P33" s="8">
        <v>2.86</v>
      </c>
      <c r="Q33" s="8">
        <v>4.22</v>
      </c>
      <c r="R33" s="23" t="s">
        <v>12</v>
      </c>
      <c r="S33" s="6">
        <f>SUMPRODUCT(F33:Q33,F28:Q28)/SUMPRODUCT($G28:$R28)</f>
        <v>8.646618742</v>
      </c>
      <c r="T33" s="1"/>
      <c r="U33" s="1"/>
      <c r="V33" s="6"/>
      <c r="W33" s="6">
        <v>8.5</v>
      </c>
      <c r="X33" s="6">
        <v>9.5</v>
      </c>
      <c r="Y33" s="6">
        <f t="shared" si="2"/>
        <v>9</v>
      </c>
      <c r="Z33" s="6">
        <f t="shared" ref="Z33:AA33" si="12">EXP(-((W33/$S$11)^$S$12))</f>
        <v>0.5034883298</v>
      </c>
      <c r="AA33" s="6">
        <f t="shared" si="12"/>
        <v>0.4193507626</v>
      </c>
      <c r="AB33" s="6">
        <f t="shared" si="4"/>
        <v>8.413756721</v>
      </c>
      <c r="AC33" s="6">
        <f t="shared" si="5"/>
        <v>737.0450888</v>
      </c>
    </row>
    <row r="34" ht="14.25" customHeight="1">
      <c r="C34" s="21"/>
      <c r="D34" s="20"/>
      <c r="E34" s="22" t="s">
        <v>14</v>
      </c>
      <c r="F34" s="8">
        <v>1.998</v>
      </c>
      <c r="G34" s="8">
        <v>1.584</v>
      </c>
      <c r="H34" s="8">
        <v>1.416</v>
      </c>
      <c r="I34" s="8">
        <v>1.588</v>
      </c>
      <c r="J34" s="8">
        <v>1.51</v>
      </c>
      <c r="K34" s="8">
        <v>1.502</v>
      </c>
      <c r="L34" s="8">
        <v>1.666</v>
      </c>
      <c r="M34" s="8">
        <v>1.369</v>
      </c>
      <c r="N34" s="8">
        <v>2.615</v>
      </c>
      <c r="O34" s="8">
        <v>1.943</v>
      </c>
      <c r="P34" s="8">
        <v>0.885</v>
      </c>
      <c r="Q34" s="8">
        <v>1.15</v>
      </c>
      <c r="R34" s="23" t="s">
        <v>14</v>
      </c>
      <c r="S34" s="6">
        <f>SUMPRODUCT(F34:Q34,F28:Q28)/SUMPRODUCT($G28:$R28)</f>
        <v>2.198680094</v>
      </c>
      <c r="T34" s="1"/>
      <c r="U34" s="1"/>
      <c r="V34" s="6"/>
      <c r="W34" s="6">
        <v>9.5</v>
      </c>
      <c r="X34" s="6">
        <v>10.5</v>
      </c>
      <c r="Y34" s="6">
        <f t="shared" si="2"/>
        <v>10</v>
      </c>
      <c r="Z34" s="6">
        <f t="shared" ref="Z34:AA34" si="13">EXP(-((W34/$S$11)^$S$12))</f>
        <v>0.4193507626</v>
      </c>
      <c r="AA34" s="6">
        <f t="shared" si="13"/>
        <v>0.3413370081</v>
      </c>
      <c r="AB34" s="6">
        <f t="shared" si="4"/>
        <v>7.801375447</v>
      </c>
      <c r="AC34" s="6">
        <f t="shared" si="5"/>
        <v>683.4004892</v>
      </c>
    </row>
    <row r="35" ht="14.25" customHeight="1">
      <c r="C35" s="21"/>
      <c r="D35" s="5" t="s">
        <v>17</v>
      </c>
      <c r="E35" s="22" t="s">
        <v>12</v>
      </c>
      <c r="F35" s="8">
        <v>8.66</v>
      </c>
      <c r="G35" s="8">
        <v>6.68</v>
      </c>
      <c r="H35" s="8">
        <v>4.12</v>
      </c>
      <c r="I35" s="8">
        <v>4.71</v>
      </c>
      <c r="J35" s="8">
        <v>5.04</v>
      </c>
      <c r="K35" s="8">
        <v>6.09</v>
      </c>
      <c r="L35" s="8">
        <v>4.83</v>
      </c>
      <c r="M35" s="8">
        <v>5.44</v>
      </c>
      <c r="N35" s="8">
        <v>11.3</v>
      </c>
      <c r="O35" s="8">
        <v>11.06</v>
      </c>
      <c r="P35" s="8">
        <v>3.08</v>
      </c>
      <c r="Q35" s="8">
        <v>4.42</v>
      </c>
      <c r="R35" s="23"/>
      <c r="S35" s="1"/>
      <c r="T35" s="1"/>
      <c r="U35" s="1"/>
      <c r="V35" s="6"/>
      <c r="W35" s="6">
        <v>10.5</v>
      </c>
      <c r="X35" s="6">
        <v>11.5</v>
      </c>
      <c r="Y35" s="6">
        <f t="shared" si="2"/>
        <v>11</v>
      </c>
      <c r="Z35" s="6">
        <f t="shared" ref="Z35:AA35" si="14">EXP(-((W35/$S$11)^$S$12))</f>
        <v>0.3413370081</v>
      </c>
      <c r="AA35" s="6">
        <f t="shared" si="14"/>
        <v>0.2714453801</v>
      </c>
      <c r="AB35" s="6">
        <f t="shared" si="4"/>
        <v>6.9891628</v>
      </c>
      <c r="AC35" s="6">
        <f t="shared" si="5"/>
        <v>612.2506612</v>
      </c>
    </row>
    <row r="36" ht="14.25" customHeight="1">
      <c r="C36" s="21"/>
      <c r="D36" s="20"/>
      <c r="E36" s="22" t="s">
        <v>14</v>
      </c>
      <c r="F36" s="8">
        <v>2.084</v>
      </c>
      <c r="G36" s="8">
        <v>1.732</v>
      </c>
      <c r="H36" s="8">
        <v>1.42</v>
      </c>
      <c r="I36" s="8">
        <v>1.646</v>
      </c>
      <c r="J36" s="8">
        <v>1.76</v>
      </c>
      <c r="K36" s="8">
        <v>1.596</v>
      </c>
      <c r="L36" s="8">
        <v>1.584</v>
      </c>
      <c r="M36" s="8">
        <v>1.35</v>
      </c>
      <c r="N36" s="8">
        <v>2.838</v>
      </c>
      <c r="O36" s="8">
        <v>2.205</v>
      </c>
      <c r="P36" s="8">
        <v>0.908</v>
      </c>
      <c r="Q36" s="8">
        <v>1.111</v>
      </c>
      <c r="R36" s="23"/>
      <c r="S36" s="1"/>
      <c r="T36" s="1"/>
      <c r="U36" s="1"/>
      <c r="V36" s="6"/>
      <c r="W36" s="6">
        <v>11.5</v>
      </c>
      <c r="X36" s="6">
        <v>12.5</v>
      </c>
      <c r="Y36" s="6">
        <f t="shared" si="2"/>
        <v>12</v>
      </c>
      <c r="Z36" s="6">
        <f t="shared" ref="Z36:AA36" si="15">EXP(-((W36/$S$11)^$S$12))</f>
        <v>0.2714453801</v>
      </c>
      <c r="AA36" s="6">
        <f t="shared" si="15"/>
        <v>0.2108433606</v>
      </c>
      <c r="AB36" s="6">
        <f t="shared" si="4"/>
        <v>6.060201953</v>
      </c>
      <c r="AC36" s="6">
        <f t="shared" si="5"/>
        <v>530.8736911</v>
      </c>
    </row>
    <row r="37" ht="14.25" customHeight="1">
      <c r="C37" s="21"/>
      <c r="D37" s="5" t="s">
        <v>18</v>
      </c>
      <c r="E37" s="22" t="s">
        <v>12</v>
      </c>
      <c r="F37" s="8">
        <v>8.99</v>
      </c>
      <c r="G37" s="8">
        <v>7.14</v>
      </c>
      <c r="H37" s="8">
        <v>4.41</v>
      </c>
      <c r="I37" s="8">
        <v>4.93</v>
      </c>
      <c r="J37" s="8">
        <v>5.45</v>
      </c>
      <c r="K37" s="8">
        <v>6.37</v>
      </c>
      <c r="L37" s="8">
        <v>4.95</v>
      </c>
      <c r="M37" s="8">
        <v>5.64</v>
      </c>
      <c r="N37" s="8">
        <v>11.75</v>
      </c>
      <c r="O37" s="8">
        <v>11.8</v>
      </c>
      <c r="P37" s="8">
        <v>3.16</v>
      </c>
      <c r="Q37" s="8">
        <v>3.92</v>
      </c>
      <c r="R37" s="23"/>
      <c r="S37" s="1"/>
      <c r="T37" s="1"/>
      <c r="U37" s="1"/>
      <c r="V37" s="6"/>
      <c r="W37" s="6">
        <v>12.5</v>
      </c>
      <c r="X37" s="6">
        <v>13.5</v>
      </c>
      <c r="Y37" s="6">
        <f t="shared" si="2"/>
        <v>13</v>
      </c>
      <c r="Z37" s="6">
        <f t="shared" ref="Z37:AA37" si="16">EXP(-((W37/$S$11)^$S$12))</f>
        <v>0.2108433606</v>
      </c>
      <c r="AA37" s="6">
        <f t="shared" si="16"/>
        <v>0.1599224795</v>
      </c>
      <c r="AB37" s="6">
        <f t="shared" si="4"/>
        <v>5.092088108</v>
      </c>
      <c r="AC37" s="6">
        <f t="shared" si="5"/>
        <v>446.0669182</v>
      </c>
    </row>
    <row r="38" ht="14.25" customHeight="1">
      <c r="C38" s="28"/>
      <c r="D38" s="20"/>
      <c r="E38" s="15" t="s">
        <v>14</v>
      </c>
      <c r="F38" s="16">
        <v>1.975</v>
      </c>
      <c r="G38" s="16">
        <v>1.756</v>
      </c>
      <c r="H38" s="16">
        <v>1.412</v>
      </c>
      <c r="I38" s="16">
        <v>1.541</v>
      </c>
      <c r="J38" s="16">
        <v>1.729</v>
      </c>
      <c r="K38" s="16">
        <v>1.525</v>
      </c>
      <c r="L38" s="16">
        <v>1.451</v>
      </c>
      <c r="M38" s="16">
        <v>1.318</v>
      </c>
      <c r="N38" s="16">
        <v>2.729</v>
      </c>
      <c r="O38" s="16">
        <v>2.299</v>
      </c>
      <c r="P38" s="16">
        <v>0.865</v>
      </c>
      <c r="Q38" s="16">
        <v>0.955</v>
      </c>
      <c r="R38" s="23"/>
      <c r="S38" s="1"/>
      <c r="T38" s="1"/>
      <c r="U38" s="1"/>
      <c r="V38" s="6"/>
      <c r="W38" s="6">
        <v>13.5</v>
      </c>
      <c r="X38" s="6">
        <v>14.5</v>
      </c>
      <c r="Y38" s="6">
        <f t="shared" si="2"/>
        <v>14</v>
      </c>
      <c r="Z38" s="6">
        <f t="shared" ref="Z38:AA38" si="17">EXP(-((W38/$S$11)^$S$12))</f>
        <v>0.1599224795</v>
      </c>
      <c r="AA38" s="6">
        <f t="shared" si="17"/>
        <v>0.1184219314</v>
      </c>
      <c r="AB38" s="6">
        <f t="shared" si="4"/>
        <v>4.150054811</v>
      </c>
      <c r="AC38" s="6">
        <f t="shared" si="5"/>
        <v>363.5448014</v>
      </c>
    </row>
    <row r="39" ht="14.25" customHeight="1">
      <c r="C39" s="13" t="s">
        <v>30</v>
      </c>
      <c r="D39" s="14"/>
      <c r="E39" s="15" t="s">
        <v>10</v>
      </c>
      <c r="F39" s="16">
        <v>1208.88</v>
      </c>
      <c r="G39" s="16">
        <v>803.81</v>
      </c>
      <c r="H39" s="16">
        <v>441.24</v>
      </c>
      <c r="I39" s="16">
        <v>533.64</v>
      </c>
      <c r="J39" s="16">
        <v>575.33</v>
      </c>
      <c r="K39" s="16">
        <v>531.29</v>
      </c>
      <c r="L39" s="16">
        <v>336.76</v>
      </c>
      <c r="M39" s="16">
        <v>461.09</v>
      </c>
      <c r="N39" s="16">
        <v>2994.87</v>
      </c>
      <c r="O39" s="16">
        <v>1334.82</v>
      </c>
      <c r="P39" s="16">
        <v>303.7</v>
      </c>
      <c r="Q39" s="17">
        <v>474.56</v>
      </c>
      <c r="R39" s="18"/>
      <c r="S39" s="1"/>
      <c r="T39" s="1"/>
      <c r="U39" s="1"/>
      <c r="V39" s="6"/>
      <c r="W39" s="6">
        <v>14.5</v>
      </c>
      <c r="X39" s="6">
        <v>15.5</v>
      </c>
      <c r="Y39" s="6">
        <f t="shared" si="2"/>
        <v>15</v>
      </c>
      <c r="Z39" s="6">
        <f t="shared" ref="Z39:AA39" si="18">EXP(-((W39/$S$11)^$S$12))</f>
        <v>0.1184219314</v>
      </c>
      <c r="AA39" s="6">
        <f t="shared" si="18"/>
        <v>0.0855923557</v>
      </c>
      <c r="AB39" s="6">
        <f t="shared" si="4"/>
        <v>3.282957571</v>
      </c>
      <c r="AC39" s="6">
        <f t="shared" si="5"/>
        <v>287.5870832</v>
      </c>
    </row>
    <row r="40" ht="14.25" customHeight="1">
      <c r="C40" s="21"/>
      <c r="D40" s="5" t="s">
        <v>11</v>
      </c>
      <c r="E40" s="22" t="s">
        <v>12</v>
      </c>
      <c r="F40" s="8">
        <v>3.57</v>
      </c>
      <c r="G40" s="8">
        <v>2.56</v>
      </c>
      <c r="H40" s="8">
        <v>1.58</v>
      </c>
      <c r="I40" s="8">
        <v>1.81</v>
      </c>
      <c r="J40" s="8">
        <v>1.85</v>
      </c>
      <c r="K40" s="8">
        <v>2.42</v>
      </c>
      <c r="L40" s="8">
        <v>2.06</v>
      </c>
      <c r="M40" s="8">
        <v>2.33</v>
      </c>
      <c r="N40" s="8">
        <v>5.05</v>
      </c>
      <c r="O40" s="8">
        <v>4.95</v>
      </c>
      <c r="P40" s="8">
        <v>1.05</v>
      </c>
      <c r="Q40" s="8">
        <v>1.52</v>
      </c>
      <c r="R40" s="23"/>
      <c r="S40" s="1"/>
      <c r="T40" s="1"/>
      <c r="U40" s="1"/>
      <c r="V40" s="6"/>
      <c r="W40" s="6">
        <v>15.5</v>
      </c>
      <c r="X40" s="6">
        <v>16.5</v>
      </c>
      <c r="Y40" s="6">
        <f t="shared" si="2"/>
        <v>16</v>
      </c>
      <c r="Z40" s="6">
        <f t="shared" ref="Z40:AA40" si="19">EXP(-((W40/$S$11)^$S$12))</f>
        <v>0.0855923557</v>
      </c>
      <c r="AA40" s="6">
        <f t="shared" si="19"/>
        <v>0.06037131877</v>
      </c>
      <c r="AB40" s="6">
        <f t="shared" si="4"/>
        <v>2.522103693</v>
      </c>
      <c r="AC40" s="6">
        <f t="shared" si="5"/>
        <v>220.9362835</v>
      </c>
    </row>
    <row r="41" ht="14.25" customHeight="1">
      <c r="C41" s="21"/>
      <c r="D41" s="20"/>
      <c r="E41" s="22" t="s">
        <v>14</v>
      </c>
      <c r="F41" s="8">
        <v>1.471</v>
      </c>
      <c r="G41" s="8">
        <v>1.139</v>
      </c>
      <c r="H41" s="8">
        <v>0.971</v>
      </c>
      <c r="I41" s="8">
        <v>1.15</v>
      </c>
      <c r="J41" s="8">
        <v>1.119</v>
      </c>
      <c r="K41" s="8">
        <v>1.139</v>
      </c>
      <c r="L41" s="8">
        <v>1.201</v>
      </c>
      <c r="M41" s="8">
        <v>1.1</v>
      </c>
      <c r="N41" s="8">
        <v>2.17</v>
      </c>
      <c r="O41" s="8">
        <v>1.721</v>
      </c>
      <c r="P41" s="8">
        <v>0.678</v>
      </c>
      <c r="Q41" s="8">
        <v>0.818</v>
      </c>
      <c r="R41" s="23"/>
      <c r="S41" s="1"/>
      <c r="T41" s="1"/>
      <c r="U41" s="1"/>
      <c r="V41" s="6"/>
      <c r="W41" s="6">
        <v>16.5</v>
      </c>
      <c r="X41" s="6">
        <v>17.5</v>
      </c>
      <c r="Y41" s="6">
        <f t="shared" si="2"/>
        <v>17</v>
      </c>
      <c r="Z41" s="6">
        <f t="shared" ref="Z41:AA41" si="20">EXP(-((W41/$S$11)^$S$12))</f>
        <v>0.06037131877</v>
      </c>
      <c r="AA41" s="6">
        <f t="shared" si="20"/>
        <v>0.04154670942</v>
      </c>
      <c r="AB41" s="6">
        <f t="shared" si="4"/>
        <v>1.882460935</v>
      </c>
      <c r="AC41" s="6">
        <f t="shared" si="5"/>
        <v>164.9035779</v>
      </c>
    </row>
    <row r="42" ht="14.25" customHeight="1">
      <c r="C42" s="21"/>
      <c r="D42" s="5" t="s">
        <v>15</v>
      </c>
      <c r="E42" s="22" t="s">
        <v>12</v>
      </c>
      <c r="F42" s="8">
        <v>5.8</v>
      </c>
      <c r="G42" s="8">
        <v>4.26</v>
      </c>
      <c r="H42" s="8">
        <v>2.68</v>
      </c>
      <c r="I42" s="8">
        <v>3.01</v>
      </c>
      <c r="J42" s="8">
        <v>3.09</v>
      </c>
      <c r="K42" s="8">
        <v>4.04</v>
      </c>
      <c r="L42" s="8">
        <v>3.42</v>
      </c>
      <c r="M42" s="8">
        <v>3.89</v>
      </c>
      <c r="N42" s="8">
        <v>7.88</v>
      </c>
      <c r="O42" s="8">
        <v>7.67</v>
      </c>
      <c r="P42" s="8">
        <v>1.9</v>
      </c>
      <c r="Q42" s="8">
        <v>2.64</v>
      </c>
      <c r="R42" s="23"/>
      <c r="S42" s="1"/>
      <c r="T42" s="1"/>
      <c r="U42" s="1"/>
      <c r="V42" s="6"/>
      <c r="W42" s="6">
        <v>17.5</v>
      </c>
      <c r="X42" s="6">
        <v>18.5</v>
      </c>
      <c r="Y42" s="6">
        <f t="shared" si="2"/>
        <v>18</v>
      </c>
      <c r="Z42" s="6">
        <f t="shared" ref="Z42:AA42" si="21">EXP(-((W42/$S$11)^$S$12))</f>
        <v>0.04154670942</v>
      </c>
      <c r="AA42" s="6">
        <f t="shared" si="21"/>
        <v>0.02789167575</v>
      </c>
      <c r="AB42" s="6">
        <f t="shared" si="4"/>
        <v>1.365503366</v>
      </c>
      <c r="AC42" s="6">
        <f t="shared" si="5"/>
        <v>119.6180949</v>
      </c>
    </row>
    <row r="43" ht="14.25" customHeight="1">
      <c r="C43" s="21"/>
      <c r="D43" s="20"/>
      <c r="E43" s="22" t="s">
        <v>14</v>
      </c>
      <c r="F43" s="8">
        <v>1.709</v>
      </c>
      <c r="G43" s="8">
        <v>1.322</v>
      </c>
      <c r="H43" s="8">
        <v>1.119</v>
      </c>
      <c r="I43" s="8">
        <v>1.338</v>
      </c>
      <c r="J43" s="8">
        <v>1.299</v>
      </c>
      <c r="K43" s="8">
        <v>1.322</v>
      </c>
      <c r="L43" s="8">
        <v>1.396</v>
      </c>
      <c r="M43" s="8">
        <v>1.275</v>
      </c>
      <c r="N43" s="8">
        <v>2.389</v>
      </c>
      <c r="O43" s="8">
        <v>1.842</v>
      </c>
      <c r="P43" s="8">
        <v>0.771</v>
      </c>
      <c r="Q43" s="8">
        <v>0.936</v>
      </c>
      <c r="R43" s="23"/>
      <c r="S43" s="1"/>
      <c r="T43" s="1"/>
      <c r="U43" s="1"/>
      <c r="V43" s="6"/>
      <c r="W43" s="6">
        <v>18.5</v>
      </c>
      <c r="X43" s="6">
        <v>19.5</v>
      </c>
      <c r="Y43" s="6">
        <f t="shared" si="2"/>
        <v>19</v>
      </c>
      <c r="Z43" s="6">
        <f t="shared" ref="Z43:AA43" si="22">EXP(-((W43/$S$11)^$S$12))</f>
        <v>0.02789167575</v>
      </c>
      <c r="AA43" s="6">
        <f t="shared" si="22"/>
        <v>0.01826291667</v>
      </c>
      <c r="AB43" s="6">
        <f t="shared" si="4"/>
        <v>0.9628759087</v>
      </c>
      <c r="AC43" s="6">
        <f t="shared" si="5"/>
        <v>84.34792961</v>
      </c>
    </row>
    <row r="44" ht="14.25" customHeight="1">
      <c r="C44" s="21"/>
      <c r="D44" s="5" t="s">
        <v>16</v>
      </c>
      <c r="E44" s="22" t="s">
        <v>12</v>
      </c>
      <c r="F44" s="8">
        <v>7.11</v>
      </c>
      <c r="G44" s="8">
        <v>5.32</v>
      </c>
      <c r="H44" s="8">
        <v>3.41</v>
      </c>
      <c r="I44" s="8">
        <v>3.76</v>
      </c>
      <c r="J44" s="8">
        <v>3.87</v>
      </c>
      <c r="K44" s="8">
        <v>5.05</v>
      </c>
      <c r="L44" s="8">
        <v>4.25</v>
      </c>
      <c r="M44" s="8">
        <v>4.88</v>
      </c>
      <c r="N44" s="8">
        <v>9.35</v>
      </c>
      <c r="O44" s="8">
        <v>9.04</v>
      </c>
      <c r="P44" s="8">
        <v>2.54</v>
      </c>
      <c r="Q44" s="8">
        <v>3.43</v>
      </c>
      <c r="R44" s="23" t="s">
        <v>12</v>
      </c>
      <c r="S44" s="6">
        <f>SUMPRODUCT(F44:Q44,F39:Q39)/SUMPRODUCT($G39:$R39)</f>
        <v>7.671540647</v>
      </c>
      <c r="T44" s="1"/>
      <c r="U44" s="1"/>
      <c r="V44" s="6"/>
      <c r="W44" s="6">
        <v>19.5</v>
      </c>
      <c r="X44" s="6">
        <v>20.5</v>
      </c>
      <c r="Y44" s="6">
        <f t="shared" si="2"/>
        <v>20</v>
      </c>
      <c r="Z44" s="6">
        <f t="shared" ref="Z44:AA44" si="23">EXP(-((W44/$S$11)^$S$12))</f>
        <v>0.01826291667</v>
      </c>
      <c r="AA44" s="6">
        <f t="shared" si="23"/>
        <v>0.01166144099</v>
      </c>
      <c r="AB44" s="6">
        <f t="shared" si="4"/>
        <v>0.660147568</v>
      </c>
      <c r="AC44" s="6">
        <f t="shared" si="5"/>
        <v>57.82892696</v>
      </c>
    </row>
    <row r="45" ht="14.25" customHeight="1">
      <c r="C45" s="21"/>
      <c r="D45" s="20"/>
      <c r="E45" s="22" t="s">
        <v>14</v>
      </c>
      <c r="F45" s="8">
        <v>2.002</v>
      </c>
      <c r="G45" s="8">
        <v>1.549</v>
      </c>
      <c r="H45" s="8">
        <v>1.307</v>
      </c>
      <c r="I45" s="8">
        <v>1.564</v>
      </c>
      <c r="J45" s="8">
        <v>1.521</v>
      </c>
      <c r="K45" s="8">
        <v>1.549</v>
      </c>
      <c r="L45" s="8">
        <v>1.639</v>
      </c>
      <c r="M45" s="8">
        <v>1.498</v>
      </c>
      <c r="N45" s="8">
        <v>2.643</v>
      </c>
      <c r="O45" s="8">
        <v>1.982</v>
      </c>
      <c r="P45" s="8">
        <v>0.881</v>
      </c>
      <c r="Q45" s="8">
        <v>1.088</v>
      </c>
      <c r="R45" s="23" t="s">
        <v>14</v>
      </c>
      <c r="S45" s="6">
        <f>SUMPRODUCT(F45:Q45,F39:Q39)/SUMPRODUCT($G39:$R39)</f>
        <v>2.202479132</v>
      </c>
      <c r="T45" s="1"/>
      <c r="U45" s="1"/>
      <c r="V45" s="6"/>
      <c r="W45" s="6">
        <v>20.5</v>
      </c>
      <c r="X45" s="6">
        <v>21.5</v>
      </c>
      <c r="Y45" s="6">
        <f t="shared" si="2"/>
        <v>21</v>
      </c>
      <c r="Z45" s="6">
        <f t="shared" ref="Z45:AA45" si="24">EXP(-((W45/$S$11)^$S$12))</f>
        <v>0.01166144099</v>
      </c>
      <c r="AA45" s="6">
        <f t="shared" si="24"/>
        <v>0.007260273368</v>
      </c>
      <c r="AB45" s="6">
        <f t="shared" si="4"/>
        <v>0.4401167619</v>
      </c>
      <c r="AC45" s="6">
        <f t="shared" si="5"/>
        <v>38.55422835</v>
      </c>
    </row>
    <row r="46" ht="14.25" customHeight="1">
      <c r="C46" s="21"/>
      <c r="D46" s="5" t="s">
        <v>17</v>
      </c>
      <c r="E46" s="22" t="s">
        <v>12</v>
      </c>
      <c r="F46" s="8">
        <v>7.72</v>
      </c>
      <c r="G46" s="8">
        <v>5.93</v>
      </c>
      <c r="H46" s="8">
        <v>3.55</v>
      </c>
      <c r="I46" s="8">
        <v>4.21</v>
      </c>
      <c r="J46" s="8">
        <v>4.64</v>
      </c>
      <c r="K46" s="8">
        <v>5.6</v>
      </c>
      <c r="L46" s="8">
        <v>4.24</v>
      </c>
      <c r="M46" s="8">
        <v>4.89</v>
      </c>
      <c r="N46" s="8">
        <v>10.17</v>
      </c>
      <c r="O46" s="8">
        <v>10.05</v>
      </c>
      <c r="P46" s="8">
        <v>2.75</v>
      </c>
      <c r="Q46" s="8">
        <v>3.53</v>
      </c>
      <c r="R46" s="23"/>
      <c r="S46" s="1"/>
      <c r="T46" s="1"/>
      <c r="U46" s="1"/>
      <c r="V46" s="1"/>
      <c r="W46" s="6">
        <v>21.5</v>
      </c>
      <c r="X46" s="6">
        <v>22.5</v>
      </c>
      <c r="Y46" s="6">
        <f t="shared" si="2"/>
        <v>22</v>
      </c>
      <c r="Z46" s="6">
        <f t="shared" ref="Z46:AA46" si="25">EXP(-((W46/$S$11)^$S$12))</f>
        <v>0.007260273368</v>
      </c>
      <c r="AA46" s="6">
        <f t="shared" si="25"/>
        <v>0.004406637899</v>
      </c>
      <c r="AB46" s="6">
        <f t="shared" si="4"/>
        <v>0.2853635468</v>
      </c>
      <c r="AC46" s="6">
        <f t="shared" si="5"/>
        <v>24.9978467</v>
      </c>
    </row>
    <row r="47" ht="14.25" customHeight="1">
      <c r="C47" s="21"/>
      <c r="D47" s="20"/>
      <c r="E47" s="22" t="s">
        <v>14</v>
      </c>
      <c r="F47" s="8">
        <v>2.061</v>
      </c>
      <c r="G47" s="8">
        <v>1.701</v>
      </c>
      <c r="H47" s="8">
        <v>1.354</v>
      </c>
      <c r="I47" s="8">
        <v>1.623</v>
      </c>
      <c r="J47" s="8">
        <v>1.799</v>
      </c>
      <c r="K47" s="8">
        <v>1.619</v>
      </c>
      <c r="L47" s="8">
        <v>1.541</v>
      </c>
      <c r="M47" s="8">
        <v>1.381</v>
      </c>
      <c r="N47" s="8">
        <v>2.834</v>
      </c>
      <c r="O47" s="8">
        <v>2.221</v>
      </c>
      <c r="P47" s="8">
        <v>0.9</v>
      </c>
      <c r="Q47" s="8">
        <v>1.033</v>
      </c>
      <c r="R47" s="23"/>
      <c r="S47" s="1"/>
      <c r="T47" s="1"/>
      <c r="U47" s="1"/>
      <c r="V47" s="1"/>
      <c r="W47" s="6">
        <v>22.5</v>
      </c>
      <c r="X47" s="6">
        <v>23.5</v>
      </c>
      <c r="Y47" s="6">
        <f t="shared" si="2"/>
        <v>23</v>
      </c>
      <c r="Z47" s="6">
        <f t="shared" ref="Z47:AA47" si="26">EXP(-((W47/$S$11)^$S$12))</f>
        <v>0.004406637899</v>
      </c>
      <c r="AA47" s="6">
        <f t="shared" si="26"/>
        <v>0.002607071603</v>
      </c>
      <c r="AB47" s="6">
        <f t="shared" si="4"/>
        <v>0.1799566296</v>
      </c>
      <c r="AC47" s="6">
        <f t="shared" si="5"/>
        <v>15.76420076</v>
      </c>
    </row>
    <row r="48" ht="14.25" customHeight="1">
      <c r="C48" s="21"/>
      <c r="D48" s="5" t="s">
        <v>18</v>
      </c>
      <c r="E48" s="22" t="s">
        <v>12</v>
      </c>
      <c r="F48" s="8">
        <v>8.02</v>
      </c>
      <c r="G48" s="8">
        <v>6.37</v>
      </c>
      <c r="H48" s="8">
        <v>3.81</v>
      </c>
      <c r="I48" s="8">
        <v>4.39</v>
      </c>
      <c r="J48" s="8">
        <v>5.02</v>
      </c>
      <c r="K48" s="8">
        <v>5.87</v>
      </c>
      <c r="L48" s="8">
        <v>4.46</v>
      </c>
      <c r="M48" s="8">
        <v>4.95</v>
      </c>
      <c r="N48" s="8">
        <v>10.57</v>
      </c>
      <c r="O48" s="8">
        <v>10.82</v>
      </c>
      <c r="P48" s="8">
        <v>2.8</v>
      </c>
      <c r="Q48" s="8">
        <v>3.67</v>
      </c>
      <c r="R48" s="23"/>
      <c r="S48" s="1"/>
      <c r="T48" s="1"/>
      <c r="U48" s="1"/>
      <c r="V48" s="1"/>
      <c r="W48" s="6">
        <v>23.5</v>
      </c>
      <c r="X48" s="6">
        <v>24.5</v>
      </c>
      <c r="Y48" s="6">
        <f t="shared" si="2"/>
        <v>24</v>
      </c>
      <c r="Z48" s="6">
        <f t="shared" ref="Z48:AA48" si="27">EXP(-((W48/$S$11)^$S$12))</f>
        <v>0.002607071603</v>
      </c>
      <c r="AA48" s="6">
        <f t="shared" si="27"/>
        <v>0.001503244786</v>
      </c>
      <c r="AB48" s="6">
        <f t="shared" si="4"/>
        <v>0.1103826817</v>
      </c>
      <c r="AC48" s="6">
        <f t="shared" si="5"/>
        <v>9.669522917</v>
      </c>
    </row>
    <row r="49" ht="14.25" customHeight="1">
      <c r="C49" s="28"/>
      <c r="D49" s="20"/>
      <c r="E49" s="15" t="s">
        <v>14</v>
      </c>
      <c r="F49" s="16">
        <v>1.947</v>
      </c>
      <c r="G49" s="16">
        <v>1.732</v>
      </c>
      <c r="H49" s="16">
        <v>1.357</v>
      </c>
      <c r="I49" s="16">
        <v>1.514</v>
      </c>
      <c r="J49" s="16">
        <v>1.771</v>
      </c>
      <c r="K49" s="16">
        <v>1.545</v>
      </c>
      <c r="L49" s="16">
        <v>1.447</v>
      </c>
      <c r="M49" s="16">
        <v>1.314</v>
      </c>
      <c r="N49" s="16">
        <v>2.705</v>
      </c>
      <c r="O49" s="16">
        <v>2.326</v>
      </c>
      <c r="P49" s="16">
        <v>0.854</v>
      </c>
      <c r="Q49" s="16">
        <v>0.998</v>
      </c>
      <c r="R49" s="30"/>
      <c r="S49" s="31"/>
      <c r="T49" s="31"/>
      <c r="U49" s="31"/>
      <c r="V49" s="31"/>
      <c r="W49" s="6">
        <v>24.5</v>
      </c>
      <c r="X49" s="6">
        <v>25.5</v>
      </c>
      <c r="Y49" s="6">
        <f t="shared" si="2"/>
        <v>25</v>
      </c>
      <c r="Z49" s="6">
        <f t="shared" ref="Z49:AA49" si="28">EXP(-((W49/$S$11)^$S$12))</f>
        <v>0.001503244786</v>
      </c>
      <c r="AA49" s="6">
        <f t="shared" si="28"/>
        <v>0.0008446557772</v>
      </c>
      <c r="AB49" s="6">
        <f t="shared" si="4"/>
        <v>0.06585890086</v>
      </c>
      <c r="AC49" s="6">
        <f t="shared" si="5"/>
        <v>5.769239715</v>
      </c>
      <c r="AD49" s="32"/>
    </row>
    <row r="50" ht="14.25" customHeight="1">
      <c r="C50" s="33">
        <v>1.5</v>
      </c>
      <c r="D50" s="14"/>
      <c r="E50" s="15" t="s">
        <v>10</v>
      </c>
      <c r="F50" s="16">
        <v>1251.24</v>
      </c>
      <c r="G50" s="16">
        <v>607.62</v>
      </c>
      <c r="H50" s="16">
        <v>453.89</v>
      </c>
      <c r="I50" s="16">
        <v>545.19</v>
      </c>
      <c r="J50" s="16">
        <v>584.0</v>
      </c>
      <c r="K50" s="16">
        <v>488.86</v>
      </c>
      <c r="L50" s="16">
        <v>335.28</v>
      </c>
      <c r="M50" s="16">
        <v>748.7</v>
      </c>
      <c r="N50" s="16">
        <v>3307.4</v>
      </c>
      <c r="O50" s="16">
        <v>735.86</v>
      </c>
      <c r="P50" s="16">
        <v>301.29</v>
      </c>
      <c r="Q50" s="17">
        <v>640.66</v>
      </c>
      <c r="R50" s="34"/>
      <c r="S50" s="31"/>
      <c r="T50" s="31"/>
      <c r="U50" s="31"/>
      <c r="V50" s="31"/>
      <c r="W50" s="35" t="s">
        <v>31</v>
      </c>
      <c r="X50" s="31"/>
      <c r="Y50" s="31"/>
      <c r="Z50" s="31"/>
      <c r="AA50" s="31"/>
      <c r="AB50" s="31">
        <f t="shared" ref="AB50:AC50" si="29">SUM(AB25:AB49)</f>
        <v>99.91553442</v>
      </c>
      <c r="AC50" s="32">
        <f t="shared" si="29"/>
        <v>8752.600815</v>
      </c>
      <c r="AD50" s="32"/>
    </row>
    <row r="51" ht="14.25" customHeight="1">
      <c r="C51" s="21"/>
      <c r="D51" s="5" t="s">
        <v>11</v>
      </c>
      <c r="E51" s="22" t="s">
        <v>12</v>
      </c>
      <c r="F51" s="8">
        <v>2.42</v>
      </c>
      <c r="G51" s="8">
        <v>1.37</v>
      </c>
      <c r="H51" s="8">
        <v>1.19</v>
      </c>
      <c r="I51" s="8">
        <v>1.25</v>
      </c>
      <c r="J51" s="8">
        <v>1.38</v>
      </c>
      <c r="K51" s="8">
        <v>1.59</v>
      </c>
      <c r="L51" s="8">
        <v>1.36</v>
      </c>
      <c r="M51" s="8">
        <v>2.11</v>
      </c>
      <c r="N51" s="8">
        <v>3.41</v>
      </c>
      <c r="O51" s="8">
        <v>2.77</v>
      </c>
      <c r="P51" s="8">
        <v>0.7</v>
      </c>
      <c r="Q51" s="8">
        <v>1.68</v>
      </c>
      <c r="R51" s="30"/>
      <c r="S51" s="31"/>
      <c r="T51" s="31"/>
      <c r="U51" s="31"/>
      <c r="V51" s="31"/>
      <c r="W51" s="35" t="s">
        <v>32</v>
      </c>
      <c r="X51" s="31"/>
      <c r="Y51" s="31"/>
      <c r="Z51" s="31"/>
      <c r="AA51" s="31"/>
      <c r="AB51" s="31"/>
      <c r="AC51" s="32"/>
      <c r="AD51" s="32"/>
    </row>
    <row r="52" ht="14.25" customHeight="1">
      <c r="C52" s="21"/>
      <c r="D52" s="20"/>
      <c r="E52" s="22" t="s">
        <v>14</v>
      </c>
      <c r="F52" s="8">
        <v>1.553</v>
      </c>
      <c r="G52" s="8">
        <v>1.049</v>
      </c>
      <c r="H52" s="8">
        <v>1.174</v>
      </c>
      <c r="I52" s="8">
        <v>1.209</v>
      </c>
      <c r="J52" s="8">
        <v>1.186</v>
      </c>
      <c r="K52" s="8">
        <v>1.166</v>
      </c>
      <c r="L52" s="8">
        <v>1.256</v>
      </c>
      <c r="M52" s="8">
        <v>1.369</v>
      </c>
      <c r="N52" s="8">
        <v>2.291</v>
      </c>
      <c r="O52" s="8">
        <v>1.217</v>
      </c>
      <c r="P52" s="8">
        <v>0.686</v>
      </c>
      <c r="Q52" s="8">
        <v>1.104</v>
      </c>
      <c r="R52" s="30"/>
      <c r="S52" s="36"/>
      <c r="T52" s="31"/>
      <c r="U52" s="31"/>
      <c r="V52" s="31"/>
      <c r="W52" s="31"/>
      <c r="X52" s="31"/>
      <c r="Y52" s="31"/>
      <c r="Z52" s="31"/>
      <c r="AA52" s="31"/>
      <c r="AB52" s="31"/>
      <c r="AC52" s="32"/>
      <c r="AD52" s="32"/>
    </row>
    <row r="53" ht="14.25" customHeight="1">
      <c r="C53" s="21"/>
      <c r="D53" s="5" t="s">
        <v>15</v>
      </c>
      <c r="E53" s="22" t="s">
        <v>12</v>
      </c>
      <c r="F53" s="8">
        <v>4.79</v>
      </c>
      <c r="G53" s="8">
        <v>2.8</v>
      </c>
      <c r="H53" s="8">
        <v>2.41</v>
      </c>
      <c r="I53" s="8">
        <v>2.52</v>
      </c>
      <c r="J53" s="8">
        <v>2.79</v>
      </c>
      <c r="K53" s="8">
        <v>3.21</v>
      </c>
      <c r="L53" s="8">
        <v>2.73</v>
      </c>
      <c r="M53" s="8">
        <v>4.22</v>
      </c>
      <c r="N53" s="8">
        <v>6.51</v>
      </c>
      <c r="O53" s="8">
        <v>5.24</v>
      </c>
      <c r="P53" s="8">
        <v>1.51</v>
      </c>
      <c r="Q53" s="8">
        <v>3.41</v>
      </c>
      <c r="R53" s="30"/>
      <c r="S53" s="36"/>
      <c r="T53" s="31"/>
      <c r="U53" s="31"/>
      <c r="V53" s="35" t="s">
        <v>33</v>
      </c>
      <c r="W53" s="37">
        <v>92.0</v>
      </c>
      <c r="X53" s="35" t="s">
        <v>34</v>
      </c>
      <c r="Y53" s="31"/>
      <c r="Z53" s="31"/>
      <c r="AA53" s="31"/>
      <c r="AB53" s="31"/>
      <c r="AC53" s="32"/>
      <c r="AD53" s="32"/>
    </row>
    <row r="54" ht="14.25" customHeight="1">
      <c r="C54" s="21"/>
      <c r="D54" s="20"/>
      <c r="E54" s="22" t="s">
        <v>14</v>
      </c>
      <c r="F54" s="8">
        <v>1.783</v>
      </c>
      <c r="G54" s="8">
        <v>1.197</v>
      </c>
      <c r="H54" s="8">
        <v>1.346</v>
      </c>
      <c r="I54" s="8">
        <v>1.385</v>
      </c>
      <c r="J54" s="8">
        <v>1.361</v>
      </c>
      <c r="K54" s="8">
        <v>1.338</v>
      </c>
      <c r="L54" s="8">
        <v>1.439</v>
      </c>
      <c r="M54" s="8">
        <v>1.572</v>
      </c>
      <c r="N54" s="8">
        <v>2.498</v>
      </c>
      <c r="O54" s="8">
        <v>1.26</v>
      </c>
      <c r="P54" s="8">
        <v>0.768</v>
      </c>
      <c r="Q54" s="8">
        <v>1.264</v>
      </c>
      <c r="R54" s="30"/>
      <c r="S54" s="36"/>
      <c r="T54" s="31"/>
      <c r="U54" s="31"/>
      <c r="V54" s="37" t="s">
        <v>35</v>
      </c>
      <c r="W54" s="35">
        <v>101325.0</v>
      </c>
      <c r="X54" s="35" t="s">
        <v>36</v>
      </c>
      <c r="Y54" s="31"/>
      <c r="Z54" s="31"/>
      <c r="AA54" s="31"/>
      <c r="AB54" s="31"/>
      <c r="AC54" s="32"/>
      <c r="AD54" s="32"/>
    </row>
    <row r="55" ht="14.25" customHeight="1">
      <c r="C55" s="21"/>
      <c r="D55" s="5" t="s">
        <v>16</v>
      </c>
      <c r="E55" s="22" t="s">
        <v>12</v>
      </c>
      <c r="F55" s="8">
        <v>6.09</v>
      </c>
      <c r="G55" s="8">
        <v>3.65</v>
      </c>
      <c r="H55" s="8">
        <v>3.11</v>
      </c>
      <c r="I55" s="8">
        <v>3.24</v>
      </c>
      <c r="J55" s="8">
        <v>3.6</v>
      </c>
      <c r="K55" s="8">
        <v>4.14</v>
      </c>
      <c r="L55" s="8">
        <v>3.5</v>
      </c>
      <c r="M55" s="8">
        <v>5.39</v>
      </c>
      <c r="N55" s="8">
        <v>8.04</v>
      </c>
      <c r="O55" s="8">
        <v>6.41</v>
      </c>
      <c r="P55" s="8">
        <v>2.08</v>
      </c>
      <c r="Q55" s="8">
        <v>4.43</v>
      </c>
      <c r="R55" s="30" t="s">
        <v>12</v>
      </c>
      <c r="S55" s="38">
        <f>SUMPRODUCT(F55:Q55,F50:Q50)/SUMPRODUCT($G50:$R50)</f>
        <v>6.529423872</v>
      </c>
      <c r="T55" s="31"/>
      <c r="U55" s="31"/>
      <c r="V55" s="35" t="s">
        <v>37</v>
      </c>
      <c r="W55" s="39">
        <f>288-0.0065*W53</f>
        <v>287.402</v>
      </c>
      <c r="X55" s="35" t="s">
        <v>14</v>
      </c>
      <c r="Y55" s="31"/>
      <c r="Z55" s="31"/>
      <c r="AA55" s="31"/>
      <c r="AB55" s="31"/>
      <c r="AC55" s="32"/>
      <c r="AD55" s="32"/>
    </row>
    <row r="56" ht="14.25" customHeight="1">
      <c r="C56" s="21"/>
      <c r="D56" s="20"/>
      <c r="E56" s="22" t="s">
        <v>14</v>
      </c>
      <c r="F56" s="8">
        <v>2.049</v>
      </c>
      <c r="G56" s="8">
        <v>1.373</v>
      </c>
      <c r="H56" s="8">
        <v>1.549</v>
      </c>
      <c r="I56" s="8">
        <v>1.596</v>
      </c>
      <c r="J56" s="8">
        <v>1.564</v>
      </c>
      <c r="K56" s="8">
        <v>1.537</v>
      </c>
      <c r="L56" s="8">
        <v>1.658</v>
      </c>
      <c r="M56" s="8">
        <v>1.818</v>
      </c>
      <c r="N56" s="8">
        <v>2.729</v>
      </c>
      <c r="O56" s="8">
        <v>1.307</v>
      </c>
      <c r="P56" s="8">
        <v>0.869</v>
      </c>
      <c r="Q56" s="8">
        <v>1.455</v>
      </c>
      <c r="R56" s="30" t="s">
        <v>14</v>
      </c>
      <c r="S56" s="38">
        <f>SUMPRODUCT(F56:Q56,F50:Q50)/SUMPRODUCT($G50:$R50)</f>
        <v>2.255714412</v>
      </c>
      <c r="T56" s="31"/>
      <c r="U56" s="31"/>
      <c r="V56" s="35" t="s">
        <v>38</v>
      </c>
      <c r="W56" s="35">
        <v>287.04</v>
      </c>
      <c r="X56" s="35" t="s">
        <v>39</v>
      </c>
      <c r="Y56" s="31"/>
      <c r="Z56" s="31"/>
      <c r="AA56" s="31"/>
      <c r="AB56" s="31"/>
      <c r="AC56" s="32"/>
      <c r="AD56" s="32"/>
    </row>
    <row r="57" ht="14.25" customHeight="1">
      <c r="C57" s="21"/>
      <c r="D57" s="5" t="s">
        <v>17</v>
      </c>
      <c r="E57" s="22" t="s">
        <v>12</v>
      </c>
      <c r="F57" s="8">
        <v>6.71</v>
      </c>
      <c r="G57" s="8">
        <v>3.98</v>
      </c>
      <c r="H57" s="8">
        <v>3.24</v>
      </c>
      <c r="I57" s="8">
        <v>3.77</v>
      </c>
      <c r="J57" s="8">
        <v>4.17</v>
      </c>
      <c r="K57" s="8">
        <v>4.55</v>
      </c>
      <c r="L57" s="8">
        <v>3.65</v>
      </c>
      <c r="M57" s="8">
        <v>5.62</v>
      </c>
      <c r="N57" s="8">
        <v>8.9</v>
      </c>
      <c r="O57" s="8">
        <v>7.64</v>
      </c>
      <c r="P57" s="8">
        <v>2.23</v>
      </c>
      <c r="Q57" s="8">
        <v>5.26</v>
      </c>
      <c r="R57" s="32"/>
      <c r="S57" s="32"/>
      <c r="T57" s="32"/>
      <c r="U57" s="31"/>
      <c r="V57" s="35" t="s">
        <v>40</v>
      </c>
      <c r="W57" s="35">
        <v>9.81</v>
      </c>
      <c r="X57" s="35" t="s">
        <v>41</v>
      </c>
      <c r="Y57" s="31"/>
      <c r="Z57" s="31"/>
      <c r="AA57" s="31"/>
      <c r="AB57" s="31"/>
      <c r="AC57" s="32"/>
      <c r="AD57" s="32"/>
    </row>
    <row r="58" ht="14.25" customHeight="1">
      <c r="C58" s="21"/>
      <c r="D58" s="20"/>
      <c r="E58" s="22" t="s">
        <v>14</v>
      </c>
      <c r="F58" s="8">
        <v>2.076</v>
      </c>
      <c r="G58" s="8">
        <v>1.42</v>
      </c>
      <c r="H58" s="8">
        <v>1.455</v>
      </c>
      <c r="I58" s="8">
        <v>1.674</v>
      </c>
      <c r="J58" s="8">
        <v>1.732</v>
      </c>
      <c r="K58" s="8">
        <v>1.49</v>
      </c>
      <c r="L58" s="8">
        <v>1.553</v>
      </c>
      <c r="M58" s="8">
        <v>1.689</v>
      </c>
      <c r="N58" s="8">
        <v>2.932</v>
      </c>
      <c r="O58" s="8">
        <v>1.471</v>
      </c>
      <c r="P58" s="8">
        <v>0.854</v>
      </c>
      <c r="Q58" s="8">
        <v>1.58</v>
      </c>
      <c r="R58" s="32"/>
      <c r="S58" s="32"/>
      <c r="T58" s="32"/>
      <c r="U58" s="31"/>
      <c r="V58" s="31"/>
      <c r="W58" s="31"/>
      <c r="X58" s="31"/>
      <c r="Y58" s="31"/>
      <c r="Z58" s="31"/>
      <c r="AA58" s="31"/>
      <c r="AB58" s="31"/>
      <c r="AC58" s="32"/>
      <c r="AD58" s="32"/>
    </row>
    <row r="59" ht="14.25" customHeight="1">
      <c r="C59" s="21"/>
      <c r="D59" s="5" t="s">
        <v>18</v>
      </c>
      <c r="E59" s="22" t="s">
        <v>12</v>
      </c>
      <c r="F59" s="8">
        <v>7.14</v>
      </c>
      <c r="G59" s="8">
        <v>4.26</v>
      </c>
      <c r="H59" s="8">
        <v>3.3</v>
      </c>
      <c r="I59" s="8">
        <v>4.15</v>
      </c>
      <c r="J59" s="8">
        <v>4.36</v>
      </c>
      <c r="K59" s="8">
        <v>4.92</v>
      </c>
      <c r="L59" s="8">
        <v>3.61</v>
      </c>
      <c r="M59" s="8">
        <v>5.71</v>
      </c>
      <c r="N59" s="8">
        <v>9.42</v>
      </c>
      <c r="O59" s="8">
        <v>8.29</v>
      </c>
      <c r="P59" s="8">
        <v>2.26</v>
      </c>
      <c r="Q59" s="8">
        <v>4.83</v>
      </c>
      <c r="R59" s="32"/>
      <c r="S59" s="32"/>
      <c r="T59" s="32"/>
      <c r="U59" s="31"/>
      <c r="V59" s="32"/>
      <c r="W59" s="32"/>
      <c r="X59" s="32"/>
      <c r="Y59" s="32"/>
      <c r="Z59" s="32"/>
      <c r="AA59" s="32"/>
      <c r="AB59" s="31"/>
      <c r="AC59" s="32"/>
      <c r="AD59" s="32"/>
    </row>
    <row r="60" ht="14.25" customHeight="1">
      <c r="C60" s="28"/>
      <c r="D60" s="20"/>
      <c r="E60" s="22" t="s">
        <v>14</v>
      </c>
      <c r="F60" s="8">
        <v>2.018</v>
      </c>
      <c r="G60" s="8">
        <v>1.455</v>
      </c>
      <c r="H60" s="8">
        <v>1.361</v>
      </c>
      <c r="I60" s="8">
        <v>1.678</v>
      </c>
      <c r="J60" s="8">
        <v>1.619</v>
      </c>
      <c r="K60" s="8">
        <v>1.479</v>
      </c>
      <c r="L60" s="8">
        <v>1.373</v>
      </c>
      <c r="M60" s="8">
        <v>1.537</v>
      </c>
      <c r="N60" s="8">
        <v>2.861</v>
      </c>
      <c r="O60" s="8">
        <v>1.557</v>
      </c>
      <c r="P60" s="8">
        <v>0.807</v>
      </c>
      <c r="Q60" s="8">
        <v>1.279</v>
      </c>
      <c r="R60" s="32"/>
      <c r="S60" s="32"/>
      <c r="T60" s="32"/>
      <c r="U60" s="31"/>
      <c r="V60" s="40" t="s">
        <v>42</v>
      </c>
      <c r="W60" s="32">
        <f>S11*Gamma(1+(1/S34))</f>
        <v>8.988190816</v>
      </c>
      <c r="X60" s="32"/>
      <c r="Y60" s="32"/>
      <c r="Z60" s="32"/>
      <c r="AA60" s="32"/>
      <c r="AB60" s="31"/>
      <c r="AC60" s="32"/>
      <c r="AD60" s="32"/>
    </row>
    <row r="61" ht="14.25" customHeight="1">
      <c r="R61" s="32"/>
      <c r="S61" s="32"/>
      <c r="T61" s="32"/>
      <c r="U61" s="31"/>
      <c r="V61" s="32"/>
      <c r="W61" s="32"/>
      <c r="X61" s="32"/>
      <c r="Y61" s="35" t="s">
        <v>43</v>
      </c>
      <c r="Z61" s="32"/>
      <c r="AA61" s="32"/>
      <c r="AB61" s="31"/>
      <c r="AC61" s="32"/>
      <c r="AD61" s="32"/>
    </row>
    <row r="62" ht="14.25" customHeight="1">
      <c r="R62" s="32"/>
      <c r="S62" s="32"/>
      <c r="T62" s="32"/>
      <c r="U62" s="32"/>
      <c r="V62" s="32"/>
      <c r="W62" s="32"/>
      <c r="X62" s="32"/>
      <c r="Y62" s="41" t="s">
        <v>44</v>
      </c>
      <c r="Z62" s="42">
        <f>(W54/(W55*W56))*exp(-(W57*W53)/(W56*W55))</f>
        <v>1.214879331</v>
      </c>
      <c r="AA62" s="43" t="s">
        <v>45</v>
      </c>
      <c r="AB62" s="32"/>
      <c r="AC62" s="32"/>
      <c r="AD62" s="32"/>
    </row>
    <row r="63" ht="14.25" customHeight="1">
      <c r="R63" s="32"/>
      <c r="S63" s="32"/>
      <c r="T63" s="32"/>
      <c r="U63" s="32"/>
      <c r="V63" s="32"/>
      <c r="W63" s="32"/>
      <c r="X63" s="32"/>
      <c r="Y63" s="32"/>
      <c r="Z63" s="32"/>
      <c r="AA63" s="43" t="s">
        <v>46</v>
      </c>
      <c r="AB63" s="32"/>
      <c r="AC63" s="32"/>
      <c r="AD63" s="32"/>
    </row>
    <row r="64" ht="14.25" customHeight="1">
      <c r="R64" s="32"/>
      <c r="S64" s="32"/>
      <c r="T64" s="32"/>
      <c r="U64" s="32"/>
      <c r="V64" s="32"/>
      <c r="W64" s="31"/>
      <c r="Y64" s="35" t="s">
        <v>47</v>
      </c>
      <c r="Z64" s="35">
        <v>1.225</v>
      </c>
      <c r="AA64" s="31"/>
      <c r="AB64" s="31"/>
      <c r="AC64" s="32"/>
      <c r="AD64" s="32"/>
    </row>
    <row r="65" ht="14.25" customHeight="1">
      <c r="R65" s="32"/>
      <c r="S65" s="32"/>
      <c r="T65" s="32"/>
      <c r="U65" s="32"/>
      <c r="V65" s="32"/>
      <c r="W65" s="31"/>
      <c r="X65" s="31"/>
      <c r="Y65" s="31"/>
      <c r="Z65" s="31"/>
      <c r="AA65" s="31"/>
      <c r="AB65" s="31"/>
      <c r="AC65" s="32"/>
      <c r="AD65" s="32"/>
    </row>
    <row r="66" ht="14.25" customHeight="1">
      <c r="R66" s="32"/>
      <c r="S66" s="32"/>
      <c r="T66" s="32"/>
      <c r="U66" s="32"/>
      <c r="V66" s="32"/>
      <c r="W66" s="31"/>
      <c r="X66" s="31"/>
      <c r="Y66" s="31"/>
      <c r="Z66" s="31"/>
      <c r="AA66" s="31"/>
      <c r="AB66" s="31"/>
      <c r="AC66" s="32"/>
      <c r="AD66" s="32"/>
    </row>
    <row r="67" ht="14.25" customHeight="1">
      <c r="J67" s="44" t="s">
        <v>48</v>
      </c>
      <c r="R67" s="32"/>
      <c r="S67" s="32"/>
      <c r="T67" s="32"/>
      <c r="U67" s="32"/>
      <c r="V67" s="32"/>
      <c r="W67" s="32"/>
      <c r="X67" s="43" t="s">
        <v>49</v>
      </c>
      <c r="Y67" s="43"/>
      <c r="Z67" s="32"/>
      <c r="AA67" s="32"/>
      <c r="AB67" s="32"/>
      <c r="AC67" s="32"/>
      <c r="AD67" s="32"/>
    </row>
    <row r="68" ht="14.25" customHeight="1">
      <c r="G68" s="37" t="s">
        <v>50</v>
      </c>
      <c r="R68" s="32"/>
      <c r="S68" s="32"/>
      <c r="T68" s="32"/>
      <c r="U68" s="32"/>
      <c r="V68" s="32"/>
      <c r="W68" s="32"/>
      <c r="X68" s="43" t="s">
        <v>51</v>
      </c>
      <c r="Y68" s="32"/>
      <c r="Z68" s="32"/>
      <c r="AA68" s="32"/>
      <c r="AB68" s="32"/>
      <c r="AC68" s="32"/>
      <c r="AD68" s="32"/>
    </row>
    <row r="69" ht="14.25" customHeight="1">
      <c r="F69" s="37" t="s">
        <v>52</v>
      </c>
      <c r="G69" s="37" t="s">
        <v>53</v>
      </c>
      <c r="J69" s="45" t="s">
        <v>54</v>
      </c>
      <c r="K69" s="37" t="s">
        <v>55</v>
      </c>
      <c r="M69" s="45" t="s">
        <v>56</v>
      </c>
      <c r="O69" s="37" t="s">
        <v>57</v>
      </c>
      <c r="Q69" s="41" t="s">
        <v>58</v>
      </c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</row>
    <row r="70" ht="14.25" customHeight="1">
      <c r="F70" s="37" t="s">
        <v>59</v>
      </c>
      <c r="G70" s="37" t="s">
        <v>60</v>
      </c>
      <c r="J70" s="37">
        <v>0.0</v>
      </c>
      <c r="K70" s="37">
        <v>0.0</v>
      </c>
      <c r="M70" s="39">
        <f t="shared" ref="M70:M120" si="30">(K70/$Z$64)*$Z$62</f>
        <v>0</v>
      </c>
      <c r="O70" s="39">
        <f t="shared" ref="O70:O120" si="31">0.5*$Z$62*$AB$95*(J70^3)</f>
        <v>0</v>
      </c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</row>
    <row r="71" ht="14.25" customHeight="1">
      <c r="J71" s="37">
        <v>0.5</v>
      </c>
      <c r="K71" s="37">
        <v>0.0</v>
      </c>
      <c r="M71" s="39">
        <f t="shared" si="30"/>
        <v>0</v>
      </c>
      <c r="O71" s="39">
        <f t="shared" si="31"/>
        <v>1663.167479</v>
      </c>
      <c r="Q71" s="39">
        <f t="shared" ref="Q71:Q120" si="32">M71/O71</f>
        <v>0</v>
      </c>
      <c r="R71" s="32"/>
      <c r="S71" s="32"/>
      <c r="T71" s="32"/>
      <c r="U71" s="32"/>
      <c r="V71" s="43" t="s">
        <v>61</v>
      </c>
      <c r="W71" s="46" t="s">
        <v>62</v>
      </c>
      <c r="X71" s="47"/>
      <c r="Y71" s="43" t="s">
        <v>63</v>
      </c>
      <c r="Z71" s="32"/>
      <c r="AA71" s="32"/>
      <c r="AB71" s="48" t="s">
        <v>64</v>
      </c>
      <c r="AC71" s="32"/>
      <c r="AD71" s="32"/>
    </row>
    <row r="72" ht="14.25" customHeight="1">
      <c r="J72" s="37">
        <v>1.0</v>
      </c>
      <c r="K72" s="37">
        <v>0.0</v>
      </c>
      <c r="M72" s="39">
        <f t="shared" si="30"/>
        <v>0</v>
      </c>
      <c r="O72" s="39">
        <f t="shared" si="31"/>
        <v>13305.33984</v>
      </c>
      <c r="Q72" s="39">
        <f t="shared" si="32"/>
        <v>0</v>
      </c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</row>
    <row r="73" ht="14.25" customHeight="1">
      <c r="J73" s="37">
        <v>1.5</v>
      </c>
      <c r="K73" s="37">
        <v>0.0</v>
      </c>
      <c r="M73" s="39">
        <f t="shared" si="30"/>
        <v>0</v>
      </c>
      <c r="O73" s="39">
        <f t="shared" si="31"/>
        <v>44905.52195</v>
      </c>
      <c r="Q73" s="39">
        <f t="shared" si="32"/>
        <v>0</v>
      </c>
      <c r="R73" s="32"/>
      <c r="S73" s="32"/>
      <c r="T73" s="32"/>
      <c r="U73" s="32"/>
      <c r="V73" s="43" t="s">
        <v>65</v>
      </c>
      <c r="W73" s="32"/>
      <c r="X73" s="32"/>
      <c r="Y73" s="32"/>
      <c r="Z73" s="32"/>
      <c r="AA73" s="32"/>
      <c r="AB73" s="32"/>
      <c r="AC73" s="32"/>
      <c r="AD73" s="32"/>
    </row>
    <row r="74" ht="14.25" customHeight="1">
      <c r="J74" s="37">
        <v>2.0</v>
      </c>
      <c r="K74" s="37">
        <v>0.0</v>
      </c>
      <c r="M74" s="39">
        <f t="shared" si="30"/>
        <v>0</v>
      </c>
      <c r="O74" s="39">
        <f t="shared" si="31"/>
        <v>106442.7187</v>
      </c>
      <c r="Q74" s="39">
        <f t="shared" si="32"/>
        <v>0</v>
      </c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</row>
    <row r="75" ht="14.25" customHeight="1">
      <c r="J75" s="37">
        <v>2.5</v>
      </c>
      <c r="K75" s="37">
        <v>0.0</v>
      </c>
      <c r="M75" s="39">
        <f t="shared" si="30"/>
        <v>0</v>
      </c>
      <c r="O75" s="39">
        <f t="shared" si="31"/>
        <v>207895.9349</v>
      </c>
      <c r="Q75" s="39">
        <f t="shared" si="32"/>
        <v>0</v>
      </c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</row>
    <row r="76" ht="14.25" customHeight="1">
      <c r="J76" s="37">
        <v>3.0</v>
      </c>
      <c r="K76" s="37">
        <v>0.0</v>
      </c>
      <c r="M76" s="39">
        <f t="shared" si="30"/>
        <v>0</v>
      </c>
      <c r="O76" s="39">
        <f t="shared" si="31"/>
        <v>359244.1756</v>
      </c>
      <c r="Q76" s="39">
        <f t="shared" si="32"/>
        <v>0</v>
      </c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</row>
    <row r="77" ht="14.25" customHeight="1">
      <c r="J77" s="37">
        <v>3.5</v>
      </c>
      <c r="K77" s="37">
        <v>48.0</v>
      </c>
      <c r="M77" s="39">
        <f t="shared" si="30"/>
        <v>47.60343502</v>
      </c>
      <c r="O77" s="39">
        <f t="shared" si="31"/>
        <v>570466.4455</v>
      </c>
      <c r="Q77" s="39">
        <f t="shared" si="32"/>
        <v>0.00008344651189</v>
      </c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</row>
    <row r="78" ht="14.25" customHeight="1">
      <c r="J78" s="37">
        <v>4.0</v>
      </c>
      <c r="K78" s="37">
        <v>169.0</v>
      </c>
      <c r="M78" s="39">
        <f t="shared" si="30"/>
        <v>167.6037608</v>
      </c>
      <c r="O78" s="39">
        <f t="shared" si="31"/>
        <v>851541.7495</v>
      </c>
      <c r="Q78" s="39">
        <f t="shared" si="32"/>
        <v>0.0001968238914</v>
      </c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</row>
    <row r="79" ht="14.25" customHeight="1">
      <c r="J79" s="37">
        <v>4.5</v>
      </c>
      <c r="K79" s="37">
        <v>350.0</v>
      </c>
      <c r="M79" s="39">
        <f t="shared" si="30"/>
        <v>347.1083804</v>
      </c>
      <c r="O79" s="39">
        <f t="shared" si="31"/>
        <v>1212449.093</v>
      </c>
      <c r="Q79" s="39">
        <f t="shared" si="32"/>
        <v>0.0002862869728</v>
      </c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</row>
    <row r="80" ht="14.25" customHeight="1">
      <c r="J80" s="37">
        <v>5.0</v>
      </c>
      <c r="K80" s="37">
        <v>593.0</v>
      </c>
      <c r="M80" s="39">
        <f t="shared" si="30"/>
        <v>588.1007702</v>
      </c>
      <c r="O80" s="39">
        <f t="shared" si="31"/>
        <v>1663167.479</v>
      </c>
      <c r="Q80" s="39">
        <f t="shared" si="32"/>
        <v>0.0003536028556</v>
      </c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43"/>
      <c r="AC80" s="32"/>
      <c r="AD80" s="32"/>
    </row>
    <row r="81" ht="14.25" customHeight="1">
      <c r="J81" s="37">
        <v>5.5</v>
      </c>
      <c r="K81" s="37">
        <v>930.0</v>
      </c>
      <c r="M81" s="39">
        <f t="shared" si="30"/>
        <v>922.3165535</v>
      </c>
      <c r="O81" s="39">
        <f t="shared" si="31"/>
        <v>2213675.915</v>
      </c>
      <c r="Q81" s="39">
        <f t="shared" si="32"/>
        <v>0.0004166447976</v>
      </c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</row>
    <row r="82" ht="14.25" customHeight="1">
      <c r="J82" s="37">
        <v>6.0</v>
      </c>
      <c r="K82" s="37">
        <v>1307.0</v>
      </c>
      <c r="M82" s="39">
        <f t="shared" si="30"/>
        <v>1296.201866</v>
      </c>
      <c r="O82" s="39">
        <f t="shared" si="31"/>
        <v>2873953.405</v>
      </c>
      <c r="Q82" s="39">
        <f t="shared" si="32"/>
        <v>0.0004510170082</v>
      </c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</row>
    <row r="83" ht="14.25" customHeight="1">
      <c r="J83" s="37">
        <v>6.5</v>
      </c>
      <c r="K83" s="37">
        <v>1737.0</v>
      </c>
      <c r="M83" s="39">
        <f t="shared" si="30"/>
        <v>1722.649305</v>
      </c>
      <c r="O83" s="39">
        <f t="shared" si="31"/>
        <v>3653978.952</v>
      </c>
      <c r="Q83" s="39">
        <f t="shared" si="32"/>
        <v>0.0004714447804</v>
      </c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</row>
    <row r="84" ht="14.25" customHeight="1">
      <c r="J84" s="37">
        <v>7.0</v>
      </c>
      <c r="K84" s="37">
        <v>2186.0</v>
      </c>
      <c r="M84" s="39">
        <f t="shared" si="30"/>
        <v>2167.93977</v>
      </c>
      <c r="O84" s="39">
        <f t="shared" si="31"/>
        <v>4563731.564</v>
      </c>
      <c r="Q84" s="39">
        <f t="shared" si="32"/>
        <v>0.0004750366536</v>
      </c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</row>
    <row r="85" ht="14.25" customHeight="1">
      <c r="J85" s="37">
        <v>7.5</v>
      </c>
      <c r="K85" s="37">
        <v>2730.0</v>
      </c>
      <c r="M85" s="39">
        <f t="shared" si="30"/>
        <v>2707.445367</v>
      </c>
      <c r="O85" s="39">
        <f t="shared" si="31"/>
        <v>5613190.243</v>
      </c>
      <c r="Q85" s="39">
        <f t="shared" si="32"/>
        <v>0.0004823362918</v>
      </c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</row>
    <row r="86" ht="14.25" customHeight="1">
      <c r="J86" s="37">
        <v>8.0</v>
      </c>
      <c r="K86" s="37">
        <v>3278.0</v>
      </c>
      <c r="M86" s="39">
        <f t="shared" si="30"/>
        <v>3250.917917</v>
      </c>
      <c r="O86" s="39">
        <f t="shared" si="31"/>
        <v>6812333.996</v>
      </c>
      <c r="Q86" s="39">
        <f t="shared" si="32"/>
        <v>0.0004772105887</v>
      </c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</row>
    <row r="87" ht="14.25" customHeight="1">
      <c r="J87" s="37">
        <v>8.5</v>
      </c>
      <c r="K87" s="37">
        <v>3980.0</v>
      </c>
      <c r="M87" s="39">
        <f t="shared" si="30"/>
        <v>3947.118154</v>
      </c>
      <c r="O87" s="39">
        <f t="shared" si="31"/>
        <v>8171141.827</v>
      </c>
      <c r="Q87" s="39">
        <f t="shared" si="32"/>
        <v>0.0004830558859</v>
      </c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</row>
    <row r="88" ht="14.25" customHeight="1">
      <c r="J88" s="37">
        <v>9.0</v>
      </c>
      <c r="K88" s="37">
        <v>4687.0</v>
      </c>
      <c r="M88" s="39">
        <f t="shared" si="30"/>
        <v>4648.277082</v>
      </c>
      <c r="O88" s="39">
        <f t="shared" si="31"/>
        <v>9699592.74</v>
      </c>
      <c r="Q88" s="39">
        <f t="shared" si="32"/>
        <v>0.0004792239434</v>
      </c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</row>
    <row r="89" ht="14.25" customHeight="1">
      <c r="J89" s="37">
        <v>9.5</v>
      </c>
      <c r="K89" s="37">
        <v>5400.0</v>
      </c>
      <c r="M89" s="39">
        <f t="shared" si="30"/>
        <v>5355.38644</v>
      </c>
      <c r="O89" s="39">
        <f t="shared" si="31"/>
        <v>11407665.74</v>
      </c>
      <c r="Q89" s="39">
        <f t="shared" si="32"/>
        <v>0.000469455063</v>
      </c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</row>
    <row r="90" ht="14.25" customHeight="1">
      <c r="J90" s="37">
        <v>10.0</v>
      </c>
      <c r="K90" s="37">
        <v>6112.0</v>
      </c>
      <c r="M90" s="39">
        <f t="shared" si="30"/>
        <v>6061.504059</v>
      </c>
      <c r="O90" s="39">
        <f t="shared" si="31"/>
        <v>13305339.84</v>
      </c>
      <c r="Q90" s="39">
        <f t="shared" si="32"/>
        <v>0.0004555692778</v>
      </c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</row>
    <row r="91" ht="14.25" customHeight="1">
      <c r="J91" s="37">
        <v>10.5</v>
      </c>
      <c r="K91" s="37">
        <v>6690.0</v>
      </c>
      <c r="M91" s="39">
        <f t="shared" si="30"/>
        <v>6634.728756</v>
      </c>
      <c r="O91" s="39">
        <f t="shared" si="31"/>
        <v>15402594.03</v>
      </c>
      <c r="Q91" s="39">
        <f t="shared" si="32"/>
        <v>0.000430753985</v>
      </c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</row>
    <row r="92" ht="14.25" customHeight="1">
      <c r="J92" s="37">
        <v>11.0</v>
      </c>
      <c r="K92" s="37">
        <v>7249.0</v>
      </c>
      <c r="M92" s="39">
        <f t="shared" si="30"/>
        <v>7189.110426</v>
      </c>
      <c r="O92" s="39">
        <f t="shared" si="31"/>
        <v>17709407.32</v>
      </c>
      <c r="Q92" s="39">
        <f t="shared" si="32"/>
        <v>0.0004059486744</v>
      </c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</row>
    <row r="93" ht="14.25" customHeight="1">
      <c r="J93" s="37">
        <v>11.5</v>
      </c>
      <c r="K93" s="37">
        <v>7570.0</v>
      </c>
      <c r="M93" s="39">
        <f t="shared" si="30"/>
        <v>7507.458398</v>
      </c>
      <c r="O93" s="39">
        <f t="shared" si="31"/>
        <v>20235758.72</v>
      </c>
      <c r="Q93" s="39">
        <f t="shared" si="32"/>
        <v>0.0003709996003</v>
      </c>
      <c r="R93" s="32"/>
      <c r="S93" s="32"/>
      <c r="T93" s="32"/>
      <c r="U93" s="32"/>
      <c r="W93" s="32"/>
      <c r="X93" s="43" t="s">
        <v>66</v>
      </c>
      <c r="Y93" s="32"/>
      <c r="Z93" s="32"/>
      <c r="AA93" s="43" t="s">
        <v>67</v>
      </c>
      <c r="AB93" s="43">
        <v>8000000.0</v>
      </c>
      <c r="AC93" s="43" t="s">
        <v>68</v>
      </c>
      <c r="AD93" s="32"/>
    </row>
    <row r="94" ht="14.25" customHeight="1">
      <c r="J94" s="37">
        <v>12.0</v>
      </c>
      <c r="K94" s="37">
        <v>7795.0</v>
      </c>
      <c r="M94" s="39">
        <f t="shared" si="30"/>
        <v>7730.5995</v>
      </c>
      <c r="O94" s="39">
        <f t="shared" si="31"/>
        <v>22991627.24</v>
      </c>
      <c r="Q94" s="39">
        <f t="shared" si="32"/>
        <v>0.0003362354226</v>
      </c>
      <c r="R94" s="32"/>
      <c r="S94" s="32"/>
      <c r="T94" s="32"/>
      <c r="U94" s="32"/>
      <c r="V94" s="32"/>
      <c r="W94" s="32"/>
      <c r="X94" s="32"/>
      <c r="Y94" s="32"/>
      <c r="Z94" s="32"/>
      <c r="AA94" s="43" t="s">
        <v>69</v>
      </c>
      <c r="AB94" s="43">
        <v>167.0</v>
      </c>
      <c r="AC94" s="43" t="s">
        <v>70</v>
      </c>
      <c r="AD94" s="32"/>
    </row>
    <row r="95" ht="14.25" customHeight="1">
      <c r="J95" s="37">
        <v>12.5</v>
      </c>
      <c r="K95" s="37">
        <v>7895.0</v>
      </c>
      <c r="M95" s="39">
        <f t="shared" si="30"/>
        <v>7829.773323</v>
      </c>
      <c r="O95" s="39">
        <f t="shared" si="31"/>
        <v>25986991.87</v>
      </c>
      <c r="Q95" s="39">
        <f t="shared" si="32"/>
        <v>0.00030129587</v>
      </c>
      <c r="R95" s="32"/>
      <c r="S95" s="32"/>
      <c r="T95" s="32"/>
      <c r="U95" s="32"/>
      <c r="V95" s="32"/>
      <c r="W95" s="32"/>
      <c r="X95" s="32"/>
      <c r="Y95" s="32"/>
      <c r="Z95" s="32"/>
      <c r="AA95" s="43" t="s">
        <v>71</v>
      </c>
      <c r="AB95" s="32">
        <f>(1/4)*PI()*(AB94^2)</f>
        <v>21903.96938</v>
      </c>
      <c r="AC95" s="43" t="s">
        <v>72</v>
      </c>
      <c r="AD95" s="32"/>
    </row>
    <row r="96" ht="14.25" customHeight="1">
      <c r="J96" s="37">
        <v>13.0</v>
      </c>
      <c r="K96" s="37">
        <v>7947.0</v>
      </c>
      <c r="M96" s="39">
        <f t="shared" si="30"/>
        <v>7881.343711</v>
      </c>
      <c r="O96" s="39">
        <f t="shared" si="31"/>
        <v>29231831.62</v>
      </c>
      <c r="Q96" s="39">
        <f t="shared" si="32"/>
        <v>0.0002696151173</v>
      </c>
      <c r="R96" s="32"/>
      <c r="S96" s="32"/>
      <c r="T96" s="32"/>
      <c r="U96" s="32"/>
      <c r="V96" s="32"/>
      <c r="W96" s="32"/>
      <c r="X96" s="32"/>
      <c r="Y96" s="32"/>
      <c r="Z96" s="32"/>
      <c r="AA96" s="43" t="s">
        <v>73</v>
      </c>
      <c r="AB96" s="43" t="s">
        <v>74</v>
      </c>
      <c r="AC96" s="32"/>
      <c r="AD96" s="32"/>
    </row>
    <row r="97" ht="14.25" customHeight="1">
      <c r="J97" s="37">
        <v>13.5</v>
      </c>
      <c r="K97" s="37">
        <v>7990.0</v>
      </c>
      <c r="M97" s="39">
        <f t="shared" si="30"/>
        <v>7923.988455</v>
      </c>
      <c r="O97" s="39">
        <f t="shared" si="31"/>
        <v>32736125.5</v>
      </c>
      <c r="Q97" s="39">
        <f t="shared" si="32"/>
        <v>0.0002420563929</v>
      </c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</row>
    <row r="98" ht="14.25" customHeight="1">
      <c r="J98" s="37">
        <v>14.0</v>
      </c>
      <c r="K98" s="37">
        <v>8000.0</v>
      </c>
      <c r="M98" s="39">
        <f t="shared" si="30"/>
        <v>7933.905837</v>
      </c>
      <c r="O98" s="39">
        <f t="shared" si="31"/>
        <v>36509852.51</v>
      </c>
      <c r="Q98" s="39">
        <f t="shared" si="32"/>
        <v>0.0002173086247</v>
      </c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</row>
    <row r="99" ht="14.25" customHeight="1">
      <c r="J99" s="37">
        <v>14.5</v>
      </c>
      <c r="K99" s="37">
        <v>8000.0</v>
      </c>
      <c r="M99" s="39">
        <f t="shared" si="30"/>
        <v>7933.905837</v>
      </c>
      <c r="O99" s="39">
        <f t="shared" si="31"/>
        <v>40562991.66</v>
      </c>
      <c r="Q99" s="39">
        <f t="shared" si="32"/>
        <v>0.0001955946914</v>
      </c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</row>
    <row r="100" ht="14.25" customHeight="1">
      <c r="J100" s="37">
        <v>15.0</v>
      </c>
      <c r="K100" s="37">
        <v>8000.0</v>
      </c>
      <c r="M100" s="39">
        <f t="shared" si="30"/>
        <v>7933.905837</v>
      </c>
      <c r="O100" s="39">
        <f t="shared" si="31"/>
        <v>44905521.95</v>
      </c>
      <c r="Q100" s="39">
        <f t="shared" si="32"/>
        <v>0.0001766799604</v>
      </c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</row>
    <row r="101" ht="14.25" customHeight="1">
      <c r="J101" s="37">
        <v>15.5</v>
      </c>
      <c r="K101" s="37">
        <v>8000.0</v>
      </c>
      <c r="M101" s="39">
        <f t="shared" si="30"/>
        <v>7933.905837</v>
      </c>
      <c r="O101" s="39">
        <f t="shared" si="31"/>
        <v>49547422.38</v>
      </c>
      <c r="Q101" s="39">
        <f t="shared" si="32"/>
        <v>0.0001601275194</v>
      </c>
      <c r="R101" s="32"/>
      <c r="S101" s="32"/>
      <c r="T101" s="32"/>
      <c r="U101" s="32"/>
      <c r="V101" s="32"/>
      <c r="W101" s="32"/>
      <c r="X101" s="32"/>
      <c r="Y101" s="32"/>
      <c r="Z101" s="32"/>
      <c r="AA101" s="43" t="s">
        <v>75</v>
      </c>
      <c r="AB101" s="32"/>
      <c r="AC101" s="32"/>
      <c r="AD101" s="32"/>
    </row>
    <row r="102" ht="14.25" customHeight="1">
      <c r="J102" s="37">
        <v>16.0</v>
      </c>
      <c r="K102" s="37">
        <v>8000.0</v>
      </c>
      <c r="M102" s="39">
        <f t="shared" si="30"/>
        <v>7933.905837</v>
      </c>
      <c r="O102" s="39">
        <f t="shared" si="31"/>
        <v>54498671.97</v>
      </c>
      <c r="Q102" s="39">
        <f t="shared" si="32"/>
        <v>0.0001455798013</v>
      </c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</row>
    <row r="103" ht="14.25" customHeight="1">
      <c r="J103" s="37">
        <v>16.5</v>
      </c>
      <c r="K103" s="37">
        <v>8000.0</v>
      </c>
      <c r="M103" s="39">
        <f t="shared" si="30"/>
        <v>7933.905837</v>
      </c>
      <c r="O103" s="39">
        <f t="shared" si="31"/>
        <v>59769249.71</v>
      </c>
      <c r="Q103" s="39">
        <f t="shared" si="32"/>
        <v>0.0001327422692</v>
      </c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</row>
    <row r="104" ht="14.25" customHeight="1">
      <c r="J104" s="37">
        <v>17.0</v>
      </c>
      <c r="K104" s="37">
        <v>8000.0</v>
      </c>
      <c r="M104" s="39">
        <f t="shared" si="30"/>
        <v>7933.905837</v>
      </c>
      <c r="O104" s="39">
        <f t="shared" si="31"/>
        <v>65369134.61</v>
      </c>
      <c r="Q104" s="39">
        <f t="shared" si="32"/>
        <v>0.0001213708256</v>
      </c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</row>
    <row r="105" ht="14.25" customHeight="1">
      <c r="J105" s="37">
        <v>17.5</v>
      </c>
      <c r="K105" s="37">
        <v>8000.0</v>
      </c>
      <c r="M105" s="39">
        <f t="shared" si="30"/>
        <v>7933.905837</v>
      </c>
      <c r="O105" s="39">
        <f t="shared" si="31"/>
        <v>71308305.68</v>
      </c>
      <c r="Q105" s="39">
        <f t="shared" si="32"/>
        <v>0.0001112620158</v>
      </c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</row>
    <row r="106" ht="14.25" customHeight="1">
      <c r="J106" s="37">
        <v>18.0</v>
      </c>
      <c r="K106" s="37">
        <v>8000.0</v>
      </c>
      <c r="M106" s="39">
        <f t="shared" si="30"/>
        <v>7933.905837</v>
      </c>
      <c r="O106" s="39">
        <f t="shared" si="31"/>
        <v>77596741.92</v>
      </c>
      <c r="Q106" s="39">
        <f t="shared" si="32"/>
        <v>0.0001022453474</v>
      </c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</row>
    <row r="107" ht="14.25" customHeight="1">
      <c r="J107" s="37">
        <v>18.5</v>
      </c>
      <c r="K107" s="37">
        <v>8000.0</v>
      </c>
      <c r="M107" s="39">
        <f t="shared" si="30"/>
        <v>7933.905837</v>
      </c>
      <c r="O107" s="39">
        <f t="shared" si="31"/>
        <v>84244422.34</v>
      </c>
      <c r="Q107" s="39">
        <f t="shared" si="32"/>
        <v>0.00009417722404</v>
      </c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</row>
    <row r="108" ht="14.25" customHeight="1">
      <c r="J108" s="37">
        <v>19.0</v>
      </c>
      <c r="K108" s="37">
        <v>8000.0</v>
      </c>
      <c r="M108" s="39">
        <f t="shared" si="30"/>
        <v>7933.905837</v>
      </c>
      <c r="O108" s="39">
        <f t="shared" si="31"/>
        <v>91261325.93</v>
      </c>
      <c r="Q108" s="39">
        <f t="shared" si="32"/>
        <v>0.00008693612279</v>
      </c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</row>
    <row r="109" ht="14.25" customHeight="1">
      <c r="J109" s="37">
        <v>19.5</v>
      </c>
      <c r="K109" s="37">
        <v>8000.0</v>
      </c>
      <c r="M109" s="39">
        <f t="shared" si="30"/>
        <v>7933.905837</v>
      </c>
      <c r="O109" s="39">
        <f t="shared" si="31"/>
        <v>98657431.71</v>
      </c>
      <c r="Q109" s="39">
        <f t="shared" si="32"/>
        <v>0.0000804187348</v>
      </c>
      <c r="R109" s="32"/>
      <c r="S109" s="32"/>
      <c r="T109" s="32"/>
      <c r="U109" s="32"/>
      <c r="V109" s="43" t="s">
        <v>76</v>
      </c>
      <c r="W109" s="32"/>
      <c r="X109" s="32"/>
      <c r="Y109" s="32"/>
      <c r="Z109" s="32"/>
      <c r="AA109" s="32"/>
      <c r="AB109" s="32"/>
      <c r="AC109" s="32"/>
      <c r="AD109" s="32"/>
    </row>
    <row r="110" ht="14.25" customHeight="1">
      <c r="J110" s="37">
        <v>20.0</v>
      </c>
      <c r="K110" s="37">
        <v>8000.0</v>
      </c>
      <c r="M110" s="39">
        <f t="shared" si="30"/>
        <v>7933.905837</v>
      </c>
      <c r="O110" s="39">
        <f t="shared" si="31"/>
        <v>106442718.7</v>
      </c>
      <c r="Q110" s="39">
        <f t="shared" si="32"/>
        <v>0.00007453685827</v>
      </c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</row>
    <row r="111" ht="14.25" customHeight="1">
      <c r="J111" s="37">
        <v>20.5</v>
      </c>
      <c r="K111" s="37">
        <v>8000.0</v>
      </c>
      <c r="M111" s="39">
        <f t="shared" si="30"/>
        <v>7933.905837</v>
      </c>
      <c r="O111" s="39">
        <f t="shared" si="31"/>
        <v>114627165.9</v>
      </c>
      <c r="Q111" s="39">
        <f t="shared" si="32"/>
        <v>0.00006921488268</v>
      </c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</row>
    <row r="112" ht="14.25" customHeight="1">
      <c r="J112" s="37">
        <v>21.0</v>
      </c>
      <c r="K112" s="37">
        <v>8000.0</v>
      </c>
      <c r="M112" s="39">
        <f t="shared" si="30"/>
        <v>7933.905837</v>
      </c>
      <c r="O112" s="39">
        <f t="shared" si="31"/>
        <v>123220752.2</v>
      </c>
      <c r="Q112" s="39">
        <f t="shared" si="32"/>
        <v>0.00006438774065</v>
      </c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</row>
    <row r="113" ht="14.25" customHeight="1">
      <c r="J113" s="37">
        <v>21.5</v>
      </c>
      <c r="K113" s="37">
        <v>8000.0</v>
      </c>
      <c r="M113" s="39">
        <f t="shared" si="30"/>
        <v>7933.905837</v>
      </c>
      <c r="O113" s="39">
        <f t="shared" si="31"/>
        <v>132233456.8</v>
      </c>
      <c r="Q113" s="39">
        <f t="shared" si="32"/>
        <v>0.00005999923189</v>
      </c>
      <c r="R113" s="32"/>
      <c r="S113" s="32"/>
      <c r="T113" s="32"/>
      <c r="V113" s="32"/>
      <c r="W113" s="32"/>
      <c r="X113" s="32"/>
      <c r="Y113" s="32"/>
      <c r="Z113" s="32"/>
      <c r="AA113" s="32"/>
      <c r="AB113" s="32"/>
      <c r="AC113" s="32"/>
      <c r="AD113" s="32"/>
    </row>
    <row r="114" ht="14.25" customHeight="1">
      <c r="J114" s="37">
        <v>22.0</v>
      </c>
      <c r="K114" s="37">
        <v>8000.0</v>
      </c>
      <c r="M114" s="39">
        <f t="shared" si="30"/>
        <v>7933.905837</v>
      </c>
      <c r="O114" s="39">
        <f t="shared" si="31"/>
        <v>141675258.6</v>
      </c>
      <c r="Q114" s="39">
        <f t="shared" si="32"/>
        <v>0.00005600064483</v>
      </c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</row>
    <row r="115" ht="14.25" customHeight="1">
      <c r="J115" s="37">
        <v>22.5</v>
      </c>
      <c r="K115" s="37">
        <v>8000.0</v>
      </c>
      <c r="M115" s="39">
        <f t="shared" si="30"/>
        <v>7933.905837</v>
      </c>
      <c r="O115" s="39">
        <f t="shared" si="31"/>
        <v>151556136.6</v>
      </c>
      <c r="Q115" s="39">
        <f t="shared" si="32"/>
        <v>0.00005234961788</v>
      </c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</row>
    <row r="116" ht="14.25" customHeight="1">
      <c r="J116" s="37">
        <v>23.0</v>
      </c>
      <c r="K116" s="37">
        <v>8000.0</v>
      </c>
      <c r="M116" s="39">
        <f t="shared" si="30"/>
        <v>7933.905837</v>
      </c>
      <c r="O116" s="39">
        <f t="shared" si="31"/>
        <v>161886069.8</v>
      </c>
      <c r="Q116" s="39">
        <f t="shared" si="32"/>
        <v>0.00004900919423</v>
      </c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</row>
    <row r="117" ht="14.25" customHeight="1">
      <c r="J117" s="37">
        <v>23.5</v>
      </c>
      <c r="K117" s="37">
        <v>8000.0</v>
      </c>
      <c r="M117" s="39">
        <f t="shared" si="30"/>
        <v>7933.905837</v>
      </c>
      <c r="O117" s="39">
        <f t="shared" si="31"/>
        <v>172675037.2</v>
      </c>
      <c r="Q117" s="39">
        <f t="shared" si="32"/>
        <v>0.00004594703418</v>
      </c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</row>
    <row r="118" ht="14.25" customHeight="1">
      <c r="J118" s="37">
        <v>24.0</v>
      </c>
      <c r="K118" s="37">
        <v>8000.0</v>
      </c>
      <c r="M118" s="39">
        <f t="shared" si="30"/>
        <v>7933.905837</v>
      </c>
      <c r="O118" s="39">
        <f t="shared" si="31"/>
        <v>183933017.9</v>
      </c>
      <c r="Q118" s="39">
        <f t="shared" si="32"/>
        <v>0.00004313475595</v>
      </c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</row>
    <row r="119" ht="14.25" customHeight="1">
      <c r="J119" s="37">
        <v>24.5</v>
      </c>
      <c r="K119" s="37">
        <v>8000.0</v>
      </c>
      <c r="M119" s="39">
        <f t="shared" si="30"/>
        <v>7933.905837</v>
      </c>
      <c r="O119" s="39">
        <f t="shared" si="31"/>
        <v>195669990.8</v>
      </c>
      <c r="Q119" s="39">
        <f t="shared" si="32"/>
        <v>0.00004054738187</v>
      </c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</row>
    <row r="120" ht="14.25" customHeight="1">
      <c r="J120" s="37">
        <v>25.0</v>
      </c>
      <c r="K120" s="37">
        <v>8000.0</v>
      </c>
      <c r="M120" s="39">
        <f t="shared" si="30"/>
        <v>7933.905837</v>
      </c>
      <c r="O120" s="39">
        <f t="shared" si="31"/>
        <v>207895934.9</v>
      </c>
      <c r="Q120" s="39">
        <f t="shared" si="32"/>
        <v>0.00003816287144</v>
      </c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</row>
    <row r="121" ht="14.25" customHeight="1"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</row>
    <row r="122" ht="14.25" customHeight="1"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</row>
    <row r="123" ht="14.25" customHeight="1"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</row>
    <row r="124" ht="14.25" customHeight="1">
      <c r="E124" s="37" t="s">
        <v>77</v>
      </c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</row>
    <row r="125" ht="14.25" customHeight="1"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</row>
    <row r="126" ht="14.25" customHeight="1">
      <c r="J126" s="37" t="s">
        <v>78</v>
      </c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</row>
    <row r="127" ht="14.25" customHeight="1">
      <c r="J127" s="45" t="s">
        <v>54</v>
      </c>
      <c r="K127" s="37" t="s">
        <v>55</v>
      </c>
      <c r="M127" s="45" t="s">
        <v>56</v>
      </c>
      <c r="O127" s="39" t="s">
        <v>24</v>
      </c>
      <c r="P127" s="37" t="s">
        <v>27</v>
      </c>
      <c r="Q127" s="39" t="s">
        <v>28</v>
      </c>
      <c r="R127" s="32"/>
      <c r="S127" s="43" t="s">
        <v>79</v>
      </c>
      <c r="T127" s="32"/>
      <c r="U127" s="43" t="s">
        <v>80</v>
      </c>
      <c r="V127" s="37" t="s">
        <v>20</v>
      </c>
      <c r="W127" s="43" t="s">
        <v>81</v>
      </c>
      <c r="X127" s="32"/>
      <c r="Y127" s="32"/>
      <c r="Z127" s="32"/>
      <c r="AA127" s="32"/>
      <c r="AB127" s="32"/>
      <c r="AC127" s="32"/>
      <c r="AD127" s="32"/>
    </row>
    <row r="128" ht="14.25" customHeight="1">
      <c r="J128" s="37">
        <v>0.0</v>
      </c>
      <c r="K128" s="37">
        <v>0.0</v>
      </c>
      <c r="M128" s="39">
        <f t="shared" ref="M128:M153" si="33">(K128/$Z$64)*$Z$62</f>
        <v>0</v>
      </c>
      <c r="O128" s="37">
        <v>0.0</v>
      </c>
      <c r="P128" s="37">
        <v>0.0</v>
      </c>
      <c r="Q128" s="37">
        <v>0.0</v>
      </c>
      <c r="R128" s="32"/>
      <c r="S128" s="32">
        <f t="shared" ref="S128:S153" si="34">Q128*M128</f>
        <v>0</v>
      </c>
      <c r="T128" s="32"/>
      <c r="U128" s="43">
        <v>8000.0</v>
      </c>
      <c r="V128" s="32">
        <f>(365*24)</f>
        <v>8760</v>
      </c>
      <c r="W128" s="49">
        <f>U128*V128</f>
        <v>70080000</v>
      </c>
      <c r="X128" s="32"/>
      <c r="Y128" s="32"/>
      <c r="Z128" s="32"/>
      <c r="AA128" s="32"/>
      <c r="AB128" s="32"/>
      <c r="AC128" s="32"/>
      <c r="AD128" s="32"/>
    </row>
    <row r="129" ht="14.25" customHeight="1">
      <c r="J129" s="37">
        <v>1.0</v>
      </c>
      <c r="K129" s="37">
        <v>0.0</v>
      </c>
      <c r="M129" s="39">
        <f t="shared" si="33"/>
        <v>0</v>
      </c>
      <c r="O129" s="37">
        <v>0.0</v>
      </c>
      <c r="P129" s="37">
        <v>0.0</v>
      </c>
      <c r="Q129" s="37">
        <v>0.0</v>
      </c>
      <c r="R129" s="32"/>
      <c r="S129" s="32">
        <f t="shared" si="34"/>
        <v>0</v>
      </c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</row>
    <row r="130" ht="14.25" customHeight="1">
      <c r="J130" s="37">
        <v>2.0</v>
      </c>
      <c r="K130" s="37">
        <v>0.0</v>
      </c>
      <c r="M130" s="39">
        <f t="shared" si="33"/>
        <v>0</v>
      </c>
      <c r="O130" s="39">
        <v>2.0</v>
      </c>
      <c r="P130" s="39">
        <v>3.2638875936799816</v>
      </c>
      <c r="Q130" s="6">
        <f t="shared" ref="Q130:Q153" si="35">P130*$AC$20/100</f>
        <v>285.9165532</v>
      </c>
      <c r="R130" s="32"/>
      <c r="S130" s="32">
        <f t="shared" si="34"/>
        <v>0</v>
      </c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</row>
    <row r="131" ht="14.25" customHeight="1">
      <c r="J131" s="37">
        <v>3.0</v>
      </c>
      <c r="K131" s="37">
        <v>0.0</v>
      </c>
      <c r="M131" s="39">
        <f t="shared" si="33"/>
        <v>0</v>
      </c>
      <c r="O131" s="39">
        <v>3.0</v>
      </c>
      <c r="P131" s="39">
        <v>4.925370596637746</v>
      </c>
      <c r="Q131" s="6">
        <f t="shared" si="35"/>
        <v>431.4624643</v>
      </c>
      <c r="R131" s="32"/>
      <c r="S131" s="32">
        <f t="shared" si="34"/>
        <v>0</v>
      </c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</row>
    <row r="132" ht="14.25" customHeight="1">
      <c r="J132" s="37">
        <v>4.0</v>
      </c>
      <c r="K132" s="37">
        <v>169.0</v>
      </c>
      <c r="M132" s="39">
        <f t="shared" si="33"/>
        <v>167.6037608</v>
      </c>
      <c r="O132" s="39">
        <v>4.0</v>
      </c>
      <c r="P132" s="39">
        <v>6.386523078828166</v>
      </c>
      <c r="Q132" s="6">
        <f t="shared" si="35"/>
        <v>559.4594217</v>
      </c>
      <c r="R132" s="32"/>
      <c r="S132" s="32">
        <f t="shared" si="34"/>
        <v>93767.5031</v>
      </c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</row>
    <row r="133" ht="14.25" customHeight="1">
      <c r="J133" s="37">
        <v>5.0</v>
      </c>
      <c r="K133" s="37">
        <v>593.0</v>
      </c>
      <c r="M133" s="39">
        <f t="shared" si="33"/>
        <v>588.1007702</v>
      </c>
      <c r="O133" s="39">
        <v>5.0</v>
      </c>
      <c r="P133" s="39">
        <v>7.545977662956982</v>
      </c>
      <c r="Q133" s="6">
        <f t="shared" si="35"/>
        <v>661.0276433</v>
      </c>
      <c r="R133" s="32"/>
      <c r="S133" s="32">
        <f t="shared" si="34"/>
        <v>388750.8661</v>
      </c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</row>
    <row r="134" ht="14.25" customHeight="1">
      <c r="J134" s="37">
        <v>6.0</v>
      </c>
      <c r="K134" s="37">
        <v>1307.0</v>
      </c>
      <c r="M134" s="39">
        <f t="shared" si="33"/>
        <v>1296.201866</v>
      </c>
      <c r="O134" s="39">
        <v>6.0</v>
      </c>
      <c r="P134" s="39">
        <v>8.33822001390171</v>
      </c>
      <c r="Q134" s="6">
        <f t="shared" si="35"/>
        <v>730.4280732</v>
      </c>
      <c r="R134" s="32"/>
      <c r="S134" s="32">
        <f t="shared" si="34"/>
        <v>946782.2316</v>
      </c>
      <c r="T134" s="32"/>
      <c r="V134" s="32"/>
      <c r="W134" s="32"/>
      <c r="X134" s="32"/>
      <c r="Y134" s="32"/>
      <c r="Z134" s="32"/>
      <c r="AA134" s="32"/>
      <c r="AB134" s="32"/>
      <c r="AC134" s="32"/>
      <c r="AD134" s="32"/>
    </row>
    <row r="135" ht="14.25" customHeight="1">
      <c r="J135" s="37">
        <v>7.0</v>
      </c>
      <c r="K135" s="37">
        <v>2186.0</v>
      </c>
      <c r="M135" s="39">
        <f t="shared" si="33"/>
        <v>2167.93977</v>
      </c>
      <c r="O135" s="39">
        <v>7.0</v>
      </c>
      <c r="P135" s="39">
        <v>8.735488143479031</v>
      </c>
      <c r="Q135" s="6">
        <f t="shared" si="35"/>
        <v>765.2287614</v>
      </c>
      <c r="R135" s="32"/>
      <c r="S135" s="32">
        <f t="shared" si="34"/>
        <v>1658969.865</v>
      </c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</row>
    <row r="136" ht="14.25" customHeight="1">
      <c r="J136" s="37">
        <v>8.0</v>
      </c>
      <c r="K136" s="37">
        <v>3278.0</v>
      </c>
      <c r="M136" s="39">
        <f t="shared" si="33"/>
        <v>3250.917917</v>
      </c>
      <c r="O136" s="39">
        <v>8.0</v>
      </c>
      <c r="P136" s="39">
        <v>8.746910281153886</v>
      </c>
      <c r="Q136" s="6">
        <f t="shared" si="35"/>
        <v>766.2293406</v>
      </c>
      <c r="R136" s="32"/>
      <c r="S136" s="32">
        <f t="shared" si="34"/>
        <v>2490948.692</v>
      </c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</row>
    <row r="137" ht="14.25" customHeight="1">
      <c r="J137" s="37">
        <v>9.0</v>
      </c>
      <c r="K137" s="37">
        <v>4687.0</v>
      </c>
      <c r="M137" s="39">
        <f t="shared" si="33"/>
        <v>4648.277082</v>
      </c>
      <c r="O137" s="39">
        <v>9.0</v>
      </c>
      <c r="P137" s="39">
        <v>8.41375672138871</v>
      </c>
      <c r="Q137" s="6">
        <f t="shared" si="35"/>
        <v>737.0450888</v>
      </c>
      <c r="S137" s="32">
        <f t="shared" si="34"/>
        <v>3425989.795</v>
      </c>
    </row>
    <row r="138" ht="14.25" customHeight="1">
      <c r="J138" s="37">
        <v>10.0</v>
      </c>
      <c r="K138" s="37">
        <v>6112.0</v>
      </c>
      <c r="M138" s="39">
        <f t="shared" si="33"/>
        <v>6061.504059</v>
      </c>
      <c r="O138" s="39">
        <v>10.0</v>
      </c>
      <c r="P138" s="39">
        <v>7.801375447366726</v>
      </c>
      <c r="Q138" s="6">
        <f t="shared" si="35"/>
        <v>683.4004892</v>
      </c>
      <c r="S138" s="32">
        <f t="shared" si="34"/>
        <v>4142434.839</v>
      </c>
    </row>
    <row r="139" ht="14.25" customHeight="1">
      <c r="J139" s="37">
        <v>11.0</v>
      </c>
      <c r="K139" s="37">
        <v>7249.0</v>
      </c>
      <c r="M139" s="39">
        <f t="shared" si="33"/>
        <v>7189.110426</v>
      </c>
      <c r="O139" s="39">
        <v>11.0</v>
      </c>
      <c r="P139" s="39">
        <v>6.989162799549121</v>
      </c>
      <c r="Q139" s="6">
        <f t="shared" si="35"/>
        <v>612.2506612</v>
      </c>
      <c r="S139" s="32">
        <f t="shared" si="34"/>
        <v>4401537.612</v>
      </c>
    </row>
    <row r="140" ht="14.25" customHeight="1">
      <c r="J140" s="37">
        <v>12.0</v>
      </c>
      <c r="K140" s="37">
        <v>7795.0</v>
      </c>
      <c r="M140" s="39">
        <f t="shared" si="33"/>
        <v>7730.5995</v>
      </c>
      <c r="O140" s="39">
        <v>12.0</v>
      </c>
      <c r="P140" s="39">
        <v>6.060201953094527</v>
      </c>
      <c r="Q140" s="6">
        <f t="shared" si="35"/>
        <v>530.8736911</v>
      </c>
      <c r="S140" s="32">
        <f t="shared" si="34"/>
        <v>4103971.891</v>
      </c>
    </row>
    <row r="141" ht="14.25" customHeight="1">
      <c r="J141" s="37">
        <v>13.0</v>
      </c>
      <c r="K141" s="37">
        <v>7947.0</v>
      </c>
      <c r="M141" s="39">
        <f t="shared" si="33"/>
        <v>7881.343711</v>
      </c>
      <c r="O141" s="39">
        <v>13.0</v>
      </c>
      <c r="P141" s="39">
        <v>5.092088107654982</v>
      </c>
      <c r="Q141" s="6">
        <f t="shared" si="35"/>
        <v>446.0669182</v>
      </c>
      <c r="S141" s="32">
        <f t="shared" si="34"/>
        <v>3515606.701</v>
      </c>
    </row>
    <row r="142" ht="14.25" customHeight="1">
      <c r="J142" s="37">
        <v>14.0</v>
      </c>
      <c r="K142" s="37">
        <v>8000.0</v>
      </c>
      <c r="M142" s="39">
        <f t="shared" si="33"/>
        <v>7933.905837</v>
      </c>
      <c r="O142" s="39">
        <v>14.0</v>
      </c>
      <c r="P142" s="39">
        <v>4.150054810761038</v>
      </c>
      <c r="Q142" s="6">
        <f t="shared" si="35"/>
        <v>363.5448014</v>
      </c>
      <c r="S142" s="32">
        <f t="shared" si="34"/>
        <v>2884330.222</v>
      </c>
    </row>
    <row r="143" ht="14.25" customHeight="1">
      <c r="J143" s="37">
        <v>15.0</v>
      </c>
      <c r="K143" s="37">
        <v>8000.0</v>
      </c>
      <c r="M143" s="39">
        <f t="shared" si="33"/>
        <v>7933.905837</v>
      </c>
      <c r="O143" s="39">
        <v>15.0</v>
      </c>
      <c r="P143" s="39">
        <v>3.282957570989062</v>
      </c>
      <c r="Q143" s="6">
        <f t="shared" si="35"/>
        <v>287.5870832</v>
      </c>
      <c r="S143" s="32">
        <f t="shared" si="34"/>
        <v>2281688.838</v>
      </c>
    </row>
    <row r="144" ht="14.25" customHeight="1">
      <c r="J144" s="37">
        <v>16.0</v>
      </c>
      <c r="K144" s="37">
        <v>8000.0</v>
      </c>
      <c r="M144" s="39">
        <f t="shared" si="33"/>
        <v>7933.905837</v>
      </c>
      <c r="O144" s="39">
        <v>16.0</v>
      </c>
      <c r="P144" s="39">
        <v>2.522103692758392</v>
      </c>
      <c r="Q144" s="6">
        <f t="shared" si="35"/>
        <v>220.9362835</v>
      </c>
      <c r="S144" s="32">
        <f t="shared" si="34"/>
        <v>1752887.669</v>
      </c>
    </row>
    <row r="145" ht="14.25" customHeight="1">
      <c r="J145" s="37">
        <v>17.0</v>
      </c>
      <c r="K145" s="37">
        <v>8000.0</v>
      </c>
      <c r="M145" s="39">
        <f t="shared" si="33"/>
        <v>7933.905837</v>
      </c>
      <c r="O145" s="39">
        <v>17.0</v>
      </c>
      <c r="P145" s="39">
        <v>1.8824609353996762</v>
      </c>
      <c r="Q145" s="6">
        <f t="shared" si="35"/>
        <v>164.9035779</v>
      </c>
      <c r="S145" s="32">
        <f t="shared" si="34"/>
        <v>1308329.46</v>
      </c>
    </row>
    <row r="146" ht="14.25" customHeight="1">
      <c r="J146" s="37">
        <v>18.0</v>
      </c>
      <c r="K146" s="37">
        <v>8000.0</v>
      </c>
      <c r="M146" s="39">
        <f t="shared" si="33"/>
        <v>7933.905837</v>
      </c>
      <c r="O146" s="39">
        <v>18.0</v>
      </c>
      <c r="P146" s="39">
        <v>1.3655033660859885</v>
      </c>
      <c r="Q146" s="6">
        <f t="shared" si="35"/>
        <v>119.6180949</v>
      </c>
      <c r="S146" s="32">
        <f t="shared" si="34"/>
        <v>949038.7011</v>
      </c>
    </row>
    <row r="147" ht="14.25" customHeight="1">
      <c r="J147" s="37">
        <v>19.0</v>
      </c>
      <c r="K147" s="37">
        <v>8000.0</v>
      </c>
      <c r="M147" s="39">
        <f t="shared" si="33"/>
        <v>7933.905837</v>
      </c>
      <c r="O147" s="39">
        <v>19.0</v>
      </c>
      <c r="P147" s="39">
        <v>0.9628759087330654</v>
      </c>
      <c r="Q147" s="6">
        <f t="shared" si="35"/>
        <v>84.34792961</v>
      </c>
      <c r="S147" s="32">
        <f t="shared" si="34"/>
        <v>669208.531</v>
      </c>
    </row>
    <row r="148" ht="14.25" customHeight="1">
      <c r="J148" s="37">
        <v>20.0</v>
      </c>
      <c r="K148" s="37">
        <v>8000.0</v>
      </c>
      <c r="M148" s="39">
        <f t="shared" si="33"/>
        <v>7933.905837</v>
      </c>
      <c r="O148" s="39">
        <v>20.0</v>
      </c>
      <c r="P148" s="39">
        <v>0.6601475679846822</v>
      </c>
      <c r="Q148" s="6">
        <f t="shared" si="35"/>
        <v>57.82892696</v>
      </c>
      <c r="S148" s="32">
        <f t="shared" si="34"/>
        <v>458809.2611</v>
      </c>
    </row>
    <row r="149" ht="14.25" customHeight="1">
      <c r="J149" s="37">
        <v>21.0</v>
      </c>
      <c r="K149" s="37">
        <v>8000.0</v>
      </c>
      <c r="M149" s="39">
        <f t="shared" si="33"/>
        <v>7933.905837</v>
      </c>
      <c r="O149" s="39">
        <v>21.0</v>
      </c>
      <c r="P149" s="39">
        <v>0.4401167619483917</v>
      </c>
      <c r="Q149" s="6">
        <f t="shared" si="35"/>
        <v>38.55422835</v>
      </c>
      <c r="S149" s="32">
        <f t="shared" si="34"/>
        <v>305885.6173</v>
      </c>
    </row>
    <row r="150" ht="14.25" customHeight="1">
      <c r="J150" s="37">
        <v>22.0</v>
      </c>
      <c r="K150" s="37">
        <v>8000.0</v>
      </c>
      <c r="M150" s="39">
        <f t="shared" si="33"/>
        <v>7933.905837</v>
      </c>
      <c r="O150" s="39">
        <v>22.0</v>
      </c>
      <c r="P150" s="39">
        <v>0.2853635468439797</v>
      </c>
      <c r="Q150" s="6">
        <f t="shared" si="35"/>
        <v>24.9978467</v>
      </c>
      <c r="S150" s="32">
        <f t="shared" si="34"/>
        <v>198330.5619</v>
      </c>
    </row>
    <row r="151" ht="14.25" customHeight="1">
      <c r="J151" s="37">
        <v>23.0</v>
      </c>
      <c r="K151" s="37">
        <v>8000.0</v>
      </c>
      <c r="M151" s="39">
        <f t="shared" si="33"/>
        <v>7933.905837</v>
      </c>
      <c r="O151" s="39">
        <v>23.0</v>
      </c>
      <c r="P151" s="39">
        <v>0.17995662964469505</v>
      </c>
      <c r="Q151" s="6">
        <f t="shared" si="35"/>
        <v>15.76420076</v>
      </c>
      <c r="S151" s="32">
        <f t="shared" si="34"/>
        <v>125071.6844</v>
      </c>
    </row>
    <row r="152" ht="14.25" customHeight="1">
      <c r="J152" s="37">
        <v>24.0</v>
      </c>
      <c r="K152" s="37">
        <v>8000.0</v>
      </c>
      <c r="M152" s="39">
        <f t="shared" si="33"/>
        <v>7933.905837</v>
      </c>
      <c r="O152" s="39">
        <v>24.0</v>
      </c>
      <c r="P152" s="39">
        <v>0.11038268169614913</v>
      </c>
      <c r="Q152" s="6">
        <f t="shared" si="35"/>
        <v>9.669522917</v>
      </c>
      <c r="S152" s="32">
        <f t="shared" si="34"/>
        <v>76717.08431</v>
      </c>
    </row>
    <row r="153" ht="14.25" customHeight="1">
      <c r="J153" s="37">
        <v>25.0</v>
      </c>
      <c r="K153" s="37">
        <v>8000.0</v>
      </c>
      <c r="M153" s="39">
        <f t="shared" si="33"/>
        <v>7933.905837</v>
      </c>
      <c r="O153" s="39">
        <v>25.0</v>
      </c>
      <c r="P153" s="39">
        <v>0.06585890085983315</v>
      </c>
      <c r="Q153" s="6">
        <f t="shared" si="35"/>
        <v>5.769239715</v>
      </c>
      <c r="S153" s="32">
        <f t="shared" si="34"/>
        <v>45772.60465</v>
      </c>
      <c r="V153" s="37" t="s">
        <v>82</v>
      </c>
    </row>
    <row r="154" ht="14.25" customHeight="1">
      <c r="Q154" s="39">
        <f>SUM(Q128:Q153)</f>
        <v>8602.910842</v>
      </c>
      <c r="S154" s="42">
        <f>SUM(S128:S153)</f>
        <v>36224830.23</v>
      </c>
      <c r="T154" s="37" t="s">
        <v>83</v>
      </c>
      <c r="V154" s="42">
        <f>(S154/W128)*100</f>
        <v>51.69068241</v>
      </c>
      <c r="W154" s="37" t="s">
        <v>84</v>
      </c>
    </row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</sheetData>
  <mergeCells count="34">
    <mergeCell ref="A6:B6"/>
    <mergeCell ref="C6:C16"/>
    <mergeCell ref="A7:B7"/>
    <mergeCell ref="D7:D8"/>
    <mergeCell ref="A8:B8"/>
    <mergeCell ref="A9:B9"/>
    <mergeCell ref="D9:D10"/>
    <mergeCell ref="D15:D16"/>
    <mergeCell ref="C17:C27"/>
    <mergeCell ref="C28:C38"/>
    <mergeCell ref="C39:C49"/>
    <mergeCell ref="C50:C60"/>
    <mergeCell ref="D11:D12"/>
    <mergeCell ref="D13:D14"/>
    <mergeCell ref="D18:D19"/>
    <mergeCell ref="D20:D21"/>
    <mergeCell ref="D22:D23"/>
    <mergeCell ref="D24:D25"/>
    <mergeCell ref="D26:D27"/>
    <mergeCell ref="D44:D45"/>
    <mergeCell ref="D46:D47"/>
    <mergeCell ref="D48:D49"/>
    <mergeCell ref="D51:D52"/>
    <mergeCell ref="D53:D54"/>
    <mergeCell ref="D55:D56"/>
    <mergeCell ref="D57:D58"/>
    <mergeCell ref="D59:D60"/>
    <mergeCell ref="D29:D30"/>
    <mergeCell ref="D31:D32"/>
    <mergeCell ref="D33:D34"/>
    <mergeCell ref="D35:D36"/>
    <mergeCell ref="D37:D38"/>
    <mergeCell ref="D40:D41"/>
    <mergeCell ref="D42:D43"/>
  </mergeCells>
  <conditionalFormatting sqref="R51">
    <cfRule type="notContainsBlanks" dxfId="0" priority="1">
      <formula>LEN(TRIM(R51))&gt;0</formula>
    </cfRule>
  </conditionalFormatting>
  <hyperlinks>
    <hyperlink r:id="rId1" ref="J67"/>
    <hyperlink r:id="rId2" ref="AB71"/>
  </hyperlinks>
  <printOptions/>
  <pageMargins bottom="0.75" footer="0.0" header="0.0" left="0.7" right="0.7" top="0.75"/>
  <pageSetup orientation="landscape"/>
  <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2023-10-03T11:19:31Z</dcterms:created>
  <dc:creator>citcea</dc:creator>
</cp:coreProperties>
</file>