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itcea\Documents\GitHub\MUSAE\MUSAE_wind_power\DFIG calculations\"/>
    </mc:Choice>
  </mc:AlternateContent>
  <xr:revisionPtr revIDLastSave="0" documentId="13_ncr:1_{BE7D4F5A-696E-4597-8BFB-3F99DEBABCB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B5" i="1"/>
  <c r="C5" i="1" s="1"/>
  <c r="B6" i="1"/>
  <c r="C6" i="1" s="1"/>
  <c r="B7" i="1"/>
  <c r="C7" i="1" s="1"/>
  <c r="B8" i="1"/>
  <c r="C8" i="1" s="1"/>
  <c r="B9" i="1"/>
  <c r="C9" i="1" s="1"/>
  <c r="D9" i="1" s="1"/>
  <c r="E9" i="1" s="1"/>
  <c r="B10" i="1"/>
  <c r="C10" i="1" s="1"/>
  <c r="B11" i="1"/>
  <c r="C11" i="1" s="1"/>
  <c r="D11" i="1" s="1"/>
  <c r="E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D17" i="1" s="1"/>
  <c r="E17" i="1" s="1"/>
  <c r="B3" i="1"/>
  <c r="C3" i="1" s="1"/>
  <c r="F3" i="1" s="1"/>
  <c r="D16" i="1" l="1"/>
  <c r="E16" i="1" s="1"/>
  <c r="F16" i="1"/>
  <c r="G16" i="1" s="1"/>
  <c r="D10" i="1"/>
  <c r="E10" i="1" s="1"/>
  <c r="F10" i="1"/>
  <c r="G10" i="1" s="1"/>
  <c r="D6" i="1"/>
  <c r="E6" i="1" s="1"/>
  <c r="F6" i="1"/>
  <c r="G6" i="1" s="1"/>
  <c r="D14" i="1"/>
  <c r="E14" i="1" s="1"/>
  <c r="F14" i="1"/>
  <c r="G14" i="1" s="1"/>
  <c r="D12" i="1"/>
  <c r="E12" i="1" s="1"/>
  <c r="F12" i="1"/>
  <c r="G12" i="1" s="1"/>
  <c r="D5" i="1"/>
  <c r="E5" i="1" s="1"/>
  <c r="F5" i="1"/>
  <c r="G5" i="1" s="1"/>
  <c r="D15" i="1"/>
  <c r="E15" i="1" s="1"/>
  <c r="F15" i="1"/>
  <c r="G15" i="1" s="1"/>
  <c r="D13" i="1"/>
  <c r="E13" i="1" s="1"/>
  <c r="F13" i="1"/>
  <c r="G13" i="1" s="1"/>
  <c r="D8" i="1"/>
  <c r="E8" i="1" s="1"/>
  <c r="F8" i="1"/>
  <c r="G8" i="1" s="1"/>
  <c r="D7" i="1"/>
  <c r="E7" i="1" s="1"/>
  <c r="F7" i="1"/>
  <c r="G7" i="1" s="1"/>
  <c r="D4" i="1"/>
  <c r="E4" i="1" s="1"/>
  <c r="F4" i="1"/>
  <c r="G4" i="1" s="1"/>
  <c r="F17" i="1"/>
  <c r="G17" i="1" s="1"/>
  <c r="F11" i="1"/>
  <c r="G11" i="1" s="1"/>
  <c r="F9" i="1"/>
  <c r="G9" i="1" s="1"/>
  <c r="D3" i="1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3" i="2"/>
  <c r="B4" i="2"/>
  <c r="B2" i="2"/>
  <c r="E3" i="1" l="1"/>
  <c r="G3" i="1" l="1"/>
  <c r="H7" i="1" l="1"/>
  <c r="H13" i="1"/>
  <c r="H3" i="1"/>
  <c r="H5" i="1"/>
  <c r="H6" i="1"/>
  <c r="H8" i="1"/>
  <c r="H14" i="1"/>
  <c r="H12" i="1"/>
  <c r="H17" i="1"/>
  <c r="H10" i="1"/>
  <c r="H11" i="1"/>
  <c r="H9" i="1"/>
  <c r="H15" i="1"/>
  <c r="H4" i="1"/>
  <c r="H16" i="1"/>
  <c r="I15" i="1"/>
  <c r="I16" i="1"/>
  <c r="I9" i="1"/>
  <c r="I12" i="1"/>
  <c r="I4" i="1"/>
  <c r="I7" i="1"/>
  <c r="L7" i="1" s="1"/>
  <c r="I5" i="1"/>
  <c r="I13" i="1"/>
  <c r="I17" i="1"/>
  <c r="I6" i="1"/>
  <c r="I8" i="1"/>
  <c r="L8" i="1" s="1"/>
  <c r="I14" i="1"/>
  <c r="I10" i="1"/>
  <c r="I3" i="1"/>
  <c r="I11" i="1"/>
  <c r="J5" i="1" l="1"/>
  <c r="J6" i="1"/>
  <c r="J14" i="1"/>
  <c r="J13" i="1"/>
  <c r="J11" i="1"/>
  <c r="J4" i="1"/>
  <c r="J9" i="1"/>
  <c r="J15" i="1"/>
  <c r="J12" i="1"/>
  <c r="J16" i="1"/>
  <c r="J3" i="1"/>
  <c r="J10" i="1"/>
  <c r="J7" i="1"/>
  <c r="J17" i="1"/>
  <c r="J8" i="1"/>
  <c r="L17" i="1"/>
  <c r="K17" i="1"/>
  <c r="K5" i="1"/>
  <c r="L5" i="1"/>
  <c r="L11" i="1"/>
  <c r="K11" i="1"/>
  <c r="L3" i="1"/>
  <c r="K3" i="1"/>
  <c r="K14" i="1"/>
  <c r="L14" i="1"/>
  <c r="L12" i="1"/>
  <c r="K12" i="1"/>
  <c r="L13" i="1"/>
  <c r="K13" i="1"/>
  <c r="L10" i="1"/>
  <c r="K10" i="1"/>
  <c r="K4" i="1"/>
  <c r="L4" i="1"/>
  <c r="K9" i="1"/>
  <c r="L9" i="1"/>
  <c r="L16" i="1"/>
  <c r="K16" i="1"/>
  <c r="L15" i="1"/>
  <c r="K15" i="1"/>
  <c r="K6" i="1"/>
  <c r="L6" i="1"/>
  <c r="K8" i="1"/>
  <c r="K7" i="1"/>
</calcChain>
</file>

<file path=xl/sharedStrings.xml><?xml version="1.0" encoding="utf-8"?>
<sst xmlns="http://schemas.openxmlformats.org/spreadsheetml/2006/main" count="51" uniqueCount="47">
  <si>
    <t>Wind speed [m/s]</t>
  </si>
  <si>
    <t>R_blades</t>
  </si>
  <si>
    <t>lambda opt</t>
  </si>
  <si>
    <t>Cp opt</t>
  </si>
  <si>
    <t>Air density</t>
  </si>
  <si>
    <t>Pnom</t>
  </si>
  <si>
    <t>Gearbox</t>
  </si>
  <si>
    <t>Pole pairs</t>
  </si>
  <si>
    <t>Grid f</t>
  </si>
  <si>
    <t>N gen max</t>
  </si>
  <si>
    <t>N gen min</t>
  </si>
  <si>
    <t>Lambda</t>
  </si>
  <si>
    <t>Cp</t>
  </si>
  <si>
    <t>m</t>
  </si>
  <si>
    <t>MW</t>
  </si>
  <si>
    <t>Hz</t>
  </si>
  <si>
    <r>
      <t>min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</si>
  <si>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</si>
  <si>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k</t>
  </si>
  <si>
    <t>Corrected Cp (including pitch)</t>
  </si>
  <si>
    <t>Wind speed</t>
  </si>
  <si>
    <t>Tip speed ratio</t>
  </si>
  <si>
    <t>Nt</t>
  </si>
  <si>
    <t>Ng = G Nt</t>
  </si>
  <si>
    <t>Ng</t>
  </si>
  <si>
    <t xml:space="preserve">Slip </t>
  </si>
  <si>
    <r>
      <t xml:space="preserve"> λ= ω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  R</t>
    </r>
    <r>
      <rPr>
        <b/>
        <vertAlign val="subscript"/>
        <sz val="11"/>
        <color theme="1"/>
        <rFont val="Calibri"/>
        <family val="2"/>
        <scheme val="minor"/>
      </rPr>
      <t>blades</t>
    </r>
    <r>
      <rPr>
        <b/>
        <sz val="11"/>
        <color theme="1"/>
        <rFont val="Calibri"/>
        <family val="2"/>
        <scheme val="minor"/>
      </rPr>
      <t xml:space="preserve"> /  v</t>
    </r>
    <r>
      <rPr>
        <b/>
        <vertAlign val="subscript"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 xml:space="preserve">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</si>
  <si>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 xml:space="preserve">p </t>
    </r>
    <r>
      <rPr>
        <b/>
        <sz val="11"/>
        <color theme="1"/>
        <rFont val="Calibri"/>
        <family val="2"/>
        <scheme val="minor"/>
      </rPr>
      <t>curve</t>
    </r>
  </si>
  <si>
    <t>Including limits</t>
  </si>
  <si>
    <t>Power curve calculation</t>
  </si>
  <si>
    <t>Pcurve possible</t>
  </si>
  <si>
    <t>Pt [MW]</t>
  </si>
  <si>
    <t>Ps = Pt / (1-s)</t>
  </si>
  <si>
    <t>Pr = - Pt s /(1-s)</t>
  </si>
  <si>
    <t>Pstator</t>
  </si>
  <si>
    <t>Protor</t>
  </si>
  <si>
    <r>
      <t>ω</t>
    </r>
    <r>
      <rPr>
        <b/>
        <vertAlign val="subscript"/>
        <sz val="11"/>
        <color theme="1"/>
        <rFont val="Calibri"/>
        <family val="2"/>
        <scheme val="minor"/>
      </rPr>
      <t xml:space="preserve">t </t>
    </r>
    <r>
      <rPr>
        <b/>
        <sz val="11"/>
        <color theme="1"/>
        <rFont val="Calibri"/>
        <family val="2"/>
        <scheme val="minor"/>
      </rPr>
      <t>=  (v</t>
    </r>
    <r>
      <rPr>
        <b/>
        <vertAlign val="subscript"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 xml:space="preserve"> λ</t>
    </r>
    <r>
      <rPr>
        <b/>
        <vertAlign val="subscript"/>
        <sz val="11"/>
        <color theme="1"/>
        <rFont val="Calibri"/>
        <family val="2"/>
        <scheme val="minor"/>
      </rPr>
      <t xml:space="preserve">opt) / 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 xml:space="preserve">blades    </t>
    </r>
    <r>
      <rPr>
        <b/>
        <sz val="11"/>
        <color theme="1"/>
        <rFont val="Calibri"/>
        <family val="2"/>
        <scheme val="minor"/>
      </rPr>
      <t xml:space="preserve">     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=ω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30/</t>
    </r>
    <r>
      <rPr>
        <b/>
        <sz val="11"/>
        <color theme="1"/>
        <rFont val="Calibri"/>
        <family val="2"/>
      </rPr>
      <t>π</t>
    </r>
  </si>
  <si>
    <r>
      <t>s=(</t>
    </r>
    <r>
      <rPr>
        <b/>
        <sz val="11"/>
        <color theme="1"/>
        <rFont val="Calibri"/>
        <family val="2"/>
      </rPr>
      <t>ω</t>
    </r>
    <r>
      <rPr>
        <b/>
        <vertAlign val="subscript"/>
        <sz val="11"/>
        <color theme="1"/>
        <rFont val="Calibri"/>
        <family val="2"/>
      </rPr>
      <t>sync</t>
    </r>
    <r>
      <rPr>
        <b/>
        <sz val="11"/>
        <color theme="1"/>
        <rFont val="Calibri"/>
        <family val="2"/>
      </rPr>
      <t>-ω</t>
    </r>
    <r>
      <rPr>
        <b/>
        <vertAlign val="subscript"/>
        <sz val="11"/>
        <color theme="1"/>
        <rFont val="Calibri"/>
        <family val="2"/>
      </rPr>
      <t>g</t>
    </r>
    <r>
      <rPr>
        <b/>
        <sz val="11"/>
        <color theme="1"/>
        <rFont val="Calibri"/>
        <family val="2"/>
      </rPr>
      <t>)/ω</t>
    </r>
    <r>
      <rPr>
        <b/>
        <vertAlign val="subscript"/>
        <sz val="11"/>
        <color theme="1"/>
        <rFont val="Calibri"/>
        <family val="2"/>
      </rPr>
      <t xml:space="preserve">sync </t>
    </r>
    <r>
      <rPr>
        <b/>
        <sz val="11"/>
        <color theme="1"/>
        <rFont val="Calibri"/>
        <family val="2"/>
      </rPr>
      <t xml:space="preserve">            ω</t>
    </r>
    <r>
      <rPr>
        <b/>
        <vertAlign val="subscript"/>
        <sz val="11"/>
        <color theme="1"/>
        <rFont val="Calibri"/>
        <family val="2"/>
      </rPr>
      <t>sync</t>
    </r>
    <r>
      <rPr>
        <b/>
        <sz val="11"/>
        <color theme="1"/>
        <rFont val="Calibri"/>
        <family val="2"/>
      </rPr>
      <t xml:space="preserve"> = 2 π f</t>
    </r>
    <r>
      <rPr>
        <b/>
        <vertAlign val="subscript"/>
        <sz val="11"/>
        <color theme="1"/>
        <rFont val="Calibri"/>
        <family val="2"/>
      </rPr>
      <t xml:space="preserve">elec </t>
    </r>
    <r>
      <rPr>
        <b/>
        <sz val="11"/>
        <color theme="1"/>
        <rFont val="Calibri"/>
        <family val="2"/>
      </rPr>
      <t>/ P</t>
    </r>
    <r>
      <rPr>
        <b/>
        <vertAlign val="subscript"/>
        <sz val="11"/>
        <color theme="1"/>
        <rFont val="Calibri"/>
        <family val="2"/>
      </rPr>
      <t>poles</t>
    </r>
  </si>
  <si>
    <t>Limited between Nmin and Nmax</t>
  </si>
  <si>
    <t>weare not optimicing for high or low rotational speed of the generator, we clamp the machine and we are not at optimal operation</t>
  </si>
  <si>
    <t>ideal power extraction, we are reaching the perfect speed, not clamping</t>
  </si>
  <si>
    <t>at this point we are already pitching to reduce speed</t>
  </si>
  <si>
    <t>calculated with the curve</t>
  </si>
  <si>
    <t>we are just extracting 10%, we are not optimising</t>
  </si>
  <si>
    <t>we are never going to reach this part, we are pitching before this levels</t>
  </si>
  <si>
    <t>Pr changes from extracting power from the grid to producing it</t>
  </si>
  <si>
    <t>stator always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</si>
</sst>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0" fillId="4" borderId="0" xfId="0" applyFill="1" applyBorder="1"/>
    <xf numFmtId="0" fontId="0" fillId="3" borderId="2" xfId="0" applyFill="1" applyBorder="1"/>
    <xf numFmtId="0" fontId="0" fillId="4" borderId="3" xfId="0" applyFill="1" applyBorder="1"/>
    <xf numFmtId="0" fontId="0" fillId="3" borderId="5" xfId="0" applyFill="1" applyBorder="1"/>
    <xf numFmtId="0" fontId="0" fillId="3" borderId="7" xfId="0" applyFill="1" applyBorder="1"/>
    <xf numFmtId="0" fontId="0" fillId="4" borderId="8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9" xfId="0" applyFill="1" applyBorder="1"/>
    <xf numFmtId="0" fontId="0" fillId="3" borderId="0" xfId="0" applyFill="1" applyBorder="1"/>
    <xf numFmtId="164" fontId="0" fillId="0" borderId="0" xfId="0" applyNumberFormat="1"/>
    <xf numFmtId="165" fontId="0" fillId="0" borderId="0" xfId="0" applyNumberFormat="1"/>
    <xf numFmtId="0" fontId="1" fillId="6" borderId="1" xfId="0" quotePrefix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0" xfId="0" applyFill="1" applyAlignment="1"/>
    <xf numFmtId="164" fontId="0" fillId="7" borderId="0" xfId="0" applyNumberFormat="1" applyFill="1"/>
    <xf numFmtId="164" fontId="0" fillId="6" borderId="0" xfId="0" applyNumberFormat="1" applyFill="1"/>
    <xf numFmtId="0" fontId="0" fillId="6" borderId="0" xfId="0" applyFill="1"/>
    <xf numFmtId="0" fontId="0" fillId="7" borderId="0" xfId="0" applyFill="1"/>
    <xf numFmtId="164" fontId="0" fillId="3" borderId="0" xfId="0" applyNumberFormat="1" applyFill="1"/>
    <xf numFmtId="0" fontId="0" fillId="3" borderId="0" xfId="0" applyFill="1"/>
    <xf numFmtId="0" fontId="0" fillId="8" borderId="0" xfId="0" applyFill="1"/>
    <xf numFmtId="164" fontId="0" fillId="8" borderId="0" xfId="0" applyNumberFormat="1" applyFill="1"/>
    <xf numFmtId="164" fontId="6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165" fontId="0" fillId="9" borderId="0" xfId="0" applyNumberFormat="1" applyFill="1"/>
    <xf numFmtId="164" fontId="0" fillId="9" borderId="0" xfId="0" applyNumberFormat="1" applyFill="1"/>
    <xf numFmtId="0" fontId="0" fillId="9" borderId="0" xfId="0" applyFill="1"/>
    <xf numFmtId="164" fontId="0" fillId="9" borderId="10" xfId="0" applyNumberFormat="1" applyFill="1" applyBorder="1"/>
    <xf numFmtId="164" fontId="0" fillId="9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Power Ptot Ps Pr</a:t>
            </a:r>
            <a:r>
              <a:rPr lang="es-ES" baseline="0"/>
              <a:t> for different winds</a:t>
            </a:r>
            <a:endParaRPr lang="es-ES"/>
          </a:p>
        </c:rich>
      </c:tx>
      <c:layout>
        <c:manualLayout>
          <c:xMode val="edge"/>
          <c:yMode val="edge"/>
          <c:x val="0.28031789611824837"/>
          <c:y val="2.891566265060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Hoja1!$I$2</c:f>
              <c:strCache>
                <c:ptCount val="1"/>
                <c:pt idx="0">
                  <c:v>Including limits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Hoja1!$A$3:$A$17</c:f>
              <c:numCache>
                <c:formatCode>0.0000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Hoja1!$I$3:$I$17</c:f>
              <c:numCache>
                <c:formatCode>0.0000</c:formatCode>
                <c:ptCount val="15"/>
                <c:pt idx="0">
                  <c:v>7.981036078607949E-2</c:v>
                </c:pt>
                <c:pt idx="1">
                  <c:v>0.21374555153474212</c:v>
                </c:pt>
                <c:pt idx="2">
                  <c:v>0.38931551713240797</c:v>
                </c:pt>
                <c:pt idx="3">
                  <c:v>0.61825365325402026</c:v>
                </c:pt>
                <c:pt idx="4">
                  <c:v>0.92287425791853761</c:v>
                </c:pt>
                <c:pt idx="5">
                  <c:v>1.3140143242629179</c:v>
                </c:pt>
                <c:pt idx="6">
                  <c:v>1.8024887849971438</c:v>
                </c:pt>
                <c:pt idx="7">
                  <c:v>2.3991125728311982</c:v>
                </c:pt>
                <c:pt idx="8">
                  <c:v>3.1147006204750642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0-4929-9412-8B5DCE4A0E97}"/>
            </c:ext>
          </c:extLst>
        </c:ser>
        <c:ser>
          <c:idx val="1"/>
          <c:order val="1"/>
          <c:tx>
            <c:strRef>
              <c:f>Hoja1!$K$2</c:f>
              <c:strCache>
                <c:ptCount val="1"/>
                <c:pt idx="0">
                  <c:v>Ps = Pt / (1-s)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Hoja1!$A$3:$A$17</c:f>
              <c:numCache>
                <c:formatCode>0.0000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Hoja1!$K$3:$K$17</c:f>
              <c:numCache>
                <c:formatCode>0.0000</c:formatCode>
                <c:ptCount val="15"/>
                <c:pt idx="0">
                  <c:v>0.13301726797679919</c:v>
                </c:pt>
                <c:pt idx="1">
                  <c:v>0.35624258589123692</c:v>
                </c:pt>
                <c:pt idx="2">
                  <c:v>0.64885919522068014</c:v>
                </c:pt>
                <c:pt idx="3">
                  <c:v>0.88933202157412139</c:v>
                </c:pt>
                <c:pt idx="4">
                  <c:v>1.1615765179743629</c:v>
                </c:pt>
                <c:pt idx="5">
                  <c:v>1.4701202805613032</c:v>
                </c:pt>
                <c:pt idx="6">
                  <c:v>1.8149633093349422</c:v>
                </c:pt>
                <c:pt idx="7">
                  <c:v>2.1961056042952798</c:v>
                </c:pt>
                <c:pt idx="8">
                  <c:v>2.6135471654423164</c:v>
                </c:pt>
                <c:pt idx="9">
                  <c:v>2.7109404062042106</c:v>
                </c:pt>
                <c:pt idx="10">
                  <c:v>2.6923076923076925</c:v>
                </c:pt>
                <c:pt idx="11">
                  <c:v>2.6923076923076925</c:v>
                </c:pt>
                <c:pt idx="12">
                  <c:v>2.6923076923076925</c:v>
                </c:pt>
                <c:pt idx="13">
                  <c:v>2.6923076923076925</c:v>
                </c:pt>
                <c:pt idx="14">
                  <c:v>2.6923076923076925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0-4929-9412-8B5DCE4A0E97}"/>
            </c:ext>
          </c:extLst>
        </c:ser>
        <c:ser>
          <c:idx val="2"/>
          <c:order val="2"/>
          <c:tx>
            <c:strRef>
              <c:f>Hoja1!$L$2</c:f>
              <c:strCache>
                <c:ptCount val="1"/>
                <c:pt idx="0">
                  <c:v>Pr = - Pt s /(1-s)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Hoja1!$A$3:$A$17</c:f>
              <c:numCache>
                <c:formatCode>0.0000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Hoja1!$L$3:$L$17</c:f>
              <c:numCache>
                <c:formatCode>0.0000</c:formatCode>
                <c:ptCount val="15"/>
                <c:pt idx="0">
                  <c:v>-5.3206907190719681E-2</c:v>
                </c:pt>
                <c:pt idx="1">
                  <c:v>-0.1424970343564948</c:v>
                </c:pt>
                <c:pt idx="2">
                  <c:v>-0.25954367808827206</c:v>
                </c:pt>
                <c:pt idx="3">
                  <c:v>-0.27107836832010124</c:v>
                </c:pt>
                <c:pt idx="4">
                  <c:v>-0.23870226005582534</c:v>
                </c:pt>
                <c:pt idx="5">
                  <c:v>-0.15610595629838522</c:v>
                </c:pt>
                <c:pt idx="6">
                  <c:v>-1.247452433779829E-2</c:v>
                </c:pt>
                <c:pt idx="7">
                  <c:v>0.20300696853591838</c:v>
                </c:pt>
                <c:pt idx="8">
                  <c:v>0.50115345503274811</c:v>
                </c:pt>
                <c:pt idx="9">
                  <c:v>0.78905959379578949</c:v>
                </c:pt>
                <c:pt idx="10">
                  <c:v>0.80769230769230749</c:v>
                </c:pt>
                <c:pt idx="11">
                  <c:v>0.80769230769230749</c:v>
                </c:pt>
                <c:pt idx="12">
                  <c:v>0.80769230769230749</c:v>
                </c:pt>
                <c:pt idx="13">
                  <c:v>0.80769230769230749</c:v>
                </c:pt>
                <c:pt idx="14">
                  <c:v>0.80769230769230749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0-4929-9412-8B5DCE4A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08271"/>
        <c:axId val="1075109519"/>
      </c:scatterChart>
      <c:valAx>
        <c:axId val="107510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09519"/>
        <c:crosses val="autoZero"/>
        <c:crossBetween val="midCat"/>
      </c:valAx>
      <c:valAx>
        <c:axId val="10751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0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for different generator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Hoja1!$K$2</c:f>
              <c:strCache>
                <c:ptCount val="1"/>
                <c:pt idx="0">
                  <c:v>Ps = Pt / (1-s)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Hoja1!$D$3:$D$17</c:f>
              <c:numCache>
                <c:formatCode>0.0</c:formatCode>
                <c:ptCount val="15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1042.7831871380984</c:v>
                </c:pt>
                <c:pt idx="4">
                  <c:v>1191.7522138721124</c:v>
                </c:pt>
                <c:pt idx="5">
                  <c:v>1340.7212406061265</c:v>
                </c:pt>
                <c:pt idx="6">
                  <c:v>1489.6902673401405</c:v>
                </c:pt>
                <c:pt idx="7">
                  <c:v>1638.6592940741543</c:v>
                </c:pt>
                <c:pt idx="8">
                  <c:v>1787.6283208081686</c:v>
                </c:pt>
                <c:pt idx="9">
                  <c:v>1936.5973475421824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</c:numCache>
            </c:numRef>
          </c:xVal>
          <c:yVal>
            <c:numRef>
              <c:f>Hoja1!$K$3:$K$17</c:f>
              <c:numCache>
                <c:formatCode>0.0000</c:formatCode>
                <c:ptCount val="15"/>
                <c:pt idx="0">
                  <c:v>0.13301726797679919</c:v>
                </c:pt>
                <c:pt idx="1">
                  <c:v>0.35624258589123692</c:v>
                </c:pt>
                <c:pt idx="2">
                  <c:v>0.64885919522068014</c:v>
                </c:pt>
                <c:pt idx="3">
                  <c:v>0.88933202157412139</c:v>
                </c:pt>
                <c:pt idx="4">
                  <c:v>1.1615765179743629</c:v>
                </c:pt>
                <c:pt idx="5">
                  <c:v>1.4701202805613032</c:v>
                </c:pt>
                <c:pt idx="6">
                  <c:v>1.8149633093349422</c:v>
                </c:pt>
                <c:pt idx="7">
                  <c:v>2.1961056042952798</c:v>
                </c:pt>
                <c:pt idx="8">
                  <c:v>2.6135471654423164</c:v>
                </c:pt>
                <c:pt idx="9">
                  <c:v>2.7109404062042106</c:v>
                </c:pt>
                <c:pt idx="10">
                  <c:v>2.6923076923076925</c:v>
                </c:pt>
                <c:pt idx="11">
                  <c:v>2.6923076923076925</c:v>
                </c:pt>
                <c:pt idx="12">
                  <c:v>2.6923076923076925</c:v>
                </c:pt>
                <c:pt idx="13">
                  <c:v>2.6923076923076925</c:v>
                </c:pt>
                <c:pt idx="14">
                  <c:v>2.6923076923076925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C-4251-A3FB-B6AAB4641710}"/>
            </c:ext>
          </c:extLst>
        </c:ser>
        <c:ser>
          <c:idx val="1"/>
          <c:order val="1"/>
          <c:tx>
            <c:strRef>
              <c:f>Hoja1!$L$2</c:f>
              <c:strCache>
                <c:ptCount val="1"/>
                <c:pt idx="0">
                  <c:v>Pr = - Pt s /(1-s)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Hoja1!$D$3:$D$17</c:f>
              <c:numCache>
                <c:formatCode>0.0</c:formatCode>
                <c:ptCount val="15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1042.7831871380984</c:v>
                </c:pt>
                <c:pt idx="4">
                  <c:v>1191.7522138721124</c:v>
                </c:pt>
                <c:pt idx="5">
                  <c:v>1340.7212406061265</c:v>
                </c:pt>
                <c:pt idx="6">
                  <c:v>1489.6902673401405</c:v>
                </c:pt>
                <c:pt idx="7">
                  <c:v>1638.6592940741543</c:v>
                </c:pt>
                <c:pt idx="8">
                  <c:v>1787.6283208081686</c:v>
                </c:pt>
                <c:pt idx="9">
                  <c:v>1936.5973475421824</c:v>
                </c:pt>
                <c:pt idx="10">
                  <c:v>1950</c:v>
                </c:pt>
                <c:pt idx="11">
                  <c:v>1950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</c:numCache>
            </c:numRef>
          </c:xVal>
          <c:yVal>
            <c:numRef>
              <c:f>Hoja1!$L$3:$L$17</c:f>
              <c:numCache>
                <c:formatCode>0.0000</c:formatCode>
                <c:ptCount val="15"/>
                <c:pt idx="0">
                  <c:v>-5.3206907190719681E-2</c:v>
                </c:pt>
                <c:pt idx="1">
                  <c:v>-0.1424970343564948</c:v>
                </c:pt>
                <c:pt idx="2">
                  <c:v>-0.25954367808827206</c:v>
                </c:pt>
                <c:pt idx="3">
                  <c:v>-0.27107836832010124</c:v>
                </c:pt>
                <c:pt idx="4">
                  <c:v>-0.23870226005582534</c:v>
                </c:pt>
                <c:pt idx="5">
                  <c:v>-0.15610595629838522</c:v>
                </c:pt>
                <c:pt idx="6">
                  <c:v>-1.247452433779829E-2</c:v>
                </c:pt>
                <c:pt idx="7">
                  <c:v>0.20300696853591838</c:v>
                </c:pt>
                <c:pt idx="8">
                  <c:v>0.50115345503274811</c:v>
                </c:pt>
                <c:pt idx="9">
                  <c:v>0.78905959379578949</c:v>
                </c:pt>
                <c:pt idx="10">
                  <c:v>0.80769230769230749</c:v>
                </c:pt>
                <c:pt idx="11">
                  <c:v>0.80769230769230749</c:v>
                </c:pt>
                <c:pt idx="12">
                  <c:v>0.80769230769230749</c:v>
                </c:pt>
                <c:pt idx="13">
                  <c:v>0.80769230769230749</c:v>
                </c:pt>
                <c:pt idx="14">
                  <c:v>0.80769230769230749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0C-4251-A3FB-B6AAB4641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342671"/>
        <c:axId val="1076340591"/>
      </c:scatterChart>
      <c:valAx>
        <c:axId val="107634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40591"/>
        <c:crosses val="autoZero"/>
        <c:crossBetween val="midCat"/>
      </c:valAx>
      <c:valAx>
        <c:axId val="10763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4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6.8850000000000008E-2</c:v>
                </c:pt>
                <c:pt idx="3">
                  <c:v>0.13499999999999998</c:v>
                </c:pt>
                <c:pt idx="4">
                  <c:v>0.19484999999999997</c:v>
                </c:pt>
                <c:pt idx="5">
                  <c:v>0.24840000000000004</c:v>
                </c:pt>
                <c:pt idx="6">
                  <c:v>0.29565000000000002</c:v>
                </c:pt>
                <c:pt idx="7">
                  <c:v>0.33660000000000001</c:v>
                </c:pt>
                <c:pt idx="8">
                  <c:v>0.37124999999999997</c:v>
                </c:pt>
                <c:pt idx="9">
                  <c:v>0.39960000000000001</c:v>
                </c:pt>
                <c:pt idx="10">
                  <c:v>0.42165000000000002</c:v>
                </c:pt>
                <c:pt idx="11">
                  <c:v>0.43740000000000001</c:v>
                </c:pt>
                <c:pt idx="12">
                  <c:v>0.44685000000000002</c:v>
                </c:pt>
                <c:pt idx="13">
                  <c:v>0.45</c:v>
                </c:pt>
                <c:pt idx="14">
                  <c:v>0.44685000000000002</c:v>
                </c:pt>
                <c:pt idx="15">
                  <c:v>0.43740000000000001</c:v>
                </c:pt>
                <c:pt idx="16">
                  <c:v>0.42165000000000002</c:v>
                </c:pt>
                <c:pt idx="17">
                  <c:v>0.39960000000000001</c:v>
                </c:pt>
                <c:pt idx="18">
                  <c:v>0.37124999999999997</c:v>
                </c:pt>
                <c:pt idx="19">
                  <c:v>0.33660000000000001</c:v>
                </c:pt>
                <c:pt idx="20">
                  <c:v>0.29565000000000002</c:v>
                </c:pt>
                <c:pt idx="21">
                  <c:v>0.24840000000000004</c:v>
                </c:pt>
                <c:pt idx="22">
                  <c:v>0.19484999999999997</c:v>
                </c:pt>
                <c:pt idx="23">
                  <c:v>0.13499999999999998</c:v>
                </c:pt>
                <c:pt idx="24">
                  <c:v>6.8850000000000008E-2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8-4DF8-81E0-421297D4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04368"/>
        <c:axId val="1625304784"/>
      </c:scatterChart>
      <c:valAx>
        <c:axId val="16253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04784"/>
        <c:crosses val="autoZero"/>
        <c:crossBetween val="midCat"/>
      </c:valAx>
      <c:valAx>
        <c:axId val="16253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0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293075</xdr:colOff>
      <xdr:row>0</xdr:row>
      <xdr:rowOff>125419</xdr:rowOff>
    </xdr:from>
    <xdr:to>
      <xdr:col>17</xdr:col>
      <xdr:colOff>578827</xdr:colOff>
      <xdr:row>10</xdr:row>
      <xdr:rowOff>38229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315058</xdr:colOff>
      <xdr:row>10</xdr:row>
      <xdr:rowOff>65943</xdr:rowOff>
    </xdr:from>
    <xdr:to>
      <xdr:col>17</xdr:col>
      <xdr:colOff>585507</xdr:colOff>
      <xdr:row>26</xdr:row>
      <xdr:rowOff>88443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487680</xdr:colOff>
      <xdr:row>0</xdr:row>
      <xdr:rowOff>83820</xdr:rowOff>
    </xdr:from>
    <xdr:to>
      <xdr:col>22</xdr:col>
      <xdr:colOff>472779</xdr:colOff>
      <xdr:row>7</xdr:row>
      <xdr:rowOff>137401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D994C6-CD60-4834-B7A6-A7C5D7360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92940" y="83820"/>
          <a:ext cx="3909399" cy="27815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180975</xdr:rowOff>
    </xdr:from>
    <xdr:to>
      <xdr:col>10</xdr:col>
      <xdr:colOff>190500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zoomScaleNormal="100" workbookViewId="0">
      <selection activeCell="J17" sqref="J17"/>
    </sheetView>
  </sheetViews>
  <sheetFormatPr defaultColWidth="11.44140625" defaultRowHeight="14.4" x14ac:dyDescent="0.3"/>
  <cols>
    <col min="1" max="12" width="9.33203125" customWidth="1"/>
  </cols>
  <sheetData>
    <row r="1" spans="1:19" s="17" customFormat="1" ht="35.25" customHeight="1" x14ac:dyDescent="0.3">
      <c r="A1" s="14" t="s">
        <v>20</v>
      </c>
      <c r="B1" s="15" t="s">
        <v>22</v>
      </c>
      <c r="C1" s="15" t="s">
        <v>22</v>
      </c>
      <c r="D1" s="15" t="s">
        <v>24</v>
      </c>
      <c r="E1" s="14" t="s">
        <v>25</v>
      </c>
      <c r="F1" s="16" t="s">
        <v>21</v>
      </c>
      <c r="G1" s="15" t="s">
        <v>12</v>
      </c>
      <c r="H1" s="14" t="s">
        <v>30</v>
      </c>
      <c r="I1" s="15" t="s">
        <v>31</v>
      </c>
      <c r="J1" s="15" t="s">
        <v>12</v>
      </c>
      <c r="K1" s="15" t="s">
        <v>34</v>
      </c>
      <c r="L1" s="15" t="s">
        <v>35</v>
      </c>
    </row>
    <row r="2" spans="1:19" s="1" customFormat="1" ht="108" customHeight="1" x14ac:dyDescent="0.3">
      <c r="A2" s="1" t="s">
        <v>0</v>
      </c>
      <c r="B2" s="1" t="s">
        <v>36</v>
      </c>
      <c r="C2" s="1" t="s">
        <v>38</v>
      </c>
      <c r="D2" s="1" t="s">
        <v>23</v>
      </c>
      <c r="E2" s="1" t="s">
        <v>37</v>
      </c>
      <c r="F2" s="1" t="s">
        <v>26</v>
      </c>
      <c r="G2" s="1" t="s">
        <v>27</v>
      </c>
      <c r="H2" s="1" t="s">
        <v>29</v>
      </c>
      <c r="I2" s="1" t="s">
        <v>28</v>
      </c>
      <c r="J2" s="1" t="s">
        <v>19</v>
      </c>
      <c r="K2" s="1" t="s">
        <v>32</v>
      </c>
      <c r="L2" s="1" t="s">
        <v>33</v>
      </c>
    </row>
    <row r="3" spans="1:19" x14ac:dyDescent="0.3">
      <c r="A3" s="12">
        <v>4</v>
      </c>
      <c r="B3" s="12">
        <f>A3*Sheet1!$E$2/$B$19*(30/PI())</f>
        <v>9.9312684489342704</v>
      </c>
      <c r="C3" s="19">
        <f>MAX($B$23/$B$24,MIN($B$22/$B$24,B3))</f>
        <v>15</v>
      </c>
      <c r="D3" s="13">
        <f>C3*$B$24</f>
        <v>900</v>
      </c>
      <c r="E3" s="12">
        <f t="shared" ref="E3:E17" si="0">(2*PI()*$B$26/$B$25-D3*(PI()/30))/(2*PI()*$B$26/$B$25)</f>
        <v>0.40000000000000008</v>
      </c>
      <c r="F3" s="12">
        <f>$B$19*C3*PI()/30/A3</f>
        <v>19.634954084936208</v>
      </c>
      <c r="G3" s="12">
        <f>MAX(0,Sheet1!$E$3*(1-Sheet1!$E$4*(F3-Sheet1!$E$2)^2))</f>
        <v>0.31132876051598324</v>
      </c>
      <c r="H3" s="26">
        <f t="shared" ref="H3:H17" si="1">0.0000005*G3*(PI()*$B$19^2)*$B$20*A3^3</f>
        <v>7.981036078607949E-2</v>
      </c>
      <c r="I3" s="12">
        <f t="shared" ref="I3:I17" si="2">MIN($B$21,0.0000005*G3*(PI()*$B$19^2)*$B$20*A3^3)</f>
        <v>7.981036078607949E-2</v>
      </c>
      <c r="J3" s="12">
        <f t="shared" ref="J3:J17" si="3">G3*I3/H3</f>
        <v>0.31132876051598324</v>
      </c>
      <c r="K3" s="12">
        <f t="shared" ref="K3:K17" si="4">I3/(1-E3)</f>
        <v>0.13301726797679919</v>
      </c>
      <c r="L3" s="12">
        <f t="shared" ref="L3:L17" si="5">-I3*E3/(1-E3)</f>
        <v>-5.3206907190719681E-2</v>
      </c>
    </row>
    <row r="4" spans="1:19" x14ac:dyDescent="0.3">
      <c r="A4" s="12">
        <v>5</v>
      </c>
      <c r="B4" s="12">
        <f>A4*Sheet1!$E$2/$B$19*(30/PI())</f>
        <v>12.414085561167838</v>
      </c>
      <c r="C4" s="19">
        <f t="shared" ref="C4:C17" si="6">MAX($B$23/$B$24,MIN($B$22/$B$24,B4))</f>
        <v>15</v>
      </c>
      <c r="D4" s="13">
        <f t="shared" ref="D4:D17" si="7">C4*$B$24</f>
        <v>900</v>
      </c>
      <c r="E4" s="12">
        <f t="shared" si="0"/>
        <v>0.40000000000000008</v>
      </c>
      <c r="F4" s="12">
        <f t="shared" ref="F4:F17" si="8">$B$19*C4*PI()/30/A4</f>
        <v>15.707963267948966</v>
      </c>
      <c r="G4" s="12">
        <f>MAX(0,Sheet1!$E$3*(1-Sheet1!$E$4*(F4-Sheet1!$E$2)^2))</f>
        <v>0.42690084505923337</v>
      </c>
      <c r="H4" s="26">
        <f t="shared" si="1"/>
        <v>0.21374555153474212</v>
      </c>
      <c r="I4" s="12">
        <f t="shared" si="2"/>
        <v>0.21374555153474212</v>
      </c>
      <c r="J4" s="12">
        <f t="shared" si="3"/>
        <v>0.42690084505923331</v>
      </c>
      <c r="K4" s="12">
        <f t="shared" si="4"/>
        <v>0.35624258589123692</v>
      </c>
      <c r="L4" s="12">
        <f t="shared" si="5"/>
        <v>-0.1424970343564948</v>
      </c>
    </row>
    <row r="5" spans="1:19" x14ac:dyDescent="0.3">
      <c r="A5" s="12">
        <v>6</v>
      </c>
      <c r="B5" s="12">
        <f>A5*Sheet1!$E$2/$B$19*(30/PI())</f>
        <v>14.896902673401405</v>
      </c>
      <c r="C5" s="19">
        <f t="shared" si="6"/>
        <v>15</v>
      </c>
      <c r="D5" s="13">
        <f t="shared" si="7"/>
        <v>900</v>
      </c>
      <c r="E5" s="12">
        <f t="shared" si="0"/>
        <v>0.40000000000000008</v>
      </c>
      <c r="F5" s="12">
        <f t="shared" si="8"/>
        <v>13.089969389957473</v>
      </c>
      <c r="G5" s="18">
        <f>MAX(0,Sheet1!$E$3*(1-Sheet1!$E$4*(F5-Sheet1!$E$2)^2))</f>
        <v>0.44997450235294262</v>
      </c>
      <c r="H5" s="26">
        <f t="shared" si="1"/>
        <v>0.38931551713240797</v>
      </c>
      <c r="I5" s="12">
        <f t="shared" si="2"/>
        <v>0.38931551713240797</v>
      </c>
      <c r="J5" s="25">
        <f t="shared" si="3"/>
        <v>0.44997450235294262</v>
      </c>
      <c r="K5" s="12">
        <f t="shared" si="4"/>
        <v>0.64885919522068014</v>
      </c>
      <c r="L5" s="12">
        <f t="shared" si="5"/>
        <v>-0.25954367808827206</v>
      </c>
    </row>
    <row r="6" spans="1:19" x14ac:dyDescent="0.3">
      <c r="A6" s="12">
        <v>7</v>
      </c>
      <c r="B6" s="12">
        <f>A6*Sheet1!$E$2/$B$19*(30/PI())</f>
        <v>17.379719785634972</v>
      </c>
      <c r="C6" s="12">
        <f t="shared" si="6"/>
        <v>17.379719785634972</v>
      </c>
      <c r="D6" s="13">
        <f t="shared" si="7"/>
        <v>1042.7831871380984</v>
      </c>
      <c r="E6" s="12">
        <f t="shared" si="0"/>
        <v>0.30481120857460114</v>
      </c>
      <c r="F6" s="12">
        <f t="shared" si="8"/>
        <v>13</v>
      </c>
      <c r="G6" s="18">
        <f>MAX(0,Sheet1!$E$3*(1-Sheet1!$E$4*(F6-Sheet1!$E$2)^2))</f>
        <v>0.45</v>
      </c>
      <c r="H6" s="12">
        <f t="shared" si="1"/>
        <v>0.61825365325402026</v>
      </c>
      <c r="I6" s="12">
        <f t="shared" si="2"/>
        <v>0.61825365325402026</v>
      </c>
      <c r="J6" s="25">
        <f t="shared" si="3"/>
        <v>0.44999999999999996</v>
      </c>
      <c r="K6" s="12">
        <f t="shared" si="4"/>
        <v>0.88933202157412139</v>
      </c>
      <c r="L6" s="12">
        <f t="shared" si="5"/>
        <v>-0.27107836832010124</v>
      </c>
    </row>
    <row r="7" spans="1:19" x14ac:dyDescent="0.3">
      <c r="A7" s="12">
        <v>8</v>
      </c>
      <c r="B7" s="12">
        <f>A7*Sheet1!$E$2/$B$19*(30/PI())</f>
        <v>19.862536897868541</v>
      </c>
      <c r="C7" s="12">
        <f t="shared" si="6"/>
        <v>19.862536897868541</v>
      </c>
      <c r="D7" s="13">
        <f t="shared" si="7"/>
        <v>1191.7522138721124</v>
      </c>
      <c r="E7" s="12">
        <f t="shared" si="0"/>
        <v>0.20549852408525851</v>
      </c>
      <c r="F7" s="12">
        <f t="shared" si="8"/>
        <v>13</v>
      </c>
      <c r="G7" s="18">
        <f>MAX(0,Sheet1!$E$3*(1-Sheet1!$E$4*(F7-Sheet1!$E$2)^2))</f>
        <v>0.45</v>
      </c>
      <c r="H7" s="12">
        <f t="shared" si="1"/>
        <v>0.92287425791853761</v>
      </c>
      <c r="I7" s="12">
        <f t="shared" si="2"/>
        <v>0.92287425791853761</v>
      </c>
      <c r="J7" s="25">
        <f t="shared" si="3"/>
        <v>0.45</v>
      </c>
      <c r="K7" s="12">
        <f t="shared" si="4"/>
        <v>1.1615765179743629</v>
      </c>
      <c r="L7" s="12">
        <f t="shared" si="5"/>
        <v>-0.23870226005582534</v>
      </c>
    </row>
    <row r="8" spans="1:19" ht="15" thickBot="1" x14ac:dyDescent="0.35">
      <c r="A8" s="12">
        <v>9</v>
      </c>
      <c r="B8" s="12">
        <f>A8*Sheet1!$E$2/$B$19*(30/PI())</f>
        <v>22.345354010102106</v>
      </c>
      <c r="C8" s="12">
        <f t="shared" si="6"/>
        <v>22.345354010102106</v>
      </c>
      <c r="D8" s="13">
        <f t="shared" si="7"/>
        <v>1340.7212406061265</v>
      </c>
      <c r="E8" s="12">
        <f t="shared" si="0"/>
        <v>0.10618583959591577</v>
      </c>
      <c r="F8" s="12">
        <f t="shared" si="8"/>
        <v>13</v>
      </c>
      <c r="G8" s="18">
        <f>MAX(0,Sheet1!$E$3*(1-Sheet1!$E$4*(F8-Sheet1!$E$2)^2))</f>
        <v>0.45</v>
      </c>
      <c r="H8" s="12">
        <f t="shared" si="1"/>
        <v>1.3140143242629179</v>
      </c>
      <c r="I8" s="12">
        <f t="shared" si="2"/>
        <v>1.3140143242629179</v>
      </c>
      <c r="J8" s="25">
        <f t="shared" si="3"/>
        <v>0.45</v>
      </c>
      <c r="K8" s="12">
        <f t="shared" si="4"/>
        <v>1.4701202805613032</v>
      </c>
      <c r="L8" s="12">
        <f t="shared" si="5"/>
        <v>-0.15610595629838522</v>
      </c>
    </row>
    <row r="9" spans="1:19" x14ac:dyDescent="0.3">
      <c r="A9" s="31">
        <v>10</v>
      </c>
      <c r="B9" s="31">
        <f>A9*Sheet1!$E$2/$B$19*(30/PI())</f>
        <v>24.828171122335675</v>
      </c>
      <c r="C9" s="31">
        <f t="shared" si="6"/>
        <v>24.828171122335675</v>
      </c>
      <c r="D9" s="30">
        <f t="shared" si="7"/>
        <v>1489.6902673401405</v>
      </c>
      <c r="E9" s="31">
        <f t="shared" si="0"/>
        <v>6.8731551065731112E-3</v>
      </c>
      <c r="F9" s="31">
        <f t="shared" si="8"/>
        <v>13.000000000000004</v>
      </c>
      <c r="G9" s="31">
        <f>MAX(0,Sheet1!$E$3*(1-Sheet1!$E$4*(F9-Sheet1!$E$2)^2))</f>
        <v>0.45</v>
      </c>
      <c r="H9" s="31">
        <f t="shared" si="1"/>
        <v>1.8024887849971438</v>
      </c>
      <c r="I9" s="31">
        <f t="shared" si="2"/>
        <v>1.8024887849971438</v>
      </c>
      <c r="J9" s="31">
        <f t="shared" si="3"/>
        <v>0.45</v>
      </c>
      <c r="K9" s="31">
        <f t="shared" si="4"/>
        <v>1.8149633093349422</v>
      </c>
      <c r="L9" s="33">
        <f t="shared" si="5"/>
        <v>-1.247452433779829E-2</v>
      </c>
    </row>
    <row r="10" spans="1:19" ht="15" thickBot="1" x14ac:dyDescent="0.35">
      <c r="A10" s="31">
        <v>11</v>
      </c>
      <c r="B10" s="31">
        <f>A10*Sheet1!$E$2/$B$19*(30/PI())</f>
        <v>27.310988234569241</v>
      </c>
      <c r="C10" s="31">
        <f t="shared" si="6"/>
        <v>27.310988234569241</v>
      </c>
      <c r="D10" s="30">
        <f t="shared" si="7"/>
        <v>1638.6592940741543</v>
      </c>
      <c r="E10" s="31">
        <f t="shared" si="0"/>
        <v>-9.2439529382769545E-2</v>
      </c>
      <c r="F10" s="31">
        <f t="shared" si="8"/>
        <v>13</v>
      </c>
      <c r="G10" s="31">
        <f>MAX(0,Sheet1!$E$3*(1-Sheet1!$E$4*(F10-Sheet1!$E$2)^2))</f>
        <v>0.45</v>
      </c>
      <c r="H10" s="31">
        <f t="shared" si="1"/>
        <v>2.3991125728311982</v>
      </c>
      <c r="I10" s="31">
        <f t="shared" si="2"/>
        <v>2.3991125728311982</v>
      </c>
      <c r="J10" s="31">
        <f t="shared" si="3"/>
        <v>0.44999999999999996</v>
      </c>
      <c r="K10" s="31">
        <f t="shared" si="4"/>
        <v>2.1961056042952798</v>
      </c>
      <c r="L10" s="34">
        <f t="shared" si="5"/>
        <v>0.20300696853591838</v>
      </c>
    </row>
    <row r="11" spans="1:19" x14ac:dyDescent="0.3">
      <c r="A11" s="12">
        <v>12</v>
      </c>
      <c r="B11" s="12">
        <f>A11*Sheet1!$E$2/$B$19*(30/PI())</f>
        <v>29.793805346802809</v>
      </c>
      <c r="C11" s="12">
        <f t="shared" si="6"/>
        <v>29.793805346802809</v>
      </c>
      <c r="D11" s="13">
        <f t="shared" si="7"/>
        <v>1787.6283208081686</v>
      </c>
      <c r="E11" s="12">
        <f t="shared" si="0"/>
        <v>-0.19175221387211239</v>
      </c>
      <c r="F11" s="12">
        <f t="shared" si="8"/>
        <v>13</v>
      </c>
      <c r="G11" s="18">
        <f>MAX(0,Sheet1!$E$3*(1-Sheet1!$E$4*(F11-Sheet1!$E$2)^2))</f>
        <v>0.45</v>
      </c>
      <c r="H11" s="12">
        <f t="shared" si="1"/>
        <v>3.1147006204750642</v>
      </c>
      <c r="I11" s="12">
        <f t="shared" si="2"/>
        <v>3.1147006204750642</v>
      </c>
      <c r="J11" s="25">
        <f t="shared" si="3"/>
        <v>0.45000000000000007</v>
      </c>
      <c r="K11" s="12">
        <f t="shared" si="4"/>
        <v>2.6135471654423164</v>
      </c>
      <c r="L11" s="12">
        <f t="shared" si="5"/>
        <v>0.50115345503274811</v>
      </c>
    </row>
    <row r="12" spans="1:19" x14ac:dyDescent="0.3">
      <c r="A12" s="12">
        <v>13</v>
      </c>
      <c r="B12" s="12">
        <f>A12*Sheet1!$E$2/$B$19*(30/PI())</f>
        <v>32.276622459036375</v>
      </c>
      <c r="C12" s="12">
        <f t="shared" si="6"/>
        <v>32.276622459036375</v>
      </c>
      <c r="D12" s="13">
        <f t="shared" si="7"/>
        <v>1936.5973475421824</v>
      </c>
      <c r="E12" s="12">
        <f t="shared" si="0"/>
        <v>-0.29106489836145483</v>
      </c>
      <c r="F12" s="12">
        <f t="shared" si="8"/>
        <v>13</v>
      </c>
      <c r="G12" s="18">
        <f>MAX(0,Sheet1!$E$3*(1-Sheet1!$E$4*(F12-Sheet1!$E$2)^2))</f>
        <v>0.45</v>
      </c>
      <c r="H12" s="12">
        <f t="shared" si="1"/>
        <v>3.9600678606387247</v>
      </c>
      <c r="I12" s="22">
        <f t="shared" si="2"/>
        <v>3.5</v>
      </c>
      <c r="J12" s="12">
        <f t="shared" si="3"/>
        <v>0.39772045718074289</v>
      </c>
      <c r="K12" s="12">
        <f t="shared" si="4"/>
        <v>2.7109404062042106</v>
      </c>
      <c r="L12" s="12">
        <f t="shared" si="5"/>
        <v>0.78905959379578949</v>
      </c>
    </row>
    <row r="13" spans="1:19" x14ac:dyDescent="0.3">
      <c r="A13" s="12">
        <v>14</v>
      </c>
      <c r="B13" s="12">
        <f>A13*Sheet1!$E$2/$B$19*(30/PI())</f>
        <v>34.759439571269944</v>
      </c>
      <c r="C13" s="19">
        <f t="shared" si="6"/>
        <v>32.5</v>
      </c>
      <c r="D13" s="13">
        <f t="shared" si="7"/>
        <v>1950</v>
      </c>
      <c r="E13" s="12">
        <f t="shared" si="0"/>
        <v>-0.29999999999999988</v>
      </c>
      <c r="F13" s="12">
        <f t="shared" si="8"/>
        <v>12.154971576389082</v>
      </c>
      <c r="G13" s="12">
        <f>MAX(0,Sheet1!$E$3*(1-Sheet1!$E$4*(F13-Sheet1!$E$2)^2))</f>
        <v>0.44775066993436241</v>
      </c>
      <c r="H13" s="28">
        <f t="shared" si="1"/>
        <v>4.9213064432685263</v>
      </c>
      <c r="I13" s="22">
        <f t="shared" si="2"/>
        <v>3.5</v>
      </c>
      <c r="J13" s="12">
        <f t="shared" si="3"/>
        <v>0.31843726108822601</v>
      </c>
      <c r="K13" s="12">
        <f t="shared" si="4"/>
        <v>2.6923076923076925</v>
      </c>
      <c r="L13" s="12">
        <f t="shared" si="5"/>
        <v>0.80769230769230749</v>
      </c>
    </row>
    <row r="14" spans="1:19" x14ac:dyDescent="0.3">
      <c r="A14" s="12">
        <v>15</v>
      </c>
      <c r="B14" s="12">
        <f>A14*Sheet1!$E$2/$B$19*(30/PI())</f>
        <v>37.242256683503513</v>
      </c>
      <c r="C14" s="19">
        <f t="shared" si="6"/>
        <v>32.5</v>
      </c>
      <c r="D14" s="13">
        <f t="shared" si="7"/>
        <v>1950</v>
      </c>
      <c r="E14" s="12">
        <f t="shared" si="0"/>
        <v>-0.29999999999999988</v>
      </c>
      <c r="F14" s="12">
        <f t="shared" si="8"/>
        <v>11.344640137963143</v>
      </c>
      <c r="G14" s="12">
        <f>MAX(0,Sheet1!$E$3*(1-Sheet1!$E$4*(F14-Sheet1!$E$2)^2))</f>
        <v>0.44136831874054555</v>
      </c>
      <c r="H14" s="28">
        <f t="shared" si="1"/>
        <v>5.9667108343715851</v>
      </c>
      <c r="I14" s="22">
        <f t="shared" si="2"/>
        <v>3.5</v>
      </c>
      <c r="J14" s="12">
        <f t="shared" si="3"/>
        <v>0.25890128723736061</v>
      </c>
      <c r="K14" s="12">
        <f t="shared" si="4"/>
        <v>2.6923076923076925</v>
      </c>
      <c r="L14" s="12">
        <f t="shared" si="5"/>
        <v>0.80769230769230749</v>
      </c>
    </row>
    <row r="15" spans="1:19" x14ac:dyDescent="0.3">
      <c r="A15" s="12">
        <v>16</v>
      </c>
      <c r="B15" s="12">
        <f>A15*Sheet1!$E$2/$B$19*(30/PI())</f>
        <v>39.725073795737082</v>
      </c>
      <c r="C15" s="19">
        <f t="shared" si="6"/>
        <v>32.5</v>
      </c>
      <c r="D15" s="13">
        <f t="shared" si="7"/>
        <v>1950</v>
      </c>
      <c r="E15" s="12">
        <f t="shared" si="0"/>
        <v>-0.29999999999999988</v>
      </c>
      <c r="F15" s="12">
        <f t="shared" si="8"/>
        <v>10.635600129340446</v>
      </c>
      <c r="G15" s="12">
        <f>MAX(0,Sheet1!$E$3*(1-Sheet1!$E$4*(F15-Sheet1!$E$2)^2))</f>
        <v>0.43239028174261901</v>
      </c>
      <c r="H15" s="28">
        <f t="shared" si="1"/>
        <v>7.0940775181227895</v>
      </c>
      <c r="I15" s="22">
        <f t="shared" si="2"/>
        <v>3.5</v>
      </c>
      <c r="J15" s="12">
        <f t="shared" si="3"/>
        <v>0.21332808701808892</v>
      </c>
      <c r="K15" s="12">
        <f t="shared" si="4"/>
        <v>2.6923076923076925</v>
      </c>
      <c r="L15" s="12">
        <f t="shared" si="5"/>
        <v>0.80769230769230749</v>
      </c>
      <c r="S15" t="s">
        <v>46</v>
      </c>
    </row>
    <row r="16" spans="1:19" x14ac:dyDescent="0.3">
      <c r="A16" s="12">
        <v>17</v>
      </c>
      <c r="B16" s="12">
        <f>A16*Sheet1!$E$2/$B$19*(30/PI())</f>
        <v>42.207890907970643</v>
      </c>
      <c r="C16" s="19">
        <f t="shared" si="6"/>
        <v>32.5</v>
      </c>
      <c r="D16" s="13">
        <f t="shared" si="7"/>
        <v>1950</v>
      </c>
      <c r="E16" s="12">
        <f t="shared" si="0"/>
        <v>-0.29999999999999988</v>
      </c>
      <c r="F16" s="12">
        <f t="shared" si="8"/>
        <v>10.00997659232042</v>
      </c>
      <c r="G16" s="12">
        <f>MAX(0,Sheet1!$E$3*(1-Sheet1!$E$4*(F16-Sheet1!$E$2)^2))</f>
        <v>0.42183824406781384</v>
      </c>
      <c r="H16" s="28">
        <f t="shared" si="1"/>
        <v>8.3014273618362147</v>
      </c>
      <c r="I16" s="22">
        <f t="shared" si="2"/>
        <v>3.5</v>
      </c>
      <c r="J16" s="12">
        <f t="shared" si="3"/>
        <v>0.17785301128151679</v>
      </c>
      <c r="K16" s="12">
        <f t="shared" si="4"/>
        <v>2.6923076923076925</v>
      </c>
      <c r="L16" s="12">
        <f t="shared" si="5"/>
        <v>0.80769230769230749</v>
      </c>
    </row>
    <row r="17" spans="1:12" x14ac:dyDescent="0.3">
      <c r="A17" s="12">
        <v>18</v>
      </c>
      <c r="B17" s="12">
        <f>A17*Sheet1!$E$2/$B$19*(30/PI())</f>
        <v>44.690708020204212</v>
      </c>
      <c r="C17" s="19">
        <f t="shared" si="6"/>
        <v>32.5</v>
      </c>
      <c r="D17" s="13">
        <f t="shared" si="7"/>
        <v>1950</v>
      </c>
      <c r="E17" s="12">
        <f t="shared" si="0"/>
        <v>-0.29999999999999988</v>
      </c>
      <c r="F17" s="12">
        <f t="shared" si="8"/>
        <v>9.4538667816359521</v>
      </c>
      <c r="G17" s="12">
        <f>MAX(0,Sheet1!$E$3*(1-Sheet1!$E$4*(F17-Sheet1!$E$2)^2))</f>
        <v>0.4103885584724874</v>
      </c>
      <c r="H17" s="28">
        <f t="shared" si="1"/>
        <v>9.5867812328259276</v>
      </c>
      <c r="I17" s="22">
        <f t="shared" si="2"/>
        <v>3.5</v>
      </c>
      <c r="J17" s="12">
        <f t="shared" si="3"/>
        <v>0.14982713381791701</v>
      </c>
      <c r="K17" s="12">
        <f t="shared" si="4"/>
        <v>2.6923076923076925</v>
      </c>
      <c r="L17" s="12">
        <f t="shared" si="5"/>
        <v>0.80769230769230749</v>
      </c>
    </row>
    <row r="18" spans="1:12" ht="15" thickBot="1" x14ac:dyDescent="0.35">
      <c r="C18" s="20" t="s">
        <v>39</v>
      </c>
    </row>
    <row r="19" spans="1:12" x14ac:dyDescent="0.3">
      <c r="A19" s="3" t="s">
        <v>1</v>
      </c>
      <c r="B19" s="4">
        <v>50</v>
      </c>
      <c r="C19" s="4"/>
      <c r="D19" s="8" t="s">
        <v>13</v>
      </c>
      <c r="G19" s="21" t="s">
        <v>40</v>
      </c>
    </row>
    <row r="20" spans="1:12" ht="16.2" x14ac:dyDescent="0.3">
      <c r="A20" s="5" t="s">
        <v>4</v>
      </c>
      <c r="B20" s="2">
        <v>1.02</v>
      </c>
      <c r="C20" s="2"/>
      <c r="D20" s="9" t="s">
        <v>17</v>
      </c>
      <c r="I20" s="23" t="s">
        <v>41</v>
      </c>
    </row>
    <row r="21" spans="1:12" ht="15" thickBot="1" x14ac:dyDescent="0.35">
      <c r="A21" s="6" t="s">
        <v>5</v>
      </c>
      <c r="B21" s="7">
        <v>3.5</v>
      </c>
      <c r="C21" s="7"/>
      <c r="D21" s="10" t="s">
        <v>14</v>
      </c>
      <c r="J21" s="24" t="s">
        <v>42</v>
      </c>
    </row>
    <row r="22" spans="1:12" ht="16.2" x14ac:dyDescent="0.3">
      <c r="A22" s="3" t="s">
        <v>9</v>
      </c>
      <c r="B22" s="4">
        <v>1950</v>
      </c>
      <c r="C22" s="4"/>
      <c r="D22" s="8" t="s">
        <v>16</v>
      </c>
      <c r="H22" s="27" t="s">
        <v>43</v>
      </c>
    </row>
    <row r="23" spans="1:12" ht="16.2" x14ac:dyDescent="0.3">
      <c r="A23" s="5" t="s">
        <v>10</v>
      </c>
      <c r="B23" s="2">
        <v>900</v>
      </c>
      <c r="C23" s="2"/>
      <c r="D23" s="9" t="s">
        <v>16</v>
      </c>
      <c r="H23" s="29" t="s">
        <v>44</v>
      </c>
    </row>
    <row r="24" spans="1:12" x14ac:dyDescent="0.3">
      <c r="A24" s="5" t="s">
        <v>6</v>
      </c>
      <c r="B24" s="2">
        <v>60</v>
      </c>
      <c r="C24" s="2"/>
      <c r="D24" s="9"/>
    </row>
    <row r="25" spans="1:12" x14ac:dyDescent="0.3">
      <c r="A25" s="5" t="s">
        <v>7</v>
      </c>
      <c r="B25" s="2">
        <v>2</v>
      </c>
      <c r="C25" s="2"/>
      <c r="D25" s="9"/>
      <c r="F25" s="32" t="s">
        <v>45</v>
      </c>
    </row>
    <row r="26" spans="1:12" ht="15" thickBot="1" x14ac:dyDescent="0.35">
      <c r="A26" s="6" t="s">
        <v>8</v>
      </c>
      <c r="B26" s="7">
        <v>50</v>
      </c>
      <c r="C26" s="7"/>
      <c r="D26" s="10" t="s">
        <v>15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workbookViewId="0">
      <selection activeCell="E4" sqref="E4"/>
    </sheetView>
  </sheetViews>
  <sheetFormatPr defaultRowHeight="14.4" x14ac:dyDescent="0.3"/>
  <cols>
    <col min="4" max="4" width="11" bestFit="1" customWidth="1"/>
  </cols>
  <sheetData>
    <row r="1" spans="1:5" ht="45.75" customHeight="1" x14ac:dyDescent="0.3">
      <c r="A1" s="1" t="s">
        <v>11</v>
      </c>
      <c r="B1" s="1" t="s">
        <v>12</v>
      </c>
    </row>
    <row r="2" spans="1:5" x14ac:dyDescent="0.3">
      <c r="A2">
        <v>0</v>
      </c>
      <c r="B2">
        <f>MAX(0,$E$3*(1-$E$4*(A2-$E$2)^2))</f>
        <v>0</v>
      </c>
      <c r="D2" s="11" t="s">
        <v>2</v>
      </c>
      <c r="E2" s="2">
        <v>13</v>
      </c>
    </row>
    <row r="3" spans="1:5" x14ac:dyDescent="0.3">
      <c r="A3">
        <v>1</v>
      </c>
      <c r="B3">
        <f>MAX(0,$E$3*(1-$E$4*(A3-$E$2)^2))</f>
        <v>0</v>
      </c>
      <c r="D3" s="11" t="s">
        <v>3</v>
      </c>
      <c r="E3" s="2">
        <v>0.45</v>
      </c>
    </row>
    <row r="4" spans="1:5" x14ac:dyDescent="0.3">
      <c r="A4">
        <v>2</v>
      </c>
      <c r="B4">
        <f t="shared" ref="B4:B34" si="0">MAX(0,$E$3*(1-$E$4*(A4-$E$2)^2))</f>
        <v>6.8850000000000008E-2</v>
      </c>
      <c r="D4" s="11" t="s">
        <v>18</v>
      </c>
      <c r="E4" s="2">
        <v>7.0000000000000001E-3</v>
      </c>
    </row>
    <row r="5" spans="1:5" x14ac:dyDescent="0.3">
      <c r="A5">
        <v>3</v>
      </c>
      <c r="B5">
        <f t="shared" si="0"/>
        <v>0.13499999999999998</v>
      </c>
    </row>
    <row r="6" spans="1:5" x14ac:dyDescent="0.3">
      <c r="A6">
        <v>4</v>
      </c>
      <c r="B6">
        <f t="shared" si="0"/>
        <v>0.19484999999999997</v>
      </c>
    </row>
    <row r="7" spans="1:5" x14ac:dyDescent="0.3">
      <c r="A7">
        <v>5</v>
      </c>
      <c r="B7">
        <f t="shared" si="0"/>
        <v>0.24840000000000004</v>
      </c>
    </row>
    <row r="8" spans="1:5" x14ac:dyDescent="0.3">
      <c r="A8">
        <v>6</v>
      </c>
      <c r="B8">
        <f t="shared" si="0"/>
        <v>0.29565000000000002</v>
      </c>
    </row>
    <row r="9" spans="1:5" x14ac:dyDescent="0.3">
      <c r="A9">
        <v>7</v>
      </c>
      <c r="B9">
        <f t="shared" si="0"/>
        <v>0.33660000000000001</v>
      </c>
    </row>
    <row r="10" spans="1:5" x14ac:dyDescent="0.3">
      <c r="A10">
        <v>8</v>
      </c>
      <c r="B10">
        <f t="shared" si="0"/>
        <v>0.37124999999999997</v>
      </c>
    </row>
    <row r="11" spans="1:5" x14ac:dyDescent="0.3">
      <c r="A11">
        <v>9</v>
      </c>
      <c r="B11">
        <f t="shared" si="0"/>
        <v>0.39960000000000001</v>
      </c>
    </row>
    <row r="12" spans="1:5" x14ac:dyDescent="0.3">
      <c r="A12">
        <v>10</v>
      </c>
      <c r="B12">
        <f t="shared" si="0"/>
        <v>0.42165000000000002</v>
      </c>
    </row>
    <row r="13" spans="1:5" x14ac:dyDescent="0.3">
      <c r="A13">
        <v>11</v>
      </c>
      <c r="B13">
        <f t="shared" si="0"/>
        <v>0.43740000000000001</v>
      </c>
    </row>
    <row r="14" spans="1:5" x14ac:dyDescent="0.3">
      <c r="A14">
        <v>12</v>
      </c>
      <c r="B14">
        <f t="shared" si="0"/>
        <v>0.44685000000000002</v>
      </c>
    </row>
    <row r="15" spans="1:5" x14ac:dyDescent="0.3">
      <c r="A15">
        <v>13</v>
      </c>
      <c r="B15">
        <f t="shared" si="0"/>
        <v>0.45</v>
      </c>
    </row>
    <row r="16" spans="1:5" x14ac:dyDescent="0.3">
      <c r="A16">
        <v>14</v>
      </c>
      <c r="B16">
        <f t="shared" si="0"/>
        <v>0.44685000000000002</v>
      </c>
    </row>
    <row r="17" spans="1:2" x14ac:dyDescent="0.3">
      <c r="A17">
        <v>15</v>
      </c>
      <c r="B17">
        <f t="shared" si="0"/>
        <v>0.43740000000000001</v>
      </c>
    </row>
    <row r="18" spans="1:2" x14ac:dyDescent="0.3">
      <c r="A18">
        <v>16</v>
      </c>
      <c r="B18">
        <f t="shared" si="0"/>
        <v>0.42165000000000002</v>
      </c>
    </row>
    <row r="19" spans="1:2" x14ac:dyDescent="0.3">
      <c r="A19">
        <v>17</v>
      </c>
      <c r="B19">
        <f t="shared" si="0"/>
        <v>0.39960000000000001</v>
      </c>
    </row>
    <row r="20" spans="1:2" x14ac:dyDescent="0.3">
      <c r="A20">
        <v>18</v>
      </c>
      <c r="B20">
        <f t="shared" si="0"/>
        <v>0.37124999999999997</v>
      </c>
    </row>
    <row r="21" spans="1:2" x14ac:dyDescent="0.3">
      <c r="A21">
        <v>19</v>
      </c>
      <c r="B21">
        <f t="shared" si="0"/>
        <v>0.33660000000000001</v>
      </c>
    </row>
    <row r="22" spans="1:2" x14ac:dyDescent="0.3">
      <c r="A22">
        <v>20</v>
      </c>
      <c r="B22">
        <f t="shared" si="0"/>
        <v>0.29565000000000002</v>
      </c>
    </row>
    <row r="23" spans="1:2" x14ac:dyDescent="0.3">
      <c r="A23">
        <v>21</v>
      </c>
      <c r="B23">
        <f t="shared" si="0"/>
        <v>0.24840000000000004</v>
      </c>
    </row>
    <row r="24" spans="1:2" x14ac:dyDescent="0.3">
      <c r="A24">
        <v>22</v>
      </c>
      <c r="B24">
        <f t="shared" si="0"/>
        <v>0.19484999999999997</v>
      </c>
    </row>
    <row r="25" spans="1:2" x14ac:dyDescent="0.3">
      <c r="A25">
        <v>23</v>
      </c>
      <c r="B25">
        <f t="shared" si="0"/>
        <v>0.13499999999999998</v>
      </c>
    </row>
    <row r="26" spans="1:2" x14ac:dyDescent="0.3">
      <c r="A26">
        <v>24</v>
      </c>
      <c r="B26">
        <f t="shared" si="0"/>
        <v>6.8850000000000008E-2</v>
      </c>
    </row>
    <row r="27" spans="1:2" x14ac:dyDescent="0.3">
      <c r="A27">
        <v>25</v>
      </c>
      <c r="B27">
        <f t="shared" si="0"/>
        <v>0</v>
      </c>
    </row>
    <row r="28" spans="1:2" x14ac:dyDescent="0.3">
      <c r="A28">
        <v>26</v>
      </c>
      <c r="B28">
        <f t="shared" si="0"/>
        <v>0</v>
      </c>
    </row>
    <row r="29" spans="1:2" x14ac:dyDescent="0.3">
      <c r="A29">
        <v>27</v>
      </c>
      <c r="B29">
        <f t="shared" si="0"/>
        <v>0</v>
      </c>
    </row>
    <row r="30" spans="1:2" x14ac:dyDescent="0.3">
      <c r="A30">
        <v>28</v>
      </c>
      <c r="B30">
        <f t="shared" si="0"/>
        <v>0</v>
      </c>
    </row>
    <row r="31" spans="1:2" x14ac:dyDescent="0.3">
      <c r="A31">
        <v>29</v>
      </c>
      <c r="B31">
        <f t="shared" si="0"/>
        <v>0</v>
      </c>
    </row>
    <row r="32" spans="1:2" x14ac:dyDescent="0.3">
      <c r="A32">
        <v>30</v>
      </c>
      <c r="B32">
        <f t="shared" si="0"/>
        <v>0</v>
      </c>
    </row>
    <row r="33" spans="1:2" x14ac:dyDescent="0.3">
      <c r="A33">
        <v>31</v>
      </c>
      <c r="B33">
        <f t="shared" si="0"/>
        <v>0</v>
      </c>
    </row>
    <row r="34" spans="1:2" x14ac:dyDescent="0.3">
      <c r="A34">
        <v>32</v>
      </c>
      <c r="B3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ProfessorAD</dc:creator>
  <cp:lastModifiedBy>Javier Muñoz</cp:lastModifiedBy>
  <dcterms:created xsi:type="dcterms:W3CDTF">2019-12-03T15:08:45Z</dcterms:created>
  <dcterms:modified xsi:type="dcterms:W3CDTF">2023-11-28T12:02:02Z</dcterms:modified>
</cp:coreProperties>
</file>