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vierAranda/Documents/"/>
    </mc:Choice>
  </mc:AlternateContent>
  <bookViews>
    <workbookView xWindow="0" yWindow="460" windowWidth="28800" windowHeight="1624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E37" i="1"/>
  <c r="E36" i="1"/>
  <c r="E35" i="1"/>
  <c r="E34" i="1"/>
  <c r="E33" i="1"/>
  <c r="E26" i="1"/>
  <c r="E25" i="1"/>
  <c r="E23" i="1"/>
  <c r="E24" i="1"/>
  <c r="F26" i="1"/>
  <c r="F27" i="1"/>
  <c r="E27" i="1"/>
  <c r="F25" i="1"/>
  <c r="F24" i="1"/>
  <c r="F23" i="1"/>
  <c r="F17" i="1"/>
  <c r="F16" i="1"/>
  <c r="F15" i="1"/>
  <c r="F14" i="1"/>
  <c r="F13" i="1"/>
  <c r="F49" i="1"/>
  <c r="E49" i="1"/>
  <c r="D49" i="1"/>
  <c r="C49" i="1"/>
  <c r="B49" i="1"/>
  <c r="F48" i="1"/>
  <c r="E48" i="1"/>
  <c r="D48" i="1"/>
  <c r="C48" i="1"/>
  <c r="B48" i="1"/>
  <c r="F39" i="1"/>
  <c r="E39" i="1"/>
  <c r="D39" i="1"/>
  <c r="C39" i="1"/>
  <c r="B39" i="1"/>
  <c r="F38" i="1"/>
  <c r="E38" i="1"/>
  <c r="D38" i="1"/>
  <c r="C38" i="1"/>
  <c r="B38" i="1"/>
  <c r="F29" i="1"/>
  <c r="E29" i="1"/>
  <c r="D29" i="1"/>
  <c r="C29" i="1"/>
  <c r="B29" i="1"/>
  <c r="F28" i="1"/>
  <c r="E28" i="1"/>
  <c r="D28" i="1"/>
  <c r="C28" i="1"/>
  <c r="B28" i="1"/>
  <c r="F19" i="1"/>
  <c r="E19" i="1"/>
  <c r="D19" i="1"/>
  <c r="C19" i="1"/>
  <c r="B19" i="1"/>
  <c r="F18" i="1"/>
  <c r="E18" i="1"/>
  <c r="D18" i="1"/>
  <c r="C18" i="1"/>
  <c r="B18" i="1"/>
  <c r="E3" i="1"/>
  <c r="E5" i="1"/>
  <c r="E6" i="1"/>
  <c r="E8" i="1"/>
  <c r="F7" i="1"/>
  <c r="F3" i="1"/>
  <c r="F4" i="1"/>
  <c r="F5" i="1"/>
  <c r="F6" i="1"/>
  <c r="F9" i="1"/>
  <c r="E9" i="1"/>
  <c r="D9" i="1"/>
  <c r="C9" i="1"/>
  <c r="B9" i="1"/>
  <c r="F8" i="1"/>
  <c r="D8" i="1"/>
  <c r="C8" i="1"/>
  <c r="B8" i="1"/>
</calcChain>
</file>

<file path=xl/sharedStrings.xml><?xml version="1.0" encoding="utf-8"?>
<sst xmlns="http://schemas.openxmlformats.org/spreadsheetml/2006/main" count="40" uniqueCount="12">
  <si>
    <t>ÁREA</t>
  </si>
  <si>
    <t>PERÍMETRO</t>
  </si>
  <si>
    <t>INV 1</t>
  </si>
  <si>
    <t>INV 2</t>
  </si>
  <si>
    <t>INV 3</t>
  </si>
  <si>
    <t>MEDIA</t>
  </si>
  <si>
    <t>VARIANZA</t>
  </si>
  <si>
    <t>CÍRCULO</t>
  </si>
  <si>
    <t>RUEDA</t>
  </si>
  <si>
    <t>RECTÁNGULO</t>
  </si>
  <si>
    <t>TRIÁNGULO</t>
  </si>
  <si>
    <t>VAGÓN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</si>
</sst>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6" formatCode="0.0000E+00"/>
    <numFmt numFmtId="167" formatCode="0.0"/>
    <numFmt numFmtId="168" formatCode="0.000"/>
    <numFmt numFmtId="169" formatCode="0.000E+00"/>
    <numFmt numFmtId="170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1" xfId="0" applyNumberFormat="1" applyBorder="1" applyAlignment="1">
      <alignment horizontal="center"/>
    </xf>
    <xf numFmtId="11" fontId="0" fillId="0" borderId="0" xfId="0" applyNumberFormat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0" xfId="0" applyNumberFormat="1"/>
    <xf numFmtId="170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E7" sqref="E7"/>
    </sheetView>
  </sheetViews>
  <sheetFormatPr baseColWidth="10" defaultRowHeight="16" x14ac:dyDescent="0.2"/>
  <cols>
    <col min="2" max="2" width="11.6640625" bestFit="1" customWidth="1"/>
    <col min="3" max="3" width="11" bestFit="1" customWidth="1"/>
    <col min="4" max="4" width="12" bestFit="1" customWidth="1"/>
    <col min="5" max="5" width="13.6640625" bestFit="1" customWidth="1"/>
    <col min="6" max="6" width="12.33203125" bestFit="1" customWidth="1"/>
    <col min="11" max="11" width="15.1640625" customWidth="1"/>
  </cols>
  <sheetData>
    <row r="1" spans="1:11" x14ac:dyDescent="0.2">
      <c r="A1" s="17"/>
      <c r="B1" s="11" t="s">
        <v>7</v>
      </c>
      <c r="C1" s="12"/>
      <c r="D1" s="12"/>
      <c r="E1" s="12"/>
      <c r="F1" s="12"/>
    </row>
    <row r="2" spans="1:11" x14ac:dyDescent="0.2">
      <c r="A2" s="17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1:11" x14ac:dyDescent="0.2">
      <c r="A3" s="17"/>
      <c r="B3" s="16">
        <v>1852</v>
      </c>
      <c r="C3" s="18">
        <v>161.196</v>
      </c>
      <c r="D3" s="9">
        <v>0.15929299999999999</v>
      </c>
      <c r="E3" s="19">
        <f>2.39*10^-5</f>
        <v>2.3900000000000002E-5</v>
      </c>
      <c r="F3" s="20">
        <f>4.97*10^(-7)</f>
        <v>4.9699999999999996E-7</v>
      </c>
    </row>
    <row r="4" spans="1:11" x14ac:dyDescent="0.2">
      <c r="A4" s="17"/>
      <c r="B4" s="16">
        <v>1928.5</v>
      </c>
      <c r="C4" s="21">
        <v>164.61</v>
      </c>
      <c r="D4" s="9">
        <v>0.15959999999999999</v>
      </c>
      <c r="E4" s="19">
        <v>1.17E-4</v>
      </c>
      <c r="F4" s="20">
        <f>5.71*10^(-6)</f>
        <v>5.7099999999999995E-6</v>
      </c>
    </row>
    <row r="5" spans="1:11" x14ac:dyDescent="0.2">
      <c r="A5" s="17"/>
      <c r="B5" s="16">
        <v>1884</v>
      </c>
      <c r="C5" s="18">
        <v>163.196</v>
      </c>
      <c r="D5" s="23">
        <v>0.15932499999999999</v>
      </c>
      <c r="E5" s="19">
        <f>2.98*10^(-5)</f>
        <v>2.9800000000000003E-5</v>
      </c>
      <c r="F5" s="20">
        <f>1.87*10^(-6)</f>
        <v>1.8700000000000001E-6</v>
      </c>
      <c r="H5" s="7"/>
    </row>
    <row r="6" spans="1:11" x14ac:dyDescent="0.2">
      <c r="A6" s="17"/>
      <c r="B6" s="16">
        <v>1870</v>
      </c>
      <c r="C6" s="18">
        <v>162.024</v>
      </c>
      <c r="D6" s="9">
        <v>0.15926399999999999</v>
      </c>
      <c r="E6" s="19">
        <f>1.529*10^(-5)</f>
        <v>1.5290000000000001E-5</v>
      </c>
      <c r="F6" s="20">
        <f>1.37*10^(-6)</f>
        <v>1.37E-6</v>
      </c>
      <c r="H6" s="7"/>
    </row>
    <row r="7" spans="1:11" x14ac:dyDescent="0.2">
      <c r="A7" s="17"/>
      <c r="B7" s="16">
        <v>1914</v>
      </c>
      <c r="C7" s="18">
        <v>163.53899999999999</v>
      </c>
      <c r="D7" s="9">
        <v>0.159633</v>
      </c>
      <c r="E7" s="19">
        <v>1.18E-4</v>
      </c>
      <c r="F7" s="20">
        <f>3.9866*10^(-7)</f>
        <v>3.9866E-7</v>
      </c>
      <c r="H7" s="7"/>
    </row>
    <row r="8" spans="1:11" x14ac:dyDescent="0.2">
      <c r="A8" s="6" t="s">
        <v>5</v>
      </c>
      <c r="B8" s="5">
        <f>AVERAGE(B3:B7)</f>
        <v>1889.7</v>
      </c>
      <c r="C8" s="5">
        <f>AVERAGE(C3:C7)</f>
        <v>162.91300000000001</v>
      </c>
      <c r="D8" s="22">
        <f>AVERAGE(D3:D7)</f>
        <v>0.15942300000000001</v>
      </c>
      <c r="E8" s="22">
        <f>AVERAGE(E3:E7)</f>
        <v>6.0797999999999996E-5</v>
      </c>
      <c r="F8" s="5">
        <f>AVERAGE(F3:F7)</f>
        <v>1.969132E-6</v>
      </c>
      <c r="H8" s="7"/>
    </row>
    <row r="9" spans="1:11" x14ac:dyDescent="0.2">
      <c r="A9" s="6" t="s">
        <v>6</v>
      </c>
      <c r="B9" s="5">
        <f>VAR(B3:B7)</f>
        <v>984.45</v>
      </c>
      <c r="C9" s="5">
        <f>VAR(C3:C7)</f>
        <v>1.7725460000000088</v>
      </c>
      <c r="D9" s="5">
        <f>VAR(D3:D7)</f>
        <v>3.1803500000000778E-8</v>
      </c>
      <c r="E9" s="5">
        <f>VAR(E3:E7)</f>
        <v>2.7060125199999999E-9</v>
      </c>
      <c r="F9" s="5">
        <f>VAR(F3:F7)</f>
        <v>4.7491086571199989E-12</v>
      </c>
      <c r="H9" s="7"/>
    </row>
    <row r="10" spans="1:11" x14ac:dyDescent="0.2">
      <c r="A10" s="13"/>
      <c r="B10" s="14"/>
      <c r="C10" s="15"/>
      <c r="D10" s="15"/>
      <c r="E10" s="15"/>
      <c r="F10" s="15"/>
      <c r="H10" s="7"/>
    </row>
    <row r="11" spans="1:11" x14ac:dyDescent="0.2">
      <c r="A11" s="17"/>
      <c r="B11" s="29" t="s">
        <v>9</v>
      </c>
      <c r="C11" s="30"/>
      <c r="D11" s="30"/>
      <c r="E11" s="30"/>
      <c r="F11" s="31"/>
      <c r="H11" s="7"/>
    </row>
    <row r="12" spans="1:11" x14ac:dyDescent="0.2">
      <c r="A12" s="17"/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H12" s="7"/>
    </row>
    <row r="13" spans="1:11" x14ac:dyDescent="0.2">
      <c r="A13" s="17"/>
      <c r="B13" s="16">
        <v>2606.5</v>
      </c>
      <c r="C13" s="18">
        <v>207.46299999999999</v>
      </c>
      <c r="D13" s="9">
        <v>0.17275499999999999</v>
      </c>
      <c r="E13" s="20">
        <v>2.5395000000000001E-3</v>
      </c>
      <c r="F13" s="24">
        <f>1.81*10^(-6)</f>
        <v>1.81E-6</v>
      </c>
      <c r="H13" s="7"/>
    </row>
    <row r="14" spans="1:11" x14ac:dyDescent="0.2">
      <c r="A14" s="17"/>
      <c r="B14" s="16">
        <v>2592.5</v>
      </c>
      <c r="C14" s="18">
        <v>201.55600000000001</v>
      </c>
      <c r="D14" s="9">
        <v>0.173599</v>
      </c>
      <c r="E14" s="20">
        <v>2.826E-3</v>
      </c>
      <c r="F14" s="24">
        <f>2.99*10^(-6)</f>
        <v>2.9900000000000002E-6</v>
      </c>
      <c r="H14" s="7"/>
    </row>
    <row r="15" spans="1:11" x14ac:dyDescent="0.2">
      <c r="A15" s="17"/>
      <c r="B15" s="16">
        <v>2605.5</v>
      </c>
      <c r="C15" s="18">
        <v>212.46799999999999</v>
      </c>
      <c r="D15" s="9">
        <v>0.17218700000000001</v>
      </c>
      <c r="E15" s="20">
        <v>2.33E-3</v>
      </c>
      <c r="F15" s="24">
        <f>2.91*10^(-7)</f>
        <v>2.91E-7</v>
      </c>
      <c r="H15" s="7"/>
    </row>
    <row r="16" spans="1:11" x14ac:dyDescent="0.2">
      <c r="A16" s="17"/>
      <c r="B16" s="16">
        <v>2588.5</v>
      </c>
      <c r="C16" s="18">
        <v>214.35</v>
      </c>
      <c r="D16" s="9">
        <v>0.17402100000000001</v>
      </c>
      <c r="E16" s="20">
        <v>2.9689999999999999E-3</v>
      </c>
      <c r="F16" s="24">
        <f>8.93*10^(-7)</f>
        <v>8.9299999999999996E-7</v>
      </c>
      <c r="H16" s="7"/>
      <c r="K16" s="10"/>
    </row>
    <row r="17" spans="1:11" x14ac:dyDescent="0.2">
      <c r="A17" s="17"/>
      <c r="B17" s="16">
        <v>2576</v>
      </c>
      <c r="C17" s="18">
        <v>205.941</v>
      </c>
      <c r="D17" s="9">
        <v>0.172238</v>
      </c>
      <c r="E17" s="20">
        <v>2.284E-3</v>
      </c>
      <c r="F17" s="24">
        <f>8.2*10^(-7)</f>
        <v>8.1999999999999988E-7</v>
      </c>
      <c r="H17" s="7"/>
    </row>
    <row r="18" spans="1:11" x14ac:dyDescent="0.2">
      <c r="A18" s="6" t="s">
        <v>5</v>
      </c>
      <c r="B18" s="5">
        <f>AVERAGE(B13:B17)</f>
        <v>2593.8000000000002</v>
      </c>
      <c r="C18" s="5">
        <f>AVERAGE(C13:C17)</f>
        <v>208.35560000000001</v>
      </c>
      <c r="D18" s="22">
        <f>AVERAGE(D13:D17)</f>
        <v>0.17296</v>
      </c>
      <c r="E18" s="22">
        <f>AVERAGE(E13:E17)</f>
        <v>2.5896999999999999E-3</v>
      </c>
      <c r="F18" s="5">
        <f>AVERAGE(F13:F17)</f>
        <v>1.3608E-6</v>
      </c>
      <c r="H18" s="7"/>
      <c r="K18" s="10"/>
    </row>
    <row r="19" spans="1:11" x14ac:dyDescent="0.2">
      <c r="A19" s="6" t="s">
        <v>6</v>
      </c>
      <c r="B19" s="5">
        <f>VAR(B13:B17)</f>
        <v>161.19999999999999</v>
      </c>
      <c r="C19" s="5">
        <f>VAR(C13:C17)</f>
        <v>26.426563299999923</v>
      </c>
      <c r="D19" s="5">
        <f>VAR(D13:D17)</f>
        <v>6.7372000000000331E-7</v>
      </c>
      <c r="E19" s="5">
        <f>VAR(E13:E17)</f>
        <v>9.0780699999999968E-8</v>
      </c>
      <c r="F19" s="5">
        <f>VAR(F13:F17)</f>
        <v>1.1279617000000001E-12</v>
      </c>
      <c r="H19" s="7"/>
    </row>
    <row r="20" spans="1:11" x14ac:dyDescent="0.2">
      <c r="A20" s="1"/>
      <c r="B20" s="2"/>
      <c r="C20" s="3"/>
      <c r="D20" s="3"/>
      <c r="E20" s="3"/>
      <c r="F20" s="3"/>
      <c r="H20" s="7"/>
      <c r="K20" s="10"/>
    </row>
    <row r="21" spans="1:11" x14ac:dyDescent="0.2">
      <c r="A21" s="1"/>
      <c r="B21" s="29" t="s">
        <v>8</v>
      </c>
      <c r="C21" s="30"/>
      <c r="D21" s="30"/>
      <c r="E21" s="30"/>
      <c r="F21" s="31"/>
      <c r="H21" s="7"/>
      <c r="K21" s="10"/>
    </row>
    <row r="22" spans="1:11" x14ac:dyDescent="0.2">
      <c r="A22" s="17"/>
      <c r="B22" s="4" t="s">
        <v>0</v>
      </c>
      <c r="C22" s="4" t="s">
        <v>1</v>
      </c>
      <c r="D22" s="4" t="s">
        <v>2</v>
      </c>
      <c r="E22" s="4" t="s">
        <v>3</v>
      </c>
      <c r="F22" s="4" t="s">
        <v>4</v>
      </c>
      <c r="H22" s="7"/>
    </row>
    <row r="23" spans="1:11" x14ac:dyDescent="0.2">
      <c r="A23" s="17"/>
      <c r="B23" s="16">
        <v>5601.5</v>
      </c>
      <c r="C23" s="18">
        <v>386.375</v>
      </c>
      <c r="D23" s="9">
        <v>0.15939200000000001</v>
      </c>
      <c r="E23" s="20">
        <f>1.2678*10^(-5)</f>
        <v>1.2678000000000001E-5</v>
      </c>
      <c r="F23" s="19">
        <f>1.498*10^(-7)</f>
        <v>1.498E-7</v>
      </c>
      <c r="H23" s="7"/>
      <c r="K23" s="10"/>
    </row>
    <row r="24" spans="1:11" x14ac:dyDescent="0.2">
      <c r="A24" s="17"/>
      <c r="B24" s="16">
        <v>5561.5</v>
      </c>
      <c r="C24" s="18">
        <v>354.91899999999998</v>
      </c>
      <c r="D24" s="9">
        <v>0.159335</v>
      </c>
      <c r="E24" s="20">
        <f>1.4737*10^(-5)</f>
        <v>1.4737000000000001E-5</v>
      </c>
      <c r="F24" s="19">
        <f>3.99*10^(-8)</f>
        <v>3.99E-8</v>
      </c>
      <c r="H24" s="7"/>
    </row>
    <row r="25" spans="1:11" x14ac:dyDescent="0.2">
      <c r="A25" s="17"/>
      <c r="B25" s="16">
        <v>5512.5</v>
      </c>
      <c r="C25" s="18">
        <v>340.77699999999999</v>
      </c>
      <c r="D25" s="9">
        <v>0.159335</v>
      </c>
      <c r="E25" s="20">
        <f>2.1307*10^(-5)</f>
        <v>2.1307000000000001E-5</v>
      </c>
      <c r="F25" s="19">
        <f>2.02*10^(-8)</f>
        <v>2.0200000000000002E-8</v>
      </c>
      <c r="H25" s="7"/>
      <c r="K25" s="10"/>
    </row>
    <row r="26" spans="1:11" x14ac:dyDescent="0.2">
      <c r="A26" s="17"/>
      <c r="B26" s="16">
        <v>5612.5</v>
      </c>
      <c r="C26" s="18">
        <v>369.06099999999998</v>
      </c>
      <c r="D26" s="9">
        <v>0.15937999999999999</v>
      </c>
      <c r="E26" s="20">
        <f>2.09273*10^(-5)</f>
        <v>2.0927300000000002E-5</v>
      </c>
      <c r="F26" s="19">
        <f>3.075*10^(-7)</f>
        <v>3.0750000000000002E-7</v>
      </c>
      <c r="H26" s="7"/>
    </row>
    <row r="27" spans="1:11" x14ac:dyDescent="0.2">
      <c r="A27" s="17"/>
      <c r="B27" s="16">
        <v>5650.5</v>
      </c>
      <c r="C27" s="18">
        <v>387.899</v>
      </c>
      <c r="D27" s="9">
        <v>0.159361</v>
      </c>
      <c r="E27" s="20">
        <f>5.2725*10^(-6)</f>
        <v>5.2724999999999999E-6</v>
      </c>
      <c r="F27" s="19">
        <f>3.13*10^(-7)</f>
        <v>3.1299999999999996E-7</v>
      </c>
      <c r="H27" s="7"/>
      <c r="K27" s="10"/>
    </row>
    <row r="28" spans="1:11" x14ac:dyDescent="0.2">
      <c r="A28" s="6" t="s">
        <v>5</v>
      </c>
      <c r="B28" s="5">
        <f>AVERAGE(B23:B27)</f>
        <v>5587.7</v>
      </c>
      <c r="C28" s="5">
        <f>AVERAGE(C23:C27)</f>
        <v>367.80619999999999</v>
      </c>
      <c r="D28" s="22">
        <f>AVERAGE(D23:D27)</f>
        <v>0.15936059999999999</v>
      </c>
      <c r="E28" s="25">
        <f>AVERAGE(E23:E27)</f>
        <v>1.4984359999999999E-5</v>
      </c>
      <c r="F28" s="5">
        <f>AVERAGE(F23:F27)</f>
        <v>1.6607999999999999E-7</v>
      </c>
      <c r="H28" s="7"/>
    </row>
    <row r="29" spans="1:11" x14ac:dyDescent="0.2">
      <c r="A29" s="6" t="s">
        <v>6</v>
      </c>
      <c r="B29" s="5">
        <f>VAR(B23:B27)</f>
        <v>2772.7</v>
      </c>
      <c r="C29" s="5">
        <f>VAR(C23:C27)</f>
        <v>411.68826120000028</v>
      </c>
      <c r="D29" s="5">
        <f>VAR(D23:D27)</f>
        <v>6.6829999999992117E-10</v>
      </c>
      <c r="E29" s="26">
        <f>VAR(E23:E27)</f>
        <v>4.3748755123000002E-11</v>
      </c>
      <c r="F29" s="5">
        <f>VAR(F23:F27)</f>
        <v>1.9763126999999998E-14</v>
      </c>
      <c r="H29" s="7"/>
      <c r="K29" s="10"/>
    </row>
    <row r="30" spans="1:11" x14ac:dyDescent="0.2">
      <c r="A30" s="1"/>
      <c r="B30" s="2"/>
      <c r="C30" s="3"/>
      <c r="D30" s="3"/>
      <c r="E30" s="3"/>
      <c r="F30" s="3"/>
      <c r="H30" s="7"/>
    </row>
    <row r="31" spans="1:11" x14ac:dyDescent="0.2">
      <c r="A31" s="1"/>
      <c r="B31" s="29" t="s">
        <v>10</v>
      </c>
      <c r="C31" s="30"/>
      <c r="D31" s="30"/>
      <c r="E31" s="30"/>
      <c r="F31" s="31"/>
      <c r="H31" s="7"/>
    </row>
    <row r="32" spans="1:11" x14ac:dyDescent="0.2">
      <c r="A32" s="17"/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H32" s="7"/>
      <c r="K32" s="10"/>
    </row>
    <row r="33" spans="1:11" x14ac:dyDescent="0.2">
      <c r="A33" s="17"/>
      <c r="B33" s="16">
        <v>2047</v>
      </c>
      <c r="C33" s="18">
        <v>209.82300000000001</v>
      </c>
      <c r="D33" s="9">
        <v>0.19115799999999999</v>
      </c>
      <c r="E33" s="20">
        <f>1.7627*10^(-5)</f>
        <v>1.7626999999999999E-5</v>
      </c>
      <c r="F33" s="19">
        <v>4.3196700000000003E-3</v>
      </c>
      <c r="H33" s="8"/>
    </row>
    <row r="34" spans="1:11" x14ac:dyDescent="0.2">
      <c r="A34" s="17"/>
      <c r="B34" s="16">
        <v>2175</v>
      </c>
      <c r="C34" s="18">
        <v>208.309</v>
      </c>
      <c r="D34" s="9">
        <v>0.18712400000000001</v>
      </c>
      <c r="E34" s="20">
        <f>2.2506*10^(-5)</f>
        <v>2.2506000000000001E-5</v>
      </c>
      <c r="F34" s="19">
        <v>3.6312599999999999E-3</v>
      </c>
      <c r="K34" s="10"/>
    </row>
    <row r="35" spans="1:11" x14ac:dyDescent="0.2">
      <c r="A35" s="17"/>
      <c r="B35" s="16">
        <v>2114</v>
      </c>
      <c r="C35" s="18">
        <v>210.65199999999999</v>
      </c>
      <c r="D35" s="9">
        <v>0.190613</v>
      </c>
      <c r="E35" s="20">
        <f>2.1338*10^(-5)</f>
        <v>2.1338000000000001E-5</v>
      </c>
      <c r="F35" s="19">
        <v>4.2227200000000001E-3</v>
      </c>
    </row>
    <row r="36" spans="1:11" x14ac:dyDescent="0.2">
      <c r="A36" s="17"/>
      <c r="B36" s="16">
        <v>2162.5</v>
      </c>
      <c r="C36" s="18">
        <v>209.72300000000001</v>
      </c>
      <c r="D36" s="9">
        <v>0.18817700000000001</v>
      </c>
      <c r="E36" s="20">
        <f>5.6145*10^(-5)</f>
        <v>5.6144999999999999E-5</v>
      </c>
      <c r="F36" s="19">
        <v>3.7840500000000002E-3</v>
      </c>
      <c r="K36" s="10"/>
    </row>
    <row r="37" spans="1:11" x14ac:dyDescent="0.2">
      <c r="A37" s="17"/>
      <c r="B37" s="16">
        <v>2071.5</v>
      </c>
      <c r="C37" s="18">
        <v>210.89400000000001</v>
      </c>
      <c r="D37" s="9">
        <v>0.19089100000000001</v>
      </c>
      <c r="E37" s="20">
        <f>1.51025*10^(-5)</f>
        <v>1.5102500000000002E-5</v>
      </c>
      <c r="F37" s="19">
        <v>4.2744999999999997E-3</v>
      </c>
      <c r="J37" s="27"/>
    </row>
    <row r="38" spans="1:11" x14ac:dyDescent="0.2">
      <c r="A38" s="6" t="s">
        <v>5</v>
      </c>
      <c r="B38" s="5">
        <f>AVERAGE(B33:B37)</f>
        <v>2114</v>
      </c>
      <c r="C38" s="5">
        <f>AVERAGE(C33:C37)</f>
        <v>209.8802</v>
      </c>
      <c r="D38" s="22">
        <f>AVERAGE(D33:D37)</f>
        <v>0.18959260000000003</v>
      </c>
      <c r="E38" s="22">
        <f>AVERAGE(E33:E37)</f>
        <v>2.6543700000000005E-5</v>
      </c>
      <c r="F38" s="22">
        <f>AVERAGE(F33:F37)</f>
        <v>4.0464400000000001E-3</v>
      </c>
    </row>
    <row r="39" spans="1:11" x14ac:dyDescent="0.2">
      <c r="A39" s="6" t="s">
        <v>6</v>
      </c>
      <c r="B39" s="5">
        <f>VAR(B33:B37)</f>
        <v>3092.125</v>
      </c>
      <c r="C39" s="5">
        <f>VAR(C33:C37)</f>
        <v>1.0300296999999985</v>
      </c>
      <c r="D39" s="5">
        <f>VAR(D33:D37)</f>
        <v>3.3188612999999783E-6</v>
      </c>
      <c r="E39" s="5">
        <f>VAR(E33:E37)</f>
        <v>2.8251197294999999E-10</v>
      </c>
      <c r="F39" s="5">
        <f>VAR(F33:F37)</f>
        <v>9.9740894850000003E-8</v>
      </c>
    </row>
    <row r="40" spans="1:11" x14ac:dyDescent="0.2">
      <c r="A40" s="1"/>
      <c r="B40" s="2"/>
      <c r="C40" s="3"/>
      <c r="D40" s="3"/>
      <c r="E40" s="3"/>
      <c r="F40" s="3"/>
      <c r="J40" s="10"/>
    </row>
    <row r="41" spans="1:11" x14ac:dyDescent="0.2">
      <c r="A41" s="1"/>
      <c r="B41" s="29" t="s">
        <v>11</v>
      </c>
      <c r="C41" s="30"/>
      <c r="D41" s="30"/>
      <c r="E41" s="30"/>
      <c r="F41" s="31"/>
    </row>
    <row r="42" spans="1:11" x14ac:dyDescent="0.2">
      <c r="A42" s="17"/>
      <c r="B42" s="4" t="s">
        <v>0</v>
      </c>
      <c r="C42" s="4" t="s">
        <v>1</v>
      </c>
      <c r="D42" s="4" t="s">
        <v>2</v>
      </c>
      <c r="E42" s="4" t="s">
        <v>3</v>
      </c>
      <c r="F42" s="4" t="s">
        <v>4</v>
      </c>
    </row>
    <row r="43" spans="1:11" x14ac:dyDescent="0.2">
      <c r="A43" s="17"/>
      <c r="B43" s="16">
        <v>8023.5</v>
      </c>
      <c r="C43" s="18">
        <v>494.62400000000002</v>
      </c>
      <c r="D43" s="9">
        <v>0.20152900000000001</v>
      </c>
      <c r="E43" s="20">
        <v>8.9125899999999997E-3</v>
      </c>
      <c r="F43" s="19">
        <f>3.459*10^(-6)</f>
        <v>3.4589999999999998E-6</v>
      </c>
    </row>
    <row r="44" spans="1:11" x14ac:dyDescent="0.2">
      <c r="A44" s="17"/>
      <c r="B44" s="16">
        <v>7958.5</v>
      </c>
      <c r="C44" s="18">
        <v>491.77199999999999</v>
      </c>
      <c r="D44" s="9">
        <v>0.19345399999999999</v>
      </c>
      <c r="E44" s="20">
        <v>6.5357699999999998E-3</v>
      </c>
      <c r="F44" s="19">
        <f>1.6181*10^(-6)</f>
        <v>1.6181E-6</v>
      </c>
    </row>
    <row r="45" spans="1:11" x14ac:dyDescent="0.2">
      <c r="A45" s="17"/>
      <c r="B45" s="16">
        <v>8005</v>
      </c>
      <c r="C45" s="18">
        <v>492.70100000000002</v>
      </c>
      <c r="D45" s="9">
        <v>0.200129</v>
      </c>
      <c r="E45" s="20">
        <v>8.7636799999999994E-3</v>
      </c>
      <c r="F45" s="19">
        <f>2.2483*10^(-6)</f>
        <v>2.2482999999999997E-6</v>
      </c>
    </row>
    <row r="46" spans="1:11" x14ac:dyDescent="0.2">
      <c r="A46" s="17"/>
      <c r="B46" s="16">
        <v>7920</v>
      </c>
      <c r="C46" s="28">
        <v>476.93599999999998</v>
      </c>
      <c r="D46" s="9">
        <v>0.19439400000000001</v>
      </c>
      <c r="E46" s="20">
        <v>6.8527500000000003E-3</v>
      </c>
      <c r="F46" s="19">
        <f>3.3065*10^(-6)</f>
        <v>3.3065E-6</v>
      </c>
    </row>
    <row r="47" spans="1:11" x14ac:dyDescent="0.2">
      <c r="A47" s="17"/>
      <c r="B47" s="16">
        <v>7998</v>
      </c>
      <c r="C47" s="18">
        <v>473.12700000000001</v>
      </c>
      <c r="D47" s="9">
        <v>0.19956599999999999</v>
      </c>
      <c r="E47" s="20">
        <v>8.2296399999999999E-3</v>
      </c>
      <c r="F47" s="19">
        <f>1.5492*10^(-6)</f>
        <v>1.5491999999999999E-6</v>
      </c>
    </row>
    <row r="48" spans="1:11" x14ac:dyDescent="0.2">
      <c r="A48" s="6" t="s">
        <v>5</v>
      </c>
      <c r="B48" s="5">
        <f>AVERAGE(B43:B47)</f>
        <v>7981</v>
      </c>
      <c r="C48" s="5">
        <f>AVERAGE(C43:C47)</f>
        <v>485.83199999999999</v>
      </c>
      <c r="D48" s="22">
        <f>AVERAGE(D43:D47)</f>
        <v>0.1978144</v>
      </c>
      <c r="E48" s="22">
        <f>AVERAGE(E43:E47)</f>
        <v>7.858885999999999E-3</v>
      </c>
      <c r="F48" s="5">
        <f>AVERAGE(F43:F47)</f>
        <v>2.4362199999999998E-6</v>
      </c>
    </row>
    <row r="49" spans="1:6" x14ac:dyDescent="0.2">
      <c r="A49" s="6" t="s">
        <v>6</v>
      </c>
      <c r="B49" s="26">
        <f>VAR(B43:B47)</f>
        <v>1724.625</v>
      </c>
      <c r="C49" s="26">
        <f>VAR(C43:C47)</f>
        <v>100.0804665000002</v>
      </c>
      <c r="D49" s="26">
        <f>VAR(D43:D47)</f>
        <v>1.3233988300000032E-5</v>
      </c>
      <c r="E49" s="26">
        <f>VAR(E43:E47)</f>
        <v>1.2073371076299997E-6</v>
      </c>
      <c r="F49" s="26">
        <f>VAR(F43:F47)</f>
        <v>8.2372623700000003E-13</v>
      </c>
    </row>
  </sheetData>
  <mergeCells count="5">
    <mergeCell ref="B1:F1"/>
    <mergeCell ref="B11:F11"/>
    <mergeCell ref="B21:F21"/>
    <mergeCell ref="B31:F31"/>
    <mergeCell ref="B41:F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2017-03-14T18:15:19Z</dcterms:created>
  <dcterms:modified xsi:type="dcterms:W3CDTF">2017-03-17T18:30:36Z</dcterms:modified>
</cp:coreProperties>
</file>