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NIERIA\Downloads\"/>
    </mc:Choice>
  </mc:AlternateContent>
  <xr:revisionPtr revIDLastSave="0" documentId="13_ncr:1_{CBC85386-A4DA-412B-9D88-B89946D62D20}" xr6:coauthVersionLast="47" xr6:coauthVersionMax="47" xr10:uidLastSave="{00000000-0000-0000-0000-000000000000}"/>
  <bookViews>
    <workbookView xWindow="-20610" yWindow="-120" windowWidth="20730" windowHeight="11040" xr2:uid="{608EF48E-9E34-44DC-9B6F-825D5AE17402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E65" i="2"/>
  <c r="D60" i="2"/>
  <c r="D59" i="2"/>
  <c r="J58" i="2"/>
  <c r="M55" i="2"/>
  <c r="M54" i="2"/>
  <c r="E48" i="2"/>
  <c r="K41" i="2"/>
  <c r="I42" i="2"/>
  <c r="I41" i="2"/>
  <c r="G41" i="2"/>
  <c r="I35" i="2"/>
  <c r="I34" i="2"/>
  <c r="G35" i="2"/>
  <c r="G34" i="2"/>
  <c r="G27" i="2"/>
  <c r="G26" i="2"/>
  <c r="E27" i="2"/>
  <c r="E26" i="2"/>
  <c r="D20" i="2"/>
  <c r="E62" i="1"/>
  <c r="E61" i="1"/>
  <c r="E55" i="1"/>
  <c r="E54" i="1"/>
  <c r="F49" i="1"/>
  <c r="F43" i="1"/>
  <c r="L41" i="1"/>
  <c r="J41" i="1"/>
  <c r="H41" i="1"/>
  <c r="F41" i="1"/>
  <c r="J35" i="1"/>
  <c r="J34" i="1"/>
  <c r="H34" i="1"/>
  <c r="F35" i="1"/>
  <c r="F34" i="1"/>
  <c r="M26" i="1"/>
  <c r="K27" i="1"/>
  <c r="I27" i="1"/>
  <c r="G27" i="1"/>
  <c r="F19" i="1"/>
</calcChain>
</file>

<file path=xl/sharedStrings.xml><?xml version="1.0" encoding="utf-8"?>
<sst xmlns="http://schemas.openxmlformats.org/spreadsheetml/2006/main" count="78" uniqueCount="44">
  <si>
    <t>Vamos a considerar un ejemplo práctico de un sistema de colas M/M/3. Supongamos que tenemos un sistema de servidores de atención al cliente en un centro de servicio, y queremos analizar el rendimiento del sistema. Aquí están los datos hipotéticos:</t>
  </si>
  <si>
    <t>Tasa de llegada (λ): 8 clientes por hora</t>
  </si>
  <si>
    <t>Tasa de servicio por servidor (μ): 4 clientes por hora por servidor</t>
  </si>
  <si>
    <t>Número de servidores (S): 3</t>
  </si>
  <si>
    <t>Supongamos que tenemos una cafetería que tiene un solo barista (servidor) y puede acomodar hasta 5 clientes en cola (K=5). Los clientes llegan a la cafetería siguiendo un proceso de llegada de Poisson con una tasa promedio de 2 clientes por minuto. El tiempo que el barista tarda en preparar una bebida sigue un proceso de servicio de Poisson con una tasa promedio de 3 clientes por minuto.</t>
  </si>
  <si>
    <t>Paso 1: Definir parametros</t>
  </si>
  <si>
    <t>λ</t>
  </si>
  <si>
    <t>8 clientes por hora</t>
  </si>
  <si>
    <t>µ</t>
  </si>
  <si>
    <t>4 clientes por hora</t>
  </si>
  <si>
    <t>S</t>
  </si>
  <si>
    <t>Paso 2: Calcular la intensidad de tráfico (ρ)</t>
  </si>
  <si>
    <t>ρ =</t>
  </si>
  <si>
    <t>=</t>
  </si>
  <si>
    <t>8/(3*4)</t>
  </si>
  <si>
    <t>Paso 3: Calcular la probabilidad de que el sistema esté vacío (Po)</t>
  </si>
  <si>
    <t>+</t>
  </si>
  <si>
    <t>*</t>
  </si>
  <si>
    <t>Po=</t>
  </si>
  <si>
    <t>Paso 4: Calcular la probabilidad de que haya "n" clientes en el sistema (Pn)</t>
  </si>
  <si>
    <t>P2</t>
  </si>
  <si>
    <t>Paso 5: Calcular Cantidad de clientes en la cola (Lq)</t>
  </si>
  <si>
    <t>Paso 6: Calcular Ls</t>
  </si>
  <si>
    <t>Paso 7: Calcular Wq</t>
  </si>
  <si>
    <t>horas</t>
  </si>
  <si>
    <t>Minutos</t>
  </si>
  <si>
    <t>Paso 8: Calcular Ws</t>
  </si>
  <si>
    <t>minutos</t>
  </si>
  <si>
    <t>K</t>
  </si>
  <si>
    <t>M</t>
  </si>
  <si>
    <t>Paso 1: Definir parámetros</t>
  </si>
  <si>
    <t>k</t>
  </si>
  <si>
    <t>Paso 2: Calcular factor de utilización (ρ)</t>
  </si>
  <si>
    <t>Paso 5: Calcular Ls</t>
  </si>
  <si>
    <t>-</t>
  </si>
  <si>
    <t>Clientes</t>
  </si>
  <si>
    <t>Paso 6: Calcular Lq</t>
  </si>
  <si>
    <t>Paso 7: Calcular Ws</t>
  </si>
  <si>
    <t>λef=</t>
  </si>
  <si>
    <t>(1-</t>
  </si>
  <si>
    <t>)</t>
  </si>
  <si>
    <t>Ws=</t>
  </si>
  <si>
    <t>Segundos</t>
  </si>
  <si>
    <t>Paso 8: Calcular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</si>
</sst>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%"/>
  </numFmts>
  <fonts count="7" x14ac:knownFonts="1">
    <font>
      <sz val="11"/>
      <color theme="1"/>
      <name val="Aptos Narrow"/>
      <family val="2"/>
      <scheme val="minor"/>
    </font>
    <font>
      <sz val="14"/>
      <name val="Segoe UI"/>
      <family val="2"/>
    </font>
    <font>
      <sz val="12"/>
      <name val="Segoe U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inden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/>
    <xf numFmtId="10" fontId="0" fillId="2" borderId="0" xfId="1" applyNumberFormat="1" applyFont="1" applyFill="1"/>
    <xf numFmtId="165" fontId="0" fillId="2" borderId="0" xfId="0" applyNumberFormat="1" applyFill="1"/>
    <xf numFmtId="165" fontId="0" fillId="0" borderId="0" xfId="0" applyNumberFormat="1" applyFill="1"/>
    <xf numFmtId="0" fontId="4" fillId="0" borderId="0" xfId="0" applyFont="1" applyAlignment="1">
      <alignment horizontal="center"/>
    </xf>
    <xf numFmtId="165" fontId="0" fillId="2" borderId="0" xfId="0" applyNumberFormat="1" applyFill="1" applyAlignment="1">
      <alignment horizontal="left"/>
    </xf>
    <xf numFmtId="166" fontId="0" fillId="2" borderId="0" xfId="1" applyNumberFormat="1" applyFont="1" applyFill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134937</xdr:colOff>
      <xdr:row>17</xdr:row>
      <xdr:rowOff>142875</xdr:rowOff>
    </xdr:from>
    <xdr:ext cx="646112" cy="3479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BFEA13-7D10-40F9-8413-DF5BD2D2CB02}"/>
                </a:ext>
              </a:extLst>
            </xdr:cNvPr>
            <xdr:cNvSpPr txBox="1"/>
          </xdr:nvSpPr>
          <xdr:spPr>
            <a:xfrm>
              <a:off x="896937" y="3540125"/>
              <a:ext cx="646112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</m:num>
                      <m:den>
                        <m:r>
                          <a:rPr lang="es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s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es-U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FBFEA13-7D10-40F9-8413-DF5BD2D2CB02}"/>
                </a:ext>
              </a:extLst>
            </xdr:cNvPr>
            <xdr:cNvSpPr txBox="1"/>
          </xdr:nvSpPr>
          <xdr:spPr>
            <a:xfrm>
              <a:off x="896937" y="3540125"/>
              <a:ext cx="646112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s-US" sz="1100" i="0">
                  <a:latin typeface="Cambria Math" panose="02040503050406030204" pitchFamily="18" charset="0"/>
                </a:rPr>
                <a:t>/(</a:t>
              </a:r>
              <a:r>
                <a:rPr lang="es-US" sz="1100" b="0" i="0">
                  <a:latin typeface="Cambria Math" panose="02040503050406030204" pitchFamily="18" charset="0"/>
                </a:rPr>
                <a:t>𝑆∗</a:t>
              </a:r>
              <a:r>
                <a:rPr lang="el-GR" sz="1100" b="0" i="0">
                  <a:latin typeface="Cambria Math" panose="02040503050406030204" pitchFamily="18" charset="0"/>
                </a:rPr>
                <a:t>𝜇</a:t>
              </a:r>
              <a:r>
                <a:rPr lang="es-US" sz="1100" b="0" i="0">
                  <a:latin typeface="Cambria Math" panose="02040503050406030204" pitchFamily="18" charset="0"/>
                </a:rPr>
                <a:t>)</a:t>
              </a:r>
              <a:endParaRPr lang="es-US" sz="1100"/>
            </a:p>
          </xdr:txBody>
        </xdr:sp>
      </mc:Fallback>
    </mc:AlternateContent>
    <xdr:clientData/>
  </xdr:oneCellAnchor>
  <xdr:twoCellAnchor editAs="oneCell">
    <xdr:from>
      <xdr:col>1</xdr:col>
      <xdr:colOff>55562</xdr:colOff>
      <xdr:row>23</xdr:row>
      <xdr:rowOff>7937</xdr:rowOff>
    </xdr:from>
    <xdr:to>
      <xdr:col>4</xdr:col>
      <xdr:colOff>494092</xdr:colOff>
      <xdr:row>28</xdr:row>
      <xdr:rowOff>141439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79BD8E-40D6-4BDC-AECF-AE1AB9C0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562" y="4548187"/>
          <a:ext cx="2724530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32</xdr:row>
      <xdr:rowOff>63500</xdr:rowOff>
    </xdr:from>
    <xdr:to>
      <xdr:col>3</xdr:col>
      <xdr:colOff>413009</xdr:colOff>
      <xdr:row>35</xdr:row>
      <xdr:rowOff>149317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800027-84A9-4C56-89C4-3235A30D9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375" y="6318250"/>
          <a:ext cx="1857634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39</xdr:row>
      <xdr:rowOff>23813</xdr:rowOff>
    </xdr:from>
    <xdr:to>
      <xdr:col>3</xdr:col>
      <xdr:colOff>708332</xdr:colOff>
      <xdr:row>42</xdr:row>
      <xdr:rowOff>61998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CA578C-610E-4B87-9D32-2444B9B25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750" y="7612063"/>
          <a:ext cx="2200582" cy="609685"/>
        </a:xfrm>
        <a:prstGeom prst="rect">
          <a:avLst/>
        </a:prstGeom>
      </xdr:spPr>
    </xdr:pic>
    <xdr:clientData/>
  </xdr:twoCellAnchor>
  <xdr:twoCellAnchor editAs="oneCell">
    <xdr:from>
      <xdr:col>1</xdr:col>
      <xdr:colOff>39687</xdr:colOff>
      <xdr:row>46</xdr:row>
      <xdr:rowOff>142875</xdr:rowOff>
    </xdr:from>
    <xdr:to>
      <xdr:col>3</xdr:col>
      <xdr:colOff>382848</xdr:colOff>
      <xdr:row>50</xdr:row>
      <xdr:rowOff>47718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A4CFA8-BA55-4094-A4D8-C289F10E7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687" y="9064625"/>
          <a:ext cx="1867161" cy="666843"/>
        </a:xfrm>
        <a:prstGeom prst="rect">
          <a:avLst/>
        </a:prstGeom>
      </xdr:spPr>
    </xdr:pic>
    <xdr:clientData/>
  </xdr:twoCellAnchor>
  <xdr:twoCellAnchor editAs="oneCell">
    <xdr:from>
      <xdr:col>1</xdr:col>
      <xdr:colOff>246063</xdr:colOff>
      <xdr:row>52</xdr:row>
      <xdr:rowOff>150812</xdr:rowOff>
    </xdr:from>
    <xdr:to>
      <xdr:col>2</xdr:col>
      <xdr:colOff>522433</xdr:colOff>
      <xdr:row>55</xdr:row>
      <xdr:rowOff>65155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1579147-4184-4CBB-ABCB-621C42953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063" y="10215562"/>
          <a:ext cx="1038370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539750</xdr:colOff>
      <xdr:row>59</xdr:row>
      <xdr:rowOff>79375</xdr:rowOff>
    </xdr:from>
    <xdr:to>
      <xdr:col>2</xdr:col>
      <xdr:colOff>720963</xdr:colOff>
      <xdr:row>62</xdr:row>
      <xdr:rowOff>108034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173287A-3E33-4555-96F2-2691F643B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750" y="11477625"/>
          <a:ext cx="1705213" cy="60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18</xdr:row>
      <xdr:rowOff>9525</xdr:rowOff>
    </xdr:from>
    <xdr:to>
      <xdr:col>2</xdr:col>
      <xdr:colOff>171602</xdr:colOff>
      <xdr:row>21</xdr:row>
      <xdr:rowOff>181079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748986-B130-49E1-B392-9B8E9F3A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67100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24</xdr:row>
      <xdr:rowOff>9525</xdr:rowOff>
    </xdr:from>
    <xdr:to>
      <xdr:col>2</xdr:col>
      <xdr:colOff>295468</xdr:colOff>
      <xdr:row>27</xdr:row>
      <xdr:rowOff>38184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CACE0B-CE4F-46AB-869E-A15BB32D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4610100"/>
          <a:ext cx="1381318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31</xdr:row>
      <xdr:rowOff>47625</xdr:rowOff>
    </xdr:from>
    <xdr:to>
      <xdr:col>4</xdr:col>
      <xdr:colOff>486202</xdr:colOff>
      <xdr:row>35</xdr:row>
      <xdr:rowOff>57258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F68A30-8CA1-43FE-9192-0700FF475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5981700"/>
          <a:ext cx="3057952" cy="771633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38</xdr:row>
      <xdr:rowOff>133350</xdr:rowOff>
    </xdr:from>
    <xdr:to>
      <xdr:col>4</xdr:col>
      <xdr:colOff>514765</xdr:colOff>
      <xdr:row>42</xdr:row>
      <xdr:rowOff>142983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EA9104-B780-4736-9BA0-6860A5DA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7400925"/>
          <a:ext cx="2972215" cy="77163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45</xdr:row>
      <xdr:rowOff>123825</xdr:rowOff>
    </xdr:from>
    <xdr:to>
      <xdr:col>2</xdr:col>
      <xdr:colOff>676492</xdr:colOff>
      <xdr:row>49</xdr:row>
      <xdr:rowOff>9615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318DED8-8DC3-4A20-98C6-430E1D33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8724900"/>
          <a:ext cx="1552792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52</xdr:row>
      <xdr:rowOff>57150</xdr:rowOff>
    </xdr:from>
    <xdr:to>
      <xdr:col>2</xdr:col>
      <xdr:colOff>419282</xdr:colOff>
      <xdr:row>56</xdr:row>
      <xdr:rowOff>102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C76B492-10D4-4830-B6D0-C47F2490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" y="9991725"/>
          <a:ext cx="1305107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52</xdr:row>
      <xdr:rowOff>95250</xdr:rowOff>
    </xdr:from>
    <xdr:to>
      <xdr:col>6</xdr:col>
      <xdr:colOff>390880</xdr:colOff>
      <xdr:row>55</xdr:row>
      <xdr:rowOff>162018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ADF56B2-EBEC-41E3-BACD-C6E093F8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0" y="10029825"/>
          <a:ext cx="2543530" cy="66684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63</xdr:row>
      <xdr:rowOff>57150</xdr:rowOff>
    </xdr:from>
    <xdr:to>
      <xdr:col>2</xdr:col>
      <xdr:colOff>485952</xdr:colOff>
      <xdr:row>66</xdr:row>
      <xdr:rowOff>19124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25EFE13-D214-42A7-BDBD-E72F7B8B7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" y="12144375"/>
          <a:ext cx="1267002" cy="53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47BF-295B-404E-AE80-DF26DD159B5A}">
  <dimension ref="A2:M62"/>
  <sheetViews>
    <sheetView tabSelected="1" zoomScale="120" zoomScaleNormal="120" workbookViewId="0">
      <selection activeCell="D11" sqref="D11"/>
    </sheetView>
  </sheetViews>
  <sheetFormatPr baseColWidth="10" defaultRowHeight="15" x14ac:dyDescent="0.25"/>
  <sheetData>
    <row r="2" spans="1:12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7" spans="1:12" ht="17.25" x14ac:dyDescent="0.25">
      <c r="A7" s="1" t="s">
        <v>1</v>
      </c>
    </row>
    <row r="8" spans="1:12" ht="17.25" x14ac:dyDescent="0.25">
      <c r="A8" s="1" t="s">
        <v>2</v>
      </c>
    </row>
    <row r="9" spans="1:12" ht="17.25" x14ac:dyDescent="0.25">
      <c r="A9" s="1" t="s">
        <v>3</v>
      </c>
    </row>
    <row r="11" spans="1:12" ht="17.25" x14ac:dyDescent="0.25">
      <c r="A11" s="8" t="s">
        <v>5</v>
      </c>
    </row>
    <row r="13" spans="1:12" ht="17.25" x14ac:dyDescent="0.25">
      <c r="A13" s="5" t="s">
        <v>6</v>
      </c>
      <c r="B13" t="s">
        <v>7</v>
      </c>
    </row>
    <row r="14" spans="1:12" x14ac:dyDescent="0.25">
      <c r="A14" s="4" t="s">
        <v>8</v>
      </c>
      <c r="B14" t="s">
        <v>9</v>
      </c>
    </row>
    <row r="15" spans="1:12" x14ac:dyDescent="0.25">
      <c r="A15" s="6" t="s">
        <v>10</v>
      </c>
      <c r="B15" s="7">
        <v>3</v>
      </c>
    </row>
    <row r="17" spans="1:13" x14ac:dyDescent="0.25">
      <c r="A17" t="s">
        <v>11</v>
      </c>
    </row>
    <row r="19" spans="1:13" x14ac:dyDescent="0.25">
      <c r="B19" t="s">
        <v>12</v>
      </c>
      <c r="C19" t="s">
        <v>13</v>
      </c>
      <c r="D19" t="s">
        <v>14</v>
      </c>
      <c r="E19" t="s">
        <v>13</v>
      </c>
      <c r="F19" s="9">
        <f>8/(3*4)</f>
        <v>0.66666666666666663</v>
      </c>
    </row>
    <row r="22" spans="1:13" x14ac:dyDescent="0.25">
      <c r="A22" t="s">
        <v>15</v>
      </c>
    </row>
    <row r="25" spans="1:13" x14ac:dyDescent="0.25">
      <c r="M25" t="s">
        <v>18</v>
      </c>
    </row>
    <row r="26" spans="1:13" x14ac:dyDescent="0.25">
      <c r="F26" t="s">
        <v>13</v>
      </c>
      <c r="G26" s="12">
        <v>1</v>
      </c>
      <c r="H26" s="12"/>
      <c r="I26" s="12"/>
      <c r="J26" s="12"/>
      <c r="K26" s="12"/>
      <c r="L26" t="s">
        <v>13</v>
      </c>
      <c r="M26" s="13">
        <f>G26/(G27+I27*K27)</f>
        <v>0.2</v>
      </c>
    </row>
    <row r="27" spans="1:13" x14ac:dyDescent="0.25">
      <c r="G27">
        <f>((8/4)^0)/(FACT(0))</f>
        <v>1</v>
      </c>
      <c r="H27" s="6" t="s">
        <v>16</v>
      </c>
      <c r="I27">
        <f>((8/4)^3)/(FACT(3))</f>
        <v>1.3333333333333333</v>
      </c>
      <c r="J27" s="6" t="s">
        <v>17</v>
      </c>
      <c r="K27" s="6">
        <f>((3*4)/(3*4-8))</f>
        <v>3</v>
      </c>
    </row>
    <row r="31" spans="1:13" x14ac:dyDescent="0.25">
      <c r="A31" t="s">
        <v>19</v>
      </c>
      <c r="G31" s="9" t="s">
        <v>20</v>
      </c>
    </row>
    <row r="34" spans="1:12" x14ac:dyDescent="0.25">
      <c r="E34" t="s">
        <v>13</v>
      </c>
      <c r="F34" s="11">
        <f>F19^2</f>
        <v>0.44444444444444442</v>
      </c>
      <c r="G34" s="6" t="s">
        <v>17</v>
      </c>
      <c r="H34">
        <f>M26</f>
        <v>0.2</v>
      </c>
      <c r="I34" t="s">
        <v>13</v>
      </c>
      <c r="J34" s="9">
        <f>(F34/F35)*H34</f>
        <v>4.4444444444444446E-2</v>
      </c>
    </row>
    <row r="35" spans="1:12" x14ac:dyDescent="0.25">
      <c r="F35" s="6">
        <f>FACT(2)</f>
        <v>2</v>
      </c>
      <c r="J35" s="14">
        <f>J34</f>
        <v>4.4444444444444446E-2</v>
      </c>
    </row>
    <row r="38" spans="1:12" x14ac:dyDescent="0.25">
      <c r="A38" t="s">
        <v>21</v>
      </c>
    </row>
    <row r="41" spans="1:12" x14ac:dyDescent="0.25">
      <c r="E41" t="s">
        <v>13</v>
      </c>
      <c r="F41">
        <f>(1/FACT(3))</f>
        <v>0.16666666666666666</v>
      </c>
      <c r="G41" s="6" t="s">
        <v>17</v>
      </c>
      <c r="H41" s="6">
        <f>(8/4)^3</f>
        <v>8</v>
      </c>
      <c r="I41" s="6" t="s">
        <v>17</v>
      </c>
      <c r="J41" s="6">
        <f>(F19/(1-F19)^2)</f>
        <v>5.9999999999999982</v>
      </c>
      <c r="K41" s="6" t="s">
        <v>17</v>
      </c>
      <c r="L41">
        <f>M26</f>
        <v>0.2</v>
      </c>
    </row>
    <row r="43" spans="1:12" x14ac:dyDescent="0.25">
      <c r="F43" s="15">
        <f>F41*H41*J41*L41</f>
        <v>1.5999999999999996</v>
      </c>
      <c r="H43" s="16"/>
    </row>
    <row r="46" spans="1:12" x14ac:dyDescent="0.25">
      <c r="A46" t="s">
        <v>22</v>
      </c>
    </row>
    <row r="49" spans="1:6" x14ac:dyDescent="0.25">
      <c r="E49" t="s">
        <v>13</v>
      </c>
      <c r="F49" s="9">
        <f>F43+(8/4)</f>
        <v>3.5999999999999996</v>
      </c>
    </row>
    <row r="52" spans="1:6" x14ac:dyDescent="0.25">
      <c r="A52" t="s">
        <v>23</v>
      </c>
    </row>
    <row r="54" spans="1:6" x14ac:dyDescent="0.25">
      <c r="D54" t="s">
        <v>13</v>
      </c>
      <c r="E54" s="9">
        <f>F43/8</f>
        <v>0.19999999999999996</v>
      </c>
      <c r="F54" t="s">
        <v>24</v>
      </c>
    </row>
    <row r="55" spans="1:6" x14ac:dyDescent="0.25">
      <c r="E55" s="9">
        <f>E54*60</f>
        <v>11.999999999999996</v>
      </c>
      <c r="F55" s="9" t="s">
        <v>25</v>
      </c>
    </row>
    <row r="58" spans="1:6" x14ac:dyDescent="0.25">
      <c r="A58" t="s">
        <v>26</v>
      </c>
    </row>
    <row r="61" spans="1:6" x14ac:dyDescent="0.25">
      <c r="D61" t="s">
        <v>13</v>
      </c>
      <c r="E61" s="9">
        <f>E54+(1/4)</f>
        <v>0.44999999999999996</v>
      </c>
      <c r="F61" t="s">
        <v>24</v>
      </c>
    </row>
    <row r="62" spans="1:6" x14ac:dyDescent="0.25">
      <c r="E62" s="9">
        <f>E61*60</f>
        <v>26.999999999999996</v>
      </c>
      <c r="F62" s="9" t="s">
        <v>27</v>
      </c>
    </row>
  </sheetData>
  <mergeCells count="2">
    <mergeCell ref="A2:L5"/>
    <mergeCell ref="G26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7849-9E94-416E-AB54-1D6B8C8C4EAD}">
  <dimension ref="A2:N66"/>
  <sheetViews>
    <sheetView workbookViewId="0">
      <selection activeCell="I63" sqref="I63"/>
    </sheetView>
  </sheetViews>
  <sheetFormatPr baseColWidth="10" defaultRowHeight="15" x14ac:dyDescent="0.25"/>
  <cols>
    <col min="7" max="7" width="8.140625" bestFit="1" customWidth="1"/>
  </cols>
  <sheetData>
    <row r="2" spans="1:12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8" spans="1:12" x14ac:dyDescent="0.25">
      <c r="A8" s="17" t="s">
        <v>29</v>
      </c>
      <c r="B8" s="17" t="s">
        <v>29</v>
      </c>
      <c r="C8" s="17">
        <v>1</v>
      </c>
      <c r="D8" s="17" t="s">
        <v>28</v>
      </c>
      <c r="E8" s="6"/>
      <c r="F8" s="6"/>
      <c r="G8" s="6"/>
    </row>
    <row r="11" spans="1:12" x14ac:dyDescent="0.25">
      <c r="A11" t="s">
        <v>30</v>
      </c>
    </row>
    <row r="13" spans="1:12" ht="17.25" x14ac:dyDescent="0.25">
      <c r="A13" s="5" t="s">
        <v>6</v>
      </c>
      <c r="B13">
        <v>2</v>
      </c>
    </row>
    <row r="14" spans="1:12" x14ac:dyDescent="0.25">
      <c r="A14" s="4" t="s">
        <v>8</v>
      </c>
      <c r="B14">
        <v>3</v>
      </c>
    </row>
    <row r="15" spans="1:12" x14ac:dyDescent="0.25">
      <c r="A15" s="6" t="s">
        <v>31</v>
      </c>
      <c r="B15">
        <v>5</v>
      </c>
    </row>
    <row r="17" spans="1:8" x14ac:dyDescent="0.25">
      <c r="A17" t="s">
        <v>32</v>
      </c>
    </row>
    <row r="20" spans="1:8" x14ac:dyDescent="0.25">
      <c r="D20" s="9">
        <f>B13/B14</f>
        <v>0.66666666666666663</v>
      </c>
    </row>
    <row r="23" spans="1:8" x14ac:dyDescent="0.25">
      <c r="A23" t="s">
        <v>15</v>
      </c>
    </row>
    <row r="26" spans="1:8" x14ac:dyDescent="0.25">
      <c r="D26" t="s">
        <v>13</v>
      </c>
      <c r="E26" s="10">
        <f>1-D20</f>
        <v>0.33333333333333337</v>
      </c>
      <c r="F26" t="s">
        <v>13</v>
      </c>
      <c r="G26" s="18">
        <f>E26/E27</f>
        <v>0.36541353383458652</v>
      </c>
    </row>
    <row r="27" spans="1:8" x14ac:dyDescent="0.25">
      <c r="E27">
        <f>1-(D20^(5+1))</f>
        <v>0.91220850480109739</v>
      </c>
      <c r="G27" s="19">
        <f>G26</f>
        <v>0.36541353383458652</v>
      </c>
    </row>
    <row r="30" spans="1:8" x14ac:dyDescent="0.25">
      <c r="A30" t="s">
        <v>19</v>
      </c>
      <c r="H30" t="s">
        <v>20</v>
      </c>
    </row>
    <row r="34" spans="1:12" x14ac:dyDescent="0.25">
      <c r="F34" t="s">
        <v>13</v>
      </c>
      <c r="G34" s="10">
        <f>(D20^2)*(1-D20)</f>
        <v>0.14814814814814817</v>
      </c>
      <c r="H34" t="s">
        <v>13</v>
      </c>
      <c r="I34" s="15">
        <f>G34/G35</f>
        <v>0.162406015037594</v>
      </c>
    </row>
    <row r="35" spans="1:12" x14ac:dyDescent="0.25">
      <c r="G35">
        <f>1-D20^(5+1)</f>
        <v>0.91220850480109739</v>
      </c>
      <c r="I35" s="19">
        <f>I34</f>
        <v>0.162406015037594</v>
      </c>
    </row>
    <row r="38" spans="1:12" x14ac:dyDescent="0.25">
      <c r="A38" t="s">
        <v>33</v>
      </c>
    </row>
    <row r="41" spans="1:12" x14ac:dyDescent="0.25">
      <c r="F41" t="s">
        <v>13</v>
      </c>
      <c r="G41">
        <f>D20/(1-D20)</f>
        <v>1.9999999999999996</v>
      </c>
      <c r="H41" s="6" t="s">
        <v>34</v>
      </c>
      <c r="I41" s="10">
        <f>(5+1)*D20^(5+1)</f>
        <v>0.52674897119341557</v>
      </c>
      <c r="J41" t="s">
        <v>13</v>
      </c>
      <c r="K41" s="15">
        <f>G41-(I41/I42)</f>
        <v>1.4225563909774432</v>
      </c>
      <c r="L41" s="9" t="s">
        <v>35</v>
      </c>
    </row>
    <row r="42" spans="1:12" x14ac:dyDescent="0.25">
      <c r="I42">
        <f>1-D20^(5+1)</f>
        <v>0.91220850480109739</v>
      </c>
    </row>
    <row r="45" spans="1:12" x14ac:dyDescent="0.25">
      <c r="A45" t="s">
        <v>36</v>
      </c>
    </row>
    <row r="48" spans="1:12" x14ac:dyDescent="0.25">
      <c r="D48" t="s">
        <v>13</v>
      </c>
      <c r="E48" s="15">
        <f>K41-(1-G26)</f>
        <v>0.78796992481202976</v>
      </c>
      <c r="F48" s="9" t="s">
        <v>35</v>
      </c>
    </row>
    <row r="51" spans="1:14" x14ac:dyDescent="0.25">
      <c r="A51" t="s">
        <v>37</v>
      </c>
    </row>
    <row r="54" spans="1:14" ht="17.25" x14ac:dyDescent="0.25">
      <c r="I54" s="5" t="s">
        <v>38</v>
      </c>
      <c r="J54">
        <v>2</v>
      </c>
      <c r="K54" t="s">
        <v>17</v>
      </c>
      <c r="L54" t="s">
        <v>39</v>
      </c>
      <c r="M54" s="10">
        <f>(1-D20)*D20^5</f>
        <v>4.38957475994513E-2</v>
      </c>
      <c r="N54" s="20" t="s">
        <v>40</v>
      </c>
    </row>
    <row r="55" spans="1:14" x14ac:dyDescent="0.25">
      <c r="M55">
        <f>1-D20^(5+1)</f>
        <v>0.91220850480109739</v>
      </c>
    </row>
    <row r="58" spans="1:14" ht="17.25" x14ac:dyDescent="0.25">
      <c r="I58" s="5" t="s">
        <v>38</v>
      </c>
      <c r="J58">
        <f>(2*(1-(M54/M55)))</f>
        <v>1.9037593984962407</v>
      </c>
    </row>
    <row r="59" spans="1:14" x14ac:dyDescent="0.25">
      <c r="C59" t="s">
        <v>41</v>
      </c>
      <c r="D59" s="9">
        <f>K41/J58</f>
        <v>0.74723538704581338</v>
      </c>
      <c r="E59" t="s">
        <v>25</v>
      </c>
    </row>
    <row r="60" spans="1:14" x14ac:dyDescent="0.25">
      <c r="D60" s="9">
        <f>D59*60</f>
        <v>44.834123222748801</v>
      </c>
      <c r="E60" s="9" t="s">
        <v>42</v>
      </c>
    </row>
    <row r="62" spans="1:14" x14ac:dyDescent="0.25">
      <c r="A62" t="s">
        <v>43</v>
      </c>
    </row>
    <row r="65" spans="4:6" x14ac:dyDescent="0.25">
      <c r="D65" t="s">
        <v>13</v>
      </c>
      <c r="E65" s="9">
        <f>D59-(1/B14)</f>
        <v>0.41390205371248007</v>
      </c>
      <c r="F65" t="s">
        <v>25</v>
      </c>
    </row>
    <row r="66" spans="4:6" x14ac:dyDescent="0.25">
      <c r="E66" s="9">
        <f>E65*60</f>
        <v>24.834123222748804</v>
      </c>
      <c r="F66" s="9" t="s">
        <v>42</v>
      </c>
    </row>
  </sheetData>
  <mergeCells count="1">
    <mergeCell ref="A2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Jerez Juarez</dc:creator>
  <cp:lastModifiedBy>Juan Carlos Jerez Juarez</cp:lastModifiedBy>
  <dcterms:created xsi:type="dcterms:W3CDTF">2024-06-06T15:14:49Z</dcterms:created>
  <dcterms:modified xsi:type="dcterms:W3CDTF">2024-12-06T16:34:33Z</dcterms:modified>
</cp:coreProperties>
</file>