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GENIERIA\Downloads\"/>
    </mc:Choice>
  </mc:AlternateContent>
  <xr:revisionPtr revIDLastSave="0" documentId="13_ncr:1_{E6FB939A-723C-4B7F-9AB8-BE75D7D7B47B}" xr6:coauthVersionLast="47" xr6:coauthVersionMax="47" xr10:uidLastSave="{00000000-0000-0000-0000-000000000000}"/>
  <bookViews>
    <workbookView xWindow="-20610" yWindow="-120" windowWidth="20730" windowHeight="11040" activeTab="2" xr2:uid="{F37470D7-B99B-4387-BFB5-A24353DDF316}"/>
  </bookViews>
  <sheets>
    <sheet name="Hoja1" sheetId="4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P3" i="3"/>
  <c r="P2" i="3"/>
  <c r="O4" i="3"/>
  <c r="O3" i="3"/>
  <c r="O2" i="3"/>
  <c r="N4" i="3"/>
  <c r="N3" i="3"/>
  <c r="N2" i="3"/>
  <c r="M5" i="3"/>
  <c r="M4" i="3"/>
  <c r="M3" i="3"/>
  <c r="M2" i="3"/>
  <c r="L5" i="3"/>
  <c r="H8" i="3"/>
  <c r="H5" i="3"/>
  <c r="H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E11" i="3"/>
  <c r="E10" i="3"/>
  <c r="E9" i="3"/>
  <c r="E8" i="3"/>
  <c r="E7" i="3"/>
  <c r="E6" i="3"/>
  <c r="E5" i="3"/>
  <c r="E4" i="3"/>
  <c r="E3" i="3"/>
  <c r="E2" i="3"/>
  <c r="D12" i="3"/>
  <c r="D7" i="3"/>
  <c r="D5" i="3"/>
  <c r="D6" i="3"/>
  <c r="D8" i="3"/>
  <c r="D3" i="3"/>
  <c r="D2" i="3"/>
  <c r="D11" i="3"/>
  <c r="D9" i="3"/>
  <c r="D10" i="3"/>
  <c r="D4" i="3"/>
  <c r="P4" i="2"/>
  <c r="P3" i="2"/>
  <c r="P2" i="2"/>
  <c r="O4" i="2"/>
  <c r="O3" i="2"/>
  <c r="O2" i="2"/>
  <c r="N4" i="2"/>
  <c r="N3" i="2"/>
  <c r="N2" i="2"/>
  <c r="M5" i="2"/>
  <c r="M4" i="2"/>
  <c r="M3" i="2"/>
  <c r="M2" i="2"/>
  <c r="L5" i="2"/>
  <c r="H6" i="2"/>
  <c r="H3" i="2"/>
  <c r="H2" i="2"/>
  <c r="G3" i="2"/>
  <c r="G4" i="2"/>
  <c r="G5" i="2"/>
  <c r="G6" i="2"/>
  <c r="G7" i="2"/>
  <c r="G8" i="2"/>
  <c r="G9" i="2"/>
  <c r="G10" i="2"/>
  <c r="G11" i="2"/>
  <c r="G12" i="2"/>
  <c r="G2" i="2"/>
  <c r="F3" i="2"/>
  <c r="F4" i="2"/>
  <c r="F5" i="2"/>
  <c r="F6" i="2"/>
  <c r="F7" i="2"/>
  <c r="F8" i="2"/>
  <c r="F9" i="2"/>
  <c r="F10" i="2"/>
  <c r="F11" i="2"/>
  <c r="F12" i="2"/>
  <c r="F2" i="2"/>
  <c r="E12" i="2"/>
  <c r="E11" i="2"/>
  <c r="E10" i="2"/>
  <c r="E9" i="2"/>
  <c r="E8" i="2"/>
  <c r="E7" i="2"/>
  <c r="E6" i="2"/>
  <c r="E5" i="2"/>
  <c r="E4" i="2"/>
  <c r="E3" i="2"/>
  <c r="E2" i="2"/>
  <c r="D13" i="2"/>
  <c r="D3" i="2"/>
  <c r="D4" i="2"/>
  <c r="D5" i="2"/>
  <c r="D6" i="2"/>
  <c r="D7" i="2"/>
  <c r="D9" i="2"/>
  <c r="D8" i="2"/>
  <c r="D11" i="2"/>
  <c r="D12" i="2"/>
  <c r="D10" i="2"/>
  <c r="D2" i="2"/>
  <c r="R4" i="4"/>
  <c r="R3" i="4"/>
  <c r="R2" i="4"/>
  <c r="Q4" i="4"/>
  <c r="Q3" i="4"/>
  <c r="Q2" i="4"/>
  <c r="P4" i="4"/>
  <c r="P3" i="4"/>
  <c r="P2" i="4"/>
  <c r="O5" i="4"/>
  <c r="O4" i="4"/>
  <c r="O3" i="4"/>
  <c r="O2" i="4"/>
  <c r="N5" i="4"/>
  <c r="I20" i="4"/>
  <c r="I7" i="4"/>
  <c r="I2" i="4"/>
  <c r="F3" i="4"/>
  <c r="F2" i="4"/>
  <c r="E8" i="4"/>
  <c r="E35" i="4"/>
  <c r="E16" i="4"/>
  <c r="E12" i="4"/>
  <c r="E14" i="4"/>
  <c r="E36" i="4"/>
  <c r="E15" i="4"/>
  <c r="E10" i="4"/>
  <c r="E19" i="4"/>
  <c r="E4" i="4"/>
  <c r="F4" i="4" s="1"/>
  <c r="F5" i="4" s="1"/>
  <c r="F6" i="4" s="1"/>
  <c r="E3" i="4"/>
  <c r="E20" i="4"/>
  <c r="E9" i="4"/>
  <c r="E23" i="4"/>
  <c r="E18" i="4"/>
  <c r="E21" i="4"/>
  <c r="E22" i="4"/>
  <c r="E30" i="4"/>
  <c r="E33" i="4"/>
  <c r="E41" i="4"/>
  <c r="E38" i="4"/>
  <c r="E40" i="4"/>
  <c r="E7" i="4"/>
  <c r="E13" i="4"/>
  <c r="E17" i="4"/>
  <c r="E5" i="4"/>
  <c r="E37" i="4"/>
  <c r="E24" i="4"/>
  <c r="E2" i="4"/>
  <c r="E28" i="4"/>
  <c r="E39" i="4"/>
  <c r="E32" i="4"/>
  <c r="E34" i="4"/>
  <c r="E26" i="4"/>
  <c r="E25" i="4"/>
  <c r="E27" i="4"/>
  <c r="E29" i="4"/>
  <c r="E11" i="4"/>
  <c r="E31" i="4"/>
  <c r="E6" i="4"/>
  <c r="E42" i="4" l="1"/>
  <c r="G4" i="4" s="1"/>
  <c r="H4" i="4" s="1"/>
  <c r="F7" i="4"/>
  <c r="F8" i="4" s="1"/>
  <c r="F9" i="4" s="1"/>
  <c r="G6" i="4"/>
  <c r="H6" i="4" s="1"/>
  <c r="G5" i="4"/>
  <c r="H5" i="4" s="1"/>
  <c r="G7" i="4" l="1"/>
  <c r="H7" i="4" s="1"/>
  <c r="G2" i="4"/>
  <c r="H2" i="4" s="1"/>
  <c r="G3" i="4"/>
  <c r="H3" i="4" s="1"/>
  <c r="G8" i="4"/>
  <c r="H8" i="4" s="1"/>
  <c r="G9" i="4"/>
  <c r="H9" i="4" s="1"/>
  <c r="F10" i="4"/>
  <c r="F11" i="4" l="1"/>
  <c r="G10" i="4"/>
  <c r="H10" i="4" s="1"/>
  <c r="F12" i="4" l="1"/>
  <c r="G11" i="4"/>
  <c r="H11" i="4" s="1"/>
  <c r="G12" i="4" l="1"/>
  <c r="H12" i="4" s="1"/>
  <c r="F13" i="4"/>
  <c r="G13" i="4" l="1"/>
  <c r="H13" i="4" s="1"/>
  <c r="F14" i="4"/>
  <c r="G14" i="4" l="1"/>
  <c r="H14" i="4" s="1"/>
  <c r="F15" i="4"/>
  <c r="F16" i="4" l="1"/>
  <c r="G15" i="4"/>
  <c r="H15" i="4" s="1"/>
  <c r="G16" i="4" l="1"/>
  <c r="H16" i="4" s="1"/>
  <c r="F17" i="4"/>
  <c r="G17" i="4" l="1"/>
  <c r="H17" i="4" s="1"/>
  <c r="F18" i="4"/>
  <c r="F19" i="4" l="1"/>
  <c r="G18" i="4"/>
  <c r="H18" i="4" s="1"/>
  <c r="F20" i="4" l="1"/>
  <c r="G19" i="4"/>
  <c r="H19" i="4" s="1"/>
  <c r="G20" i="4" l="1"/>
  <c r="H20" i="4" s="1"/>
  <c r="F21" i="4"/>
  <c r="G21" i="4" l="1"/>
  <c r="H21" i="4" s="1"/>
  <c r="F22" i="4"/>
  <c r="G22" i="4" l="1"/>
  <c r="H22" i="4" s="1"/>
  <c r="F23" i="4"/>
  <c r="F24" i="4" l="1"/>
  <c r="G23" i="4"/>
  <c r="H23" i="4" s="1"/>
  <c r="G24" i="4" l="1"/>
  <c r="H24" i="4" s="1"/>
  <c r="F25" i="4"/>
  <c r="G25" i="4" l="1"/>
  <c r="H25" i="4" s="1"/>
  <c r="F26" i="4"/>
  <c r="F27" i="4" l="1"/>
  <c r="G26" i="4"/>
  <c r="H26" i="4" s="1"/>
  <c r="F28" i="4" l="1"/>
  <c r="G27" i="4"/>
  <c r="H27" i="4" s="1"/>
  <c r="G28" i="4" l="1"/>
  <c r="H28" i="4" s="1"/>
  <c r="F29" i="4"/>
  <c r="G29" i="4" l="1"/>
  <c r="H29" i="4" s="1"/>
  <c r="F30" i="4"/>
  <c r="F31" i="4" l="1"/>
  <c r="G30" i="4"/>
  <c r="H30" i="4" s="1"/>
  <c r="F32" i="4" l="1"/>
  <c r="G31" i="4"/>
  <c r="H31" i="4" s="1"/>
  <c r="G32" i="4" l="1"/>
  <c r="H32" i="4" s="1"/>
  <c r="F33" i="4"/>
  <c r="G33" i="4" l="1"/>
  <c r="H33" i="4" s="1"/>
  <c r="F34" i="4"/>
  <c r="F35" i="4" l="1"/>
  <c r="G34" i="4"/>
  <c r="H34" i="4" s="1"/>
  <c r="F36" i="4" l="1"/>
  <c r="G35" i="4"/>
  <c r="H35" i="4" s="1"/>
  <c r="G36" i="4" l="1"/>
  <c r="H36" i="4" s="1"/>
  <c r="F37" i="4"/>
  <c r="G37" i="4" l="1"/>
  <c r="H37" i="4" s="1"/>
  <c r="F38" i="4"/>
  <c r="F39" i="4" l="1"/>
  <c r="G38" i="4"/>
  <c r="H38" i="4" s="1"/>
  <c r="F40" i="4" l="1"/>
  <c r="G39" i="4"/>
  <c r="H39" i="4" s="1"/>
  <c r="G40" i="4" l="1"/>
  <c r="H40" i="4" s="1"/>
  <c r="F41" i="4"/>
  <c r="G41" i="4" s="1"/>
  <c r="H41" i="4" s="1"/>
</calcChain>
</file>

<file path=xl/sharedStrings.xml><?xml version="1.0" encoding="utf-8"?>
<sst xmlns="http://schemas.openxmlformats.org/spreadsheetml/2006/main" count="143" uniqueCount="116">
  <si>
    <t>No. De código del artículo</t>
  </si>
  <si>
    <t>Inventario promedio (unidades)</t>
  </si>
  <si>
    <t>Valor (Q/Unidad)</t>
  </si>
  <si>
    <t>Artículo</t>
  </si>
  <si>
    <t>Demanda Anual</t>
  </si>
  <si>
    <t>Costo/Unidad</t>
  </si>
  <si>
    <t>G2</t>
  </si>
  <si>
    <t>F3</t>
  </si>
  <si>
    <t>A2</t>
  </si>
  <si>
    <t>C7</t>
  </si>
  <si>
    <t>D1</t>
  </si>
  <si>
    <t>B8</t>
  </si>
  <si>
    <t>E9</t>
  </si>
  <si>
    <t>I5</t>
  </si>
  <si>
    <t>J8</t>
  </si>
  <si>
    <t>H2</t>
  </si>
  <si>
    <t>Codigo</t>
  </si>
  <si>
    <t>Descripción</t>
  </si>
  <si>
    <t xml:space="preserve"> Costo Promedio</t>
  </si>
  <si>
    <t>Demanda</t>
  </si>
  <si>
    <t>AIR001</t>
  </si>
  <si>
    <t>AIRE COMPROMIDO SILIMEX, AEROJET360 CN-775</t>
  </si>
  <si>
    <t>ARO011</t>
  </si>
  <si>
    <t>AROMATIZANTE AIR WICK FRUTAS TROPICALES 325GRS</t>
  </si>
  <si>
    <t>BLO021</t>
  </si>
  <si>
    <t>BLOCK ESTRELLA CARTA MILIMETRICO</t>
  </si>
  <si>
    <t>BLO071</t>
  </si>
  <si>
    <t>BLOCK SCRIBE CLASICO CTA 80H CUADRO .7</t>
  </si>
  <si>
    <t>BOL042</t>
  </si>
  <si>
    <t>BOLSA POLIETILENO CAMISETA GRANDE,  30+18X60</t>
  </si>
  <si>
    <t>BOR036</t>
  </si>
  <si>
    <t>BORRADOR T/LAPIZ PENTEL CLICK ERASE ZE22/ZE11</t>
  </si>
  <si>
    <t>CAB021</t>
  </si>
  <si>
    <t>CABLE PARALELO, 1.8 M, PC-100157</t>
  </si>
  <si>
    <t>CAL059</t>
  </si>
  <si>
    <t>CALCULADORA KADIZZ KA-9817B, BOLSILLO 12 DIGITOS</t>
  </si>
  <si>
    <t>CAR034</t>
  </si>
  <si>
    <t>CARPETA ARG. ACCO NEGRA 3"  PANORAMICA</t>
  </si>
  <si>
    <t>CAR055</t>
  </si>
  <si>
    <t>CARPETA ARG. ACCO NEGRA "D" 5"  PANORAMICA</t>
  </si>
  <si>
    <t>CAR091</t>
  </si>
  <si>
    <t>CARPETA ARG. KINERA BCA 5" "D" PANORAMICA</t>
  </si>
  <si>
    <t>CAR233</t>
  </si>
  <si>
    <t>CARTUCHO EPSON T136126, NEGRO</t>
  </si>
  <si>
    <t>CEP002</t>
  </si>
  <si>
    <t>CEPILLO WC ECOMOMICO</t>
  </si>
  <si>
    <t>CIN098</t>
  </si>
  <si>
    <t>CINTA CIO EPSON ERC-30 BICOLOR</t>
  </si>
  <si>
    <t>COC002</t>
  </si>
  <si>
    <t>COCA LATA CLASICA 355ML</t>
  </si>
  <si>
    <t>COL049</t>
  </si>
  <si>
    <t>COLOR PINCELIN TRIANGULAR 12 LARGOS</t>
  </si>
  <si>
    <t>CRA003</t>
  </si>
  <si>
    <t>CRAYOLA "CRAYOLA" DELGADA 12</t>
  </si>
  <si>
    <t>CUA041</t>
  </si>
  <si>
    <t>CUADERNO NORMA FRANCESA, 100H JEAN BOOK CUAD .7</t>
  </si>
  <si>
    <t>CUA121</t>
  </si>
  <si>
    <t>CUADERNO ECON PROF 100H BLANCO</t>
  </si>
  <si>
    <t>FOL021</t>
  </si>
  <si>
    <t>FOLDER ACCO PORT CARTA (BROCHE 8CM)</t>
  </si>
  <si>
    <t>FOL070</t>
  </si>
  <si>
    <t>FOLDER ECONOMICO CARTA ROSA PASTEL</t>
  </si>
  <si>
    <t>FOM034</t>
  </si>
  <si>
    <t>FOMY CARTA VERDE BANDERA</t>
  </si>
  <si>
    <t>JUE040</t>
  </si>
  <si>
    <t>JUEGO GEOMETRIA MAPED STOP SYSTEM IRROMPIBLE</t>
  </si>
  <si>
    <t>MAR059</t>
  </si>
  <si>
    <t>MARCADOR CRAYOLA LAVABLES GRUESO C/12</t>
  </si>
  <si>
    <t>MAR128</t>
  </si>
  <si>
    <t>MARCADOR PILOT PRECISE V5, NEGRO</t>
  </si>
  <si>
    <t>NAV004</t>
  </si>
  <si>
    <t>NAVAJA MAPED OFFICE 086110, GRANDE ALMA METAL</t>
  </si>
  <si>
    <t>NAV025</t>
  </si>
  <si>
    <t>NAVAJA OLFA PRC-2  PARA PERFORACION</t>
  </si>
  <si>
    <t>PAP005</t>
  </si>
  <si>
    <t>PAPEL ARTE GRUESO 180/200 GRS</t>
  </si>
  <si>
    <t>PIZ012</t>
  </si>
  <si>
    <t>PIZARRON BCO ERGO  60X 30 MARCO VINIL</t>
  </si>
  <si>
    <t>PIZ019</t>
  </si>
  <si>
    <t>PIZARRON BCO ESCOBASTIDOR 150X 90</t>
  </si>
  <si>
    <t>PIZ107</t>
  </si>
  <si>
    <t>PIZARRON RANURADO NEGRO  80X 60 HORIZONTAL</t>
  </si>
  <si>
    <t>PLA095</t>
  </si>
  <si>
    <t>PLASTILINA VINCI BARRA NARANJA 50</t>
  </si>
  <si>
    <t>PLU093</t>
  </si>
  <si>
    <t>PLUMA PILOT BETTER RETRACTIL NEGRO</t>
  </si>
  <si>
    <t>PLU152</t>
  </si>
  <si>
    <t>PLUMA ZEBRA JIMNIE RETRACTIL AZUL</t>
  </si>
  <si>
    <t>REP012</t>
  </si>
  <si>
    <t>REPUESTO IMITACION CROSS</t>
  </si>
  <si>
    <t>REP044</t>
  </si>
  <si>
    <t>REPUESTO OLFA PARA PB-450 C/5</t>
  </si>
  <si>
    <t>SOB054</t>
  </si>
  <si>
    <t>SOBRE PLASTICO OXFORD OFICIO CON BROCHE F412</t>
  </si>
  <si>
    <t>TAR056</t>
  </si>
  <si>
    <t>TARJETERO CARTON 3 X 5, AA-05</t>
  </si>
  <si>
    <t>TEC102</t>
  </si>
  <si>
    <t>TECNOFORM 102  POLIZA DE DIARIO (MANO)</t>
  </si>
  <si>
    <t>TEC616</t>
  </si>
  <si>
    <t>TECNOFORM 616 RECIBO PART UTILIDADES</t>
  </si>
  <si>
    <t>TOTAL</t>
  </si>
  <si>
    <t>Inversión</t>
  </si>
  <si>
    <t>Inversión acumulada</t>
  </si>
  <si>
    <t>% Inversión acumulada</t>
  </si>
  <si>
    <t>ZONA</t>
  </si>
  <si>
    <t>A</t>
  </si>
  <si>
    <t>C</t>
  </si>
  <si>
    <t>B</t>
  </si>
  <si>
    <t>Porcentaje</t>
  </si>
  <si>
    <t>Zona</t>
  </si>
  <si>
    <t>No. Elementos</t>
  </si>
  <si>
    <t>% Articulos</t>
  </si>
  <si>
    <t>% Acumulado</t>
  </si>
  <si>
    <t>% Inversión</t>
  </si>
  <si>
    <t>% Inv. Acumulado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</si>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</sst>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&quot;Q&quot;#,##0.00"/>
    <numFmt numFmtId="165" formatCode="_-[$Q-100A]* #,##0.00_-;\-[$Q-100A]* #,##0.00_-;_-[$Q-100A]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Century Gothic"/>
      <family val="2"/>
    </font>
    <font>
      <sz val="9"/>
      <color theme="0"/>
      <name val="Century Gothic"/>
      <family val="2"/>
    </font>
    <font>
      <sz val="9"/>
      <color theme="1"/>
      <name val="Century Gothic"/>
      <family val="2"/>
    </font>
    <font>
      <sz val="10"/>
      <color theme="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/>
    <xf numFmtId="164" fontId="0" fillId="3" borderId="1" xfId="0" applyNumberForma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/>
    <xf numFmtId="164" fontId="0" fillId="4" borderId="1" xfId="0" applyNumberFormat="1" applyFill="1" applyBorder="1"/>
    <xf numFmtId="164" fontId="0" fillId="4" borderId="1" xfId="0" applyNumberFormat="1" applyFill="1" applyBorder="1" applyAlignment="1">
      <alignment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44" fontId="4" fillId="5" borderId="1" xfId="2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165" fontId="5" fillId="0" borderId="1" xfId="2" applyNumberFormat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165" fontId="0" fillId="0" borderId="0" xfId="0" applyNumberFormat="1"/>
    <xf numFmtId="165" fontId="0" fillId="6" borderId="0" xfId="0" applyNumberFormat="1" applyFill="1"/>
    <xf numFmtId="10" fontId="0" fillId="0" borderId="0" xfId="1" applyNumberFormat="1" applyFont="1"/>
    <xf numFmtId="10" fontId="0" fillId="6" borderId="0" xfId="1" applyNumberFormat="1" applyFont="1" applyFill="1"/>
    <xf numFmtId="2" fontId="4" fillId="5" borderId="2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6" borderId="0" xfId="0" applyFill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5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164" fontId="0" fillId="0" borderId="0" xfId="0" applyNumberFormat="1"/>
    <xf numFmtId="164" fontId="0" fillId="6" borderId="0" xfId="0" applyNumberFormat="1" applyFill="1"/>
    <xf numFmtId="10" fontId="0" fillId="0" borderId="0" xfId="1" applyNumberFormat="1" applyFont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0" xfId="0" applyFill="1"/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2" borderId="0" xfId="0" applyFill="1"/>
    <xf numFmtId="10" fontId="0" fillId="8" borderId="0" xfId="0" applyNumberFormat="1" applyFill="1"/>
    <xf numFmtId="164" fontId="0" fillId="8" borderId="0" xfId="0" applyNumberFormat="1" applyFill="1"/>
    <xf numFmtId="0" fontId="2" fillId="3" borderId="2" xfId="0" applyFont="1" applyFill="1" applyBorder="1" applyAlignment="1">
      <alignment horizontal="center" wrapText="1"/>
    </xf>
    <xf numFmtId="0" fontId="0" fillId="11" borderId="0" xfId="0" applyFill="1"/>
  </cellXfs>
  <cellStyles count="3">
    <cellStyle name="Moneda" xfId="2" builtinId="4"/>
    <cellStyle name="Normal" xfId="0" builtinId="0"/>
    <cellStyle name="Porcentaje" xfId="1" builtinId="5"/>
  </cellStyles>
  <dxfs count="1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Diagrama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CB-41C8-A559-42D29686AB5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CB-41C8-A559-42D29686AB58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CB-41C8-A559-42D29686AB58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0.3425925925925925"/>
                </c:manualLayout>
              </c:layout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CB-41C8-A559-42D29686AB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Hoja1!$N$2:$N$4</c:f>
              <c:numCache>
                <c:formatCode>General</c:formatCode>
                <c:ptCount val="3"/>
                <c:pt idx="0">
                  <c:v>5</c:v>
                </c:pt>
                <c:pt idx="1">
                  <c:v>13</c:v>
                </c:pt>
                <c:pt idx="2">
                  <c:v>22</c:v>
                </c:pt>
              </c:numCache>
            </c:numRef>
          </c:cat>
          <c:val>
            <c:numRef>
              <c:f>Hoja1!$Q$2:$Q$4</c:f>
              <c:numCache>
                <c:formatCode>0.00%</c:formatCode>
                <c:ptCount val="3"/>
                <c:pt idx="0">
                  <c:v>0.7776245230850507</c:v>
                </c:pt>
                <c:pt idx="1">
                  <c:v>0.16949700235976994</c:v>
                </c:pt>
                <c:pt idx="2">
                  <c:v>5.2878474555179356E-2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B-41C8-A559-42D29686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837375"/>
        <c:axId val="81184073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333333333333381E-2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CB-41C8-A559-42D29686AB58}"/>
                </c:ext>
              </c:extLst>
            </c:dLbl>
            <c:dLbl>
              <c:idx val="1"/>
              <c:layout>
                <c:manualLayout>
                  <c:x val="-1.6666666666666767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CB-41C8-A559-42D29686AB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Hoja1!$R$2:$R$4</c:f>
              <c:numCache>
                <c:formatCode>0.00%</c:formatCode>
                <c:ptCount val="3"/>
                <c:pt idx="0">
                  <c:v>0.7776245230850507</c:v>
                </c:pt>
                <c:pt idx="1">
                  <c:v>0.94712152544482064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B-41C8-A559-42D29686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837375"/>
        <c:axId val="811840735"/>
      </c:lineChart>
      <c:catAx>
        <c:axId val="8118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11840735"/>
        <c:auto val="1"/>
        <c:lblAlgn val="ctr"/>
        <c:lblOffset val="100"/>
        <c:noMultiLvlLbl val="0"/>
      </c:catAx>
      <c:valAx>
        <c:axId val="8118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11837375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Diagrama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FE-4D93-B3F2-BB2B98408BB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FE-4D93-B3F2-BB2B98408B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DFE-4D93-B3F2-BB2B98408BB8}"/>
              </c:ext>
            </c:extLst>
          </c:dPt>
          <c:dLbls>
            <c:dLbl>
              <c:idx val="0"/>
              <c:layout>
                <c:manualLayout>
                  <c:x val="2.7777777777777523E-3"/>
                  <c:y val="0.15277777777777787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FE-4D93-B3F2-BB2B98408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Hoja2!$L$2:$L$4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7</c:v>
                </c:pt>
              </c:numCache>
            </c:numRef>
          </c:cat>
          <c:val>
            <c:numRef>
              <c:f>Hoja2!$O$2:$O$4</c:f>
              <c:numCache>
                <c:formatCode>0.00%</c:formatCode>
                <c:ptCount val="3"/>
                <c:pt idx="0">
                  <c:v>0.44490582826635028</c:v>
                </c:pt>
                <c:pt idx="1">
                  <c:v>0.4782737653863266</c:v>
                </c:pt>
                <c:pt idx="2">
                  <c:v>7.6820406347323122E-2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D93-B3F2-BB2B9840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902656"/>
        <c:axId val="87990361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8333333333333362E-2"/>
                  <c:y val="-0.12962962962962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FE-4D93-B3F2-BB2B98408BB8}"/>
                </c:ext>
              </c:extLst>
            </c:dLbl>
            <c:dLbl>
              <c:idx val="1"/>
              <c:layout>
                <c:manualLayout>
                  <c:x val="-2.2222222222222223E-2"/>
                  <c:y val="-0.11111111111111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FE-4D93-B3F2-BB2B98408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Hoja2!$P$2:$P$4</c:f>
              <c:numCache>
                <c:formatCode>0.00%</c:formatCode>
                <c:ptCount val="3"/>
                <c:pt idx="0">
                  <c:v>0.44490582826635028</c:v>
                </c:pt>
                <c:pt idx="1">
                  <c:v>0.92317959365267688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E-4D93-B3F2-BB2B9840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902656"/>
        <c:axId val="879903616"/>
      </c:lineChart>
      <c:catAx>
        <c:axId val="8799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9903616"/>
        <c:auto val="1"/>
        <c:lblAlgn val="ctr"/>
        <c:lblOffset val="100"/>
        <c:noMultiLvlLbl val="0"/>
      </c:catAx>
      <c:valAx>
        <c:axId val="879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9902656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/>
              <a:t>Diagrama de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A1-472C-A5EC-D3C6CC5D695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A1-472C-A5EC-D3C6CC5D695F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0.32870370370370361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A1-472C-A5EC-D3C6CC5D69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Hoja3!$L$2:$L$4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Hoja3!$O$2:$O$4</c:f>
              <c:numCache>
                <c:formatCode>0.00%</c:formatCode>
                <c:ptCount val="3"/>
                <c:pt idx="0">
                  <c:v>0.7816091954022989</c:v>
                </c:pt>
                <c:pt idx="1">
                  <c:v>0.16137931034482755</c:v>
                </c:pt>
                <c:pt idx="2">
                  <c:v>5.7011494252873551E-2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72C-A5EC-D3C6CC5D6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88352"/>
        <c:axId val="8775081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1111111111111137E-2"/>
                  <c:y val="-9.7222222222222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A1-472C-A5EC-D3C6CC5D695F}"/>
                </c:ext>
              </c:extLst>
            </c:dLbl>
            <c:dLbl>
              <c:idx val="1"/>
              <c:layout>
                <c:manualLayout>
                  <c:x val="-5.5555555555555558E-3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A1-472C-A5EC-D3C6CC5D69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Hoja3!$P$2:$P$4</c:f>
              <c:numCache>
                <c:formatCode>0.00%</c:formatCode>
                <c:ptCount val="3"/>
                <c:pt idx="0">
                  <c:v>0.7816091954022989</c:v>
                </c:pt>
                <c:pt idx="1">
                  <c:v>0.94298850574712645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1-472C-A5EC-D3C6CC5D6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088352"/>
        <c:axId val="877508160"/>
      </c:lineChart>
      <c:catAx>
        <c:axId val="8790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7508160"/>
        <c:auto val="1"/>
        <c:lblAlgn val="ctr"/>
        <c:lblOffset val="100"/>
        <c:noMultiLvlLbl val="0"/>
      </c:catAx>
      <c:valAx>
        <c:axId val="8775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879088352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6</xdr:row>
      <xdr:rowOff>52387</xdr:rowOff>
    </xdr:from>
    <xdr:to>
      <xdr:col>15</xdr:col>
      <xdr:colOff>466725</xdr:colOff>
      <xdr:row>19</xdr:row>
      <xdr:rowOff>195262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FDA5A0-07D4-1351-FBBF-AA0AE9CA9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6</xdr:row>
      <xdr:rowOff>61912</xdr:rowOff>
    </xdr:from>
    <xdr:to>
      <xdr:col>14</xdr:col>
      <xdr:colOff>571500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8955D6-19E6-6934-1BB8-D5A9F2E12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6</xdr:row>
      <xdr:rowOff>100012</xdr:rowOff>
    </xdr:from>
    <xdr:to>
      <xdr:col>14</xdr:col>
      <xdr:colOff>476250</xdr:colOff>
      <xdr:row>20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14B510-620E-11ED-9CDD-4C0667F7E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444C-4DD1-4CFB-9357-6AF677B1646D}">
  <dimension ref="A1:R42"/>
  <sheetViews>
    <sheetView workbookViewId="0">
      <selection activeCell="D1" sqref="D1:H1"/>
    </sheetView>
  </sheetViews>
  <sheetFormatPr baseColWidth="10" defaultRowHeight="15" x14ac:dyDescent="0.25"/>
  <cols>
    <col min="1" max="1" width="8" bestFit="1" customWidth="1"/>
    <col min="2" max="2" width="50.140625" bestFit="1" customWidth="1"/>
    <col min="3" max="3" width="9.140625" bestFit="1" customWidth="1"/>
    <col min="4" max="4" width="9.42578125" bestFit="1" customWidth="1"/>
    <col min="5" max="6" width="13" bestFit="1" customWidth="1"/>
    <col min="16" max="16" width="11.85546875" bestFit="1" customWidth="1"/>
    <col min="18" max="18" width="11.85546875" bestFit="1" customWidth="1"/>
  </cols>
  <sheetData>
    <row r="1" spans="1:18" ht="40.5" x14ac:dyDescent="0.25">
      <c r="A1" s="13" t="s">
        <v>16</v>
      </c>
      <c r="B1" s="13" t="s">
        <v>17</v>
      </c>
      <c r="C1" s="14" t="s">
        <v>18</v>
      </c>
      <c r="D1" s="15" t="s">
        <v>19</v>
      </c>
      <c r="E1" s="15" t="s">
        <v>101</v>
      </c>
      <c r="F1" s="15" t="s">
        <v>102</v>
      </c>
      <c r="G1" s="15" t="s">
        <v>103</v>
      </c>
      <c r="H1" s="24" t="s">
        <v>104</v>
      </c>
      <c r="I1" s="24" t="s">
        <v>108</v>
      </c>
      <c r="M1" s="30" t="s">
        <v>109</v>
      </c>
      <c r="N1" s="30" t="s">
        <v>110</v>
      </c>
      <c r="O1" s="30" t="s">
        <v>111</v>
      </c>
      <c r="P1" s="30" t="s">
        <v>112</v>
      </c>
      <c r="Q1" s="30" t="s">
        <v>113</v>
      </c>
      <c r="R1" s="30" t="s">
        <v>114</v>
      </c>
    </row>
    <row r="2" spans="1:18" ht="15.75" x14ac:dyDescent="0.3">
      <c r="A2" s="16" t="s">
        <v>78</v>
      </c>
      <c r="B2" s="16" t="s">
        <v>79</v>
      </c>
      <c r="C2" s="17">
        <v>918.52</v>
      </c>
      <c r="D2" s="18">
        <v>78</v>
      </c>
      <c r="E2" s="20">
        <f>C2*D2</f>
        <v>71644.56</v>
      </c>
      <c r="F2" s="20">
        <f>E2</f>
        <v>71644.56</v>
      </c>
      <c r="G2" s="22">
        <f>F2/$E$42</f>
        <v>0.46339406919215453</v>
      </c>
      <c r="H2" s="12" t="str">
        <f>IF(G2&lt;=0.8, "A",IF(G2&lt;=0.95, "B", "C"))</f>
        <v>A</v>
      </c>
      <c r="I2" s="28">
        <f>G6</f>
        <v>0.7776245230850507</v>
      </c>
      <c r="M2" s="25" t="s">
        <v>105</v>
      </c>
      <c r="N2">
        <v>5</v>
      </c>
      <c r="O2" s="22">
        <f>N2/N5</f>
        <v>0.125</v>
      </c>
      <c r="P2" s="11">
        <f>O2</f>
        <v>0.125</v>
      </c>
      <c r="Q2" s="11">
        <f>I2</f>
        <v>0.7776245230850507</v>
      </c>
      <c r="R2" s="11">
        <f>Q2</f>
        <v>0.7776245230850507</v>
      </c>
    </row>
    <row r="3" spans="1:18" ht="15.75" x14ac:dyDescent="0.3">
      <c r="A3" s="16" t="s">
        <v>42</v>
      </c>
      <c r="B3" s="16" t="s">
        <v>43</v>
      </c>
      <c r="C3" s="17">
        <v>710.56</v>
      </c>
      <c r="D3" s="18">
        <v>44</v>
      </c>
      <c r="E3" s="20">
        <f>C3*D3</f>
        <v>31264.639999999999</v>
      </c>
      <c r="F3" s="20">
        <f>F2+E3</f>
        <v>102909.2</v>
      </c>
      <c r="G3" s="22">
        <f t="shared" ref="G3:G41" si="0">F3/$E$42</f>
        <v>0.66561247560609305</v>
      </c>
      <c r="H3" s="12" t="str">
        <f t="shared" ref="H3:H41" si="1">IF(G3&lt;=0.8, "A",IF(G3&lt;=0.95, "B", "C"))</f>
        <v>A</v>
      </c>
      <c r="I3" s="29"/>
      <c r="M3" s="26" t="s">
        <v>107</v>
      </c>
      <c r="N3">
        <v>13</v>
      </c>
      <c r="O3" s="22">
        <f>N3/N5</f>
        <v>0.32500000000000001</v>
      </c>
      <c r="P3" s="11">
        <f>P2+O3</f>
        <v>0.45</v>
      </c>
      <c r="Q3" s="11">
        <f>I7</f>
        <v>0.16949700235976994</v>
      </c>
      <c r="R3" s="11">
        <f>R2+Q3</f>
        <v>0.94712152544482064</v>
      </c>
    </row>
    <row r="4" spans="1:18" ht="15.75" x14ac:dyDescent="0.3">
      <c r="A4" s="16" t="s">
        <v>40</v>
      </c>
      <c r="B4" s="16" t="s">
        <v>41</v>
      </c>
      <c r="C4" s="17">
        <v>140.74</v>
      </c>
      <c r="D4" s="18">
        <v>46</v>
      </c>
      <c r="E4" s="20">
        <f>C4*D4</f>
        <v>6474.0400000000009</v>
      </c>
      <c r="F4" s="20">
        <f>F3+E4</f>
        <v>109383.23999999999</v>
      </c>
      <c r="G4" s="22">
        <f t="shared" si="0"/>
        <v>0.70748630021626258</v>
      </c>
      <c r="H4" s="12" t="str">
        <f t="shared" si="1"/>
        <v>A</v>
      </c>
      <c r="I4" s="29"/>
      <c r="M4" s="27" t="s">
        <v>106</v>
      </c>
      <c r="N4">
        <v>22</v>
      </c>
      <c r="O4" s="22">
        <f>N4/N5</f>
        <v>0.55000000000000004</v>
      </c>
      <c r="P4" s="11">
        <f>P3+O4</f>
        <v>1</v>
      </c>
      <c r="Q4" s="11">
        <f>I20</f>
        <v>5.2878474555179356E-2</v>
      </c>
      <c r="R4" s="11">
        <f>R3+Q4</f>
        <v>1</v>
      </c>
    </row>
    <row r="5" spans="1:18" ht="15.75" x14ac:dyDescent="0.3">
      <c r="A5" s="16" t="s">
        <v>72</v>
      </c>
      <c r="B5" s="16" t="s">
        <v>73</v>
      </c>
      <c r="C5" s="17">
        <v>83.33</v>
      </c>
      <c r="D5" s="18">
        <v>67</v>
      </c>
      <c r="E5" s="20">
        <f>C5*D5</f>
        <v>5583.11</v>
      </c>
      <c r="F5" s="20">
        <f>F4+E5</f>
        <v>114966.34999999999</v>
      </c>
      <c r="G5" s="22">
        <f t="shared" si="0"/>
        <v>0.74359762620734149</v>
      </c>
      <c r="H5" s="12" t="str">
        <f t="shared" si="1"/>
        <v>A</v>
      </c>
      <c r="I5" s="29"/>
      <c r="N5">
        <f>N2+N3+N4</f>
        <v>40</v>
      </c>
      <c r="O5" s="11">
        <f>O2+O3+O4</f>
        <v>1</v>
      </c>
    </row>
    <row r="6" spans="1:18" ht="15.75" x14ac:dyDescent="0.3">
      <c r="A6" s="16" t="s">
        <v>20</v>
      </c>
      <c r="B6" s="16" t="s">
        <v>21</v>
      </c>
      <c r="C6" s="17">
        <v>78.52</v>
      </c>
      <c r="D6" s="18">
        <v>67</v>
      </c>
      <c r="E6" s="20">
        <f>C6*D6</f>
        <v>5260.84</v>
      </c>
      <c r="F6" s="20">
        <f>F5+E6</f>
        <v>120227.18999999999</v>
      </c>
      <c r="G6" s="22">
        <f t="shared" si="0"/>
        <v>0.7776245230850507</v>
      </c>
      <c r="H6" s="12" t="str">
        <f t="shared" si="1"/>
        <v>A</v>
      </c>
      <c r="I6" s="29"/>
    </row>
    <row r="7" spans="1:18" ht="15.75" x14ac:dyDescent="0.3">
      <c r="A7" s="16" t="s">
        <v>66</v>
      </c>
      <c r="B7" s="16" t="s">
        <v>67</v>
      </c>
      <c r="C7" s="17">
        <v>58.33</v>
      </c>
      <c r="D7" s="18">
        <v>73</v>
      </c>
      <c r="E7" s="20">
        <f>C7*D7</f>
        <v>4258.09</v>
      </c>
      <c r="F7" s="20">
        <f>F6+E7</f>
        <v>124485.27999999998</v>
      </c>
      <c r="G7" s="22">
        <f t="shared" si="0"/>
        <v>0.8051656741799339</v>
      </c>
      <c r="H7" s="12" t="str">
        <f t="shared" si="1"/>
        <v>B</v>
      </c>
      <c r="I7" s="28">
        <f>G19-I2</f>
        <v>0.16949700235976994</v>
      </c>
    </row>
    <row r="8" spans="1:18" ht="15.75" x14ac:dyDescent="0.3">
      <c r="A8" s="16" t="s">
        <v>22</v>
      </c>
      <c r="B8" s="16" t="s">
        <v>23</v>
      </c>
      <c r="C8" s="17">
        <v>50.93</v>
      </c>
      <c r="D8" s="18">
        <v>57</v>
      </c>
      <c r="E8" s="20">
        <f>C8*D8</f>
        <v>2903.0099999999998</v>
      </c>
      <c r="F8" s="20">
        <f>F7+E8</f>
        <v>127388.28999999998</v>
      </c>
      <c r="G8" s="22">
        <f t="shared" si="0"/>
        <v>0.82394222353421165</v>
      </c>
      <c r="H8" s="12" t="str">
        <f t="shared" si="1"/>
        <v>B</v>
      </c>
      <c r="I8" s="29"/>
    </row>
    <row r="9" spans="1:18" ht="15.75" x14ac:dyDescent="0.3">
      <c r="A9" s="16" t="s">
        <v>46</v>
      </c>
      <c r="B9" s="16" t="s">
        <v>47</v>
      </c>
      <c r="C9" s="17">
        <v>35.19</v>
      </c>
      <c r="D9" s="18">
        <v>75</v>
      </c>
      <c r="E9" s="20">
        <f>C9*D9</f>
        <v>2639.25</v>
      </c>
      <c r="F9" s="20">
        <f>F8+E9</f>
        <v>130027.53999999998</v>
      </c>
      <c r="G9" s="22">
        <f t="shared" si="0"/>
        <v>0.8410127840501167</v>
      </c>
      <c r="H9" s="12" t="str">
        <f t="shared" si="1"/>
        <v>B</v>
      </c>
      <c r="I9" s="29"/>
    </row>
    <row r="10" spans="1:18" ht="15.75" x14ac:dyDescent="0.3">
      <c r="A10" s="16" t="s">
        <v>36</v>
      </c>
      <c r="B10" s="16" t="s">
        <v>37</v>
      </c>
      <c r="C10" s="17">
        <v>63.89</v>
      </c>
      <c r="D10" s="18">
        <v>29</v>
      </c>
      <c r="E10" s="20">
        <f>C10*D10</f>
        <v>1852.81</v>
      </c>
      <c r="F10" s="20">
        <f>F9+E10</f>
        <v>131880.34999999998</v>
      </c>
      <c r="G10" s="22">
        <f t="shared" si="0"/>
        <v>0.85299668297195974</v>
      </c>
      <c r="H10" s="12" t="str">
        <f t="shared" si="1"/>
        <v>B</v>
      </c>
      <c r="I10" s="29"/>
    </row>
    <row r="11" spans="1:18" ht="15.75" x14ac:dyDescent="0.3">
      <c r="A11" s="16" t="s">
        <v>96</v>
      </c>
      <c r="B11" s="16" t="s">
        <v>97</v>
      </c>
      <c r="C11" s="17">
        <v>21.3</v>
      </c>
      <c r="D11" s="18">
        <v>86</v>
      </c>
      <c r="E11" s="20">
        <f>C11*D11</f>
        <v>1831.8</v>
      </c>
      <c r="F11" s="20">
        <f>F10+E11</f>
        <v>133712.14999999997</v>
      </c>
      <c r="G11" s="22">
        <f t="shared" si="0"/>
        <v>0.8648446900774005</v>
      </c>
      <c r="H11" s="12" t="str">
        <f t="shared" si="1"/>
        <v>B</v>
      </c>
      <c r="I11" s="29"/>
    </row>
    <row r="12" spans="1:18" ht="15.75" x14ac:dyDescent="0.3">
      <c r="A12" s="16" t="s">
        <v>28</v>
      </c>
      <c r="B12" s="16" t="s">
        <v>29</v>
      </c>
      <c r="C12" s="17">
        <v>44.16</v>
      </c>
      <c r="D12" s="18">
        <v>39</v>
      </c>
      <c r="E12" s="20">
        <f>C12*D12</f>
        <v>1722.2399999999998</v>
      </c>
      <c r="F12" s="20">
        <f>F11+E12</f>
        <v>135434.38999999996</v>
      </c>
      <c r="G12" s="22">
        <f t="shared" si="0"/>
        <v>0.87598406760621073</v>
      </c>
      <c r="H12" s="12" t="str">
        <f t="shared" si="1"/>
        <v>B</v>
      </c>
      <c r="I12" s="29"/>
    </row>
    <row r="13" spans="1:18" ht="15.75" x14ac:dyDescent="0.3">
      <c r="A13" s="16" t="s">
        <v>68</v>
      </c>
      <c r="B13" s="16" t="s">
        <v>69</v>
      </c>
      <c r="C13" s="17">
        <v>26.39</v>
      </c>
      <c r="D13" s="18">
        <v>64</v>
      </c>
      <c r="E13" s="20">
        <f>C13*D13</f>
        <v>1688.96</v>
      </c>
      <c r="F13" s="20">
        <f>F12+E13</f>
        <v>137123.34999999995</v>
      </c>
      <c r="G13" s="22">
        <f t="shared" si="0"/>
        <v>0.88690819146296662</v>
      </c>
      <c r="H13" s="12" t="str">
        <f t="shared" si="1"/>
        <v>B</v>
      </c>
      <c r="I13" s="29"/>
    </row>
    <row r="14" spans="1:18" ht="15.75" x14ac:dyDescent="0.3">
      <c r="A14" s="16" t="s">
        <v>30</v>
      </c>
      <c r="B14" s="16" t="s">
        <v>31</v>
      </c>
      <c r="C14" s="17">
        <v>21.3</v>
      </c>
      <c r="D14" s="18">
        <v>76</v>
      </c>
      <c r="E14" s="20">
        <f>C14*D14</f>
        <v>1618.8</v>
      </c>
      <c r="F14" s="20">
        <f>F13+E14</f>
        <v>138742.14999999994</v>
      </c>
      <c r="G14" s="22">
        <f t="shared" si="0"/>
        <v>0.89737852332358869</v>
      </c>
      <c r="H14" s="12" t="str">
        <f t="shared" si="1"/>
        <v>B</v>
      </c>
      <c r="I14" s="29"/>
    </row>
    <row r="15" spans="1:18" ht="15.75" x14ac:dyDescent="0.3">
      <c r="A15" s="16" t="s">
        <v>34</v>
      </c>
      <c r="B15" s="16" t="s">
        <v>35</v>
      </c>
      <c r="C15" s="17">
        <v>36.72</v>
      </c>
      <c r="D15" s="18">
        <v>43</v>
      </c>
      <c r="E15" s="20">
        <f>C15*D15</f>
        <v>1578.96</v>
      </c>
      <c r="F15" s="20">
        <f>F14+E15</f>
        <v>140321.10999999993</v>
      </c>
      <c r="G15" s="22">
        <f t="shared" si="0"/>
        <v>0.9075911717017997</v>
      </c>
      <c r="H15" s="12" t="str">
        <f t="shared" si="1"/>
        <v>B</v>
      </c>
      <c r="I15" s="29"/>
    </row>
    <row r="16" spans="1:18" ht="15.75" x14ac:dyDescent="0.3">
      <c r="A16" s="16" t="s">
        <v>26</v>
      </c>
      <c r="B16" s="16" t="s">
        <v>27</v>
      </c>
      <c r="C16" s="17">
        <v>29.63</v>
      </c>
      <c r="D16" s="18">
        <v>53</v>
      </c>
      <c r="E16" s="20">
        <f>C16*D16</f>
        <v>1570.3899999999999</v>
      </c>
      <c r="F16" s="20">
        <f>F15+E16</f>
        <v>141891.49999999994</v>
      </c>
      <c r="G16" s="22">
        <f t="shared" si="0"/>
        <v>0.91774838967227335</v>
      </c>
      <c r="H16" s="12" t="str">
        <f t="shared" si="1"/>
        <v>B</v>
      </c>
      <c r="I16" s="29"/>
    </row>
    <row r="17" spans="1:9" ht="15.75" x14ac:dyDescent="0.3">
      <c r="A17" s="16" t="s">
        <v>70</v>
      </c>
      <c r="B17" s="16" t="s">
        <v>71</v>
      </c>
      <c r="C17" s="17">
        <v>21.3</v>
      </c>
      <c r="D17" s="18">
        <v>72</v>
      </c>
      <c r="E17" s="20">
        <f>C17*D17</f>
        <v>1533.6000000000001</v>
      </c>
      <c r="F17" s="20">
        <f>F16+E17</f>
        <v>143425.09999999995</v>
      </c>
      <c r="G17" s="22">
        <f t="shared" si="0"/>
        <v>0.9276676514349681</v>
      </c>
      <c r="H17" s="12" t="str">
        <f t="shared" si="1"/>
        <v>B</v>
      </c>
      <c r="I17" s="29"/>
    </row>
    <row r="18" spans="1:9" ht="15.75" x14ac:dyDescent="0.3">
      <c r="A18" s="16" t="s">
        <v>50</v>
      </c>
      <c r="B18" s="16" t="s">
        <v>51</v>
      </c>
      <c r="C18" s="17">
        <v>42.24</v>
      </c>
      <c r="D18" s="18">
        <v>36</v>
      </c>
      <c r="E18" s="20">
        <f>C18*D18</f>
        <v>1520.64</v>
      </c>
      <c r="F18" s="20">
        <f>F17+E18</f>
        <v>144945.73999999996</v>
      </c>
      <c r="G18" s="22">
        <f t="shared" si="0"/>
        <v>0.93750308845037256</v>
      </c>
      <c r="H18" s="12" t="str">
        <f t="shared" si="1"/>
        <v>B</v>
      </c>
      <c r="I18" s="29"/>
    </row>
    <row r="19" spans="1:9" ht="15.75" x14ac:dyDescent="0.3">
      <c r="A19" s="16" t="s">
        <v>38</v>
      </c>
      <c r="B19" s="16" t="s">
        <v>39</v>
      </c>
      <c r="C19" s="17">
        <v>135.19</v>
      </c>
      <c r="D19" s="18">
        <v>11</v>
      </c>
      <c r="E19" s="20">
        <f>C19*D19</f>
        <v>1487.09</v>
      </c>
      <c r="F19" s="20">
        <f>F18+E19</f>
        <v>146432.82999999996</v>
      </c>
      <c r="G19" s="22">
        <f t="shared" si="0"/>
        <v>0.94712152544482064</v>
      </c>
      <c r="H19" s="12" t="str">
        <f t="shared" si="1"/>
        <v>B</v>
      </c>
      <c r="I19" s="29"/>
    </row>
    <row r="20" spans="1:9" ht="15.75" x14ac:dyDescent="0.3">
      <c r="A20" s="16" t="s">
        <v>44</v>
      </c>
      <c r="B20" s="16" t="s">
        <v>45</v>
      </c>
      <c r="C20" s="17">
        <v>14.54</v>
      </c>
      <c r="D20" s="18">
        <v>88</v>
      </c>
      <c r="E20" s="20">
        <f>C20*D20</f>
        <v>1279.52</v>
      </c>
      <c r="F20" s="20">
        <f>F19+E20</f>
        <v>147712.34999999995</v>
      </c>
      <c r="G20" s="22">
        <f t="shared" si="0"/>
        <v>0.95539740821125463</v>
      </c>
      <c r="H20" s="12" t="str">
        <f t="shared" si="1"/>
        <v>C</v>
      </c>
      <c r="I20" s="28">
        <f>G41-I7-I2</f>
        <v>5.2878474555179356E-2</v>
      </c>
    </row>
    <row r="21" spans="1:9" ht="15.75" x14ac:dyDescent="0.3">
      <c r="A21" s="16" t="s">
        <v>52</v>
      </c>
      <c r="B21" s="16" t="s">
        <v>53</v>
      </c>
      <c r="C21" s="17">
        <v>13.7</v>
      </c>
      <c r="D21" s="18">
        <v>76</v>
      </c>
      <c r="E21" s="20">
        <f>C21*D21</f>
        <v>1041.2</v>
      </c>
      <c r="F21" s="20">
        <f>F20+E21</f>
        <v>148753.54999999996</v>
      </c>
      <c r="G21" s="22">
        <f t="shared" si="0"/>
        <v>0.96213184701362675</v>
      </c>
      <c r="H21" s="12" t="str">
        <f t="shared" si="1"/>
        <v>C</v>
      </c>
      <c r="I21" s="29"/>
    </row>
    <row r="22" spans="1:9" ht="15.75" x14ac:dyDescent="0.3">
      <c r="A22" s="16" t="s">
        <v>54</v>
      </c>
      <c r="B22" s="16" t="s">
        <v>55</v>
      </c>
      <c r="C22" s="17">
        <v>29.63</v>
      </c>
      <c r="D22" s="18">
        <v>29</v>
      </c>
      <c r="E22" s="20">
        <f>C22*D22</f>
        <v>859.27</v>
      </c>
      <c r="F22" s="20">
        <f>F21+E22</f>
        <v>149612.81999999995</v>
      </c>
      <c r="G22" s="22">
        <f t="shared" si="0"/>
        <v>0.96768957005407441</v>
      </c>
      <c r="H22" s="12" t="str">
        <f t="shared" si="1"/>
        <v>C</v>
      </c>
      <c r="I22" s="29"/>
    </row>
    <row r="23" spans="1:9" ht="15.75" x14ac:dyDescent="0.3">
      <c r="A23" s="16" t="s">
        <v>48</v>
      </c>
      <c r="B23" s="16" t="s">
        <v>49</v>
      </c>
      <c r="C23" s="17">
        <v>7.18</v>
      </c>
      <c r="D23" s="18">
        <v>98</v>
      </c>
      <c r="E23" s="20">
        <f>C23*D23</f>
        <v>703.64</v>
      </c>
      <c r="F23" s="20">
        <f>F22+E23</f>
        <v>150316.45999999996</v>
      </c>
      <c r="G23" s="22">
        <f t="shared" si="0"/>
        <v>0.97224068465155922</v>
      </c>
      <c r="H23" s="12" t="str">
        <f t="shared" si="1"/>
        <v>C</v>
      </c>
      <c r="I23" s="29"/>
    </row>
    <row r="24" spans="1:9" ht="15.75" x14ac:dyDescent="0.3">
      <c r="A24" s="16" t="s">
        <v>76</v>
      </c>
      <c r="B24" s="16" t="s">
        <v>77</v>
      </c>
      <c r="C24" s="17">
        <v>67.13</v>
      </c>
      <c r="D24" s="18">
        <v>9</v>
      </c>
      <c r="E24" s="20">
        <f>C24*D24</f>
        <v>604.16999999999996</v>
      </c>
      <c r="F24" s="20">
        <f>F23+E24</f>
        <v>150920.62999999998</v>
      </c>
      <c r="G24" s="22">
        <f t="shared" si="0"/>
        <v>0.97614843137767249</v>
      </c>
      <c r="H24" s="12" t="str">
        <f t="shared" si="1"/>
        <v>C</v>
      </c>
      <c r="I24" s="29"/>
    </row>
    <row r="25" spans="1:9" ht="15.75" x14ac:dyDescent="0.3">
      <c r="A25" s="16" t="s">
        <v>90</v>
      </c>
      <c r="B25" s="16" t="s">
        <v>91</v>
      </c>
      <c r="C25" s="17">
        <v>34.26</v>
      </c>
      <c r="D25" s="18">
        <v>14</v>
      </c>
      <c r="E25" s="20">
        <f>C25*D25</f>
        <v>479.64</v>
      </c>
      <c r="F25" s="20">
        <f>F24+E25</f>
        <v>151400.26999999999</v>
      </c>
      <c r="G25" s="22">
        <f t="shared" si="0"/>
        <v>0.97925072318248407</v>
      </c>
      <c r="H25" s="12" t="str">
        <f t="shared" si="1"/>
        <v>C</v>
      </c>
      <c r="I25" s="29"/>
    </row>
    <row r="26" spans="1:9" ht="15.75" x14ac:dyDescent="0.3">
      <c r="A26" s="16" t="s">
        <v>88</v>
      </c>
      <c r="B26" s="16" t="s">
        <v>89</v>
      </c>
      <c r="C26" s="17">
        <v>6.76</v>
      </c>
      <c r="D26" s="18">
        <v>70</v>
      </c>
      <c r="E26" s="20">
        <f>C26*D26</f>
        <v>473.2</v>
      </c>
      <c r="F26" s="20">
        <f>F25+E26</f>
        <v>151873.47</v>
      </c>
      <c r="G26" s="22">
        <f t="shared" si="0"/>
        <v>0.98231136133200625</v>
      </c>
      <c r="H26" s="12" t="str">
        <f t="shared" si="1"/>
        <v>C</v>
      </c>
      <c r="I26" s="29"/>
    </row>
    <row r="27" spans="1:9" ht="15.75" x14ac:dyDescent="0.3">
      <c r="A27" s="16" t="s">
        <v>92</v>
      </c>
      <c r="B27" s="16" t="s">
        <v>93</v>
      </c>
      <c r="C27" s="17">
        <v>7.45</v>
      </c>
      <c r="D27" s="18">
        <v>54</v>
      </c>
      <c r="E27" s="20">
        <f>C27*D27</f>
        <v>402.3</v>
      </c>
      <c r="F27" s="20">
        <f>F26+E27</f>
        <v>152275.76999999999</v>
      </c>
      <c r="G27" s="22">
        <f t="shared" si="0"/>
        <v>0.98491342119581171</v>
      </c>
      <c r="H27" s="12" t="str">
        <f t="shared" si="1"/>
        <v>C</v>
      </c>
      <c r="I27" s="29"/>
    </row>
    <row r="28" spans="1:9" ht="15.75" x14ac:dyDescent="0.3">
      <c r="A28" s="16" t="s">
        <v>80</v>
      </c>
      <c r="B28" s="16" t="s">
        <v>81</v>
      </c>
      <c r="C28" s="17">
        <v>374.07</v>
      </c>
      <c r="D28" s="18">
        <v>1</v>
      </c>
      <c r="E28" s="20">
        <f>C28*D28</f>
        <v>374.07</v>
      </c>
      <c r="F28" s="20">
        <f>F27+E28</f>
        <v>152649.84</v>
      </c>
      <c r="G28" s="22">
        <f t="shared" si="0"/>
        <v>0.98733289057998708</v>
      </c>
      <c r="H28" s="12" t="str">
        <f t="shared" si="1"/>
        <v>C</v>
      </c>
      <c r="I28" s="29"/>
    </row>
    <row r="29" spans="1:9" ht="15.75" x14ac:dyDescent="0.3">
      <c r="A29" s="16" t="s">
        <v>94</v>
      </c>
      <c r="B29" s="16" t="s">
        <v>95</v>
      </c>
      <c r="C29" s="17">
        <v>8.17</v>
      </c>
      <c r="D29" s="18">
        <v>36</v>
      </c>
      <c r="E29" s="20">
        <f>C29*D29</f>
        <v>294.12</v>
      </c>
      <c r="F29" s="20">
        <f>F28+E29</f>
        <v>152943.96</v>
      </c>
      <c r="G29" s="22">
        <f t="shared" si="0"/>
        <v>0.98923524665043805</v>
      </c>
      <c r="H29" s="12" t="str">
        <f t="shared" si="1"/>
        <v>C</v>
      </c>
      <c r="I29" s="29"/>
    </row>
    <row r="30" spans="1:9" ht="15.75" x14ac:dyDescent="0.3">
      <c r="A30" s="16" t="s">
        <v>56</v>
      </c>
      <c r="B30" s="16" t="s">
        <v>57</v>
      </c>
      <c r="C30" s="17">
        <v>8.98</v>
      </c>
      <c r="D30" s="18">
        <v>31</v>
      </c>
      <c r="E30" s="20">
        <f>C30*D30</f>
        <v>278.38</v>
      </c>
      <c r="F30" s="20">
        <f>F29+E30</f>
        <v>153222.34</v>
      </c>
      <c r="G30" s="22">
        <f t="shared" si="0"/>
        <v>0.99103579704786826</v>
      </c>
      <c r="H30" s="12" t="str">
        <f t="shared" si="1"/>
        <v>C</v>
      </c>
      <c r="I30" s="29"/>
    </row>
    <row r="31" spans="1:9" ht="15.75" x14ac:dyDescent="0.3">
      <c r="A31" s="16" t="s">
        <v>98</v>
      </c>
      <c r="B31" s="16" t="s">
        <v>99</v>
      </c>
      <c r="C31" s="17">
        <v>9.1199999999999992</v>
      </c>
      <c r="D31" s="18">
        <v>26</v>
      </c>
      <c r="E31" s="20">
        <f>C31*D31</f>
        <v>237.11999999999998</v>
      </c>
      <c r="F31" s="20">
        <f>F30+E31</f>
        <v>153459.46</v>
      </c>
      <c r="G31" s="22">
        <f t="shared" si="0"/>
        <v>0.99256947946125518</v>
      </c>
      <c r="H31" s="12" t="str">
        <f t="shared" si="1"/>
        <v>C</v>
      </c>
      <c r="I31" s="29"/>
    </row>
    <row r="32" spans="1:9" ht="15.75" x14ac:dyDescent="0.3">
      <c r="A32" s="16" t="s">
        <v>84</v>
      </c>
      <c r="B32" s="16" t="s">
        <v>85</v>
      </c>
      <c r="C32" s="17">
        <v>23.15</v>
      </c>
      <c r="D32" s="18">
        <v>10</v>
      </c>
      <c r="E32" s="20">
        <f>C32*D32</f>
        <v>231.5</v>
      </c>
      <c r="F32" s="20">
        <f>F31+E32</f>
        <v>153690.96</v>
      </c>
      <c r="G32" s="22">
        <f t="shared" si="0"/>
        <v>0.99406681194564739</v>
      </c>
      <c r="H32" s="12" t="str">
        <f t="shared" si="1"/>
        <v>C</v>
      </c>
      <c r="I32" s="29"/>
    </row>
    <row r="33" spans="1:9" ht="15.75" x14ac:dyDescent="0.3">
      <c r="A33" s="16" t="s">
        <v>58</v>
      </c>
      <c r="B33" s="16" t="s">
        <v>59</v>
      </c>
      <c r="C33" s="17">
        <v>8.15</v>
      </c>
      <c r="D33" s="18">
        <v>26</v>
      </c>
      <c r="E33" s="20">
        <f>C33*D33</f>
        <v>211.9</v>
      </c>
      <c r="F33" s="20">
        <f>F32+E33</f>
        <v>153902.85999999999</v>
      </c>
      <c r="G33" s="22">
        <f t="shared" si="0"/>
        <v>0.99543737243568065</v>
      </c>
      <c r="H33" s="12" t="str">
        <f t="shared" si="1"/>
        <v>C</v>
      </c>
      <c r="I33" s="29"/>
    </row>
    <row r="34" spans="1:9" ht="15.75" x14ac:dyDescent="0.3">
      <c r="A34" s="16" t="s">
        <v>86</v>
      </c>
      <c r="B34" s="16" t="s">
        <v>87</v>
      </c>
      <c r="C34" s="17">
        <v>13.43</v>
      </c>
      <c r="D34" s="18">
        <v>14</v>
      </c>
      <c r="E34" s="20">
        <f>C34*D34</f>
        <v>188.01999999999998</v>
      </c>
      <c r="F34" s="20">
        <f>F33+E34</f>
        <v>154090.87999999998</v>
      </c>
      <c r="G34" s="22">
        <f t="shared" si="0"/>
        <v>0.99665347806728055</v>
      </c>
      <c r="H34" s="12" t="str">
        <f t="shared" si="1"/>
        <v>C</v>
      </c>
      <c r="I34" s="29"/>
    </row>
    <row r="35" spans="1:9" ht="15.75" x14ac:dyDescent="0.3">
      <c r="A35" s="16" t="s">
        <v>24</v>
      </c>
      <c r="B35" s="16" t="s">
        <v>25</v>
      </c>
      <c r="C35" s="17">
        <v>16.670000000000002</v>
      </c>
      <c r="D35" s="18">
        <v>10</v>
      </c>
      <c r="E35" s="20">
        <f>C35*D35</f>
        <v>166.70000000000002</v>
      </c>
      <c r="F35" s="20">
        <f>F34+E35</f>
        <v>154257.57999999999</v>
      </c>
      <c r="G35" s="22">
        <f t="shared" si="0"/>
        <v>0.99773168681522095</v>
      </c>
      <c r="H35" s="12" t="str">
        <f t="shared" si="1"/>
        <v>C</v>
      </c>
      <c r="I35" s="29"/>
    </row>
    <row r="36" spans="1:9" ht="15.75" x14ac:dyDescent="0.3">
      <c r="A36" s="16" t="s">
        <v>32</v>
      </c>
      <c r="B36" s="16" t="s">
        <v>33</v>
      </c>
      <c r="C36" s="17">
        <v>74.069999999999993</v>
      </c>
      <c r="D36" s="18">
        <v>2</v>
      </c>
      <c r="E36" s="20">
        <f>C36*D36</f>
        <v>148.13999999999999</v>
      </c>
      <c r="F36" s="20">
        <f>F35+E36</f>
        <v>154405.72</v>
      </c>
      <c r="G36" s="22">
        <f t="shared" si="0"/>
        <v>0.99868985024605406</v>
      </c>
      <c r="H36" s="12" t="str">
        <f t="shared" si="1"/>
        <v>C</v>
      </c>
      <c r="I36" s="29"/>
    </row>
    <row r="37" spans="1:9" ht="15.75" x14ac:dyDescent="0.3">
      <c r="A37" s="16" t="s">
        <v>74</v>
      </c>
      <c r="B37" s="16" t="s">
        <v>75</v>
      </c>
      <c r="C37" s="17">
        <v>2.2200000000000002</v>
      </c>
      <c r="D37" s="18">
        <v>30</v>
      </c>
      <c r="E37" s="20">
        <f>C37*D37</f>
        <v>66.600000000000009</v>
      </c>
      <c r="F37" s="20">
        <f>F36+E37</f>
        <v>154472.32000000001</v>
      </c>
      <c r="G37" s="22">
        <f t="shared" si="0"/>
        <v>0.99912061630851856</v>
      </c>
      <c r="H37" s="12" t="str">
        <f t="shared" si="1"/>
        <v>C</v>
      </c>
      <c r="I37" s="29"/>
    </row>
    <row r="38" spans="1:9" ht="15.75" x14ac:dyDescent="0.3">
      <c r="A38" s="16" t="s">
        <v>62</v>
      </c>
      <c r="B38" s="16" t="s">
        <v>63</v>
      </c>
      <c r="C38" s="17">
        <v>1.25</v>
      </c>
      <c r="D38" s="18">
        <v>43</v>
      </c>
      <c r="E38" s="20">
        <f>C38*D38</f>
        <v>53.75</v>
      </c>
      <c r="F38" s="20">
        <f>F37+E38</f>
        <v>154526.07</v>
      </c>
      <c r="G38" s="22">
        <f t="shared" si="0"/>
        <v>0.99946826909917119</v>
      </c>
      <c r="H38" s="12" t="str">
        <f t="shared" si="1"/>
        <v>C</v>
      </c>
      <c r="I38" s="29"/>
    </row>
    <row r="39" spans="1:9" ht="15.75" x14ac:dyDescent="0.3">
      <c r="A39" s="16" t="s">
        <v>82</v>
      </c>
      <c r="B39" s="16" t="s">
        <v>83</v>
      </c>
      <c r="C39" s="17">
        <v>5.42</v>
      </c>
      <c r="D39" s="18">
        <v>8</v>
      </c>
      <c r="E39" s="20">
        <f>C39*D39</f>
        <v>43.36</v>
      </c>
      <c r="F39" s="20">
        <f>F38+E39</f>
        <v>154569.43</v>
      </c>
      <c r="G39" s="22">
        <f t="shared" si="0"/>
        <v>0.99974871979689572</v>
      </c>
      <c r="H39" s="12" t="str">
        <f t="shared" si="1"/>
        <v>C</v>
      </c>
      <c r="I39" s="29"/>
    </row>
    <row r="40" spans="1:9" ht="15.75" x14ac:dyDescent="0.3">
      <c r="A40" s="16" t="s">
        <v>64</v>
      </c>
      <c r="B40" s="16" t="s">
        <v>65</v>
      </c>
      <c r="C40" s="17">
        <v>28.15</v>
      </c>
      <c r="D40" s="18">
        <v>1</v>
      </c>
      <c r="E40" s="20">
        <f>C40*D40</f>
        <v>28.15</v>
      </c>
      <c r="F40" s="20">
        <f>F39+E40</f>
        <v>154597.57999999999</v>
      </c>
      <c r="G40" s="22">
        <f t="shared" si="0"/>
        <v>0.99993079283981423</v>
      </c>
      <c r="H40" s="12" t="str">
        <f t="shared" si="1"/>
        <v>C</v>
      </c>
      <c r="I40" s="29"/>
    </row>
    <row r="41" spans="1:9" ht="15.75" x14ac:dyDescent="0.3">
      <c r="A41" s="16" t="s">
        <v>60</v>
      </c>
      <c r="B41" s="16" t="s">
        <v>61</v>
      </c>
      <c r="C41" s="17">
        <v>1.07</v>
      </c>
      <c r="D41" s="18">
        <v>10</v>
      </c>
      <c r="E41" s="20">
        <f>C41*D41</f>
        <v>10.700000000000001</v>
      </c>
      <c r="F41" s="21">
        <f>F40+E41</f>
        <v>154608.28</v>
      </c>
      <c r="G41" s="23">
        <f t="shared" si="0"/>
        <v>1</v>
      </c>
      <c r="H41" s="12" t="str">
        <f t="shared" si="1"/>
        <v>C</v>
      </c>
      <c r="I41" s="29"/>
    </row>
    <row r="42" spans="1:9" ht="15.75" x14ac:dyDescent="0.3">
      <c r="A42" s="19" t="s">
        <v>100</v>
      </c>
      <c r="E42" s="21">
        <f>SUM(E2:E41)</f>
        <v>154608.28</v>
      </c>
    </row>
  </sheetData>
  <sortState xmlns:xlrd2="http://schemas.microsoft.com/office/spreadsheetml/2017/richdata2" ref="A2:E41">
    <sortCondition descending="1" ref="E2:E41"/>
  </sortState>
  <mergeCells count="3">
    <mergeCell ref="I2:I6"/>
    <mergeCell ref="I7:I19"/>
    <mergeCell ref="I20:I41"/>
  </mergeCells>
  <conditionalFormatting sqref="H2:H41">
    <cfRule type="cellIs" dxfId="10" priority="3" operator="equal">
      <formula>"A"</formula>
    </cfRule>
    <cfRule type="cellIs" dxfId="11" priority="2" operator="equal">
      <formula>"B"</formula>
    </cfRule>
    <cfRule type="cellIs" dxfId="9" priority="1" operator="equal">
      <formula>"C"</formula>
    </cfRule>
  </conditionalFormatting>
  <pageMargins left="0.7" right="0.7" top="0.75" bottom="0.75" header="0.3" footer="0.3"/>
  <ignoredErrors>
    <ignoredError sqref="Q2:Q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931F-1A67-48D1-A84D-897801E133D5}">
  <dimension ref="A1:P13"/>
  <sheetViews>
    <sheetView workbookViewId="0">
      <selection activeCell="G8" sqref="G8"/>
    </sheetView>
  </sheetViews>
  <sheetFormatPr baseColWidth="10" defaultRowHeight="15" x14ac:dyDescent="0.25"/>
  <cols>
    <col min="14" max="14" width="11.85546875" bestFit="1" customWidth="1"/>
    <col min="16" max="16" width="11.85546875" bestFit="1" customWidth="1"/>
  </cols>
  <sheetData>
    <row r="1" spans="1:16" ht="45" x14ac:dyDescent="0.25">
      <c r="A1" s="1" t="s">
        <v>0</v>
      </c>
      <c r="B1" s="1" t="s">
        <v>1</v>
      </c>
      <c r="C1" s="1" t="s">
        <v>2</v>
      </c>
      <c r="D1" s="31" t="s">
        <v>101</v>
      </c>
      <c r="E1" s="31" t="s">
        <v>102</v>
      </c>
      <c r="F1" s="31" t="s">
        <v>103</v>
      </c>
      <c r="G1" s="36" t="s">
        <v>104</v>
      </c>
      <c r="H1" s="36" t="s">
        <v>115</v>
      </c>
      <c r="I1" s="9"/>
      <c r="J1" s="9"/>
      <c r="K1" s="36" t="s">
        <v>109</v>
      </c>
      <c r="L1" s="36" t="s">
        <v>110</v>
      </c>
      <c r="M1" s="36" t="s">
        <v>111</v>
      </c>
      <c r="N1" s="36" t="s">
        <v>112</v>
      </c>
      <c r="O1" s="36" t="s">
        <v>113</v>
      </c>
      <c r="P1" s="36" t="s">
        <v>114</v>
      </c>
    </row>
    <row r="2" spans="1:16" x14ac:dyDescent="0.25">
      <c r="A2" s="2">
        <v>1289</v>
      </c>
      <c r="B2" s="2">
        <v>400</v>
      </c>
      <c r="C2" s="3">
        <v>3.75</v>
      </c>
      <c r="D2" s="32">
        <f>B2*C2</f>
        <v>1500</v>
      </c>
      <c r="E2" s="32">
        <f>D2</f>
        <v>1500</v>
      </c>
      <c r="F2" s="34">
        <f>E2/$D$13</f>
        <v>0.44490582826635028</v>
      </c>
      <c r="G2" s="10" t="str">
        <f>IF(F2&lt;=0.8, "A", IF(F2&lt;=0.95, "B", "C"))</f>
        <v>A</v>
      </c>
      <c r="H2" s="39">
        <f>F2</f>
        <v>0.44490582826635028</v>
      </c>
      <c r="I2" s="11"/>
      <c r="J2" s="11"/>
      <c r="K2" s="37" t="s">
        <v>105</v>
      </c>
      <c r="L2">
        <v>1</v>
      </c>
      <c r="M2" s="22">
        <f>L2/L5</f>
        <v>9.0909090909090912E-2</v>
      </c>
      <c r="N2" s="11">
        <f>M2</f>
        <v>9.0909090909090912E-2</v>
      </c>
      <c r="O2" s="11">
        <f>H2</f>
        <v>0.44490582826635028</v>
      </c>
      <c r="P2" s="11">
        <f>O2</f>
        <v>0.44490582826635028</v>
      </c>
    </row>
    <row r="3" spans="1:16" x14ac:dyDescent="0.25">
      <c r="A3" s="2">
        <v>2347</v>
      </c>
      <c r="B3" s="2">
        <v>300</v>
      </c>
      <c r="C3" s="3">
        <v>4</v>
      </c>
      <c r="D3" s="32">
        <f>B3*C3</f>
        <v>1200</v>
      </c>
      <c r="E3" s="32">
        <f>E2+D3</f>
        <v>2700</v>
      </c>
      <c r="F3" s="34">
        <f t="shared" ref="F3:F12" si="0">E3/$D$13</f>
        <v>0.80083049087943048</v>
      </c>
      <c r="G3" s="10" t="str">
        <f t="shared" ref="G3:G12" si="1">IF(F3&lt;=0.8, "A", IF(F3&lt;=0.95, "B", "C"))</f>
        <v>B</v>
      </c>
      <c r="H3" s="40">
        <f>F5-H2</f>
        <v>0.4782737653863266</v>
      </c>
      <c r="I3" s="11"/>
      <c r="J3" s="11"/>
      <c r="K3" s="38" t="s">
        <v>107</v>
      </c>
      <c r="L3">
        <v>3</v>
      </c>
      <c r="M3" s="22">
        <f>L3/L5</f>
        <v>0.27272727272727271</v>
      </c>
      <c r="N3" s="11">
        <f>N2+M3</f>
        <v>0.36363636363636365</v>
      </c>
      <c r="O3" s="11">
        <f>H3</f>
        <v>0.4782737653863266</v>
      </c>
      <c r="P3" s="11">
        <f>P2+O3</f>
        <v>0.92317959365267688</v>
      </c>
    </row>
    <row r="4" spans="1:16" x14ac:dyDescent="0.25">
      <c r="A4" s="2">
        <v>2349</v>
      </c>
      <c r="B4" s="2">
        <v>120</v>
      </c>
      <c r="C4" s="3">
        <v>2.5</v>
      </c>
      <c r="D4" s="32">
        <f>B4*C4</f>
        <v>300</v>
      </c>
      <c r="E4" s="32">
        <f>E3+D4</f>
        <v>3000</v>
      </c>
      <c r="F4" s="34">
        <f t="shared" si="0"/>
        <v>0.88981165653270056</v>
      </c>
      <c r="G4" s="10" t="str">
        <f t="shared" si="1"/>
        <v>B</v>
      </c>
      <c r="H4" s="40"/>
      <c r="I4" s="11"/>
      <c r="J4" s="11"/>
      <c r="K4" s="41" t="s">
        <v>106</v>
      </c>
      <c r="L4">
        <v>7</v>
      </c>
      <c r="M4" s="22">
        <f>L4/L5</f>
        <v>0.63636363636363635</v>
      </c>
      <c r="N4" s="42">
        <f>N3+M4</f>
        <v>1</v>
      </c>
      <c r="O4" s="11">
        <f>H6</f>
        <v>7.6820406347323122E-2</v>
      </c>
      <c r="P4" s="11">
        <f>P3+O4</f>
        <v>1</v>
      </c>
    </row>
    <row r="5" spans="1:16" x14ac:dyDescent="0.25">
      <c r="A5" s="2">
        <v>2363</v>
      </c>
      <c r="B5" s="2">
        <v>75</v>
      </c>
      <c r="C5" s="3">
        <v>1.5</v>
      </c>
      <c r="D5" s="32">
        <f>B5*C5</f>
        <v>112.5</v>
      </c>
      <c r="E5" s="32">
        <f>E4+D5</f>
        <v>3112.5</v>
      </c>
      <c r="F5" s="34">
        <f t="shared" si="0"/>
        <v>0.92317959365267688</v>
      </c>
      <c r="G5" s="10" t="str">
        <f t="shared" si="1"/>
        <v>B</v>
      </c>
      <c r="H5" s="40"/>
      <c r="L5">
        <f>L2+L3+L4</f>
        <v>11</v>
      </c>
      <c r="M5" s="42">
        <f>M2+M3+M4</f>
        <v>1</v>
      </c>
    </row>
    <row r="6" spans="1:16" x14ac:dyDescent="0.25">
      <c r="A6" s="2">
        <v>2394</v>
      </c>
      <c r="B6" s="2">
        <v>60</v>
      </c>
      <c r="C6" s="3">
        <v>1.75</v>
      </c>
      <c r="D6" s="32">
        <f>B6*C6</f>
        <v>105</v>
      </c>
      <c r="E6" s="32">
        <f>E5+D6</f>
        <v>3217.5</v>
      </c>
      <c r="F6" s="34">
        <f t="shared" si="0"/>
        <v>0.95432300163132133</v>
      </c>
      <c r="G6" s="10" t="str">
        <f t="shared" si="1"/>
        <v>C</v>
      </c>
      <c r="H6" s="28">
        <f>F12-H3-H2</f>
        <v>7.6820406347323122E-2</v>
      </c>
    </row>
    <row r="7" spans="1:16" x14ac:dyDescent="0.25">
      <c r="A7" s="2">
        <v>2395</v>
      </c>
      <c r="B7" s="2">
        <v>30</v>
      </c>
      <c r="C7" s="3">
        <v>2</v>
      </c>
      <c r="D7" s="32">
        <f>B7*C7</f>
        <v>60</v>
      </c>
      <c r="E7" s="32">
        <f>E6+D7</f>
        <v>3277.5</v>
      </c>
      <c r="F7" s="34">
        <f t="shared" si="0"/>
        <v>0.97211923476197537</v>
      </c>
      <c r="G7" s="10" t="str">
        <f t="shared" si="1"/>
        <v>C</v>
      </c>
      <c r="H7" s="29"/>
    </row>
    <row r="8" spans="1:16" x14ac:dyDescent="0.25">
      <c r="A8" s="2">
        <v>7844</v>
      </c>
      <c r="B8" s="2">
        <v>12</v>
      </c>
      <c r="C8" s="3">
        <v>2.0499999999999998</v>
      </c>
      <c r="D8" s="32">
        <f>B8*C8</f>
        <v>24.599999999999998</v>
      </c>
      <c r="E8" s="32">
        <f>E7+D8</f>
        <v>3302.1</v>
      </c>
      <c r="F8" s="34">
        <f t="shared" si="0"/>
        <v>0.97941569034554354</v>
      </c>
      <c r="G8" s="10" t="str">
        <f t="shared" si="1"/>
        <v>C</v>
      </c>
      <c r="H8" s="29"/>
    </row>
    <row r="9" spans="1:16" x14ac:dyDescent="0.25">
      <c r="A9" s="2">
        <v>6782</v>
      </c>
      <c r="B9" s="2">
        <v>20</v>
      </c>
      <c r="C9" s="3">
        <v>1.1499999999999999</v>
      </c>
      <c r="D9" s="32">
        <f>B9*C9</f>
        <v>23</v>
      </c>
      <c r="E9" s="32">
        <f>E8+D9</f>
        <v>3325.1</v>
      </c>
      <c r="F9" s="34">
        <f t="shared" si="0"/>
        <v>0.9862375797122942</v>
      </c>
      <c r="G9" s="10" t="str">
        <f t="shared" si="1"/>
        <v>C</v>
      </c>
      <c r="H9" s="29"/>
    </row>
    <row r="10" spans="1:16" x14ac:dyDescent="0.25">
      <c r="A10" s="2">
        <v>9111</v>
      </c>
      <c r="B10" s="2">
        <v>6</v>
      </c>
      <c r="C10" s="3">
        <v>3</v>
      </c>
      <c r="D10" s="32">
        <f>B10*C10</f>
        <v>18</v>
      </c>
      <c r="E10" s="32">
        <f>E9+D10</f>
        <v>3343.1</v>
      </c>
      <c r="F10" s="34">
        <f t="shared" si="0"/>
        <v>0.99157644965149039</v>
      </c>
      <c r="G10" s="10" t="str">
        <f t="shared" si="1"/>
        <v>C</v>
      </c>
      <c r="H10" s="29"/>
    </row>
    <row r="11" spans="1:16" x14ac:dyDescent="0.25">
      <c r="A11" s="2">
        <v>8210</v>
      </c>
      <c r="B11" s="2">
        <v>8</v>
      </c>
      <c r="C11" s="3">
        <v>1.8</v>
      </c>
      <c r="D11" s="32">
        <f>B11*C11</f>
        <v>14.4</v>
      </c>
      <c r="E11" s="32">
        <f>E10+D11</f>
        <v>3357.5</v>
      </c>
      <c r="F11" s="34">
        <f t="shared" si="0"/>
        <v>0.99584754560284738</v>
      </c>
      <c r="G11" s="10" t="str">
        <f t="shared" si="1"/>
        <v>C</v>
      </c>
      <c r="H11" s="29"/>
    </row>
    <row r="12" spans="1:16" x14ac:dyDescent="0.25">
      <c r="A12" s="2">
        <v>8310</v>
      </c>
      <c r="B12" s="2">
        <v>7</v>
      </c>
      <c r="C12" s="3">
        <v>2</v>
      </c>
      <c r="D12" s="32">
        <f>B12*C12</f>
        <v>14</v>
      </c>
      <c r="E12" s="33">
        <f>E11+D12</f>
        <v>3371.5</v>
      </c>
      <c r="F12" s="35">
        <f t="shared" si="0"/>
        <v>1</v>
      </c>
      <c r="G12" s="10" t="str">
        <f t="shared" si="1"/>
        <v>C</v>
      </c>
      <c r="H12" s="29"/>
    </row>
    <row r="13" spans="1:16" x14ac:dyDescent="0.25">
      <c r="D13" s="33">
        <f>SUM(D2:D12)</f>
        <v>3371.5</v>
      </c>
    </row>
  </sheetData>
  <sortState xmlns:xlrd2="http://schemas.microsoft.com/office/spreadsheetml/2017/richdata2" ref="A2:D12">
    <sortCondition descending="1" ref="D2:D12"/>
  </sortState>
  <mergeCells count="2">
    <mergeCell ref="H3:H5"/>
    <mergeCell ref="H6:H12"/>
  </mergeCells>
  <conditionalFormatting sqref="G2:G12">
    <cfRule type="cellIs" dxfId="7" priority="3" operator="equal">
      <formula>"A"</formula>
    </cfRule>
    <cfRule type="cellIs" dxfId="8" priority="2" operator="equal">
      <formula>"B"</formula>
    </cfRule>
    <cfRule type="cellIs" dxfId="6" priority="1" operator="equal">
      <formula>"C"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79AA-FFC1-455B-8696-747D2C4B208F}">
  <dimension ref="A1:P12"/>
  <sheetViews>
    <sheetView tabSelected="1" topLeftCell="B1" workbookViewId="0">
      <selection activeCell="I14" sqref="I14"/>
    </sheetView>
  </sheetViews>
  <sheetFormatPr baseColWidth="10" defaultRowHeight="15" x14ac:dyDescent="0.25"/>
  <cols>
    <col min="3" max="3" width="13.42578125" bestFit="1" customWidth="1"/>
    <col min="4" max="5" width="13.140625" bestFit="1" customWidth="1"/>
    <col min="9" max="9" width="13.140625" bestFit="1" customWidth="1"/>
    <col min="11" max="11" width="13.140625" bestFit="1" customWidth="1"/>
  </cols>
  <sheetData>
    <row r="1" spans="1:16" ht="30" x14ac:dyDescent="0.25">
      <c r="A1" s="4" t="s">
        <v>3</v>
      </c>
      <c r="B1" s="5" t="s">
        <v>4</v>
      </c>
      <c r="C1" s="5" t="s">
        <v>5</v>
      </c>
      <c r="D1" s="5" t="s">
        <v>101</v>
      </c>
      <c r="E1" s="44" t="s">
        <v>102</v>
      </c>
      <c r="F1" s="44" t="s">
        <v>103</v>
      </c>
      <c r="G1" s="44" t="s">
        <v>109</v>
      </c>
      <c r="H1" s="44" t="s">
        <v>115</v>
      </c>
      <c r="I1" s="9"/>
      <c r="J1" s="9"/>
      <c r="K1" s="44" t="s">
        <v>109</v>
      </c>
      <c r="L1" s="44" t="s">
        <v>110</v>
      </c>
      <c r="M1" s="44" t="s">
        <v>111</v>
      </c>
      <c r="N1" s="44" t="s">
        <v>112</v>
      </c>
      <c r="O1" s="44" t="s">
        <v>113</v>
      </c>
      <c r="P1" s="44" t="s">
        <v>114</v>
      </c>
    </row>
    <row r="2" spans="1:16" x14ac:dyDescent="0.25">
      <c r="A2" s="6" t="s">
        <v>6</v>
      </c>
      <c r="B2" s="6">
        <v>300</v>
      </c>
      <c r="C2" s="7">
        <v>1500</v>
      </c>
      <c r="D2" s="32">
        <f>B2*C2</f>
        <v>450000</v>
      </c>
      <c r="E2" s="32">
        <f>D2</f>
        <v>450000</v>
      </c>
      <c r="F2" s="34">
        <f>E2/$D$12</f>
        <v>0.41379310344827586</v>
      </c>
      <c r="G2" s="10" t="str">
        <f>IF(F2&lt;=0.8, "A",IF(F2&lt;=0.95, "B", "C"))</f>
        <v>A</v>
      </c>
      <c r="H2" s="40">
        <f>F4</f>
        <v>0.7816091954022989</v>
      </c>
      <c r="I2" s="11"/>
      <c r="J2" s="11"/>
      <c r="K2" s="25" t="s">
        <v>105</v>
      </c>
      <c r="L2">
        <v>3</v>
      </c>
      <c r="M2" s="22">
        <f>L2/L5</f>
        <v>0.3</v>
      </c>
      <c r="N2" s="11">
        <f>M2</f>
        <v>0.3</v>
      </c>
      <c r="O2" s="11">
        <f>H2</f>
        <v>0.7816091954022989</v>
      </c>
      <c r="P2" s="11">
        <f>O2</f>
        <v>0.7816091954022989</v>
      </c>
    </row>
    <row r="3" spans="1:16" x14ac:dyDescent="0.25">
      <c r="A3" s="6" t="s">
        <v>7</v>
      </c>
      <c r="B3" s="6">
        <v>500</v>
      </c>
      <c r="C3" s="7">
        <v>500</v>
      </c>
      <c r="D3" s="32">
        <f>B3*C3</f>
        <v>250000</v>
      </c>
      <c r="E3" s="32">
        <f>E2+D3</f>
        <v>700000</v>
      </c>
      <c r="F3" s="34">
        <f t="shared" ref="F3:F11" si="0">E3/$D$12</f>
        <v>0.64367816091954022</v>
      </c>
      <c r="G3" s="10" t="str">
        <f t="shared" ref="G3:G11" si="1">IF(F3&lt;=0.8, "A",IF(F3&lt;=0.95, "B", "C"))</f>
        <v>A</v>
      </c>
      <c r="H3" s="40"/>
      <c r="I3" s="11"/>
      <c r="J3" s="11"/>
      <c r="K3" s="27" t="s">
        <v>107</v>
      </c>
      <c r="L3">
        <v>3</v>
      </c>
      <c r="M3" s="22">
        <f>L3/L5</f>
        <v>0.3</v>
      </c>
      <c r="N3" s="11">
        <f>N2+M3</f>
        <v>0.6</v>
      </c>
      <c r="O3" s="11">
        <f>H5</f>
        <v>0.16137931034482755</v>
      </c>
      <c r="P3" s="11">
        <f>P2+O3</f>
        <v>0.94298850574712645</v>
      </c>
    </row>
    <row r="4" spans="1:16" x14ac:dyDescent="0.25">
      <c r="A4" s="6" t="s">
        <v>8</v>
      </c>
      <c r="B4" s="6">
        <v>3000</v>
      </c>
      <c r="C4" s="8">
        <v>50</v>
      </c>
      <c r="D4" s="32">
        <f>B4*C4</f>
        <v>150000</v>
      </c>
      <c r="E4" s="32">
        <f>E3+D4</f>
        <v>850000</v>
      </c>
      <c r="F4" s="34">
        <f t="shared" si="0"/>
        <v>0.7816091954022989</v>
      </c>
      <c r="G4" s="10" t="str">
        <f t="shared" si="1"/>
        <v>A</v>
      </c>
      <c r="H4" s="40"/>
      <c r="I4" s="11"/>
      <c r="J4" s="11"/>
      <c r="K4" s="45" t="s">
        <v>106</v>
      </c>
      <c r="L4">
        <v>4</v>
      </c>
      <c r="M4" s="22">
        <f>L4/L5</f>
        <v>0.4</v>
      </c>
      <c r="N4" s="42">
        <f>N3+M4</f>
        <v>1</v>
      </c>
      <c r="O4" s="11">
        <f>H8</f>
        <v>5.7011494252873551E-2</v>
      </c>
      <c r="P4" s="11">
        <f>P3+O4</f>
        <v>1</v>
      </c>
    </row>
    <row r="5" spans="1:16" x14ac:dyDescent="0.25">
      <c r="A5" s="6" t="s">
        <v>9</v>
      </c>
      <c r="B5" s="6">
        <v>1500</v>
      </c>
      <c r="C5" s="7">
        <v>45</v>
      </c>
      <c r="D5" s="32">
        <f>B5*C5</f>
        <v>67500</v>
      </c>
      <c r="E5" s="32">
        <f>E4+D5</f>
        <v>917500</v>
      </c>
      <c r="F5" s="34">
        <f t="shared" si="0"/>
        <v>0.84367816091954018</v>
      </c>
      <c r="G5" s="10" t="str">
        <f t="shared" si="1"/>
        <v>B</v>
      </c>
      <c r="H5" s="28">
        <f>F7-H2</f>
        <v>0.16137931034482755</v>
      </c>
      <c r="L5">
        <f>L2+L3+L4</f>
        <v>10</v>
      </c>
      <c r="M5" s="42">
        <f>M2+M3+M4</f>
        <v>1</v>
      </c>
    </row>
    <row r="6" spans="1:16" x14ac:dyDescent="0.25">
      <c r="A6" s="6" t="s">
        <v>10</v>
      </c>
      <c r="B6" s="6">
        <v>6000</v>
      </c>
      <c r="C6" s="7">
        <v>10</v>
      </c>
      <c r="D6" s="32">
        <f>B6*C6</f>
        <v>60000</v>
      </c>
      <c r="E6" s="32">
        <f>E5+D6</f>
        <v>977500</v>
      </c>
      <c r="F6" s="34">
        <f t="shared" si="0"/>
        <v>0.89885057471264362</v>
      </c>
      <c r="G6" s="10" t="str">
        <f t="shared" si="1"/>
        <v>B</v>
      </c>
      <c r="H6" s="28"/>
    </row>
    <row r="7" spans="1:16" x14ac:dyDescent="0.25">
      <c r="A7" s="6" t="s">
        <v>11</v>
      </c>
      <c r="B7" s="6">
        <v>4000</v>
      </c>
      <c r="C7" s="7">
        <v>12</v>
      </c>
      <c r="D7" s="32">
        <f>B7*C7</f>
        <v>48000</v>
      </c>
      <c r="E7" s="32">
        <f>E6+D7</f>
        <v>1025500</v>
      </c>
      <c r="F7" s="34">
        <f t="shared" si="0"/>
        <v>0.94298850574712645</v>
      </c>
      <c r="G7" s="10" t="str">
        <f t="shared" si="1"/>
        <v>B</v>
      </c>
      <c r="H7" s="28"/>
    </row>
    <row r="8" spans="1:16" x14ac:dyDescent="0.25">
      <c r="A8" s="6" t="s">
        <v>12</v>
      </c>
      <c r="B8" s="6">
        <v>1000</v>
      </c>
      <c r="C8" s="7">
        <v>20</v>
      </c>
      <c r="D8" s="32">
        <f>B8*C8</f>
        <v>20000</v>
      </c>
      <c r="E8" s="32">
        <f>E7+D8</f>
        <v>1045500</v>
      </c>
      <c r="F8" s="34">
        <f t="shared" si="0"/>
        <v>0.9613793103448276</v>
      </c>
      <c r="G8" s="10" t="str">
        <f t="shared" si="1"/>
        <v>C</v>
      </c>
      <c r="H8" s="28">
        <f>F11-H5-H2</f>
        <v>5.7011494252873551E-2</v>
      </c>
    </row>
    <row r="9" spans="1:16" x14ac:dyDescent="0.25">
      <c r="A9" s="6" t="s">
        <v>13</v>
      </c>
      <c r="B9" s="6">
        <v>1750</v>
      </c>
      <c r="C9" s="7">
        <v>10</v>
      </c>
      <c r="D9" s="32">
        <f>B9*C9</f>
        <v>17500</v>
      </c>
      <c r="E9" s="32">
        <f>E8+D9</f>
        <v>1063000</v>
      </c>
      <c r="F9" s="34">
        <f t="shared" si="0"/>
        <v>0.97747126436781606</v>
      </c>
      <c r="G9" s="10" t="str">
        <f t="shared" si="1"/>
        <v>C</v>
      </c>
      <c r="H9" s="29"/>
    </row>
    <row r="10" spans="1:16" x14ac:dyDescent="0.25">
      <c r="A10" s="6" t="s">
        <v>14</v>
      </c>
      <c r="B10" s="6">
        <v>2500</v>
      </c>
      <c r="C10" s="7">
        <v>5</v>
      </c>
      <c r="D10" s="32">
        <f>B10*C10</f>
        <v>12500</v>
      </c>
      <c r="E10" s="32">
        <f>E9+D10</f>
        <v>1075500</v>
      </c>
      <c r="F10" s="34">
        <f t="shared" si="0"/>
        <v>0.98896551724137927</v>
      </c>
      <c r="G10" s="10" t="str">
        <f t="shared" si="1"/>
        <v>C</v>
      </c>
      <c r="H10" s="29"/>
    </row>
    <row r="11" spans="1:16" x14ac:dyDescent="0.25">
      <c r="A11" s="6" t="s">
        <v>15</v>
      </c>
      <c r="B11" s="6">
        <v>600</v>
      </c>
      <c r="C11" s="7">
        <v>20</v>
      </c>
      <c r="D11" s="32">
        <f>B11*C11</f>
        <v>12000</v>
      </c>
      <c r="E11" s="43">
        <f>E10+D11</f>
        <v>1087500</v>
      </c>
      <c r="F11" s="34">
        <f t="shared" si="0"/>
        <v>1</v>
      </c>
      <c r="G11" s="10" t="str">
        <f t="shared" si="1"/>
        <v>C</v>
      </c>
      <c r="H11" s="29"/>
    </row>
    <row r="12" spans="1:16" x14ac:dyDescent="0.25">
      <c r="D12" s="43">
        <f>SUM(D2:D11)</f>
        <v>1087500</v>
      </c>
    </row>
  </sheetData>
  <sortState xmlns:xlrd2="http://schemas.microsoft.com/office/spreadsheetml/2017/richdata2" ref="A2:D11">
    <sortCondition descending="1" ref="D2:D11"/>
  </sortState>
  <mergeCells count="3">
    <mergeCell ref="H2:H4"/>
    <mergeCell ref="H5:H7"/>
    <mergeCell ref="H8:H11"/>
  </mergeCells>
  <conditionalFormatting sqref="G2:G11">
    <cfRule type="cellIs" dxfId="3" priority="3" operator="equal">
      <formula>"A"</formula>
    </cfRule>
    <cfRule type="cellIs" dxfId="4" priority="2" operator="equal">
      <formula>"B"</formula>
    </cfRule>
    <cfRule type="cellIs" dxfId="2" priority="1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Jerez Juarez</dc:creator>
  <cp:lastModifiedBy>Juan Carlos Jerez Juarez</cp:lastModifiedBy>
  <dcterms:created xsi:type="dcterms:W3CDTF">2024-06-19T15:07:04Z</dcterms:created>
  <dcterms:modified xsi:type="dcterms:W3CDTF">2024-12-19T16:15:52Z</dcterms:modified>
</cp:coreProperties>
</file>