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1" sheetId="1" r:id="rId4"/>
    <sheet state="visible" name="Ejercicio2" sheetId="2" r:id="rId5"/>
    <sheet state="visible" name="Ejercicio3" sheetId="3" r:id="rId6"/>
    <sheet state="visible" name="Ejercicio4" sheetId="4" r:id="rId7"/>
    <sheet state="visible" name="Ejercicio5" sheetId="5" r:id="rId8"/>
  </sheets>
  <definedNames/>
  <calcPr/>
</workbook>
</file>

<file path=xl/sharedStrings.xml><?xml version="1.0" encoding="utf-8"?>
<sst xmlns="http://schemas.openxmlformats.org/spreadsheetml/2006/main" count="182" uniqueCount="149">
  <si>
    <t>tasa de llegada</t>
  </si>
  <si>
    <t>λ</t>
  </si>
  <si>
    <t>45 clientes/hora</t>
  </si>
  <si>
    <t>tasa de servicio</t>
  </si>
  <si>
    <t>μ</t>
  </si>
  <si>
    <t>60 clientes/hora</t>
  </si>
  <si>
    <t>utilizacion del sistema</t>
  </si>
  <si>
    <t>ρ</t>
  </si>
  <si>
    <t>45/60</t>
  </si>
  <si>
    <t>a)</t>
  </si>
  <si>
    <t>Tiempo medio en el sistema</t>
  </si>
  <si>
    <t>Ws</t>
  </si>
  <si>
    <t>1/(60-45)</t>
  </si>
  <si>
    <t>Minutos</t>
  </si>
  <si>
    <t>El cliente esta un tiempo medio de 4 minutos en el sistema, cola + atencion</t>
  </si>
  <si>
    <t>b)</t>
  </si>
  <si>
    <t>Media de clientes en la cola</t>
  </si>
  <si>
    <t>Lq</t>
  </si>
  <si>
    <t>45*45/(60*(60-45))</t>
  </si>
  <si>
    <t>Clientes</t>
  </si>
  <si>
    <t>Suelen estar un promedio de 2.25 clientes en cola</t>
  </si>
  <si>
    <t>c)</t>
  </si>
  <si>
    <t>Media clientes en el sistema</t>
  </si>
  <si>
    <t>Ls</t>
  </si>
  <si>
    <t>45/(60-45)</t>
  </si>
  <si>
    <t>El promedio de clientes en el sistema es de 3 cola + atencion</t>
  </si>
  <si>
    <t>M/M/1</t>
  </si>
  <si>
    <t>Datos:</t>
  </si>
  <si>
    <t xml:space="preserve">tasa de llegada </t>
  </si>
  <si>
    <t>carros/hora</t>
  </si>
  <si>
    <t>a) Probabilidad de tener 0 clientes en el sistema</t>
  </si>
  <si>
    <t>Pn</t>
  </si>
  <si>
    <t>(1-12/15)*(12/15)^0</t>
  </si>
  <si>
    <t>se tiene una probabilidad de un 20% de que no haya clientes</t>
  </si>
  <si>
    <t>dentro del sistema de lavado</t>
  </si>
  <si>
    <t>b) Número promedio de clientes que entran en el sistema de lavado</t>
  </si>
  <si>
    <t>Ls=</t>
  </si>
  <si>
    <t>12/(15-12)</t>
  </si>
  <si>
    <t>clientes</t>
  </si>
  <si>
    <t>dentro del sistema de lavado suele haber un promedio de 4 clientes</t>
  </si>
  <si>
    <t>c) numero promedio de clientes en la cola</t>
  </si>
  <si>
    <t>Lq=</t>
  </si>
  <si>
    <t>(12)^2/(15(15-12))</t>
  </si>
  <si>
    <t>en la cola hay un promedio de 3,2 clientes</t>
  </si>
  <si>
    <t>d) Tiempo promedio de clientes en la cola</t>
  </si>
  <si>
    <t xml:space="preserve">Wq =  λ/µ(µ-λ) </t>
  </si>
  <si>
    <t xml:space="preserve"> </t>
  </si>
  <si>
    <t>Wq=</t>
  </si>
  <si>
    <t>hrs</t>
  </si>
  <si>
    <t>e) Probabilidad de tneer una cola de mas de 2 clientes</t>
  </si>
  <si>
    <t>Pn = (1-p)*p^n</t>
  </si>
  <si>
    <t>Pnk = (1-0.800) * 0.800^0 = 0,2</t>
  </si>
  <si>
    <t>Pnk = (1-0.800) * 0.800^1 = 0,16</t>
  </si>
  <si>
    <t>Pnk = (1-0.800) * 0.800^2 = 0,128</t>
  </si>
  <si>
    <t>Pnk = 1-(0,488) = 51,2 %</t>
  </si>
  <si>
    <t>f) Probabilidad de esperar más de 25 minutos en la cola y el sistema de lavado</t>
  </si>
  <si>
    <t>25 minutoss</t>
  </si>
  <si>
    <t>p=</t>
  </si>
  <si>
    <t>1) probabilidad en cola</t>
  </si>
  <si>
    <t>e^-15(1-0,8)*0,4167</t>
  </si>
  <si>
    <t>la probabilidad de esperar 25 minutos en la cola es de 28,65%</t>
  </si>
  <si>
    <t>2) probabiliad de esperar en el sistema de lavado</t>
  </si>
  <si>
    <t>0,8e^(-15(1-0,8)0,4167</t>
  </si>
  <si>
    <t>probabilidad en el sistema es de 22,9%</t>
  </si>
  <si>
    <t>MODELO M/M/1</t>
  </si>
  <si>
    <t>Llegadas (λ):</t>
  </si>
  <si>
    <t>90 personas / hora</t>
  </si>
  <si>
    <t>en minutos</t>
  </si>
  <si>
    <t>personas/minuto</t>
  </si>
  <si>
    <t>Atender (μ):</t>
  </si>
  <si>
    <t>120 clientes / hora</t>
  </si>
  <si>
    <t>Esperan una media de 2 minutos en la cola</t>
  </si>
  <si>
    <t>Inciso a)</t>
  </si>
  <si>
    <t>Po = 1-ρ</t>
  </si>
  <si>
    <t>-&gt;</t>
  </si>
  <si>
    <t>1-(λ/μ)</t>
  </si>
  <si>
    <t>1-90/120</t>
  </si>
  <si>
    <t>1-</t>
  </si>
  <si>
    <t>Resultado: La probabilidad de que el sistema esté sin ocupar es 0.25 (25%).</t>
  </si>
  <si>
    <t>Inciso b)</t>
  </si>
  <si>
    <t>Pw = ρ = λ/μ =</t>
  </si>
  <si>
    <t>Resultado: La probabilidad de que un cliente tenga que esperar es 0.75 (75%).</t>
  </si>
  <si>
    <t>Inciso c)</t>
  </si>
  <si>
    <t>Resultado: En promedio, hay 2.25 clientes en la cola</t>
  </si>
  <si>
    <t>Inciso d)</t>
  </si>
  <si>
    <t>Resultado: La probabilidad de que haya exactamente 4 clientes en la cola es 0.0791 (7.91%).</t>
  </si>
  <si>
    <t>Actual</t>
  </si>
  <si>
    <t>Resultado a)</t>
  </si>
  <si>
    <t>1 avión/día</t>
  </si>
  <si>
    <t>ρ1=λ1/μ1</t>
  </si>
  <si>
    <t>días / motor</t>
  </si>
  <si>
    <t xml:space="preserve">inciso a </t>
  </si>
  <si>
    <t>Tiempo nuevapolitica</t>
  </si>
  <si>
    <t>La nueva Politica cuadriplica el tiempo esperado de servicio a 8 días/avión y reduce la frecuencia de llegadas a 0,25/dia</t>
  </si>
  <si>
    <t>1/2 motor/día</t>
  </si>
  <si>
    <t>días/avion</t>
  </si>
  <si>
    <t>1/(1/2)= 2</t>
  </si>
  <si>
    <t>Frecuencia nueva politica</t>
  </si>
  <si>
    <t>Resultado b)</t>
  </si>
  <si>
    <t>Propuesta</t>
  </si>
  <si>
    <t>λn</t>
  </si>
  <si>
    <t>aviones/día</t>
  </si>
  <si>
    <t>Ambas politicas son inestables porque el factor de utilización (ρ) es mayor a 1 en ambos casos:</t>
  </si>
  <si>
    <t>1/4  avión/día</t>
  </si>
  <si>
    <t>ρ2=λ2/μ2</t>
  </si>
  <si>
    <t>días/ motor</t>
  </si>
  <si>
    <t>Politica actual:</t>
  </si>
  <si>
    <t>ρ=2</t>
  </si>
  <si>
    <t>Inciso b</t>
  </si>
  <si>
    <t>Nueva Politica:</t>
  </si>
  <si>
    <t>(1/4)/(1/2)= 1/2</t>
  </si>
  <si>
    <t>LLegadas(λactual)</t>
  </si>
  <si>
    <t>1 avion/día</t>
  </si>
  <si>
    <t>ρactual=λactual/μactual</t>
  </si>
  <si>
    <t>Tasa servicio(ρactual)</t>
  </si>
  <si>
    <t>Ambas políticas resultan en un sistema inestable</t>
  </si>
  <si>
    <t>0,25 aviones/día</t>
  </si>
  <si>
    <t>La utiliazaación ρ&gt;1 indica que la cola crece indefinidamente, lo quelo hace insostenible en la practica</t>
  </si>
  <si>
    <t>aviones día</t>
  </si>
  <si>
    <t>ρnueva=λnueva/μnueva</t>
  </si>
  <si>
    <t>tasa de llegada (λ)</t>
  </si>
  <si>
    <t>tasa de servicio (μ)</t>
  </si>
  <si>
    <t>70 clientes/hora</t>
  </si>
  <si>
    <t>tiempo</t>
  </si>
  <si>
    <t xml:space="preserve">3 mins </t>
  </si>
  <si>
    <t>min</t>
  </si>
  <si>
    <t xml:space="preserve">a) </t>
  </si>
  <si>
    <t>Tiempo medio de un cliente en facturación</t>
  </si>
  <si>
    <t>tiempo medio en la cola: 0.05 hrs</t>
  </si>
  <si>
    <t>tasa de servicio 60 clientes/hora</t>
  </si>
  <si>
    <t xml:space="preserve">tiempo promedio de servicio: </t>
  </si>
  <si>
    <t>1/ μ</t>
  </si>
  <si>
    <t xml:space="preserve">hrs </t>
  </si>
  <si>
    <t>W = Wq + 1 / μ</t>
  </si>
  <si>
    <t xml:space="preserve">W = </t>
  </si>
  <si>
    <t>El tiempo medio que pasa un cliente en facturación es de 3.87 minutos</t>
  </si>
  <si>
    <t>W = 3.87 minutos</t>
  </si>
  <si>
    <t xml:space="preserve">Número medio de clientes en la cola </t>
  </si>
  <si>
    <t>tasa de llegada (λ) :</t>
  </si>
  <si>
    <t>60 cliente/hora</t>
  </si>
  <si>
    <t>Lq = λ * Wq</t>
  </si>
  <si>
    <t>tiempo promedio cola (Wq):</t>
  </si>
  <si>
    <t>0.05 horas</t>
  </si>
  <si>
    <t xml:space="preserve">El número de clientes en la cola es de 3 clientes </t>
  </si>
  <si>
    <t xml:space="preserve">Número de clientes en un momento dado </t>
  </si>
  <si>
    <t xml:space="preserve">Lq = λ * Wq </t>
  </si>
  <si>
    <t>L= λ * W</t>
  </si>
  <si>
    <t>p = 0.857</t>
  </si>
  <si>
    <t>Hay 3 clientes en la cola y la ocupacion promedio es de 0.86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</si>
</sst>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theme="6"/>
        <bgColor theme="6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4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7" fontId="5" numFmtId="0" xfId="0" applyAlignment="1" applyFill="1" applyFont="1">
      <alignment readingOrder="0"/>
    </xf>
    <xf borderId="0" fillId="0" fontId="5" numFmtId="0" xfId="0" applyFont="1"/>
    <xf borderId="0" fillId="0" fontId="1" numFmtId="0" xfId="0" applyAlignment="1" applyFont="1">
      <alignment horizontal="center" readingOrder="0"/>
    </xf>
    <xf borderId="0" fillId="8" fontId="1" numFmtId="0" xfId="0" applyFill="1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Fill="1" applyFont="1"/>
    <xf borderId="1" fillId="0" fontId="5" numFmtId="0" xfId="0" applyBorder="1" applyFont="1"/>
    <xf borderId="1" fillId="0" fontId="1" numFmtId="0" xfId="0" applyBorder="1" applyFont="1"/>
    <xf borderId="2" fillId="0" fontId="1" numFmtId="0" xfId="0" applyBorder="1" applyFont="1"/>
    <xf borderId="0" fillId="8" fontId="1" numFmtId="164" xfId="0" applyFont="1" applyNumberForma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Fill="1" applyFont="1"/>
    <xf borderId="0" fillId="13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5" fontId="1" numFmtId="0" xfId="0" applyFont="1"/>
    <xf borderId="0" fillId="16" fontId="1" numFmtId="0" xfId="0" applyAlignment="1" applyFill="1" applyFont="1">
      <alignment readingOrder="0"/>
    </xf>
    <xf borderId="0" fillId="17" fontId="1" numFmtId="0" xfId="0" applyFill="1" applyFont="1"/>
    <xf borderId="0" fillId="17" fontId="4" numFmtId="0" xfId="0" applyFont="1"/>
    <xf borderId="0" fillId="18" fontId="1" numFmtId="0" xfId="0" applyAlignment="1" applyFill="1" applyFont="1">
      <alignment horizontal="right"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9525</xdr:rowOff>
    </xdr:from>
    <xdr:ext cx="6743700" cy="13049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190500</xdr:rowOff>
    </xdr:from>
    <xdr:ext cx="6496050" cy="18573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847725</xdr:colOff>
      <xdr:row>1</xdr:row>
      <xdr:rowOff>190500</xdr:rowOff>
    </xdr:from>
    <xdr:ext cx="9029700" cy="20574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38</xdr:row>
      <xdr:rowOff>190500</xdr:rowOff>
    </xdr:from>
    <xdr:ext cx="1571625" cy="6667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47</xdr:row>
      <xdr:rowOff>180975</xdr:rowOff>
    </xdr:from>
    <xdr:ext cx="1847850" cy="4667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82100" cy="29908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18</xdr:row>
      <xdr:rowOff>57150</xdr:rowOff>
    </xdr:from>
    <xdr:ext cx="647700" cy="55245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991600" cy="182880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4" max="4" width="13.75"/>
  </cols>
  <sheetData>
    <row r="11">
      <c r="B11" s="1" t="s">
        <v>0</v>
      </c>
      <c r="C11" s="1" t="s">
        <v>1</v>
      </c>
      <c r="D11" s="1" t="s">
        <v>2</v>
      </c>
    </row>
    <row r="12">
      <c r="B12" s="1" t="s">
        <v>3</v>
      </c>
      <c r="C12" s="1" t="s">
        <v>4</v>
      </c>
      <c r="D12" s="1" t="s">
        <v>5</v>
      </c>
    </row>
    <row r="13">
      <c r="B13" s="1" t="s">
        <v>6</v>
      </c>
      <c r="C13" s="1" t="s">
        <v>7</v>
      </c>
      <c r="D13" s="1" t="s">
        <v>8</v>
      </c>
      <c r="E13" s="2">
        <f>45/60</f>
        <v>0.75</v>
      </c>
    </row>
    <row r="16">
      <c r="B16" s="1" t="s">
        <v>9</v>
      </c>
    </row>
    <row r="17">
      <c r="B17" s="1" t="s">
        <v>10</v>
      </c>
      <c r="C17" s="1" t="s">
        <v>11</v>
      </c>
      <c r="D17" s="1" t="s">
        <v>12</v>
      </c>
      <c r="E17" s="2">
        <f>1/(60-45)</f>
        <v>0.06666666667</v>
      </c>
      <c r="F17" s="3">
        <f>(E17*60)/1</f>
        <v>4</v>
      </c>
      <c r="G17" s="4" t="s">
        <v>13</v>
      </c>
      <c r="I17" s="5" t="s">
        <v>14</v>
      </c>
    </row>
    <row r="19">
      <c r="B19" s="1" t="s">
        <v>15</v>
      </c>
    </row>
    <row r="20">
      <c r="B20" s="1" t="s">
        <v>16</v>
      </c>
      <c r="C20" s="1" t="s">
        <v>17</v>
      </c>
      <c r="D20" s="1" t="s">
        <v>18</v>
      </c>
      <c r="E20" s="3">
        <f>45*45/(60*(60-45))</f>
        <v>2.25</v>
      </c>
      <c r="F20" s="4" t="s">
        <v>19</v>
      </c>
      <c r="I20" s="5" t="s">
        <v>20</v>
      </c>
    </row>
    <row r="22">
      <c r="B22" s="1" t="s">
        <v>21</v>
      </c>
    </row>
    <row r="23">
      <c r="B23" s="1" t="s">
        <v>22</v>
      </c>
      <c r="C23" s="1" t="s">
        <v>23</v>
      </c>
      <c r="D23" s="1" t="s">
        <v>24</v>
      </c>
      <c r="E23" s="3">
        <f>45/(60-45)</f>
        <v>3</v>
      </c>
      <c r="F23" s="4" t="s">
        <v>19</v>
      </c>
      <c r="I23" s="5" t="s">
        <v>25</v>
      </c>
    </row>
  </sheetData>
  <mergeCells count="3">
    <mergeCell ref="I17:M17"/>
    <mergeCell ref="I20:M20"/>
    <mergeCell ref="I23:M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B12" s="1" t="s">
        <v>26</v>
      </c>
    </row>
    <row r="13">
      <c r="B13" s="6" t="s">
        <v>27</v>
      </c>
    </row>
    <row r="14">
      <c r="B14" s="1" t="s">
        <v>28</v>
      </c>
      <c r="C14" s="1" t="s">
        <v>1</v>
      </c>
      <c r="D14" s="1">
        <v>12.0</v>
      </c>
      <c r="E14" s="1" t="s">
        <v>29</v>
      </c>
    </row>
    <row r="15">
      <c r="B15" s="1" t="s">
        <v>3</v>
      </c>
      <c r="C15" s="1" t="s">
        <v>4</v>
      </c>
      <c r="D15" s="1">
        <v>15.0</v>
      </c>
      <c r="E15" s="1" t="s">
        <v>29</v>
      </c>
    </row>
    <row r="18">
      <c r="B18" s="1" t="s">
        <v>30</v>
      </c>
    </row>
    <row r="20">
      <c r="B20" s="1" t="s">
        <v>31</v>
      </c>
      <c r="C20" s="1" t="s">
        <v>32</v>
      </c>
      <c r="E20" s="3">
        <f>(1-D14/D15)*(D14/D15)^0</f>
        <v>0.2</v>
      </c>
      <c r="F20" s="7">
        <f>E20*100</f>
        <v>20</v>
      </c>
      <c r="H20" s="8" t="s">
        <v>33</v>
      </c>
      <c r="I20" s="9"/>
      <c r="J20" s="9"/>
      <c r="K20" s="9"/>
    </row>
    <row r="21">
      <c r="H21" s="8" t="s">
        <v>34</v>
      </c>
      <c r="I21" s="9"/>
      <c r="J21" s="9"/>
      <c r="K21" s="9"/>
    </row>
    <row r="24">
      <c r="B24" s="1" t="s">
        <v>35</v>
      </c>
    </row>
    <row r="26">
      <c r="B26" s="1" t="s">
        <v>36</v>
      </c>
      <c r="C26" s="1" t="s">
        <v>37</v>
      </c>
      <c r="D26" s="10"/>
      <c r="E26" s="3">
        <f>D14/(D15-D14)</f>
        <v>4</v>
      </c>
      <c r="F26" s="4" t="s">
        <v>38</v>
      </c>
      <c r="H26" s="8" t="s">
        <v>39</v>
      </c>
      <c r="I26" s="9"/>
      <c r="J26" s="9"/>
      <c r="K26" s="9"/>
    </row>
    <row r="30">
      <c r="B30" s="1" t="s">
        <v>40</v>
      </c>
    </row>
    <row r="32">
      <c r="B32" s="1" t="s">
        <v>41</v>
      </c>
      <c r="C32" s="1" t="s">
        <v>42</v>
      </c>
      <c r="E32" s="10" t="s">
        <v>17</v>
      </c>
      <c r="F32" s="3">
        <f>(D14)^2/(D15*(D15-D14))</f>
        <v>3.2</v>
      </c>
      <c r="G32" s="4" t="s">
        <v>38</v>
      </c>
      <c r="I32" s="8" t="s">
        <v>43</v>
      </c>
      <c r="J32" s="9"/>
      <c r="K32" s="9"/>
    </row>
    <row r="35">
      <c r="B35" s="1" t="s">
        <v>44</v>
      </c>
    </row>
    <row r="37">
      <c r="B37" s="1" t="s">
        <v>45</v>
      </c>
      <c r="C37" s="1" t="s">
        <v>46</v>
      </c>
      <c r="D37" s="1" t="s">
        <v>47</v>
      </c>
      <c r="E37" s="3">
        <f>(D14/(D15*(D15-D14)))</f>
        <v>0.2666666667</v>
      </c>
      <c r="F37" s="4" t="s">
        <v>48</v>
      </c>
      <c r="G37" s="4">
        <v>16.0</v>
      </c>
      <c r="H37" s="4" t="s">
        <v>13</v>
      </c>
    </row>
    <row r="39">
      <c r="B39" s="1" t="s">
        <v>49</v>
      </c>
    </row>
    <row r="41">
      <c r="B41" s="1" t="s">
        <v>50</v>
      </c>
      <c r="C41" s="11" t="s">
        <v>51</v>
      </c>
    </row>
    <row r="42">
      <c r="C42" s="11" t="s">
        <v>52</v>
      </c>
    </row>
    <row r="43">
      <c r="C43" s="11" t="s">
        <v>53</v>
      </c>
    </row>
    <row r="44">
      <c r="C44" s="12" t="s">
        <v>54</v>
      </c>
      <c r="E44" s="13"/>
    </row>
    <row r="46">
      <c r="B46" s="1" t="s">
        <v>55</v>
      </c>
    </row>
    <row r="47">
      <c r="C47" s="1" t="s">
        <v>56</v>
      </c>
      <c r="D47" s="2">
        <f>25/60</f>
        <v>0.4166666667</v>
      </c>
      <c r="E47" s="1" t="s">
        <v>48</v>
      </c>
    </row>
    <row r="48">
      <c r="C48" s="1" t="s">
        <v>57</v>
      </c>
      <c r="D48" s="11">
        <f>12/15</f>
        <v>0.8</v>
      </c>
      <c r="E48" s="11"/>
      <c r="F48" s="11"/>
    </row>
    <row r="49">
      <c r="D49" s="1"/>
    </row>
    <row r="50">
      <c r="C50" s="1" t="s">
        <v>58</v>
      </c>
    </row>
    <row r="51">
      <c r="D51" s="1" t="s">
        <v>59</v>
      </c>
      <c r="F51" s="3">
        <f>EXP(-15*(1-0.8)*D47)</f>
        <v>0.2865047969</v>
      </c>
      <c r="G51" s="3">
        <f>F51*100</f>
        <v>28.65047969</v>
      </c>
      <c r="I51" s="8" t="s">
        <v>60</v>
      </c>
      <c r="J51" s="9"/>
      <c r="K51" s="9"/>
      <c r="L51" s="9"/>
    </row>
    <row r="53">
      <c r="C53" s="1" t="s">
        <v>61</v>
      </c>
    </row>
    <row r="55">
      <c r="D55" s="1" t="s">
        <v>62</v>
      </c>
      <c r="F55" s="2">
        <f>D48*(EXP(-15*(1-D48)*D47))</f>
        <v>0.2292038375</v>
      </c>
      <c r="G55" s="3">
        <f>F55*100</f>
        <v>22.92038375</v>
      </c>
      <c r="I55" s="14" t="s">
        <v>63</v>
      </c>
      <c r="J55" s="15"/>
      <c r="K55" s="15"/>
    </row>
  </sheetData>
  <mergeCells count="4">
    <mergeCell ref="C41:E41"/>
    <mergeCell ref="C42:E42"/>
    <mergeCell ref="C43:E43"/>
    <mergeCell ref="C44:D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75"/>
    <col customWidth="1" min="6" max="6" width="5.75"/>
    <col customWidth="1" min="7" max="7" width="14.0"/>
    <col customWidth="1" min="9" max="9" width="4.5"/>
    <col customWidth="1" min="10" max="10" width="5.63"/>
  </cols>
  <sheetData>
    <row r="6">
      <c r="L6" s="1" t="s">
        <v>64</v>
      </c>
    </row>
    <row r="15">
      <c r="B15" s="1" t="s">
        <v>65</v>
      </c>
      <c r="C15" s="1" t="s">
        <v>66</v>
      </c>
      <c r="E15" s="1" t="s">
        <v>67</v>
      </c>
      <c r="F15" s="2">
        <f>90/60</f>
        <v>1.5</v>
      </c>
      <c r="G15" s="1" t="s">
        <v>68</v>
      </c>
    </row>
    <row r="17">
      <c r="B17" s="1" t="s">
        <v>69</v>
      </c>
      <c r="C17" s="1" t="s">
        <v>70</v>
      </c>
      <c r="E17" s="1" t="s">
        <v>67</v>
      </c>
      <c r="F17" s="2">
        <f>120/60</f>
        <v>2</v>
      </c>
      <c r="G17" s="1" t="s">
        <v>68</v>
      </c>
    </row>
    <row r="19">
      <c r="B19" s="1" t="s">
        <v>71</v>
      </c>
    </row>
    <row r="23">
      <c r="B23" s="16" t="s">
        <v>72</v>
      </c>
    </row>
    <row r="24">
      <c r="B24" s="17"/>
      <c r="C24" s="1" t="s">
        <v>73</v>
      </c>
      <c r="D24" s="1" t="s">
        <v>74</v>
      </c>
      <c r="E24" s="1" t="s">
        <v>75</v>
      </c>
      <c r="F24" s="1" t="s">
        <v>74</v>
      </c>
      <c r="G24" s="1" t="s">
        <v>76</v>
      </c>
      <c r="H24" s="1" t="s">
        <v>74</v>
      </c>
      <c r="I24" s="1" t="s">
        <v>77</v>
      </c>
      <c r="J24" s="2">
        <f>90/120</f>
        <v>0.75</v>
      </c>
      <c r="K24" s="18" t="s">
        <v>74</v>
      </c>
      <c r="L24" s="19">
        <f>1-0.75</f>
        <v>0.25</v>
      </c>
      <c r="N24" s="20" t="s">
        <v>78</v>
      </c>
      <c r="O24" s="21"/>
      <c r="P24" s="21"/>
      <c r="Q24" s="21"/>
      <c r="R24" s="21"/>
      <c r="S24" s="22"/>
    </row>
    <row r="25">
      <c r="B25" s="17"/>
    </row>
    <row r="26">
      <c r="B26" s="17"/>
    </row>
    <row r="27">
      <c r="B27" s="17"/>
    </row>
    <row r="28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>
      <c r="B29" s="17"/>
    </row>
    <row r="30">
      <c r="B30" s="17"/>
    </row>
    <row r="31">
      <c r="B31" s="16" t="s">
        <v>79</v>
      </c>
    </row>
    <row r="32">
      <c r="B32" s="17"/>
      <c r="C32" s="1" t="s">
        <v>80</v>
      </c>
      <c r="D32" s="19">
        <f>J24</f>
        <v>0.75</v>
      </c>
      <c r="F32" s="20" t="s">
        <v>81</v>
      </c>
      <c r="G32" s="21"/>
      <c r="H32" s="21"/>
      <c r="I32" s="21"/>
      <c r="J32" s="21"/>
      <c r="K32" s="21"/>
      <c r="L32" s="21"/>
    </row>
    <row r="33">
      <c r="B33" s="17"/>
    </row>
    <row r="34">
      <c r="B34" s="17"/>
    </row>
    <row r="35">
      <c r="B35" s="17"/>
    </row>
    <row r="36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5"/>
    </row>
    <row r="37">
      <c r="B37" s="17"/>
    </row>
    <row r="38">
      <c r="B38" s="16" t="s">
        <v>82</v>
      </c>
    </row>
    <row r="39">
      <c r="B39" s="17"/>
    </row>
    <row r="40">
      <c r="B40" s="17"/>
    </row>
    <row r="41">
      <c r="B41" s="17"/>
      <c r="E41" s="1" t="s">
        <v>74</v>
      </c>
      <c r="F41" s="19">
        <f>((90^2)/(120*(120-90)))</f>
        <v>2.25</v>
      </c>
      <c r="H41" s="20" t="s">
        <v>83</v>
      </c>
      <c r="I41" s="21"/>
      <c r="J41" s="21"/>
      <c r="K41" s="21"/>
      <c r="L41" s="21"/>
    </row>
    <row r="42">
      <c r="B42" s="17"/>
    </row>
    <row r="43">
      <c r="B43" s="17"/>
    </row>
    <row r="44">
      <c r="B44" s="17"/>
    </row>
    <row r="4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>
      <c r="B46" s="17"/>
    </row>
    <row r="47">
      <c r="B47" s="16" t="s">
        <v>84</v>
      </c>
    </row>
    <row r="49">
      <c r="F49" s="1" t="s">
        <v>74</v>
      </c>
      <c r="G49" s="26">
        <f>(1-D32)*(D32^4)</f>
        <v>0.0791015625</v>
      </c>
      <c r="I49" s="20" t="s">
        <v>85</v>
      </c>
      <c r="J49" s="21"/>
      <c r="K49" s="21"/>
      <c r="L49" s="21"/>
      <c r="M49" s="21"/>
      <c r="N49" s="21"/>
      <c r="O49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6">
      <c r="B16" s="1" t="s">
        <v>86</v>
      </c>
      <c r="L16" s="27" t="s">
        <v>87</v>
      </c>
    </row>
    <row r="17">
      <c r="B17" s="1" t="s">
        <v>1</v>
      </c>
      <c r="C17" s="1" t="s">
        <v>88</v>
      </c>
      <c r="E17" s="1" t="s">
        <v>89</v>
      </c>
      <c r="F17" s="2">
        <f>1/0.5</f>
        <v>2</v>
      </c>
      <c r="G17" s="1" t="s">
        <v>90</v>
      </c>
      <c r="H17" s="27" t="s">
        <v>91</v>
      </c>
      <c r="I17" s="1" t="s">
        <v>92</v>
      </c>
      <c r="L17" s="28" t="s">
        <v>93</v>
      </c>
      <c r="M17" s="29"/>
      <c r="N17" s="29"/>
      <c r="O17" s="29"/>
      <c r="P17" s="29"/>
      <c r="Q17" s="29"/>
      <c r="R17" s="29"/>
    </row>
    <row r="18">
      <c r="B18" s="1" t="s">
        <v>4</v>
      </c>
      <c r="C18" s="1" t="s">
        <v>94</v>
      </c>
      <c r="I18" s="30">
        <f>4*2</f>
        <v>8</v>
      </c>
      <c r="J18" s="31" t="s">
        <v>95</v>
      </c>
    </row>
    <row r="19">
      <c r="B19" s="1" t="s">
        <v>7</v>
      </c>
      <c r="C19" s="1" t="s">
        <v>96</v>
      </c>
    </row>
    <row r="20">
      <c r="I20" s="1" t="s">
        <v>97</v>
      </c>
      <c r="L20" s="32" t="s">
        <v>98</v>
      </c>
    </row>
    <row r="21">
      <c r="B21" s="1" t="s">
        <v>99</v>
      </c>
      <c r="H21" s="1" t="s">
        <v>100</v>
      </c>
      <c r="I21" s="30">
        <f>1/4</f>
        <v>0.25</v>
      </c>
      <c r="J21" s="31" t="s">
        <v>101</v>
      </c>
      <c r="L21" s="33" t="s">
        <v>102</v>
      </c>
      <c r="M21" s="34"/>
      <c r="N21" s="34"/>
      <c r="O21" s="34"/>
      <c r="P21" s="34"/>
      <c r="Q21" s="34"/>
    </row>
    <row r="22">
      <c r="B22" s="1" t="s">
        <v>1</v>
      </c>
      <c r="C22" s="1" t="s">
        <v>103</v>
      </c>
      <c r="E22" s="1" t="s">
        <v>104</v>
      </c>
      <c r="F22" s="2">
        <f>0.25/0.125</f>
        <v>2</v>
      </c>
      <c r="G22" s="1" t="s">
        <v>105</v>
      </c>
      <c r="L22" s="33" t="s">
        <v>106</v>
      </c>
      <c r="M22" s="33" t="s">
        <v>107</v>
      </c>
    </row>
    <row r="23">
      <c r="B23" s="1" t="s">
        <v>4</v>
      </c>
      <c r="C23" s="1" t="s">
        <v>94</v>
      </c>
      <c r="H23" s="35" t="s">
        <v>108</v>
      </c>
      <c r="L23" s="33" t="s">
        <v>109</v>
      </c>
      <c r="M23" s="33" t="s">
        <v>107</v>
      </c>
    </row>
    <row r="24">
      <c r="B24" s="1" t="s">
        <v>7</v>
      </c>
      <c r="C24" s="1" t="s">
        <v>110</v>
      </c>
      <c r="F24" s="1" t="s">
        <v>111</v>
      </c>
      <c r="G24" s="1" t="s">
        <v>112</v>
      </c>
      <c r="I24" s="1" t="s">
        <v>113</v>
      </c>
    </row>
    <row r="25">
      <c r="F25" s="1" t="s">
        <v>114</v>
      </c>
      <c r="I25" s="36">
        <f>1/0.5</f>
        <v>2</v>
      </c>
    </row>
    <row r="26">
      <c r="K26" s="1" t="s">
        <v>115</v>
      </c>
    </row>
    <row r="27">
      <c r="F27" s="1" t="s">
        <v>111</v>
      </c>
      <c r="G27" s="1" t="s">
        <v>116</v>
      </c>
      <c r="K27" s="1" t="s">
        <v>117</v>
      </c>
    </row>
    <row r="28">
      <c r="F28" s="1" t="s">
        <v>114</v>
      </c>
      <c r="G28" s="2">
        <f>0.5/4</f>
        <v>0.125</v>
      </c>
      <c r="H28" s="1" t="s">
        <v>118</v>
      </c>
      <c r="I28" s="1" t="s">
        <v>119</v>
      </c>
    </row>
    <row r="29">
      <c r="I29" s="37">
        <f>I21/G28</f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2">
      <c r="B12" s="1" t="s">
        <v>120</v>
      </c>
      <c r="C12" s="1" t="s">
        <v>5</v>
      </c>
      <c r="D12" s="1">
        <v>60.0</v>
      </c>
    </row>
    <row r="13">
      <c r="B13" s="1" t="s">
        <v>121</v>
      </c>
      <c r="C13" s="1" t="s">
        <v>122</v>
      </c>
      <c r="D13" s="1">
        <v>70.0</v>
      </c>
    </row>
    <row r="14">
      <c r="B14" s="1" t="s">
        <v>123</v>
      </c>
      <c r="C14" s="1" t="s">
        <v>124</v>
      </c>
    </row>
    <row r="16">
      <c r="B16" s="1">
        <v>3.0</v>
      </c>
      <c r="C16" s="1" t="s">
        <v>125</v>
      </c>
      <c r="D16" s="2">
        <f>B16/B17</f>
        <v>0.05</v>
      </c>
      <c r="E16" s="1" t="s">
        <v>48</v>
      </c>
    </row>
    <row r="17">
      <c r="B17" s="1">
        <v>60.0</v>
      </c>
      <c r="C17" s="1" t="s">
        <v>48</v>
      </c>
    </row>
    <row r="19">
      <c r="A19" s="38" t="s">
        <v>126</v>
      </c>
      <c r="B19" s="1" t="s">
        <v>127</v>
      </c>
    </row>
    <row r="20">
      <c r="B20" s="1" t="s">
        <v>128</v>
      </c>
    </row>
    <row r="21">
      <c r="B21" s="1" t="s">
        <v>129</v>
      </c>
    </row>
    <row r="23">
      <c r="B23" s="1" t="s">
        <v>130</v>
      </c>
      <c r="D23" s="1" t="s">
        <v>131</v>
      </c>
      <c r="E23" s="2">
        <f> 1 /D13</f>
        <v>0.01428571429</v>
      </c>
      <c r="F23" s="1" t="s">
        <v>132</v>
      </c>
    </row>
    <row r="24">
      <c r="E24" s="1"/>
    </row>
    <row r="25">
      <c r="B25" s="10" t="s">
        <v>133</v>
      </c>
      <c r="C25" s="2">
        <f>SUM(D16,E23)</f>
        <v>0.06428571429</v>
      </c>
      <c r="D25" s="1" t="s">
        <v>48</v>
      </c>
    </row>
    <row r="26">
      <c r="B26" s="10" t="s">
        <v>134</v>
      </c>
      <c r="C26" s="2">
        <f>MULTIPLY(C25,D12)</f>
        <v>3.857142857</v>
      </c>
      <c r="E26" s="39" t="s">
        <v>135</v>
      </c>
      <c r="F26" s="3"/>
      <c r="G26" s="3"/>
      <c r="H26" s="3"/>
      <c r="I26" s="3"/>
    </row>
    <row r="27">
      <c r="B27" s="1" t="s">
        <v>136</v>
      </c>
    </row>
    <row r="29">
      <c r="A29" s="38" t="s">
        <v>15</v>
      </c>
      <c r="B29" s="1" t="s">
        <v>137</v>
      </c>
    </row>
    <row r="30">
      <c r="B30" s="1" t="s">
        <v>138</v>
      </c>
      <c r="C30" s="1" t="s">
        <v>139</v>
      </c>
      <c r="D30" s="1">
        <v>60.0</v>
      </c>
      <c r="E30" s="1">
        <v>0.05</v>
      </c>
      <c r="F30" s="1" t="s">
        <v>140</v>
      </c>
    </row>
    <row r="31">
      <c r="B31" s="40" t="s">
        <v>141</v>
      </c>
      <c r="C31" s="1"/>
      <c r="D31" s="1" t="s">
        <v>142</v>
      </c>
      <c r="F31" s="2">
        <f>MULTIPLY(D30,E30)</f>
        <v>3</v>
      </c>
    </row>
    <row r="32">
      <c r="E32" s="39" t="s">
        <v>143</v>
      </c>
      <c r="F32" s="3"/>
      <c r="G32" s="3"/>
    </row>
    <row r="34">
      <c r="A34" s="38" t="s">
        <v>21</v>
      </c>
      <c r="B34" s="1" t="s">
        <v>144</v>
      </c>
    </row>
    <row r="35">
      <c r="B35" s="1" t="s">
        <v>145</v>
      </c>
      <c r="D35" s="1" t="s">
        <v>146</v>
      </c>
    </row>
    <row r="36">
      <c r="B36" s="2">
        <f>1/70</f>
        <v>0.01428571429</v>
      </c>
      <c r="D36" s="2">
        <f>MULTIPLY(D30,B37)</f>
        <v>3.857142857</v>
      </c>
    </row>
    <row r="37">
      <c r="B37" s="2">
        <f>SUM(E30,E23)</f>
        <v>0.06428571429</v>
      </c>
      <c r="C37" s="1" t="s">
        <v>48</v>
      </c>
    </row>
    <row r="38">
      <c r="B38" s="1" t="s">
        <v>147</v>
      </c>
    </row>
    <row r="39">
      <c r="E39" s="41" t="s">
        <v>148</v>
      </c>
      <c r="F39" s="42"/>
      <c r="G39" s="42"/>
      <c r="H39" s="42"/>
    </row>
  </sheetData>
  <drawing r:id="rId1"/>
</worksheet>
</file>