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" i="1" l="1"/>
  <c r="D118" i="1"/>
  <c r="G117" i="1"/>
  <c r="J117" i="1" s="1"/>
  <c r="G116" i="1"/>
  <c r="J116" i="1" s="1"/>
  <c r="J115" i="1"/>
  <c r="J114" i="1"/>
  <c r="J110" i="1"/>
  <c r="J109" i="1"/>
  <c r="J111" i="1" s="1"/>
  <c r="J105" i="1"/>
  <c r="J104" i="1"/>
  <c r="J103" i="1"/>
  <c r="J106" i="1" s="1"/>
  <c r="J99" i="1"/>
  <c r="I98" i="1"/>
  <c r="H98" i="1"/>
  <c r="G98" i="1"/>
  <c r="F98" i="1"/>
  <c r="E98" i="1"/>
  <c r="D98" i="1"/>
  <c r="C98" i="1"/>
  <c r="J98" i="1" s="1"/>
  <c r="J97" i="1"/>
  <c r="J100" i="1" s="1"/>
  <c r="J93" i="1"/>
  <c r="J92" i="1"/>
  <c r="J91" i="1"/>
  <c r="J90" i="1"/>
  <c r="J94" i="1" s="1"/>
  <c r="J86" i="1"/>
  <c r="J85" i="1"/>
  <c r="J84" i="1"/>
  <c r="J83" i="1"/>
  <c r="J82" i="1"/>
  <c r="J87" i="1" s="1"/>
  <c r="C69" i="1"/>
  <c r="I21" i="1"/>
  <c r="H21" i="1"/>
  <c r="G21" i="1"/>
  <c r="F21" i="1"/>
  <c r="E21" i="1"/>
  <c r="D21" i="1"/>
  <c r="C21" i="1"/>
  <c r="J20" i="1"/>
  <c r="T20" i="1" s="1"/>
  <c r="N19" i="1"/>
  <c r="J19" i="1"/>
  <c r="S19" i="1" s="1"/>
  <c r="R18" i="1"/>
  <c r="M18" i="1"/>
  <c r="J18" i="1"/>
  <c r="V18" i="1" s="1"/>
  <c r="U17" i="1"/>
  <c r="P17" i="1"/>
  <c r="N17" i="1"/>
  <c r="M17" i="1"/>
  <c r="L17" i="1"/>
  <c r="J17" i="1"/>
  <c r="T17" i="1" s="1"/>
  <c r="J16" i="1"/>
  <c r="T16" i="1" s="1"/>
  <c r="S15" i="1"/>
  <c r="N15" i="1"/>
  <c r="J15" i="1"/>
  <c r="V15" i="1" s="1"/>
  <c r="V14" i="1"/>
  <c r="R14" i="1"/>
  <c r="M14" i="1"/>
  <c r="J14" i="1"/>
  <c r="U14" i="1" s="1"/>
  <c r="U13" i="1"/>
  <c r="P13" i="1"/>
  <c r="N13" i="1"/>
  <c r="L13" i="1"/>
  <c r="J13" i="1"/>
  <c r="T13" i="1" s="1"/>
  <c r="J12" i="1"/>
  <c r="T12" i="1" s="1"/>
  <c r="S11" i="1"/>
  <c r="P11" i="1"/>
  <c r="N11" i="1"/>
  <c r="L11" i="1"/>
  <c r="J11" i="1"/>
  <c r="V11" i="1" s="1"/>
  <c r="V10" i="1"/>
  <c r="R10" i="1"/>
  <c r="M10" i="1"/>
  <c r="J10" i="1"/>
  <c r="U10" i="1" s="1"/>
  <c r="U9" i="1"/>
  <c r="S9" i="1"/>
  <c r="P9" i="1"/>
  <c r="N9" i="1"/>
  <c r="L9" i="1"/>
  <c r="J9" i="1"/>
  <c r="T9" i="1" s="1"/>
  <c r="J8" i="1"/>
  <c r="O8" i="1" s="1"/>
  <c r="U7" i="1"/>
  <c r="S7" i="1"/>
  <c r="P7" i="1"/>
  <c r="N7" i="1"/>
  <c r="L7" i="1"/>
  <c r="J7" i="1"/>
  <c r="V7" i="1" s="1"/>
  <c r="V6" i="1"/>
  <c r="R6" i="1"/>
  <c r="M6" i="1"/>
  <c r="J6" i="1"/>
  <c r="C57" i="1" s="1"/>
  <c r="U5" i="1"/>
  <c r="S5" i="1"/>
  <c r="P5" i="1"/>
  <c r="N5" i="1"/>
  <c r="L5" i="1"/>
  <c r="J5" i="1"/>
  <c r="T5" i="1" s="1"/>
  <c r="J4" i="1"/>
  <c r="T4" i="1" s="1"/>
  <c r="U3" i="1"/>
  <c r="S3" i="1"/>
  <c r="P3" i="1"/>
  <c r="N3" i="1"/>
  <c r="L3" i="1"/>
  <c r="J3" i="1"/>
  <c r="V3" i="1" s="1"/>
  <c r="O3" i="1" l="1"/>
  <c r="T3" i="1"/>
  <c r="L4" i="1"/>
  <c r="L21" i="1" s="1"/>
  <c r="P4" i="1"/>
  <c r="U4" i="1"/>
  <c r="U21" i="1" s="1"/>
  <c r="M5" i="1"/>
  <c r="R5" i="1"/>
  <c r="V5" i="1"/>
  <c r="N6" i="1"/>
  <c r="S6" i="1"/>
  <c r="O7" i="1"/>
  <c r="T7" i="1"/>
  <c r="L8" i="1"/>
  <c r="P8" i="1"/>
  <c r="U8" i="1"/>
  <c r="M9" i="1"/>
  <c r="R9" i="1"/>
  <c r="V9" i="1"/>
  <c r="N10" i="1"/>
  <c r="S10" i="1"/>
  <c r="O11" i="1"/>
  <c r="T11" i="1"/>
  <c r="L12" i="1"/>
  <c r="P12" i="1"/>
  <c r="U12" i="1"/>
  <c r="M13" i="1"/>
  <c r="R13" i="1"/>
  <c r="V13" i="1"/>
  <c r="N14" i="1"/>
  <c r="S14" i="1"/>
  <c r="O15" i="1"/>
  <c r="T15" i="1"/>
  <c r="L16" i="1"/>
  <c r="P16" i="1"/>
  <c r="U16" i="1"/>
  <c r="R17" i="1"/>
  <c r="V17" i="1"/>
  <c r="N18" i="1"/>
  <c r="S18" i="1"/>
  <c r="O19" i="1"/>
  <c r="T19" i="1"/>
  <c r="L20" i="1"/>
  <c r="P20" i="1"/>
  <c r="U20" i="1"/>
  <c r="C77" i="1"/>
  <c r="O4" i="1"/>
  <c r="M4" i="1"/>
  <c r="R4" i="1"/>
  <c r="V4" i="1"/>
  <c r="V21" i="1" s="1"/>
  <c r="O6" i="1"/>
  <c r="T6" i="1"/>
  <c r="M8" i="1"/>
  <c r="R8" i="1"/>
  <c r="V8" i="1"/>
  <c r="O10" i="1"/>
  <c r="T10" i="1"/>
  <c r="U11" i="1"/>
  <c r="M12" i="1"/>
  <c r="R12" i="1"/>
  <c r="V12" i="1"/>
  <c r="S13" i="1"/>
  <c r="O14" i="1"/>
  <c r="T14" i="1"/>
  <c r="L15" i="1"/>
  <c r="P15" i="1"/>
  <c r="U15" i="1"/>
  <c r="M16" i="1"/>
  <c r="R16" i="1"/>
  <c r="V16" i="1"/>
  <c r="S17" i="1"/>
  <c r="O18" i="1"/>
  <c r="T18" i="1"/>
  <c r="L19" i="1"/>
  <c r="P19" i="1"/>
  <c r="U19" i="1"/>
  <c r="M20" i="1"/>
  <c r="R20" i="1"/>
  <c r="V20" i="1"/>
  <c r="J21" i="1"/>
  <c r="C78" i="1"/>
  <c r="G119" i="1"/>
  <c r="J119" i="1" s="1"/>
  <c r="T8" i="1"/>
  <c r="M3" i="1"/>
  <c r="R3" i="1"/>
  <c r="N4" i="1"/>
  <c r="N21" i="1" s="1"/>
  <c r="S4" i="1"/>
  <c r="S21" i="1" s="1"/>
  <c r="C36" i="1" s="1"/>
  <c r="O5" i="1"/>
  <c r="L6" i="1"/>
  <c r="P6" i="1"/>
  <c r="P21" i="1" s="1"/>
  <c r="C32" i="1" s="1"/>
  <c r="U6" i="1"/>
  <c r="M7" i="1"/>
  <c r="R7" i="1"/>
  <c r="N8" i="1"/>
  <c r="S8" i="1"/>
  <c r="O9" i="1"/>
  <c r="L10" i="1"/>
  <c r="P10" i="1"/>
  <c r="M11" i="1"/>
  <c r="R11" i="1"/>
  <c r="N12" i="1"/>
  <c r="S12" i="1"/>
  <c r="O13" i="1"/>
  <c r="L14" i="1"/>
  <c r="P14" i="1"/>
  <c r="M15" i="1"/>
  <c r="R15" i="1"/>
  <c r="N16" i="1"/>
  <c r="S16" i="1"/>
  <c r="O17" i="1"/>
  <c r="L18" i="1"/>
  <c r="P18" i="1"/>
  <c r="U18" i="1"/>
  <c r="M19" i="1"/>
  <c r="R19" i="1"/>
  <c r="V19" i="1"/>
  <c r="N20" i="1"/>
  <c r="S20" i="1"/>
  <c r="C38" i="1"/>
  <c r="G118" i="1"/>
  <c r="J118" i="1" s="1"/>
  <c r="O12" i="1"/>
  <c r="O16" i="1"/>
  <c r="O20" i="1"/>
  <c r="J120" i="1" l="1"/>
  <c r="C26" i="1"/>
  <c r="C54" i="1"/>
  <c r="C28" i="1"/>
  <c r="C42" i="1"/>
  <c r="C58" i="1" s="1"/>
  <c r="C43" i="1"/>
  <c r="M21" i="1"/>
  <c r="C27" i="1" s="1"/>
  <c r="T21" i="1"/>
  <c r="C37" i="1" s="1"/>
  <c r="O21" i="1"/>
  <c r="R21" i="1"/>
  <c r="C35" i="1" s="1"/>
  <c r="C29" i="1" l="1"/>
  <c r="C61" i="1"/>
  <c r="D47" i="1"/>
  <c r="C31" i="1"/>
  <c r="C47" i="1"/>
  <c r="C30" i="1"/>
  <c r="C53" i="1"/>
  <c r="C39" i="1"/>
  <c r="C41" i="1"/>
  <c r="D74" i="1"/>
  <c r="D40" i="1"/>
  <c r="C74" i="1"/>
  <c r="C55" i="1"/>
  <c r="C40" i="1"/>
  <c r="C75" i="1" s="1"/>
  <c r="D75" i="1" l="1"/>
  <c r="C63" i="1"/>
  <c r="E47" i="1"/>
  <c r="C50" i="1"/>
  <c r="C46" i="1"/>
  <c r="D46" i="1"/>
  <c r="C56" i="1"/>
  <c r="C48" i="1" l="1"/>
  <c r="C49" i="1" s="1"/>
  <c r="E46" i="1"/>
  <c r="C62" i="1"/>
</calcChain>
</file>

<file path=xl/sharedStrings.xml><?xml version="1.0" encoding="utf-8"?>
<sst xmlns="http://schemas.openxmlformats.org/spreadsheetml/2006/main" count="220" uniqueCount="159">
  <si>
    <t>COMPONENTES PASIVOS DEL CABLEADO EN EL INMUEBLE</t>
  </si>
  <si>
    <t>CALCULO COMPONENTES PASIVOS CABLEADO CAPILAR</t>
  </si>
  <si>
    <t>CALCULO COMPONENTES ACTIVOS CONECTIVIDAD CAPILAR</t>
  </si>
  <si>
    <t>UBICACIÓN Y PROPOSITO</t>
  </si>
  <si>
    <t>PLANTA S4</t>
  </si>
  <si>
    <t>PLANTA S3</t>
  </si>
  <si>
    <t>PLANTA S2</t>
  </si>
  <si>
    <t>PLANTA S1</t>
  </si>
  <si>
    <t>PLANTA 0</t>
  </si>
  <si>
    <t>PLANTA 1</t>
  </si>
  <si>
    <t>PLANTA 2</t>
  </si>
  <si>
    <t>TOTAL</t>
  </si>
  <si>
    <t>RJ45-VOZ</t>
  </si>
  <si>
    <t>RJ45-DAT</t>
  </si>
  <si>
    <t>LC-DATOS</t>
  </si>
  <si>
    <t>F-TV</t>
  </si>
  <si>
    <t>XLR-AUDIO</t>
  </si>
  <si>
    <t>RJ45-DATOS</t>
  </si>
  <si>
    <t>A: 4EE+1V+2D</t>
  </si>
  <si>
    <t>Actividad administrativa</t>
  </si>
  <si>
    <t>B: 6EE+2V+2D</t>
  </si>
  <si>
    <t>Mesas enfrentadas actividad admin.</t>
  </si>
  <si>
    <t>C: 6EE+2D+2D</t>
  </si>
  <si>
    <t>Laterales aulas formación grandes</t>
  </si>
  <si>
    <t>D: 6EE+1V+5D+2FO+1TV</t>
  </si>
  <si>
    <t>Cabecera aulas y salas reuniones</t>
  </si>
  <si>
    <t>E: 48D+24FO</t>
  </si>
  <si>
    <t>Trasera rack Granja Servidores</t>
  </si>
  <si>
    <t>K: 2EE+1V+2D</t>
  </si>
  <si>
    <t>Control accesos y videovigilancia</t>
  </si>
  <si>
    <t>L: 1EE+1D+1TV</t>
  </si>
  <si>
    <t>Conexión terminales de TV</t>
  </si>
  <si>
    <t>M: 1EE+1V</t>
  </si>
  <si>
    <t>Relojes de difusión horaria</t>
  </si>
  <si>
    <t>O: 6EE+1V+2D+2XLR</t>
  </si>
  <si>
    <t>Cabinas traducción simultánea</t>
  </si>
  <si>
    <t>P: 1EE+2D</t>
  </si>
  <si>
    <t>Cámaras en Salón de Actos</t>
  </si>
  <si>
    <t>Q: 4EE+2D</t>
  </si>
  <si>
    <t>Cañón de vídeo Salón de Actos</t>
  </si>
  <si>
    <t>R: 6EE+1V+2D+1XLR</t>
  </si>
  <si>
    <t>Mesa presidencia Salón de Actos</t>
  </si>
  <si>
    <t>S: 6EE+2D+1XLR</t>
  </si>
  <si>
    <t>Atril del ponente Salón de Actos</t>
  </si>
  <si>
    <t>T: 1XLR</t>
  </si>
  <si>
    <t>Agentes de prensa Salón de Actos</t>
  </si>
  <si>
    <t>U: Pasa-Cables)</t>
  </si>
  <si>
    <t>Pasacables altavoces Salón de Actos</t>
  </si>
  <si>
    <t>V: 4EE+1V+2D+1TV</t>
  </si>
  <si>
    <t>Estancias personal de guardia 24H</t>
  </si>
  <si>
    <t>W: 2EE+1V+2D</t>
  </si>
  <si>
    <t>Retícula en techo WIFI + 5G</t>
  </si>
  <si>
    <t>X: 4EE+4FO</t>
  </si>
  <si>
    <t>Báculos cámaras en parcela</t>
  </si>
  <si>
    <t>Distancia mecánica al RP en metros</t>
  </si>
  <si>
    <t>CANALIZACION</t>
  </si>
  <si>
    <t>Panel  19", 48  RJ45 Cat.6A para tráfico isócrono (VOZ), 2U</t>
  </si>
  <si>
    <t>Bandeja 100x60</t>
  </si>
  <si>
    <t>Panel  19", 48  RJ45 Cat.6A para tráfico pulsante (DATOS), 2U</t>
  </si>
  <si>
    <t>Bandeja 200x60</t>
  </si>
  <si>
    <t>Bandeja 19",  48 LC fibra OM4, 24 guías LC duplex (FIBRA), 1U</t>
  </si>
  <si>
    <t>Bandeja 300x60</t>
  </si>
  <si>
    <t>Panel 19" pasa-hilos, 4 engarces profundidad 11,7cm, 1U</t>
  </si>
  <si>
    <t>Bandeja 600x100</t>
  </si>
  <si>
    <t>Repartidor simétrico 19" TV 1E/8S atenuadores empotrados, 1U</t>
  </si>
  <si>
    <t>Bandeja 19", para 2 amplificador de línea TV cada 64 tomas, 2U</t>
  </si>
  <si>
    <t>Panel 19" 8 conectores XLR macho, 1U</t>
  </si>
  <si>
    <t>Conmut. cobre tráfico Isócrono 48x1G-4PPoE + 4x10G + Voz, 1U</t>
  </si>
  <si>
    <t>Conmut. cobre tráfico pulsante 48x1G-4PPoE + 4x10G + Datos, 1U</t>
  </si>
  <si>
    <t>Conmut. fibra tráfico pulsante 48x1G-4PPoE + 4x10G + Fibra, 1U</t>
  </si>
  <si>
    <t>Puntos de acceso para conectividad inalámbrica con WIFI-6</t>
  </si>
  <si>
    <t>Transceptores 10G en fibra para troncal conmut. Ethernet</t>
  </si>
  <si>
    <t>Conmut. IP consolas 16xRS232 + 1x1G  fibra (red fuera de banda)</t>
  </si>
  <si>
    <t>Panel pasa-hilos 19", 4 engarces profundidad 11,7cm, 1U</t>
  </si>
  <si>
    <t>Receptor óptico para TV en banda ancha (1/128 tomas)</t>
  </si>
  <si>
    <t>Amplificador de línea para TV + Rep. Sim. 1E/4S (1/amplificador)</t>
  </si>
  <si>
    <t>Nº manguera 48 fibras multimodo OM4 para conectividad troncal</t>
  </si>
  <si>
    <t>Nº mangueras 4 fibras monomodo G.657-A2 para troncal TV</t>
  </si>
  <si>
    <t>Bandeja 19", 96  LC de fibra OM4 y 48 guías LC duplex, 1U</t>
  </si>
  <si>
    <t>Caja para acabado manguera 4 fibras  monomodo G.657-A2</t>
  </si>
  <si>
    <t xml:space="preserve">Latiguillo CAPILAR cobre UTP Cat.6A, 2xRJ45 (VOZ+DATOS) </t>
  </si>
  <si>
    <t>Latiguillo CAPILAR en fibra multimodo OM4, 2xLC/UPC, FIBRA</t>
  </si>
  <si>
    <t>Latiguillo consolas cobre UTP Cat.6A, RJ45 -&gt; SubD9</t>
  </si>
  <si>
    <t>Latiguillo TRONCAL en fibra multimodo OM4, 2xLC/UPC</t>
  </si>
  <si>
    <t>Latiguillo PASS-THRU en fibra multimodo OM4, 1xLC/UPC HDMI</t>
  </si>
  <si>
    <t>Latiguillo TRONCAL TV en fibra monomodo, 1xSC/APC</t>
  </si>
  <si>
    <t>Cableado CAPILAR en cobre UTP Cat.6A clase EA, (VOZ+DATOS)</t>
  </si>
  <si>
    <t>Cableado CAPILAR+TRONCAL en fibra multimodo OM4</t>
  </si>
  <si>
    <t>Cableado TRONCAL en fibra monomodo G.657-A2 TV</t>
  </si>
  <si>
    <t>Armarios rack 19", 800x800x2200mm (47U libres)</t>
  </si>
  <si>
    <t>Tapas ciegas acabadas en negro para ROTULOS, 1U</t>
  </si>
  <si>
    <t>Tapas ciegas acabadas en negro para cerrar el rack, 1U</t>
  </si>
  <si>
    <t>Barras de cobre 64 tornillos PLANO MASA instalar en trasera</t>
  </si>
  <si>
    <t>Rail UNE con 10 enchufes schuko a instalar en trasera</t>
  </si>
  <si>
    <t>Cuchilla corte y prueba, toma de tierra drenaje alta frecuencia</t>
  </si>
  <si>
    <t>Electrodo doble para toma de tierra drenaje alta frecuencia</t>
  </si>
  <si>
    <t>Pletina de equipotencialidad para el cuarto RS</t>
  </si>
  <si>
    <t>SAI 10KVA, doble conversión, trifásico/monofásico 230V, 50Hz</t>
  </si>
  <si>
    <t>SAI 30KVA, doble conversión, trifásico/trifásico 400V, 50Hz</t>
  </si>
  <si>
    <t xml:space="preserve">Sonda IP de temperatura, accesible con protocolo SNMP </t>
  </si>
  <si>
    <t>Transmisor extensor HDMI sobre fibra monomodo OM4</t>
  </si>
  <si>
    <t>Receptor extensor HDMI sobre fibra OM4</t>
  </si>
  <si>
    <t>CA: 1C+1L+1T+1S+1FA</t>
  </si>
  <si>
    <t>Ctrl. accesos en puertas con 1 hoja</t>
  </si>
  <si>
    <t>CAR: 1C+2L+2T+1S+1FA</t>
  </si>
  <si>
    <t>Ctrl. accesos en puertas con 2 hojas</t>
  </si>
  <si>
    <t>CP: 1C+1L+1T</t>
  </si>
  <si>
    <t>Ctrl. presencia en accesos principales</t>
  </si>
  <si>
    <t>CB: 1C+1PD+1S+1SM+1FA</t>
  </si>
  <si>
    <t>Cont. Biológica en esclusas y lab.</t>
  </si>
  <si>
    <t>LM: 1CAM+1IR+1BAC</t>
  </si>
  <si>
    <t>Cámras lectura automática matrículas</t>
  </si>
  <si>
    <t>CVF: Cam. IP, fija, Zoom</t>
  </si>
  <si>
    <t>Video-Vigilancia fija en interior</t>
  </si>
  <si>
    <t>CVM: Cam. IP PTZ, Z30X</t>
  </si>
  <si>
    <t>Video-Vigilancia motorizada exterior</t>
  </si>
  <si>
    <t>CMM: Cam. IP PTZ, Z30X</t>
  </si>
  <si>
    <t>Video-Monitorización, presurizada N2</t>
  </si>
  <si>
    <t>CSM: Cam. IP PTZ, Z30X</t>
  </si>
  <si>
    <t>Video-Supervisión, presurizada N2</t>
  </si>
  <si>
    <t>TFAS: Tlf. IP/SIP</t>
  </si>
  <si>
    <t>Telf. fijo para cabina ascensores</t>
  </si>
  <si>
    <t>TFCA: Tlf. IP/SIP</t>
  </si>
  <si>
    <t>Telf. fijo 1 tecla para CA+(2xCB)</t>
  </si>
  <si>
    <t>TFMG: Tlf. IP/SIP</t>
  </si>
  <si>
    <t>Telf. fijo para megafonía video-vigil.</t>
  </si>
  <si>
    <t>RAE1E: Reloj 1 esfera</t>
  </si>
  <si>
    <t>Reloj para vestíbulos principales</t>
  </si>
  <si>
    <t>RAE2E: Reloj 2 esferas</t>
  </si>
  <si>
    <t>Reloja para vestíbulos de plantas</t>
  </si>
  <si>
    <t>RD4D: Reloj digital 4 díg.</t>
  </si>
  <si>
    <t>Reloj para locales específicos</t>
  </si>
  <si>
    <t>TV  (RS7)</t>
  </si>
  <si>
    <t>TV65: Smart TV 65"</t>
  </si>
  <si>
    <t>TV para aulas y salas pequeñas</t>
  </si>
  <si>
    <t>MP98: Monitor profes. 98"</t>
  </si>
  <si>
    <t>Monitor para aulas y salas grandes</t>
  </si>
  <si>
    <t>AFP: Aula Form. pequeña</t>
  </si>
  <si>
    <t>Equip. de aulas con TV 65"</t>
  </si>
  <si>
    <t>AFG: Aula Form. grande</t>
  </si>
  <si>
    <t>Equip. de aulas con Monitor 98"</t>
  </si>
  <si>
    <t>SSP: Sala Sem. pequeña</t>
  </si>
  <si>
    <t>Equip. de sala con TV 65"</t>
  </si>
  <si>
    <t>SSG: Sala Sem. grande</t>
  </si>
  <si>
    <t>Equip. de sala con Monitor 98"</t>
  </si>
  <si>
    <t>SRP: Sala Reu. Pequeña</t>
  </si>
  <si>
    <t>SRG: Sala Reu. grande</t>
  </si>
  <si>
    <t>CONFIG. PUERTA (RS2)</t>
  </si>
  <si>
    <t>PANELES Y BANDEJAS DEL CABLEADO CAPILAR EN RS2</t>
  </si>
  <si>
    <t>CONECTIVIDAD CAPILAR EN RS2</t>
  </si>
  <si>
    <t>CONECTIVIDAD TRONCAL EN RS2</t>
  </si>
  <si>
    <t>LATIGUILLOS PARA INTERCONEXION EN RS2</t>
  </si>
  <si>
    <t>CERTIFICACION DE CABLEADO EN RS2</t>
  </si>
  <si>
    <t>COMPONENTES VARIOS EN RS2</t>
  </si>
  <si>
    <t>CTRL. ACCESOS (RS2)</t>
  </si>
  <si>
    <t>VIDEO-VIGILANCIA (RS2)</t>
  </si>
  <si>
    <t>TELEFONIA IP/SIP (RS2)</t>
  </si>
  <si>
    <t>DIFUS. HORARIA IP (RS2)</t>
  </si>
  <si>
    <t>AUDIOVISUALES (RS2)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</si>
</sst>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3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 vertical="top" wrapText="1"/>
    </xf>
    <xf numFmtId="0" fontId="2" fillId="6" borderId="1" xfId="0" applyFont="1" applyFill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 applyFill="1" applyBorder="1"/>
    <xf numFmtId="0" fontId="1" fillId="0" borderId="0" xfId="0" applyFont="1" applyBorder="1"/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0" borderId="0" xfId="0" applyFont="1" applyFill="1" applyBorder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5" fillId="0" borderId="0" xfId="0" applyFont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/>
    <xf numFmtId="0" fontId="4" fillId="2" borderId="1" xfId="0" applyFont="1" applyFill="1" applyBorder="1" applyAlignment="1">
      <alignment horizontal="right" vertical="top" wrapText="1"/>
    </xf>
    <xf numFmtId="0" fontId="2" fillId="3" borderId="0" xfId="0" applyFont="1" applyFill="1"/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workbookViewId="0">
      <selection activeCell="D23" sqref="D23"/>
    </sheetView>
  </sheetViews>
  <sheetFormatPr baseColWidth="10" defaultRowHeight="12.75" x14ac:dyDescent="0.2"/>
  <cols>
    <col min="1" max="1" width="25" style="1" bestFit="1" customWidth="1"/>
    <col min="2" max="2" width="36" style="1" bestFit="1" customWidth="1"/>
    <col min="3" max="3" width="11.28515625" style="1" bestFit="1" customWidth="1"/>
    <col min="4" max="4" width="11.28515625" style="1" customWidth="1"/>
    <col min="5" max="6" width="11.28515625" style="1" bestFit="1" customWidth="1"/>
    <col min="7" max="9" width="10" style="1" bestFit="1" customWidth="1"/>
    <col min="10" max="10" width="7.140625" style="1" bestFit="1" customWidth="1"/>
    <col min="11" max="259" width="11.42578125" style="1"/>
    <col min="260" max="260" width="47.7109375" style="1" customWidth="1"/>
    <col min="261" max="261" width="12.28515625" style="1" bestFit="1" customWidth="1"/>
    <col min="262" max="515" width="11.42578125" style="1"/>
    <col min="516" max="516" width="47.7109375" style="1" customWidth="1"/>
    <col min="517" max="517" width="12.28515625" style="1" bestFit="1" customWidth="1"/>
    <col min="518" max="771" width="11.42578125" style="1"/>
    <col min="772" max="772" width="47.7109375" style="1" customWidth="1"/>
    <col min="773" max="773" width="12.28515625" style="1" bestFit="1" customWidth="1"/>
    <col min="774" max="1027" width="11.42578125" style="1"/>
    <col min="1028" max="1028" width="47.7109375" style="1" customWidth="1"/>
    <col min="1029" max="1029" width="12.28515625" style="1" bestFit="1" customWidth="1"/>
    <col min="1030" max="1283" width="11.42578125" style="1"/>
    <col min="1284" max="1284" width="47.7109375" style="1" customWidth="1"/>
    <col min="1285" max="1285" width="12.28515625" style="1" bestFit="1" customWidth="1"/>
    <col min="1286" max="1539" width="11.42578125" style="1"/>
    <col min="1540" max="1540" width="47.7109375" style="1" customWidth="1"/>
    <col min="1541" max="1541" width="12.28515625" style="1" bestFit="1" customWidth="1"/>
    <col min="1542" max="1795" width="11.42578125" style="1"/>
    <col min="1796" max="1796" width="47.7109375" style="1" customWidth="1"/>
    <col min="1797" max="1797" width="12.28515625" style="1" bestFit="1" customWidth="1"/>
    <col min="1798" max="2051" width="11.42578125" style="1"/>
    <col min="2052" max="2052" width="47.7109375" style="1" customWidth="1"/>
    <col min="2053" max="2053" width="12.28515625" style="1" bestFit="1" customWidth="1"/>
    <col min="2054" max="2307" width="11.42578125" style="1"/>
    <col min="2308" max="2308" width="47.7109375" style="1" customWidth="1"/>
    <col min="2309" max="2309" width="12.28515625" style="1" bestFit="1" customWidth="1"/>
    <col min="2310" max="2563" width="11.42578125" style="1"/>
    <col min="2564" max="2564" width="47.7109375" style="1" customWidth="1"/>
    <col min="2565" max="2565" width="12.28515625" style="1" bestFit="1" customWidth="1"/>
    <col min="2566" max="2819" width="11.42578125" style="1"/>
    <col min="2820" max="2820" width="47.7109375" style="1" customWidth="1"/>
    <col min="2821" max="2821" width="12.28515625" style="1" bestFit="1" customWidth="1"/>
    <col min="2822" max="3075" width="11.42578125" style="1"/>
    <col min="3076" max="3076" width="47.7109375" style="1" customWidth="1"/>
    <col min="3077" max="3077" width="12.28515625" style="1" bestFit="1" customWidth="1"/>
    <col min="3078" max="3331" width="11.42578125" style="1"/>
    <col min="3332" max="3332" width="47.7109375" style="1" customWidth="1"/>
    <col min="3333" max="3333" width="12.28515625" style="1" bestFit="1" customWidth="1"/>
    <col min="3334" max="3587" width="11.42578125" style="1"/>
    <col min="3588" max="3588" width="47.7109375" style="1" customWidth="1"/>
    <col min="3589" max="3589" width="12.28515625" style="1" bestFit="1" customWidth="1"/>
    <col min="3590" max="3843" width="11.42578125" style="1"/>
    <col min="3844" max="3844" width="47.7109375" style="1" customWidth="1"/>
    <col min="3845" max="3845" width="12.28515625" style="1" bestFit="1" customWidth="1"/>
    <col min="3846" max="4099" width="11.42578125" style="1"/>
    <col min="4100" max="4100" width="47.7109375" style="1" customWidth="1"/>
    <col min="4101" max="4101" width="12.28515625" style="1" bestFit="1" customWidth="1"/>
    <col min="4102" max="4355" width="11.42578125" style="1"/>
    <col min="4356" max="4356" width="47.7109375" style="1" customWidth="1"/>
    <col min="4357" max="4357" width="12.28515625" style="1" bestFit="1" customWidth="1"/>
    <col min="4358" max="4611" width="11.42578125" style="1"/>
    <col min="4612" max="4612" width="47.7109375" style="1" customWidth="1"/>
    <col min="4613" max="4613" width="12.28515625" style="1" bestFit="1" customWidth="1"/>
    <col min="4614" max="4867" width="11.42578125" style="1"/>
    <col min="4868" max="4868" width="47.7109375" style="1" customWidth="1"/>
    <col min="4869" max="4869" width="12.28515625" style="1" bestFit="1" customWidth="1"/>
    <col min="4870" max="5123" width="11.42578125" style="1"/>
    <col min="5124" max="5124" width="47.7109375" style="1" customWidth="1"/>
    <col min="5125" max="5125" width="12.28515625" style="1" bestFit="1" customWidth="1"/>
    <col min="5126" max="5379" width="11.42578125" style="1"/>
    <col min="5380" max="5380" width="47.7109375" style="1" customWidth="1"/>
    <col min="5381" max="5381" width="12.28515625" style="1" bestFit="1" customWidth="1"/>
    <col min="5382" max="5635" width="11.42578125" style="1"/>
    <col min="5636" max="5636" width="47.7109375" style="1" customWidth="1"/>
    <col min="5637" max="5637" width="12.28515625" style="1" bestFit="1" customWidth="1"/>
    <col min="5638" max="5891" width="11.42578125" style="1"/>
    <col min="5892" max="5892" width="47.7109375" style="1" customWidth="1"/>
    <col min="5893" max="5893" width="12.28515625" style="1" bestFit="1" customWidth="1"/>
    <col min="5894" max="6147" width="11.42578125" style="1"/>
    <col min="6148" max="6148" width="47.7109375" style="1" customWidth="1"/>
    <col min="6149" max="6149" width="12.28515625" style="1" bestFit="1" customWidth="1"/>
    <col min="6150" max="6403" width="11.42578125" style="1"/>
    <col min="6404" max="6404" width="47.7109375" style="1" customWidth="1"/>
    <col min="6405" max="6405" width="12.28515625" style="1" bestFit="1" customWidth="1"/>
    <col min="6406" max="6659" width="11.42578125" style="1"/>
    <col min="6660" max="6660" width="47.7109375" style="1" customWidth="1"/>
    <col min="6661" max="6661" width="12.28515625" style="1" bestFit="1" customWidth="1"/>
    <col min="6662" max="6915" width="11.42578125" style="1"/>
    <col min="6916" max="6916" width="47.7109375" style="1" customWidth="1"/>
    <col min="6917" max="6917" width="12.28515625" style="1" bestFit="1" customWidth="1"/>
    <col min="6918" max="7171" width="11.42578125" style="1"/>
    <col min="7172" max="7172" width="47.7109375" style="1" customWidth="1"/>
    <col min="7173" max="7173" width="12.28515625" style="1" bestFit="1" customWidth="1"/>
    <col min="7174" max="7427" width="11.42578125" style="1"/>
    <col min="7428" max="7428" width="47.7109375" style="1" customWidth="1"/>
    <col min="7429" max="7429" width="12.28515625" style="1" bestFit="1" customWidth="1"/>
    <col min="7430" max="7683" width="11.42578125" style="1"/>
    <col min="7684" max="7684" width="47.7109375" style="1" customWidth="1"/>
    <col min="7685" max="7685" width="12.28515625" style="1" bestFit="1" customWidth="1"/>
    <col min="7686" max="7939" width="11.42578125" style="1"/>
    <col min="7940" max="7940" width="47.7109375" style="1" customWidth="1"/>
    <col min="7941" max="7941" width="12.28515625" style="1" bestFit="1" customWidth="1"/>
    <col min="7942" max="8195" width="11.42578125" style="1"/>
    <col min="8196" max="8196" width="47.7109375" style="1" customWidth="1"/>
    <col min="8197" max="8197" width="12.28515625" style="1" bestFit="1" customWidth="1"/>
    <col min="8198" max="8451" width="11.42578125" style="1"/>
    <col min="8452" max="8452" width="47.7109375" style="1" customWidth="1"/>
    <col min="8453" max="8453" width="12.28515625" style="1" bestFit="1" customWidth="1"/>
    <col min="8454" max="8707" width="11.42578125" style="1"/>
    <col min="8708" max="8708" width="47.7109375" style="1" customWidth="1"/>
    <col min="8709" max="8709" width="12.28515625" style="1" bestFit="1" customWidth="1"/>
    <col min="8710" max="8963" width="11.42578125" style="1"/>
    <col min="8964" max="8964" width="47.7109375" style="1" customWidth="1"/>
    <col min="8965" max="8965" width="12.28515625" style="1" bestFit="1" customWidth="1"/>
    <col min="8966" max="9219" width="11.42578125" style="1"/>
    <col min="9220" max="9220" width="47.7109375" style="1" customWidth="1"/>
    <col min="9221" max="9221" width="12.28515625" style="1" bestFit="1" customWidth="1"/>
    <col min="9222" max="9475" width="11.42578125" style="1"/>
    <col min="9476" max="9476" width="47.7109375" style="1" customWidth="1"/>
    <col min="9477" max="9477" width="12.28515625" style="1" bestFit="1" customWidth="1"/>
    <col min="9478" max="9731" width="11.42578125" style="1"/>
    <col min="9732" max="9732" width="47.7109375" style="1" customWidth="1"/>
    <col min="9733" max="9733" width="12.28515625" style="1" bestFit="1" customWidth="1"/>
    <col min="9734" max="9987" width="11.42578125" style="1"/>
    <col min="9988" max="9988" width="47.7109375" style="1" customWidth="1"/>
    <col min="9989" max="9989" width="12.28515625" style="1" bestFit="1" customWidth="1"/>
    <col min="9990" max="10243" width="11.42578125" style="1"/>
    <col min="10244" max="10244" width="47.7109375" style="1" customWidth="1"/>
    <col min="10245" max="10245" width="12.28515625" style="1" bestFit="1" customWidth="1"/>
    <col min="10246" max="10499" width="11.42578125" style="1"/>
    <col min="10500" max="10500" width="47.7109375" style="1" customWidth="1"/>
    <col min="10501" max="10501" width="12.28515625" style="1" bestFit="1" customWidth="1"/>
    <col min="10502" max="10755" width="11.42578125" style="1"/>
    <col min="10756" max="10756" width="47.7109375" style="1" customWidth="1"/>
    <col min="10757" max="10757" width="12.28515625" style="1" bestFit="1" customWidth="1"/>
    <col min="10758" max="11011" width="11.42578125" style="1"/>
    <col min="11012" max="11012" width="47.7109375" style="1" customWidth="1"/>
    <col min="11013" max="11013" width="12.28515625" style="1" bestFit="1" customWidth="1"/>
    <col min="11014" max="11267" width="11.42578125" style="1"/>
    <col min="11268" max="11268" width="47.7109375" style="1" customWidth="1"/>
    <col min="11269" max="11269" width="12.28515625" style="1" bestFit="1" customWidth="1"/>
    <col min="11270" max="11523" width="11.42578125" style="1"/>
    <col min="11524" max="11524" width="47.7109375" style="1" customWidth="1"/>
    <col min="11525" max="11525" width="12.28515625" style="1" bestFit="1" customWidth="1"/>
    <col min="11526" max="11779" width="11.42578125" style="1"/>
    <col min="11780" max="11780" width="47.7109375" style="1" customWidth="1"/>
    <col min="11781" max="11781" width="12.28515625" style="1" bestFit="1" customWidth="1"/>
    <col min="11782" max="12035" width="11.42578125" style="1"/>
    <col min="12036" max="12036" width="47.7109375" style="1" customWidth="1"/>
    <col min="12037" max="12037" width="12.28515625" style="1" bestFit="1" customWidth="1"/>
    <col min="12038" max="12291" width="11.42578125" style="1"/>
    <col min="12292" max="12292" width="47.7109375" style="1" customWidth="1"/>
    <col min="12293" max="12293" width="12.28515625" style="1" bestFit="1" customWidth="1"/>
    <col min="12294" max="12547" width="11.42578125" style="1"/>
    <col min="12548" max="12548" width="47.7109375" style="1" customWidth="1"/>
    <col min="12549" max="12549" width="12.28515625" style="1" bestFit="1" customWidth="1"/>
    <col min="12550" max="12803" width="11.42578125" style="1"/>
    <col min="12804" max="12804" width="47.7109375" style="1" customWidth="1"/>
    <col min="12805" max="12805" width="12.28515625" style="1" bestFit="1" customWidth="1"/>
    <col min="12806" max="13059" width="11.42578125" style="1"/>
    <col min="13060" max="13060" width="47.7109375" style="1" customWidth="1"/>
    <col min="13061" max="13061" width="12.28515625" style="1" bestFit="1" customWidth="1"/>
    <col min="13062" max="13315" width="11.42578125" style="1"/>
    <col min="13316" max="13316" width="47.7109375" style="1" customWidth="1"/>
    <col min="13317" max="13317" width="12.28515625" style="1" bestFit="1" customWidth="1"/>
    <col min="13318" max="13571" width="11.42578125" style="1"/>
    <col min="13572" max="13572" width="47.7109375" style="1" customWidth="1"/>
    <col min="13573" max="13573" width="12.28515625" style="1" bestFit="1" customWidth="1"/>
    <col min="13574" max="13827" width="11.42578125" style="1"/>
    <col min="13828" max="13828" width="47.7109375" style="1" customWidth="1"/>
    <col min="13829" max="13829" width="12.28515625" style="1" bestFit="1" customWidth="1"/>
    <col min="13830" max="14083" width="11.42578125" style="1"/>
    <col min="14084" max="14084" width="47.7109375" style="1" customWidth="1"/>
    <col min="14085" max="14085" width="12.28515625" style="1" bestFit="1" customWidth="1"/>
    <col min="14086" max="14339" width="11.42578125" style="1"/>
    <col min="14340" max="14340" width="47.7109375" style="1" customWidth="1"/>
    <col min="14341" max="14341" width="12.28515625" style="1" bestFit="1" customWidth="1"/>
    <col min="14342" max="14595" width="11.42578125" style="1"/>
    <col min="14596" max="14596" width="47.7109375" style="1" customWidth="1"/>
    <col min="14597" max="14597" width="12.28515625" style="1" bestFit="1" customWidth="1"/>
    <col min="14598" max="14851" width="11.42578125" style="1"/>
    <col min="14852" max="14852" width="47.7109375" style="1" customWidth="1"/>
    <col min="14853" max="14853" width="12.28515625" style="1" bestFit="1" customWidth="1"/>
    <col min="14854" max="15107" width="11.42578125" style="1"/>
    <col min="15108" max="15108" width="47.7109375" style="1" customWidth="1"/>
    <col min="15109" max="15109" width="12.28515625" style="1" bestFit="1" customWidth="1"/>
    <col min="15110" max="15363" width="11.42578125" style="1"/>
    <col min="15364" max="15364" width="47.7109375" style="1" customWidth="1"/>
    <col min="15365" max="15365" width="12.28515625" style="1" bestFit="1" customWidth="1"/>
    <col min="15366" max="15619" width="11.42578125" style="1"/>
    <col min="15620" max="15620" width="47.7109375" style="1" customWidth="1"/>
    <col min="15621" max="15621" width="12.28515625" style="1" bestFit="1" customWidth="1"/>
    <col min="15622" max="15875" width="11.42578125" style="1"/>
    <col min="15876" max="15876" width="47.7109375" style="1" customWidth="1"/>
    <col min="15877" max="15877" width="12.28515625" style="1" bestFit="1" customWidth="1"/>
    <col min="15878" max="16131" width="11.42578125" style="1"/>
    <col min="16132" max="16132" width="47.7109375" style="1" customWidth="1"/>
    <col min="16133" max="16133" width="12.28515625" style="1" bestFit="1" customWidth="1"/>
    <col min="16134" max="16384" width="11.42578125" style="1"/>
  </cols>
  <sheetData>
    <row r="1" spans="1:22" x14ac:dyDescent="0.2">
      <c r="A1" s="2" t="s">
        <v>0</v>
      </c>
      <c r="B1" s="3"/>
      <c r="C1" s="26"/>
      <c r="D1" s="26"/>
      <c r="E1" s="26"/>
      <c r="F1" s="26"/>
      <c r="G1" s="26"/>
      <c r="H1" s="26"/>
      <c r="I1" s="26"/>
      <c r="J1" s="26"/>
      <c r="L1" s="2" t="s">
        <v>1</v>
      </c>
      <c r="M1" s="3"/>
      <c r="N1" s="3"/>
      <c r="O1" s="3"/>
      <c r="P1" s="3"/>
      <c r="R1" s="2" t="s">
        <v>2</v>
      </c>
      <c r="S1" s="3"/>
      <c r="T1" s="3"/>
      <c r="U1" s="3"/>
      <c r="V1" s="3"/>
    </row>
    <row r="2" spans="1:22" x14ac:dyDescent="0.2">
      <c r="A2" s="4" t="s">
        <v>147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R2" s="5" t="s">
        <v>12</v>
      </c>
      <c r="S2" s="5" t="s">
        <v>17</v>
      </c>
      <c r="T2" s="5" t="s">
        <v>14</v>
      </c>
      <c r="U2" s="5" t="s">
        <v>15</v>
      </c>
      <c r="V2" s="5" t="s">
        <v>16</v>
      </c>
    </row>
    <row r="3" spans="1:22" x14ac:dyDescent="0.2">
      <c r="A3" s="6" t="s">
        <v>18</v>
      </c>
      <c r="B3" s="6" t="s">
        <v>19</v>
      </c>
      <c r="C3" s="25">
        <v>0</v>
      </c>
      <c r="D3" s="25">
        <v>4</v>
      </c>
      <c r="E3" s="25">
        <v>0</v>
      </c>
      <c r="F3" s="25">
        <v>36</v>
      </c>
      <c r="G3" s="25">
        <v>38</v>
      </c>
      <c r="H3" s="25">
        <v>22</v>
      </c>
      <c r="I3" s="25">
        <v>0</v>
      </c>
      <c r="J3" s="8">
        <f>SUM(C3:I3)</f>
        <v>100</v>
      </c>
      <c r="L3" s="9">
        <f>1*J3</f>
        <v>100</v>
      </c>
      <c r="M3" s="9">
        <f>2*J3</f>
        <v>200</v>
      </c>
      <c r="N3" s="9">
        <f>0*J3</f>
        <v>0</v>
      </c>
      <c r="O3" s="9">
        <f>0*J3</f>
        <v>0</v>
      </c>
      <c r="P3" s="9">
        <f>0*J3</f>
        <v>0</v>
      </c>
      <c r="R3" s="9">
        <f>ROUND(1*J3,0)</f>
        <v>100</v>
      </c>
      <c r="S3" s="9">
        <f>ROUND(1.8*J3,0)</f>
        <v>180</v>
      </c>
      <c r="T3" s="9">
        <f t="shared" ref="T3:T19" si="0">ROUND(0*J3,0)</f>
        <v>0</v>
      </c>
      <c r="U3" s="9">
        <f>ROUND(0*J3,0)</f>
        <v>0</v>
      </c>
      <c r="V3" s="9">
        <f t="shared" ref="V3:V13" si="1">ROUND(0*J3,0)</f>
        <v>0</v>
      </c>
    </row>
    <row r="4" spans="1:22" x14ac:dyDescent="0.2">
      <c r="A4" s="6" t="s">
        <v>20</v>
      </c>
      <c r="B4" s="6" t="s">
        <v>21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8">
        <f t="shared" ref="J4:J20" si="2">SUM(C4:I4)</f>
        <v>0</v>
      </c>
      <c r="L4" s="9">
        <f>2*J4</f>
        <v>0</v>
      </c>
      <c r="M4" s="9">
        <f t="shared" ref="M4:M19" si="3">2*J4</f>
        <v>0</v>
      </c>
      <c r="N4" s="9">
        <f t="shared" ref="N4:N19" si="4">0*J4</f>
        <v>0</v>
      </c>
      <c r="O4" s="9">
        <f t="shared" ref="O4:O20" si="5">0*J4</f>
        <v>0</v>
      </c>
      <c r="P4" s="9">
        <f t="shared" ref="P4:P20" si="6">0*J4</f>
        <v>0</v>
      </c>
      <c r="R4" s="9">
        <f>ROUND(2*J4,0)</f>
        <v>0</v>
      </c>
      <c r="S4" s="9">
        <f>ROUND(2*J4,0)</f>
        <v>0</v>
      </c>
      <c r="T4" s="9">
        <f t="shared" si="0"/>
        <v>0</v>
      </c>
      <c r="U4" s="9">
        <f>ROUND(0*J4,0)</f>
        <v>0</v>
      </c>
      <c r="V4" s="9">
        <f t="shared" si="1"/>
        <v>0</v>
      </c>
    </row>
    <row r="5" spans="1:22" x14ac:dyDescent="0.2">
      <c r="A5" s="6" t="s">
        <v>22</v>
      </c>
      <c r="B5" s="6" t="s">
        <v>23</v>
      </c>
      <c r="C5" s="25">
        <v>0</v>
      </c>
      <c r="D5" s="25">
        <v>56</v>
      </c>
      <c r="E5" s="25">
        <v>0</v>
      </c>
      <c r="F5" s="25">
        <v>84</v>
      </c>
      <c r="G5" s="25">
        <v>88</v>
      </c>
      <c r="H5" s="25">
        <v>59</v>
      </c>
      <c r="I5" s="25">
        <v>0</v>
      </c>
      <c r="J5" s="8">
        <f t="shared" si="2"/>
        <v>287</v>
      </c>
      <c r="L5" s="9">
        <f>0*J5</f>
        <v>0</v>
      </c>
      <c r="M5" s="9">
        <f>4*J5</f>
        <v>1148</v>
      </c>
      <c r="N5" s="9">
        <f t="shared" si="4"/>
        <v>0</v>
      </c>
      <c r="O5" s="9">
        <f t="shared" si="5"/>
        <v>0</v>
      </c>
      <c r="P5" s="9">
        <f t="shared" si="6"/>
        <v>0</v>
      </c>
      <c r="R5" s="9">
        <f>ROUND(0*J5,0)</f>
        <v>0</v>
      </c>
      <c r="S5" s="9">
        <f>ROUND(4*J5,0)</f>
        <v>1148</v>
      </c>
      <c r="T5" s="9">
        <f t="shared" si="0"/>
        <v>0</v>
      </c>
      <c r="U5" s="9">
        <f>ROUND(0*J5,0)</f>
        <v>0</v>
      </c>
      <c r="V5" s="9">
        <f t="shared" si="1"/>
        <v>0</v>
      </c>
    </row>
    <row r="6" spans="1:22" x14ac:dyDescent="0.2">
      <c r="A6" s="6" t="s">
        <v>24</v>
      </c>
      <c r="B6" s="6" t="s">
        <v>25</v>
      </c>
      <c r="C6" s="25">
        <v>0</v>
      </c>
      <c r="D6" s="25">
        <v>0</v>
      </c>
      <c r="E6" s="25">
        <v>0</v>
      </c>
      <c r="F6" s="25">
        <v>1</v>
      </c>
      <c r="G6" s="25">
        <v>1</v>
      </c>
      <c r="H6" s="25">
        <v>1</v>
      </c>
      <c r="I6" s="25">
        <v>0</v>
      </c>
      <c r="J6" s="8">
        <f t="shared" si="2"/>
        <v>3</v>
      </c>
      <c r="L6" s="9">
        <f t="shared" ref="L6:L19" si="7">1*J6</f>
        <v>3</v>
      </c>
      <c r="M6" s="9">
        <f>5*J6</f>
        <v>15</v>
      </c>
      <c r="N6" s="9">
        <f>2*J6</f>
        <v>6</v>
      </c>
      <c r="O6" s="9">
        <f>1*J6</f>
        <v>3</v>
      </c>
      <c r="P6" s="9">
        <f t="shared" si="6"/>
        <v>0</v>
      </c>
      <c r="R6" s="9">
        <f>ROUND(1*J6,0)</f>
        <v>3</v>
      </c>
      <c r="S6" s="9">
        <f>ROUND(5*J6,0)</f>
        <v>15</v>
      </c>
      <c r="T6" s="9">
        <f t="shared" si="0"/>
        <v>0</v>
      </c>
      <c r="U6" s="9">
        <f>ROUND(1*J6,0)</f>
        <v>3</v>
      </c>
      <c r="V6" s="9">
        <f t="shared" si="1"/>
        <v>0</v>
      </c>
    </row>
    <row r="7" spans="1:22" x14ac:dyDescent="0.2">
      <c r="A7" s="6" t="s">
        <v>26</v>
      </c>
      <c r="B7" s="6" t="s">
        <v>27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8">
        <f t="shared" si="2"/>
        <v>0</v>
      </c>
      <c r="L7" s="9">
        <f>0*J7</f>
        <v>0</v>
      </c>
      <c r="M7" s="9">
        <f>48*J7</f>
        <v>0</v>
      </c>
      <c r="N7" s="9">
        <f>24*J7</f>
        <v>0</v>
      </c>
      <c r="O7" s="9">
        <f t="shared" si="5"/>
        <v>0</v>
      </c>
      <c r="P7" s="9">
        <f t="shared" si="6"/>
        <v>0</v>
      </c>
      <c r="R7" s="9">
        <f>ROUND(0*J7,0)</f>
        <v>0</v>
      </c>
      <c r="S7" s="9">
        <f>ROUND(0*J7,0)</f>
        <v>0</v>
      </c>
      <c r="T7" s="9">
        <f t="shared" si="0"/>
        <v>0</v>
      </c>
      <c r="U7" s="9">
        <f>ROUND(0*J7,0)</f>
        <v>0</v>
      </c>
      <c r="V7" s="9">
        <f t="shared" si="1"/>
        <v>0</v>
      </c>
    </row>
    <row r="8" spans="1:22" x14ac:dyDescent="0.2">
      <c r="A8" s="6" t="s">
        <v>28</v>
      </c>
      <c r="B8" s="6" t="s">
        <v>29</v>
      </c>
      <c r="C8" s="25">
        <v>5</v>
      </c>
      <c r="D8" s="25">
        <v>12</v>
      </c>
      <c r="E8" s="25">
        <v>11</v>
      </c>
      <c r="F8" s="25">
        <v>10</v>
      </c>
      <c r="G8" s="25">
        <v>13</v>
      </c>
      <c r="H8" s="25">
        <v>3</v>
      </c>
      <c r="I8" s="25">
        <v>2</v>
      </c>
      <c r="J8" s="8">
        <f t="shared" si="2"/>
        <v>56</v>
      </c>
      <c r="L8" s="9">
        <f t="shared" si="7"/>
        <v>56</v>
      </c>
      <c r="M8" s="9">
        <f t="shared" si="3"/>
        <v>112</v>
      </c>
      <c r="N8" s="9">
        <f t="shared" si="4"/>
        <v>0</v>
      </c>
      <c r="O8" s="9">
        <f t="shared" si="5"/>
        <v>0</v>
      </c>
      <c r="P8" s="9">
        <f t="shared" si="6"/>
        <v>0</v>
      </c>
      <c r="R8" s="9">
        <f>ROUND(1*J8,0)</f>
        <v>56</v>
      </c>
      <c r="S8" s="9">
        <f>ROUND(2*J8,0)</f>
        <v>112</v>
      </c>
      <c r="T8" s="9">
        <f t="shared" si="0"/>
        <v>0</v>
      </c>
      <c r="U8" s="9">
        <f>ROUND(0*J8,0)</f>
        <v>0</v>
      </c>
      <c r="V8" s="9">
        <f t="shared" si="1"/>
        <v>0</v>
      </c>
    </row>
    <row r="9" spans="1:22" ht="13.5" customHeight="1" x14ac:dyDescent="0.2">
      <c r="A9" s="6" t="s">
        <v>30</v>
      </c>
      <c r="B9" s="6" t="s">
        <v>31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8">
        <f t="shared" si="2"/>
        <v>0</v>
      </c>
      <c r="L9" s="9">
        <f>0*J9</f>
        <v>0</v>
      </c>
      <c r="M9" s="9">
        <f>1*J9</f>
        <v>0</v>
      </c>
      <c r="N9" s="9">
        <f t="shared" si="4"/>
        <v>0</v>
      </c>
      <c r="O9" s="9">
        <f>1*J9</f>
        <v>0</v>
      </c>
      <c r="P9" s="9">
        <f t="shared" si="6"/>
        <v>0</v>
      </c>
      <c r="R9" s="9">
        <f>ROUND(0*J9,0)</f>
        <v>0</v>
      </c>
      <c r="S9" s="9">
        <f>ROUND(1*J9,0)</f>
        <v>0</v>
      </c>
      <c r="T9" s="9">
        <f t="shared" si="0"/>
        <v>0</v>
      </c>
      <c r="U9" s="9">
        <f>ROUND(1*J9,0)</f>
        <v>0</v>
      </c>
      <c r="V9" s="9">
        <f t="shared" si="1"/>
        <v>0</v>
      </c>
    </row>
    <row r="10" spans="1:22" x14ac:dyDescent="0.2">
      <c r="A10" s="6" t="s">
        <v>32</v>
      </c>
      <c r="B10" s="6" t="s">
        <v>33</v>
      </c>
      <c r="C10" s="25">
        <v>1</v>
      </c>
      <c r="D10" s="25">
        <v>13</v>
      </c>
      <c r="E10" s="25">
        <v>3</v>
      </c>
      <c r="F10" s="25">
        <v>4</v>
      </c>
      <c r="G10" s="25">
        <v>4</v>
      </c>
      <c r="H10" s="25">
        <v>3</v>
      </c>
      <c r="I10" s="25">
        <v>0</v>
      </c>
      <c r="J10" s="8">
        <f t="shared" si="2"/>
        <v>28</v>
      </c>
      <c r="L10" s="9">
        <f t="shared" si="7"/>
        <v>28</v>
      </c>
      <c r="M10" s="9">
        <f>0*J10</f>
        <v>0</v>
      </c>
      <c r="N10" s="9">
        <f t="shared" si="4"/>
        <v>0</v>
      </c>
      <c r="O10" s="9">
        <f t="shared" si="5"/>
        <v>0</v>
      </c>
      <c r="P10" s="9">
        <f t="shared" si="6"/>
        <v>0</v>
      </c>
      <c r="R10" s="9">
        <f>ROUND(1*J10,0)</f>
        <v>28</v>
      </c>
      <c r="S10" s="9">
        <f>ROUND(0*J10,0)</f>
        <v>0</v>
      </c>
      <c r="T10" s="9">
        <f t="shared" si="0"/>
        <v>0</v>
      </c>
      <c r="U10" s="9">
        <f t="shared" ref="U10:U17" si="8">ROUND(0*J10,0)</f>
        <v>0</v>
      </c>
      <c r="V10" s="9">
        <f t="shared" si="1"/>
        <v>0</v>
      </c>
    </row>
    <row r="11" spans="1:22" x14ac:dyDescent="0.2">
      <c r="A11" s="6" t="s">
        <v>34</v>
      </c>
      <c r="B11" s="6" t="s">
        <v>35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8">
        <f t="shared" si="2"/>
        <v>0</v>
      </c>
      <c r="L11" s="9">
        <f t="shared" si="7"/>
        <v>0</v>
      </c>
      <c r="M11" s="9">
        <f t="shared" si="3"/>
        <v>0</v>
      </c>
      <c r="N11" s="9">
        <f t="shared" si="4"/>
        <v>0</v>
      </c>
      <c r="O11" s="9">
        <f t="shared" si="5"/>
        <v>0</v>
      </c>
      <c r="P11" s="9">
        <f>2*J11</f>
        <v>0</v>
      </c>
      <c r="R11" s="9">
        <f>ROUND(1*J11,0)</f>
        <v>0</v>
      </c>
      <c r="S11" s="9">
        <f>ROUND(1*J11,0)</f>
        <v>0</v>
      </c>
      <c r="T11" s="9">
        <f t="shared" si="0"/>
        <v>0</v>
      </c>
      <c r="U11" s="9">
        <f t="shared" si="8"/>
        <v>0</v>
      </c>
      <c r="V11" s="9">
        <f t="shared" si="1"/>
        <v>0</v>
      </c>
    </row>
    <row r="12" spans="1:22" x14ac:dyDescent="0.2">
      <c r="A12" s="6" t="s">
        <v>36</v>
      </c>
      <c r="B12" s="6" t="s">
        <v>37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8">
        <f t="shared" si="2"/>
        <v>0</v>
      </c>
      <c r="L12" s="9">
        <f>0*J12</f>
        <v>0</v>
      </c>
      <c r="M12" s="9">
        <f t="shared" si="3"/>
        <v>0</v>
      </c>
      <c r="N12" s="9">
        <f t="shared" si="4"/>
        <v>0</v>
      </c>
      <c r="O12" s="9">
        <f t="shared" si="5"/>
        <v>0</v>
      </c>
      <c r="P12" s="9">
        <f t="shared" si="6"/>
        <v>0</v>
      </c>
      <c r="R12" s="9">
        <f>ROUND(0*J12,0)</f>
        <v>0</v>
      </c>
      <c r="S12" s="9">
        <f>ROUND(1*J12,0)</f>
        <v>0</v>
      </c>
      <c r="T12" s="9">
        <f t="shared" si="0"/>
        <v>0</v>
      </c>
      <c r="U12" s="9">
        <f t="shared" si="8"/>
        <v>0</v>
      </c>
      <c r="V12" s="9">
        <f t="shared" si="1"/>
        <v>0</v>
      </c>
    </row>
    <row r="13" spans="1:22" x14ac:dyDescent="0.2">
      <c r="A13" s="6" t="s">
        <v>38</v>
      </c>
      <c r="B13" s="6" t="s">
        <v>39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8">
        <f t="shared" si="2"/>
        <v>0</v>
      </c>
      <c r="L13" s="9">
        <f>0*J13</f>
        <v>0</v>
      </c>
      <c r="M13" s="9">
        <f t="shared" si="3"/>
        <v>0</v>
      </c>
      <c r="N13" s="9">
        <f t="shared" si="4"/>
        <v>0</v>
      </c>
      <c r="O13" s="9">
        <f t="shared" si="5"/>
        <v>0</v>
      </c>
      <c r="P13" s="9">
        <f t="shared" si="6"/>
        <v>0</v>
      </c>
      <c r="R13" s="9">
        <f>ROUND(0*J13,0)</f>
        <v>0</v>
      </c>
      <c r="S13" s="9">
        <f>ROUND(1*J13,0)</f>
        <v>0</v>
      </c>
      <c r="T13" s="9">
        <f t="shared" si="0"/>
        <v>0</v>
      </c>
      <c r="U13" s="9">
        <f t="shared" si="8"/>
        <v>0</v>
      </c>
      <c r="V13" s="9">
        <f t="shared" si="1"/>
        <v>0</v>
      </c>
    </row>
    <row r="14" spans="1:22" x14ac:dyDescent="0.2">
      <c r="A14" s="6" t="s">
        <v>40</v>
      </c>
      <c r="B14" s="6" t="s">
        <v>41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8">
        <f t="shared" si="2"/>
        <v>0</v>
      </c>
      <c r="L14" s="9">
        <f t="shared" si="7"/>
        <v>0</v>
      </c>
      <c r="M14" s="9">
        <f t="shared" si="3"/>
        <v>0</v>
      </c>
      <c r="N14" s="9">
        <f t="shared" si="4"/>
        <v>0</v>
      </c>
      <c r="O14" s="9">
        <f t="shared" si="5"/>
        <v>0</v>
      </c>
      <c r="P14" s="9">
        <f>1*J14</f>
        <v>0</v>
      </c>
      <c r="R14" s="9">
        <f>ROUND(1*J14,0)</f>
        <v>0</v>
      </c>
      <c r="S14" s="9">
        <f>ROUND(1*J14,0)</f>
        <v>0</v>
      </c>
      <c r="T14" s="9">
        <f t="shared" si="0"/>
        <v>0</v>
      </c>
      <c r="U14" s="9">
        <f t="shared" si="8"/>
        <v>0</v>
      </c>
      <c r="V14" s="9">
        <f>ROUND(1*J14,0)</f>
        <v>0</v>
      </c>
    </row>
    <row r="15" spans="1:22" x14ac:dyDescent="0.2">
      <c r="A15" s="6" t="s">
        <v>42</v>
      </c>
      <c r="B15" s="6" t="s">
        <v>43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8">
        <f t="shared" si="2"/>
        <v>0</v>
      </c>
      <c r="L15" s="9">
        <f>0*J15</f>
        <v>0</v>
      </c>
      <c r="M15" s="9">
        <f t="shared" si="3"/>
        <v>0</v>
      </c>
      <c r="N15" s="9">
        <f t="shared" si="4"/>
        <v>0</v>
      </c>
      <c r="O15" s="9">
        <f t="shared" si="5"/>
        <v>0</v>
      </c>
      <c r="P15" s="9">
        <f>1*J15</f>
        <v>0</v>
      </c>
      <c r="R15" s="9">
        <f>ROUND(0*J15,0)</f>
        <v>0</v>
      </c>
      <c r="S15" s="9">
        <f>ROUND(1*J15,0)</f>
        <v>0</v>
      </c>
      <c r="T15" s="9">
        <f t="shared" si="0"/>
        <v>0</v>
      </c>
      <c r="U15" s="9">
        <f t="shared" si="8"/>
        <v>0</v>
      </c>
      <c r="V15" s="9">
        <f>ROUND(1*J15,0)</f>
        <v>0</v>
      </c>
    </row>
    <row r="16" spans="1:22" x14ac:dyDescent="0.2">
      <c r="A16" s="6" t="s">
        <v>44</v>
      </c>
      <c r="B16" s="6" t="s">
        <v>45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8">
        <f t="shared" si="2"/>
        <v>0</v>
      </c>
      <c r="L16" s="9">
        <f>0*J16</f>
        <v>0</v>
      </c>
      <c r="M16" s="9">
        <f>0*J16</f>
        <v>0</v>
      </c>
      <c r="N16" s="9">
        <f t="shared" si="4"/>
        <v>0</v>
      </c>
      <c r="O16" s="9">
        <f t="shared" si="5"/>
        <v>0</v>
      </c>
      <c r="P16" s="9">
        <f>1*J16</f>
        <v>0</v>
      </c>
      <c r="R16" s="9">
        <f>ROUND(0*J16,0)</f>
        <v>0</v>
      </c>
      <c r="S16" s="9">
        <f>ROUND(0*J16,0)</f>
        <v>0</v>
      </c>
      <c r="T16" s="9">
        <f t="shared" si="0"/>
        <v>0</v>
      </c>
      <c r="U16" s="9">
        <f t="shared" si="8"/>
        <v>0</v>
      </c>
      <c r="V16" s="9">
        <f>ROUND(0*J16,0)</f>
        <v>0</v>
      </c>
    </row>
    <row r="17" spans="1:22" x14ac:dyDescent="0.2">
      <c r="A17" s="6" t="s">
        <v>46</v>
      </c>
      <c r="B17" s="6" t="s">
        <v>47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8">
        <f t="shared" si="2"/>
        <v>0</v>
      </c>
      <c r="L17" s="9">
        <f>0*J17</f>
        <v>0</v>
      </c>
      <c r="M17" s="9">
        <f>0*J17</f>
        <v>0</v>
      </c>
      <c r="N17" s="9">
        <f t="shared" si="4"/>
        <v>0</v>
      </c>
      <c r="O17" s="9">
        <f t="shared" si="5"/>
        <v>0</v>
      </c>
      <c r="P17" s="9">
        <f t="shared" si="6"/>
        <v>0</v>
      </c>
      <c r="R17" s="9">
        <f>ROUND(0*J17,0)</f>
        <v>0</v>
      </c>
      <c r="S17" s="9">
        <f>ROUND(0*J17,0)</f>
        <v>0</v>
      </c>
      <c r="T17" s="9">
        <f t="shared" si="0"/>
        <v>0</v>
      </c>
      <c r="U17" s="9">
        <f t="shared" si="8"/>
        <v>0</v>
      </c>
      <c r="V17" s="9">
        <f>ROUND(0*J17,0)</f>
        <v>0</v>
      </c>
    </row>
    <row r="18" spans="1:22" x14ac:dyDescent="0.2">
      <c r="A18" s="6" t="s">
        <v>48</v>
      </c>
      <c r="B18" s="6" t="s">
        <v>49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8">
        <f t="shared" si="2"/>
        <v>0</v>
      </c>
      <c r="L18" s="9">
        <f t="shared" si="7"/>
        <v>0</v>
      </c>
      <c r="M18" s="9">
        <f t="shared" si="3"/>
        <v>0</v>
      </c>
      <c r="N18" s="9">
        <f t="shared" si="4"/>
        <v>0</v>
      </c>
      <c r="O18" s="9">
        <f>1*J18</f>
        <v>0</v>
      </c>
      <c r="P18" s="9">
        <f t="shared" si="6"/>
        <v>0</v>
      </c>
      <c r="R18" s="9">
        <f>ROUND(1*J18,0)</f>
        <v>0</v>
      </c>
      <c r="S18" s="9">
        <f>ROUND(2*J18,0)</f>
        <v>0</v>
      </c>
      <c r="T18" s="9">
        <f t="shared" si="0"/>
        <v>0</v>
      </c>
      <c r="U18" s="9">
        <f>ROUND(1*J18,0)</f>
        <v>0</v>
      </c>
      <c r="V18" s="9">
        <f>ROUND(0*J18,0)</f>
        <v>0</v>
      </c>
    </row>
    <row r="19" spans="1:22" x14ac:dyDescent="0.2">
      <c r="A19" s="6" t="s">
        <v>50</v>
      </c>
      <c r="B19" s="6" t="s">
        <v>51</v>
      </c>
      <c r="C19" s="25">
        <v>1</v>
      </c>
      <c r="D19" s="25">
        <v>5</v>
      </c>
      <c r="E19" s="25">
        <v>5</v>
      </c>
      <c r="F19" s="25">
        <v>5</v>
      </c>
      <c r="G19" s="25">
        <v>5</v>
      </c>
      <c r="H19" s="25">
        <v>4</v>
      </c>
      <c r="I19" s="25">
        <v>0</v>
      </c>
      <c r="J19" s="8">
        <f t="shared" si="2"/>
        <v>25</v>
      </c>
      <c r="L19" s="9">
        <f t="shared" si="7"/>
        <v>25</v>
      </c>
      <c r="M19" s="9">
        <f t="shared" si="3"/>
        <v>50</v>
      </c>
      <c r="N19" s="9">
        <f t="shared" si="4"/>
        <v>0</v>
      </c>
      <c r="O19" s="9">
        <f t="shared" si="5"/>
        <v>0</v>
      </c>
      <c r="P19" s="9">
        <f t="shared" si="6"/>
        <v>0</v>
      </c>
      <c r="R19" s="9">
        <f>ROUND(1*J19,0)</f>
        <v>25</v>
      </c>
      <c r="S19" s="9">
        <f>ROUND(2*J19,0)</f>
        <v>50</v>
      </c>
      <c r="T19" s="9">
        <f t="shared" si="0"/>
        <v>0</v>
      </c>
      <c r="U19" s="9">
        <f>ROUND(0*J19,0)</f>
        <v>0</v>
      </c>
      <c r="V19" s="9">
        <f>ROUND(0*J19,0)</f>
        <v>0</v>
      </c>
    </row>
    <row r="20" spans="1:22" x14ac:dyDescent="0.2">
      <c r="A20" s="6" t="s">
        <v>52</v>
      </c>
      <c r="B20" s="6" t="s">
        <v>53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8">
        <f t="shared" si="2"/>
        <v>0</v>
      </c>
      <c r="L20" s="9">
        <f>0*J20</f>
        <v>0</v>
      </c>
      <c r="M20" s="9">
        <f>0*J20</f>
        <v>0</v>
      </c>
      <c r="N20" s="9">
        <f>4*J20</f>
        <v>0</v>
      </c>
      <c r="O20" s="9">
        <f t="shared" si="5"/>
        <v>0</v>
      </c>
      <c r="P20" s="9">
        <f t="shared" si="6"/>
        <v>0</v>
      </c>
      <c r="R20" s="9">
        <f>ROUND(0*J20,0)</f>
        <v>0</v>
      </c>
      <c r="S20" s="9">
        <f>ROUND(0*J20,0)</f>
        <v>0</v>
      </c>
      <c r="T20" s="9">
        <f>ROUND(4*J20,0)</f>
        <v>0</v>
      </c>
      <c r="U20" s="9">
        <f>ROUND(0*J20,0)</f>
        <v>0</v>
      </c>
      <c r="V20" s="9">
        <f>ROUND(0*J20,0)</f>
        <v>0</v>
      </c>
    </row>
    <row r="21" spans="1:22" x14ac:dyDescent="0.2">
      <c r="A21" s="10"/>
      <c r="B21" s="10"/>
      <c r="C21" s="11">
        <f t="shared" ref="C21:I21" si="9">SUM(C3:C20)</f>
        <v>7</v>
      </c>
      <c r="D21" s="11">
        <f t="shared" si="9"/>
        <v>90</v>
      </c>
      <c r="E21" s="11">
        <f t="shared" si="9"/>
        <v>19</v>
      </c>
      <c r="F21" s="11">
        <f t="shared" si="9"/>
        <v>140</v>
      </c>
      <c r="G21" s="11">
        <f t="shared" si="9"/>
        <v>149</v>
      </c>
      <c r="H21" s="11">
        <f t="shared" si="9"/>
        <v>92</v>
      </c>
      <c r="I21" s="11">
        <f t="shared" si="9"/>
        <v>2</v>
      </c>
      <c r="J21" s="11">
        <f>SUM(J3:J20)</f>
        <v>499</v>
      </c>
      <c r="L21" s="11">
        <f>SUM(L3:L20)</f>
        <v>212</v>
      </c>
      <c r="M21" s="11">
        <f t="shared" ref="M21:P21" si="10">SUM(M3:M20)</f>
        <v>1525</v>
      </c>
      <c r="N21" s="11">
        <f t="shared" si="10"/>
        <v>6</v>
      </c>
      <c r="O21" s="11">
        <f t="shared" si="10"/>
        <v>3</v>
      </c>
      <c r="P21" s="11">
        <f t="shared" si="10"/>
        <v>0</v>
      </c>
      <c r="R21" s="11">
        <f>SUM(R3:R20)</f>
        <v>212</v>
      </c>
      <c r="S21" s="11">
        <f t="shared" ref="S21:V21" si="11">SUM(S3:S20)</f>
        <v>1505</v>
      </c>
      <c r="T21" s="11">
        <f t="shared" si="11"/>
        <v>0</v>
      </c>
      <c r="U21" s="11">
        <f t="shared" si="11"/>
        <v>3</v>
      </c>
      <c r="V21" s="11">
        <f t="shared" si="11"/>
        <v>0</v>
      </c>
    </row>
    <row r="22" spans="1:22" x14ac:dyDescent="0.2">
      <c r="A22" s="10"/>
      <c r="B22" s="10"/>
      <c r="C22" s="10"/>
      <c r="D22" s="10"/>
      <c r="E22" s="10"/>
      <c r="F22" s="10"/>
      <c r="G22" s="10"/>
      <c r="H22" s="10"/>
      <c r="I22" s="12"/>
      <c r="J22" s="13"/>
      <c r="L22" s="14"/>
      <c r="M22" s="14"/>
      <c r="N22" s="14"/>
      <c r="O22" s="14"/>
      <c r="P22" s="14"/>
    </row>
    <row r="23" spans="1:22" x14ac:dyDescent="0.2">
      <c r="A23" s="15" t="s">
        <v>54</v>
      </c>
      <c r="B23" s="16"/>
      <c r="C23" s="17">
        <v>215</v>
      </c>
      <c r="D23" s="14"/>
      <c r="F23" s="14"/>
      <c r="G23" s="14"/>
      <c r="H23" s="14"/>
      <c r="I23" s="14"/>
      <c r="J23" s="14"/>
    </row>
    <row r="24" spans="1:22" x14ac:dyDescent="0.2">
      <c r="A24" s="10"/>
      <c r="B24" s="10"/>
      <c r="C24" s="12"/>
      <c r="D24" s="18"/>
      <c r="F24" s="14"/>
      <c r="G24" s="14"/>
      <c r="H24" s="14"/>
      <c r="I24" s="14"/>
      <c r="J24" s="14"/>
    </row>
    <row r="25" spans="1:22" x14ac:dyDescent="0.2">
      <c r="A25" s="19" t="s">
        <v>148</v>
      </c>
      <c r="B25" s="20"/>
      <c r="C25" s="21"/>
      <c r="D25" s="18"/>
      <c r="F25" s="19" t="s">
        <v>55</v>
      </c>
      <c r="G25" s="20"/>
      <c r="H25" s="14"/>
      <c r="I25" s="14"/>
      <c r="J25" s="14"/>
    </row>
    <row r="26" spans="1:22" x14ac:dyDescent="0.2">
      <c r="A26" s="22" t="s">
        <v>56</v>
      </c>
      <c r="B26" s="23"/>
      <c r="C26" s="24">
        <f>1+INT((L21-1)/48)</f>
        <v>5</v>
      </c>
      <c r="D26" s="18"/>
      <c r="F26" s="6" t="s">
        <v>57</v>
      </c>
      <c r="G26" s="23"/>
      <c r="H26" s="24">
        <v>400</v>
      </c>
      <c r="I26" s="14"/>
      <c r="J26" s="14"/>
    </row>
    <row r="27" spans="1:22" x14ac:dyDescent="0.2">
      <c r="A27" s="22" t="s">
        <v>58</v>
      </c>
      <c r="B27" s="23"/>
      <c r="C27" s="24">
        <f>1+INT((M21-1)/48)</f>
        <v>32</v>
      </c>
      <c r="D27" s="18"/>
      <c r="F27" s="6" t="s">
        <v>59</v>
      </c>
      <c r="G27" s="23"/>
      <c r="H27" s="24">
        <v>200</v>
      </c>
      <c r="I27" s="14"/>
      <c r="J27" s="14"/>
    </row>
    <row r="28" spans="1:22" x14ac:dyDescent="0.2">
      <c r="A28" s="22" t="s">
        <v>60</v>
      </c>
      <c r="B28" s="23"/>
      <c r="C28" s="24">
        <f>1+INT((N21-1)/24)</f>
        <v>1</v>
      </c>
      <c r="D28" s="18"/>
      <c r="F28" s="6" t="s">
        <v>61</v>
      </c>
      <c r="G28" s="23"/>
      <c r="H28" s="24">
        <v>600</v>
      </c>
      <c r="I28" s="14"/>
      <c r="J28" s="14"/>
    </row>
    <row r="29" spans="1:22" x14ac:dyDescent="0.2">
      <c r="A29" s="22" t="s">
        <v>62</v>
      </c>
      <c r="B29" s="23"/>
      <c r="C29" s="24">
        <f>C26+C27+C28</f>
        <v>38</v>
      </c>
      <c r="D29" s="18"/>
      <c r="F29" s="6" t="s">
        <v>63</v>
      </c>
      <c r="G29" s="23"/>
      <c r="H29" s="24">
        <v>5</v>
      </c>
      <c r="I29" s="14"/>
      <c r="J29" s="14"/>
    </row>
    <row r="30" spans="1:22" x14ac:dyDescent="0.2">
      <c r="A30" s="22" t="s">
        <v>64</v>
      </c>
      <c r="B30" s="23"/>
      <c r="C30" s="24">
        <f>1+INT((O21-1)/8)</f>
        <v>1</v>
      </c>
      <c r="D30" s="18"/>
      <c r="F30" s="14"/>
      <c r="G30" s="14"/>
      <c r="H30" s="14"/>
      <c r="I30" s="14"/>
      <c r="J30" s="14"/>
    </row>
    <row r="31" spans="1:22" x14ac:dyDescent="0.2">
      <c r="A31" s="22" t="s">
        <v>65</v>
      </c>
      <c r="B31" s="23"/>
      <c r="C31" s="24">
        <f>1+INT((O21-1)/64)</f>
        <v>1</v>
      </c>
      <c r="D31" s="18"/>
      <c r="F31" s="14"/>
      <c r="G31" s="14"/>
      <c r="H31" s="14"/>
      <c r="I31" s="14"/>
      <c r="J31" s="14"/>
    </row>
    <row r="32" spans="1:22" x14ac:dyDescent="0.2">
      <c r="A32" s="22" t="s">
        <v>66</v>
      </c>
      <c r="B32" s="23"/>
      <c r="C32" s="24">
        <f>1+INT((P21-1)/8)</f>
        <v>0</v>
      </c>
      <c r="D32" s="18"/>
      <c r="F32" s="14"/>
      <c r="G32" s="14"/>
      <c r="H32" s="14"/>
      <c r="I32" s="14"/>
      <c r="J32" s="14"/>
    </row>
    <row r="33" spans="1:10" x14ac:dyDescent="0.2">
      <c r="A33" s="10"/>
      <c r="B33" s="10"/>
      <c r="C33" s="12"/>
      <c r="D33" s="18"/>
      <c r="F33" s="14"/>
      <c r="G33" s="14"/>
      <c r="H33" s="14"/>
      <c r="I33" s="14"/>
      <c r="J33" s="14"/>
    </row>
    <row r="34" spans="1:10" x14ac:dyDescent="0.2">
      <c r="A34" s="19" t="s">
        <v>149</v>
      </c>
      <c r="B34" s="20"/>
      <c r="C34" s="21"/>
      <c r="D34" s="18"/>
      <c r="F34" s="14"/>
      <c r="G34" s="14"/>
      <c r="H34" s="14"/>
      <c r="I34" s="14"/>
      <c r="J34" s="14"/>
    </row>
    <row r="35" spans="1:10" x14ac:dyDescent="0.2">
      <c r="A35" s="22" t="s">
        <v>67</v>
      </c>
      <c r="B35" s="23"/>
      <c r="C35" s="24">
        <f>1+INT((R21-1)/48)</f>
        <v>5</v>
      </c>
      <c r="D35" s="18"/>
      <c r="F35" s="14"/>
      <c r="G35" s="14"/>
      <c r="H35" s="14"/>
      <c r="I35" s="14"/>
      <c r="J35" s="14"/>
    </row>
    <row r="36" spans="1:10" x14ac:dyDescent="0.2">
      <c r="A36" s="22" t="s">
        <v>68</v>
      </c>
      <c r="B36" s="23"/>
      <c r="C36" s="24">
        <f>1+INT((S21-1)/48)</f>
        <v>32</v>
      </c>
      <c r="D36" s="18"/>
      <c r="F36" s="14"/>
      <c r="G36" s="14"/>
      <c r="H36" s="14"/>
      <c r="I36" s="14"/>
      <c r="J36" s="14"/>
    </row>
    <row r="37" spans="1:10" x14ac:dyDescent="0.2">
      <c r="A37" s="22" t="s">
        <v>69</v>
      </c>
      <c r="B37" s="23"/>
      <c r="C37" s="24">
        <f>1+INT((T21-1)/48)</f>
        <v>0</v>
      </c>
      <c r="D37" s="18"/>
      <c r="F37" s="14"/>
      <c r="G37" s="14"/>
      <c r="H37" s="14"/>
      <c r="I37" s="14"/>
      <c r="J37" s="14"/>
    </row>
    <row r="38" spans="1:10" x14ac:dyDescent="0.2">
      <c r="A38" s="22" t="s">
        <v>70</v>
      </c>
      <c r="B38" s="23"/>
      <c r="C38" s="24">
        <f>J19</f>
        <v>25</v>
      </c>
      <c r="D38" s="18"/>
      <c r="F38" s="14"/>
      <c r="G38" s="14"/>
      <c r="H38" s="14"/>
      <c r="I38" s="14"/>
      <c r="J38" s="14"/>
    </row>
    <row r="39" spans="1:10" x14ac:dyDescent="0.2">
      <c r="A39" s="22" t="s">
        <v>71</v>
      </c>
      <c r="B39" s="23"/>
      <c r="C39" s="24">
        <f>2*(C35+C36+C37)</f>
        <v>74</v>
      </c>
      <c r="D39" s="18"/>
      <c r="F39" s="14"/>
      <c r="G39" s="14"/>
      <c r="H39" s="14"/>
      <c r="I39" s="14"/>
      <c r="J39" s="14"/>
    </row>
    <row r="40" spans="1:10" x14ac:dyDescent="0.2">
      <c r="A40" s="22" t="s">
        <v>72</v>
      </c>
      <c r="B40" s="23"/>
      <c r="C40" s="24">
        <f>1+INT((C35+C36+C37-1)/16)</f>
        <v>3</v>
      </c>
      <c r="D40" s="18">
        <f>C35+C36+C37</f>
        <v>37</v>
      </c>
      <c r="F40" s="14"/>
      <c r="G40" s="14"/>
      <c r="H40" s="14"/>
      <c r="I40" s="14"/>
      <c r="J40" s="14"/>
    </row>
    <row r="41" spans="1:10" x14ac:dyDescent="0.2">
      <c r="A41" s="22" t="s">
        <v>73</v>
      </c>
      <c r="B41" s="23"/>
      <c r="C41" s="24">
        <f>C35+C36+C37</f>
        <v>37</v>
      </c>
      <c r="D41" s="18"/>
      <c r="F41" s="14"/>
      <c r="G41" s="14"/>
      <c r="H41" s="14"/>
      <c r="I41" s="14"/>
      <c r="J41" s="14"/>
    </row>
    <row r="42" spans="1:10" x14ac:dyDescent="0.2">
      <c r="A42" s="22" t="s">
        <v>74</v>
      </c>
      <c r="B42" s="23"/>
      <c r="C42" s="24">
        <f>1+INT((U21-1)/128)</f>
        <v>1</v>
      </c>
      <c r="D42" s="18"/>
      <c r="F42" s="14"/>
      <c r="G42" s="14"/>
      <c r="H42" s="14"/>
      <c r="I42" s="14"/>
      <c r="J42" s="14"/>
    </row>
    <row r="43" spans="1:10" x14ac:dyDescent="0.2">
      <c r="A43" s="22" t="s">
        <v>75</v>
      </c>
      <c r="B43" s="23"/>
      <c r="C43" s="24">
        <f>1+INT((U21-1)/32)</f>
        <v>1</v>
      </c>
      <c r="D43" s="18"/>
      <c r="F43" s="14"/>
      <c r="G43" s="14"/>
      <c r="H43" s="14"/>
      <c r="I43" s="14"/>
      <c r="J43" s="14"/>
    </row>
    <row r="45" spans="1:10" x14ac:dyDescent="0.2">
      <c r="A45" s="19" t="s">
        <v>150</v>
      </c>
      <c r="B45" s="20"/>
      <c r="C45" s="21"/>
      <c r="D45" s="18"/>
      <c r="F45" s="14"/>
      <c r="G45" s="14"/>
      <c r="H45" s="14"/>
      <c r="I45" s="14"/>
      <c r="J45" s="14"/>
    </row>
    <row r="46" spans="1:10" x14ac:dyDescent="0.2">
      <c r="A46" s="22" t="s">
        <v>76</v>
      </c>
      <c r="B46" s="23"/>
      <c r="C46" s="24">
        <f>1+INT((4*(C35+C36+C37)+(2*C40)+(3*J6)-1)/48)</f>
        <v>4</v>
      </c>
      <c r="D46" s="18">
        <f>4*(C35+C36+C37)+(2*C40)+(3*J6)</f>
        <v>163</v>
      </c>
      <c r="E46" s="1">
        <f>C23*C46</f>
        <v>860</v>
      </c>
      <c r="F46" s="14"/>
      <c r="G46" s="14"/>
      <c r="H46" s="14"/>
      <c r="I46" s="14"/>
      <c r="J46" s="14"/>
    </row>
    <row r="47" spans="1:10" x14ac:dyDescent="0.2">
      <c r="A47" s="22" t="s">
        <v>77</v>
      </c>
      <c r="B47" s="23"/>
      <c r="C47" s="24">
        <f>IF((1+INT((O21-1)/512)&gt;1),1+INT((O21-1)/512),1)</f>
        <v>1</v>
      </c>
      <c r="D47" s="18">
        <f>1+INT((O21-1)/512)</f>
        <v>1</v>
      </c>
      <c r="E47" s="1">
        <f>C23*C47</f>
        <v>215</v>
      </c>
      <c r="F47" s="14"/>
      <c r="G47" s="14"/>
      <c r="H47" s="14"/>
      <c r="I47" s="14"/>
      <c r="J47" s="14"/>
    </row>
    <row r="48" spans="1:10" x14ac:dyDescent="0.2">
      <c r="A48" s="22" t="s">
        <v>78</v>
      </c>
      <c r="B48" s="23"/>
      <c r="C48" s="24">
        <f>1+INT((C46-1)/2)</f>
        <v>2</v>
      </c>
      <c r="D48" s="18"/>
      <c r="F48" s="14"/>
      <c r="G48" s="14"/>
      <c r="H48" s="14"/>
      <c r="I48" s="14"/>
      <c r="J48" s="14"/>
    </row>
    <row r="49" spans="1:10" x14ac:dyDescent="0.2">
      <c r="A49" s="22" t="s">
        <v>73</v>
      </c>
      <c r="B49" s="23"/>
      <c r="C49" s="24">
        <f>C48</f>
        <v>2</v>
      </c>
      <c r="D49" s="18"/>
      <c r="F49" s="14"/>
      <c r="G49" s="14"/>
      <c r="H49" s="14"/>
      <c r="I49" s="14"/>
      <c r="J49" s="14"/>
    </row>
    <row r="50" spans="1:10" x14ac:dyDescent="0.2">
      <c r="A50" s="22" t="s">
        <v>79</v>
      </c>
      <c r="B50" s="23"/>
      <c r="C50" s="24">
        <f>C47</f>
        <v>1</v>
      </c>
      <c r="D50" s="18"/>
      <c r="F50" s="14"/>
      <c r="G50" s="14"/>
      <c r="H50" s="14"/>
      <c r="I50" s="14"/>
      <c r="J50" s="14"/>
    </row>
    <row r="52" spans="1:10" x14ac:dyDescent="0.2">
      <c r="A52" s="19" t="s">
        <v>151</v>
      </c>
      <c r="B52" s="20"/>
      <c r="C52" s="21"/>
      <c r="D52" s="18"/>
      <c r="F52" s="14"/>
      <c r="G52" s="14"/>
      <c r="H52" s="14"/>
      <c r="I52" s="14"/>
      <c r="J52" s="14"/>
    </row>
    <row r="53" spans="1:10" x14ac:dyDescent="0.2">
      <c r="A53" s="22" t="s">
        <v>80</v>
      </c>
      <c r="B53" s="23"/>
      <c r="C53" s="24">
        <f>L21+M21</f>
        <v>1737</v>
      </c>
      <c r="D53" s="18"/>
      <c r="F53" s="14"/>
      <c r="G53" s="14"/>
      <c r="H53" s="14"/>
      <c r="I53" s="14"/>
      <c r="J53" s="14"/>
    </row>
    <row r="54" spans="1:10" x14ac:dyDescent="0.2">
      <c r="A54" s="22" t="s">
        <v>81</v>
      </c>
      <c r="B54" s="23"/>
      <c r="C54" s="24">
        <f>N21</f>
        <v>6</v>
      </c>
      <c r="D54" s="18"/>
      <c r="F54" s="14"/>
      <c r="G54" s="14"/>
      <c r="H54" s="14"/>
      <c r="I54" s="14"/>
      <c r="J54" s="14"/>
    </row>
    <row r="55" spans="1:10" x14ac:dyDescent="0.2">
      <c r="A55" s="22" t="s">
        <v>82</v>
      </c>
      <c r="B55" s="23"/>
      <c r="C55" s="24">
        <f>C35+C36+C37</f>
        <v>37</v>
      </c>
      <c r="D55" s="18"/>
      <c r="F55" s="14"/>
      <c r="G55" s="14"/>
      <c r="H55" s="14"/>
      <c r="I55" s="14"/>
      <c r="J55" s="14"/>
    </row>
    <row r="56" spans="1:10" x14ac:dyDescent="0.2">
      <c r="A56" s="22" t="s">
        <v>83</v>
      </c>
      <c r="B56" s="23"/>
      <c r="C56" s="24">
        <f>2*(C35+C36+C37)+C40</f>
        <v>77</v>
      </c>
      <c r="D56" s="18"/>
      <c r="F56" s="14"/>
      <c r="G56" s="14"/>
      <c r="H56" s="14"/>
      <c r="I56" s="14"/>
      <c r="J56" s="14"/>
    </row>
    <row r="57" spans="1:10" x14ac:dyDescent="0.2">
      <c r="A57" s="22" t="s">
        <v>84</v>
      </c>
      <c r="B57" s="23"/>
      <c r="C57" s="24">
        <f>3*J6</f>
        <v>9</v>
      </c>
      <c r="D57" s="18"/>
      <c r="F57" s="14"/>
      <c r="G57" s="14"/>
      <c r="H57" s="14"/>
      <c r="I57" s="14"/>
      <c r="J57" s="14"/>
    </row>
    <row r="58" spans="1:10" x14ac:dyDescent="0.2">
      <c r="A58" s="22" t="s">
        <v>85</v>
      </c>
      <c r="B58" s="23"/>
      <c r="C58" s="24">
        <f>C42</f>
        <v>1</v>
      </c>
      <c r="D58" s="18"/>
      <c r="F58" s="14"/>
      <c r="G58" s="14"/>
      <c r="H58" s="14"/>
      <c r="I58" s="14"/>
      <c r="J58" s="14"/>
    </row>
    <row r="60" spans="1:10" x14ac:dyDescent="0.2">
      <c r="A60" s="19" t="s">
        <v>152</v>
      </c>
      <c r="B60" s="20"/>
      <c r="C60" s="21"/>
      <c r="D60" s="18"/>
      <c r="F60" s="14"/>
      <c r="G60" s="14"/>
      <c r="H60" s="14"/>
      <c r="I60" s="14"/>
      <c r="J60" s="14"/>
    </row>
    <row r="61" spans="1:10" x14ac:dyDescent="0.2">
      <c r="A61" s="22" t="s">
        <v>86</v>
      </c>
      <c r="B61" s="23"/>
      <c r="C61" s="24">
        <f>L21+M21</f>
        <v>1737</v>
      </c>
      <c r="D61" s="18"/>
      <c r="F61" s="14"/>
      <c r="G61" s="14"/>
      <c r="H61" s="14"/>
      <c r="I61" s="14"/>
      <c r="J61" s="14"/>
    </row>
    <row r="62" spans="1:10" x14ac:dyDescent="0.2">
      <c r="A62" s="22" t="s">
        <v>87</v>
      </c>
      <c r="B62" s="23"/>
      <c r="C62" s="24">
        <f>2*N21+48*C46</f>
        <v>204</v>
      </c>
      <c r="D62" s="18"/>
      <c r="F62" s="14"/>
      <c r="G62" s="14"/>
      <c r="H62" s="14"/>
      <c r="I62" s="14"/>
      <c r="J62" s="14"/>
    </row>
    <row r="63" spans="1:10" x14ac:dyDescent="0.2">
      <c r="A63" s="22" t="s">
        <v>88</v>
      </c>
      <c r="B63" s="23"/>
      <c r="C63" s="24">
        <f>4*C47</f>
        <v>4</v>
      </c>
      <c r="D63" s="18"/>
      <c r="F63" s="14"/>
      <c r="G63" s="14"/>
      <c r="H63" s="14"/>
      <c r="I63" s="14"/>
      <c r="J63" s="14"/>
    </row>
    <row r="65" spans="1:10" x14ac:dyDescent="0.2">
      <c r="A65" s="19" t="s">
        <v>153</v>
      </c>
      <c r="B65" s="20"/>
      <c r="C65" s="21"/>
      <c r="D65" s="18"/>
      <c r="F65" s="14"/>
      <c r="G65" s="14"/>
      <c r="H65" s="14"/>
      <c r="I65" s="14"/>
      <c r="J65" s="14"/>
    </row>
    <row r="66" spans="1:10" x14ac:dyDescent="0.2">
      <c r="A66" s="22" t="s">
        <v>89</v>
      </c>
      <c r="B66" s="23"/>
      <c r="C66" s="17">
        <v>6</v>
      </c>
      <c r="D66" s="18"/>
      <c r="F66" s="14"/>
      <c r="G66" s="14"/>
      <c r="H66" s="14"/>
      <c r="I66" s="14"/>
      <c r="J66" s="14"/>
    </row>
    <row r="67" spans="1:10" x14ac:dyDescent="0.2">
      <c r="A67" s="22" t="s">
        <v>90</v>
      </c>
      <c r="B67" s="23"/>
      <c r="C67" s="17">
        <v>17</v>
      </c>
      <c r="D67" s="18"/>
      <c r="F67" s="14"/>
      <c r="G67" s="14"/>
      <c r="H67" s="14"/>
      <c r="I67" s="14"/>
      <c r="J67" s="14"/>
    </row>
    <row r="68" spans="1:10" x14ac:dyDescent="0.2">
      <c r="A68" s="22" t="s">
        <v>91</v>
      </c>
      <c r="B68" s="23"/>
      <c r="C68" s="17">
        <v>68</v>
      </c>
      <c r="D68" s="18"/>
      <c r="F68" s="14"/>
      <c r="G68" s="14"/>
      <c r="H68" s="14"/>
      <c r="I68" s="14"/>
      <c r="J68" s="14"/>
    </row>
    <row r="69" spans="1:10" x14ac:dyDescent="0.2">
      <c r="A69" s="22" t="s">
        <v>92</v>
      </c>
      <c r="B69" s="23"/>
      <c r="C69" s="24">
        <f>C66</f>
        <v>6</v>
      </c>
      <c r="D69" s="18"/>
      <c r="F69" s="14"/>
      <c r="G69" s="14"/>
      <c r="H69" s="14"/>
      <c r="I69" s="14"/>
      <c r="J69" s="14"/>
    </row>
    <row r="70" spans="1:10" x14ac:dyDescent="0.2">
      <c r="A70" s="22" t="s">
        <v>93</v>
      </c>
      <c r="B70" s="23"/>
      <c r="C70" s="17">
        <v>15</v>
      </c>
      <c r="D70" s="18"/>
      <c r="F70" s="14"/>
      <c r="G70" s="14"/>
      <c r="H70" s="14"/>
      <c r="I70" s="14"/>
      <c r="J70" s="14"/>
    </row>
    <row r="71" spans="1:10" x14ac:dyDescent="0.2">
      <c r="A71" s="22" t="s">
        <v>94</v>
      </c>
      <c r="B71" s="23"/>
      <c r="C71" s="17">
        <v>1</v>
      </c>
      <c r="D71" s="18"/>
      <c r="F71" s="14"/>
      <c r="G71" s="14"/>
      <c r="H71" s="14"/>
      <c r="I71" s="14"/>
      <c r="J71" s="14"/>
    </row>
    <row r="72" spans="1:10" x14ac:dyDescent="0.2">
      <c r="A72" s="22" t="s">
        <v>95</v>
      </c>
      <c r="B72" s="23"/>
      <c r="C72" s="17">
        <v>1</v>
      </c>
      <c r="D72" s="18"/>
      <c r="F72" s="14"/>
      <c r="G72" s="14"/>
      <c r="H72" s="14"/>
      <c r="I72" s="14"/>
      <c r="J72" s="14"/>
    </row>
    <row r="73" spans="1:10" x14ac:dyDescent="0.2">
      <c r="A73" s="22" t="s">
        <v>96</v>
      </c>
      <c r="B73" s="23"/>
      <c r="C73" s="17">
        <v>1</v>
      </c>
      <c r="D73" s="18"/>
      <c r="F73" s="14"/>
      <c r="G73" s="14"/>
      <c r="H73" s="14"/>
      <c r="I73" s="14"/>
      <c r="J73" s="14"/>
    </row>
    <row r="74" spans="1:10" x14ac:dyDescent="0.2">
      <c r="A74" s="22" t="s">
        <v>97</v>
      </c>
      <c r="B74" s="23"/>
      <c r="C74" s="24">
        <f>IF(1600*(C35+C36)+250*(C37+C40) &lt;8000, 1,0)</f>
        <v>0</v>
      </c>
      <c r="D74" s="18">
        <f>1600*(C35+C36)+250*(C37+C40)</f>
        <v>59950</v>
      </c>
      <c r="F74" s="14"/>
      <c r="G74" s="14"/>
      <c r="H74" s="14"/>
      <c r="I74" s="14"/>
      <c r="J74" s="14"/>
    </row>
    <row r="75" spans="1:10" x14ac:dyDescent="0.2">
      <c r="A75" s="22" t="s">
        <v>98</v>
      </c>
      <c r="B75" s="23"/>
      <c r="C75" s="24">
        <f>IF(1600*(C35+C36)+250*(C37+C40) &gt; 8000, 1,0)</f>
        <v>1</v>
      </c>
      <c r="D75" s="18">
        <f>1600*(C35+C36)+250*(C37+C40)</f>
        <v>59950</v>
      </c>
      <c r="F75" s="14"/>
      <c r="G75" s="14"/>
      <c r="H75" s="14"/>
      <c r="I75" s="14"/>
      <c r="J75" s="14"/>
    </row>
    <row r="76" spans="1:10" x14ac:dyDescent="0.2">
      <c r="A76" s="22" t="s">
        <v>99</v>
      </c>
      <c r="B76" s="23"/>
      <c r="C76" s="17">
        <v>1</v>
      </c>
      <c r="D76" s="18"/>
      <c r="F76" s="14"/>
      <c r="G76" s="14"/>
      <c r="H76" s="14"/>
      <c r="I76" s="14"/>
      <c r="J76" s="14"/>
    </row>
    <row r="77" spans="1:10" x14ac:dyDescent="0.2">
      <c r="A77" s="22" t="s">
        <v>100</v>
      </c>
      <c r="B77" s="23"/>
      <c r="C77" s="24">
        <f>2*J6</f>
        <v>6</v>
      </c>
      <c r="D77" s="18"/>
      <c r="F77" s="14"/>
      <c r="G77" s="14"/>
      <c r="H77" s="14"/>
      <c r="I77" s="14"/>
      <c r="J77" s="14"/>
    </row>
    <row r="78" spans="1:10" x14ac:dyDescent="0.2">
      <c r="A78" s="22" t="s">
        <v>101</v>
      </c>
      <c r="B78" s="23"/>
      <c r="C78" s="24">
        <f>1*J6</f>
        <v>3</v>
      </c>
      <c r="D78" s="18"/>
      <c r="F78" s="14"/>
      <c r="G78" s="14"/>
      <c r="H78" s="14"/>
      <c r="I78" s="14"/>
      <c r="J78" s="14"/>
    </row>
    <row r="81" spans="1:10" x14ac:dyDescent="0.2">
      <c r="A81" s="2" t="s">
        <v>154</v>
      </c>
      <c r="B81" s="2" t="s">
        <v>3</v>
      </c>
      <c r="C81" s="2" t="s">
        <v>4</v>
      </c>
      <c r="D81" s="27" t="s">
        <v>5</v>
      </c>
      <c r="E81" s="27" t="s">
        <v>6</v>
      </c>
      <c r="F81" s="27" t="s">
        <v>7</v>
      </c>
      <c r="G81" s="27" t="s">
        <v>8</v>
      </c>
      <c r="H81" s="27" t="s">
        <v>9</v>
      </c>
      <c r="I81" s="27" t="s">
        <v>10</v>
      </c>
      <c r="J81" s="2" t="s">
        <v>11</v>
      </c>
    </row>
    <row r="82" spans="1:10" x14ac:dyDescent="0.2">
      <c r="A82" s="11" t="s">
        <v>102</v>
      </c>
      <c r="B82" s="11" t="s">
        <v>103</v>
      </c>
      <c r="C82" s="9">
        <v>1</v>
      </c>
      <c r="D82" s="7">
        <v>14</v>
      </c>
      <c r="E82" s="7">
        <v>5</v>
      </c>
      <c r="F82" s="7">
        <v>3</v>
      </c>
      <c r="G82" s="7">
        <v>7</v>
      </c>
      <c r="H82" s="7">
        <v>8</v>
      </c>
      <c r="I82" s="7">
        <v>3</v>
      </c>
      <c r="J82" s="11">
        <f>SUM(C82:I82)</f>
        <v>41</v>
      </c>
    </row>
    <row r="83" spans="1:10" x14ac:dyDescent="0.2">
      <c r="A83" s="11" t="s">
        <v>104</v>
      </c>
      <c r="B83" s="11" t="s">
        <v>105</v>
      </c>
      <c r="C83" s="9">
        <v>0</v>
      </c>
      <c r="D83" s="7">
        <v>2</v>
      </c>
      <c r="E83" s="7">
        <v>0</v>
      </c>
      <c r="F83" s="7">
        <v>1</v>
      </c>
      <c r="G83" s="7">
        <v>1</v>
      </c>
      <c r="H83" s="7">
        <v>0</v>
      </c>
      <c r="I83" s="7">
        <v>0</v>
      </c>
      <c r="J83" s="11">
        <f t="shared" ref="J83:J86" si="12">SUM(C83:I83)</f>
        <v>4</v>
      </c>
    </row>
    <row r="84" spans="1:10" x14ac:dyDescent="0.2">
      <c r="A84" s="11" t="s">
        <v>106</v>
      </c>
      <c r="B84" s="11" t="s">
        <v>107</v>
      </c>
      <c r="C84" s="9">
        <v>0</v>
      </c>
      <c r="D84" s="7">
        <v>2</v>
      </c>
      <c r="E84" s="7">
        <v>0</v>
      </c>
      <c r="F84" s="7">
        <v>1</v>
      </c>
      <c r="G84" s="7">
        <v>0</v>
      </c>
      <c r="H84" s="7">
        <v>0</v>
      </c>
      <c r="I84" s="7">
        <v>0</v>
      </c>
      <c r="J84" s="11">
        <f t="shared" si="12"/>
        <v>3</v>
      </c>
    </row>
    <row r="85" spans="1:10" x14ac:dyDescent="0.2">
      <c r="A85" s="11" t="s">
        <v>108</v>
      </c>
      <c r="B85" s="11" t="s">
        <v>109</v>
      </c>
      <c r="C85" s="9">
        <v>4</v>
      </c>
      <c r="D85" s="7">
        <v>10</v>
      </c>
      <c r="E85" s="7">
        <v>1</v>
      </c>
      <c r="F85" s="7">
        <v>6</v>
      </c>
      <c r="G85" s="7">
        <v>9</v>
      </c>
      <c r="H85" s="7">
        <v>0</v>
      </c>
      <c r="I85" s="7">
        <v>0</v>
      </c>
      <c r="J85" s="11">
        <f t="shared" si="12"/>
        <v>30</v>
      </c>
    </row>
    <row r="86" spans="1:10" x14ac:dyDescent="0.2">
      <c r="A86" s="11" t="s">
        <v>110</v>
      </c>
      <c r="B86" s="11" t="s">
        <v>111</v>
      </c>
      <c r="C86" s="9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11">
        <f t="shared" si="12"/>
        <v>0</v>
      </c>
    </row>
    <row r="87" spans="1:10" x14ac:dyDescent="0.2">
      <c r="J87" s="11">
        <f>SUM(J82:J86)</f>
        <v>78</v>
      </c>
    </row>
    <row r="89" spans="1:10" x14ac:dyDescent="0.2">
      <c r="A89" s="2" t="s">
        <v>155</v>
      </c>
      <c r="B89" s="2" t="s">
        <v>3</v>
      </c>
      <c r="C89" s="2" t="s">
        <v>4</v>
      </c>
      <c r="D89" s="27" t="s">
        <v>5</v>
      </c>
      <c r="E89" s="27" t="s">
        <v>6</v>
      </c>
      <c r="F89" s="27" t="s">
        <v>7</v>
      </c>
      <c r="G89" s="27" t="s">
        <v>8</v>
      </c>
      <c r="H89" s="27" t="s">
        <v>9</v>
      </c>
      <c r="I89" s="27" t="s">
        <v>10</v>
      </c>
      <c r="J89" s="2" t="s">
        <v>11</v>
      </c>
    </row>
    <row r="90" spans="1:10" x14ac:dyDescent="0.2">
      <c r="A90" s="11" t="s">
        <v>112</v>
      </c>
      <c r="B90" s="11" t="s">
        <v>113</v>
      </c>
      <c r="C90" s="9">
        <v>5</v>
      </c>
      <c r="D90" s="7">
        <v>8</v>
      </c>
      <c r="E90" s="7">
        <v>3</v>
      </c>
      <c r="F90" s="7">
        <v>5</v>
      </c>
      <c r="G90" s="7">
        <v>6</v>
      </c>
      <c r="H90" s="7">
        <v>3</v>
      </c>
      <c r="I90" s="7">
        <v>3</v>
      </c>
      <c r="J90" s="11">
        <f>SUM(C90:I90)</f>
        <v>33</v>
      </c>
    </row>
    <row r="91" spans="1:10" x14ac:dyDescent="0.2">
      <c r="A91" s="11" t="s">
        <v>114</v>
      </c>
      <c r="B91" s="11" t="s">
        <v>115</v>
      </c>
      <c r="C91" s="9">
        <v>1</v>
      </c>
      <c r="D91" s="7">
        <v>26</v>
      </c>
      <c r="E91" s="7">
        <v>4</v>
      </c>
      <c r="F91" s="7">
        <v>1</v>
      </c>
      <c r="G91" s="7">
        <v>3</v>
      </c>
      <c r="H91" s="7">
        <v>5</v>
      </c>
      <c r="I91" s="7">
        <v>1</v>
      </c>
      <c r="J91" s="11">
        <f t="shared" ref="J91:J93" si="13">SUM(C91:I91)</f>
        <v>41</v>
      </c>
    </row>
    <row r="92" spans="1:10" x14ac:dyDescent="0.2">
      <c r="A92" s="11" t="s">
        <v>116</v>
      </c>
      <c r="B92" s="11" t="s">
        <v>117</v>
      </c>
      <c r="C92" s="9">
        <v>0</v>
      </c>
      <c r="D92" s="7">
        <v>9</v>
      </c>
      <c r="E92" s="7">
        <v>3</v>
      </c>
      <c r="F92" s="7">
        <v>5</v>
      </c>
      <c r="G92" s="7">
        <v>8</v>
      </c>
      <c r="H92" s="7">
        <v>0</v>
      </c>
      <c r="I92" s="7">
        <v>0</v>
      </c>
      <c r="J92" s="11">
        <f t="shared" si="13"/>
        <v>25</v>
      </c>
    </row>
    <row r="93" spans="1:10" x14ac:dyDescent="0.2">
      <c r="A93" s="11" t="s">
        <v>118</v>
      </c>
      <c r="B93" s="11" t="s">
        <v>119</v>
      </c>
      <c r="C93" s="9">
        <v>0</v>
      </c>
      <c r="D93" s="7">
        <v>6</v>
      </c>
      <c r="E93" s="7">
        <v>0</v>
      </c>
      <c r="F93" s="7">
        <v>2</v>
      </c>
      <c r="G93" s="7">
        <v>0</v>
      </c>
      <c r="H93" s="7">
        <v>0</v>
      </c>
      <c r="I93" s="7">
        <v>0</v>
      </c>
      <c r="J93" s="11">
        <f t="shared" si="13"/>
        <v>8</v>
      </c>
    </row>
    <row r="94" spans="1:10" x14ac:dyDescent="0.2">
      <c r="J94" s="11">
        <f>SUM(J90:J93)</f>
        <v>107</v>
      </c>
    </row>
    <row r="96" spans="1:10" x14ac:dyDescent="0.2">
      <c r="A96" s="2" t="s">
        <v>156</v>
      </c>
      <c r="B96" s="2" t="s">
        <v>3</v>
      </c>
      <c r="C96" s="2" t="s">
        <v>4</v>
      </c>
      <c r="D96" s="27" t="s">
        <v>5</v>
      </c>
      <c r="E96" s="27" t="s">
        <v>6</v>
      </c>
      <c r="F96" s="27" t="s">
        <v>7</v>
      </c>
      <c r="G96" s="27" t="s">
        <v>8</v>
      </c>
      <c r="H96" s="27" t="s">
        <v>9</v>
      </c>
      <c r="I96" s="27" t="s">
        <v>10</v>
      </c>
      <c r="J96" s="2" t="s">
        <v>11</v>
      </c>
    </row>
    <row r="97" spans="1:10" x14ac:dyDescent="0.2">
      <c r="A97" s="11" t="s">
        <v>120</v>
      </c>
      <c r="B97" s="11" t="s">
        <v>121</v>
      </c>
      <c r="C97" s="9">
        <v>0</v>
      </c>
      <c r="D97" s="7">
        <v>3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11">
        <f t="shared" ref="J97:J99" si="14">SUM(C97:I97)</f>
        <v>3</v>
      </c>
    </row>
    <row r="98" spans="1:10" x14ac:dyDescent="0.2">
      <c r="A98" s="11" t="s">
        <v>122</v>
      </c>
      <c r="B98" s="11" t="s">
        <v>123</v>
      </c>
      <c r="C98" s="9">
        <f>C82+C83+(2*C85)</f>
        <v>9</v>
      </c>
      <c r="D98" s="9">
        <f t="shared" ref="D98:I98" si="15">D82+D83+(2*D85)</f>
        <v>36</v>
      </c>
      <c r="E98" s="9">
        <f t="shared" si="15"/>
        <v>7</v>
      </c>
      <c r="F98" s="9">
        <f t="shared" si="15"/>
        <v>16</v>
      </c>
      <c r="G98" s="9">
        <f t="shared" si="15"/>
        <v>26</v>
      </c>
      <c r="H98" s="9">
        <f t="shared" si="15"/>
        <v>8</v>
      </c>
      <c r="I98" s="9">
        <f t="shared" si="15"/>
        <v>3</v>
      </c>
      <c r="J98" s="11">
        <f t="shared" si="14"/>
        <v>105</v>
      </c>
    </row>
    <row r="99" spans="1:10" x14ac:dyDescent="0.2">
      <c r="A99" s="11" t="s">
        <v>124</v>
      </c>
      <c r="B99" s="11" t="s">
        <v>125</v>
      </c>
      <c r="C99" s="9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11">
        <f t="shared" si="14"/>
        <v>0</v>
      </c>
    </row>
    <row r="100" spans="1:10" x14ac:dyDescent="0.2">
      <c r="J100" s="11">
        <f>SUM(J97:J99)</f>
        <v>108</v>
      </c>
    </row>
    <row r="102" spans="1:10" x14ac:dyDescent="0.2">
      <c r="A102" s="2" t="s">
        <v>157</v>
      </c>
      <c r="B102" s="2" t="s">
        <v>3</v>
      </c>
      <c r="C102" s="2" t="s">
        <v>4</v>
      </c>
      <c r="D102" s="27" t="s">
        <v>5</v>
      </c>
      <c r="E102" s="27" t="s">
        <v>6</v>
      </c>
      <c r="F102" s="27" t="s">
        <v>7</v>
      </c>
      <c r="G102" s="27" t="s">
        <v>8</v>
      </c>
      <c r="H102" s="27" t="s">
        <v>9</v>
      </c>
      <c r="I102" s="27" t="s">
        <v>10</v>
      </c>
      <c r="J102" s="2" t="s">
        <v>11</v>
      </c>
    </row>
    <row r="103" spans="1:10" x14ac:dyDescent="0.2">
      <c r="A103" s="11" t="s">
        <v>126</v>
      </c>
      <c r="B103" s="11" t="s">
        <v>127</v>
      </c>
      <c r="C103" s="9">
        <v>1</v>
      </c>
      <c r="D103" s="7">
        <v>2</v>
      </c>
      <c r="E103" s="7">
        <v>0</v>
      </c>
      <c r="F103" s="7">
        <v>1</v>
      </c>
      <c r="G103" s="7">
        <v>1</v>
      </c>
      <c r="H103" s="7">
        <v>1</v>
      </c>
      <c r="I103" s="7">
        <v>1</v>
      </c>
      <c r="J103" s="11">
        <f>SUM(C103:I103)</f>
        <v>7</v>
      </c>
    </row>
    <row r="104" spans="1:10" x14ac:dyDescent="0.2">
      <c r="A104" s="11" t="s">
        <v>128</v>
      </c>
      <c r="B104" s="11" t="s">
        <v>129</v>
      </c>
      <c r="C104" s="9">
        <v>0</v>
      </c>
      <c r="D104" s="7">
        <v>2</v>
      </c>
      <c r="E104" s="7">
        <v>1</v>
      </c>
      <c r="F104" s="7">
        <v>2</v>
      </c>
      <c r="G104" s="7">
        <v>2</v>
      </c>
      <c r="H104" s="7">
        <v>1</v>
      </c>
      <c r="I104" s="7">
        <v>0</v>
      </c>
      <c r="J104" s="11">
        <f t="shared" ref="J104:J105" si="16">SUM(C104:I104)</f>
        <v>8</v>
      </c>
    </row>
    <row r="105" spans="1:10" x14ac:dyDescent="0.2">
      <c r="A105" s="11" t="s">
        <v>130</v>
      </c>
      <c r="B105" s="11" t="s">
        <v>131</v>
      </c>
      <c r="C105" s="9">
        <v>0</v>
      </c>
      <c r="D105" s="7">
        <v>3</v>
      </c>
      <c r="E105" s="7">
        <v>1</v>
      </c>
      <c r="F105" s="7">
        <v>1</v>
      </c>
      <c r="G105" s="7">
        <v>1</v>
      </c>
      <c r="H105" s="7">
        <v>0</v>
      </c>
      <c r="I105" s="7">
        <v>0</v>
      </c>
      <c r="J105" s="11">
        <f t="shared" si="16"/>
        <v>6</v>
      </c>
    </row>
    <row r="106" spans="1:10" x14ac:dyDescent="0.2">
      <c r="J106" s="11">
        <f>SUM(J103:J105)</f>
        <v>21</v>
      </c>
    </row>
    <row r="108" spans="1:10" x14ac:dyDescent="0.2">
      <c r="A108" s="2" t="s">
        <v>132</v>
      </c>
      <c r="B108" s="2" t="s">
        <v>3</v>
      </c>
      <c r="C108" s="2" t="s">
        <v>4</v>
      </c>
      <c r="D108" s="27" t="s">
        <v>5</v>
      </c>
      <c r="E108" s="27" t="s">
        <v>6</v>
      </c>
      <c r="F108" s="27" t="s">
        <v>7</v>
      </c>
      <c r="G108" s="27" t="s">
        <v>8</v>
      </c>
      <c r="H108" s="27" t="s">
        <v>9</v>
      </c>
      <c r="I108" s="27" t="s">
        <v>10</v>
      </c>
      <c r="J108" s="2" t="s">
        <v>11</v>
      </c>
    </row>
    <row r="109" spans="1:10" x14ac:dyDescent="0.2">
      <c r="A109" s="11" t="s">
        <v>133</v>
      </c>
      <c r="B109" s="11" t="s">
        <v>134</v>
      </c>
      <c r="C109" s="9">
        <v>0</v>
      </c>
      <c r="D109" s="7">
        <v>0</v>
      </c>
      <c r="E109" s="7">
        <v>0</v>
      </c>
      <c r="F109" s="7">
        <v>1</v>
      </c>
      <c r="G109" s="7">
        <v>1</v>
      </c>
      <c r="H109" s="7">
        <v>1</v>
      </c>
      <c r="I109" s="7">
        <v>0</v>
      </c>
      <c r="J109" s="11">
        <f>SUM(C109:I109)</f>
        <v>3</v>
      </c>
    </row>
    <row r="110" spans="1:10" x14ac:dyDescent="0.2">
      <c r="A110" s="11" t="s">
        <v>135</v>
      </c>
      <c r="B110" s="11" t="s">
        <v>136</v>
      </c>
      <c r="C110" s="9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11">
        <f t="shared" ref="J110" si="17">SUM(C110:I110)</f>
        <v>0</v>
      </c>
    </row>
    <row r="111" spans="1:10" x14ac:dyDescent="0.2">
      <c r="J111" s="11">
        <f>SUM(J109:J110)</f>
        <v>3</v>
      </c>
    </row>
    <row r="113" spans="1:10" x14ac:dyDescent="0.2">
      <c r="A113" s="2" t="s">
        <v>158</v>
      </c>
      <c r="B113" s="2" t="s">
        <v>3</v>
      </c>
      <c r="C113" s="2" t="s">
        <v>4</v>
      </c>
      <c r="D113" s="27" t="s">
        <v>5</v>
      </c>
      <c r="E113" s="27" t="s">
        <v>6</v>
      </c>
      <c r="F113" s="27" t="s">
        <v>7</v>
      </c>
      <c r="G113" s="27" t="s">
        <v>8</v>
      </c>
      <c r="H113" s="27" t="s">
        <v>9</v>
      </c>
      <c r="I113" s="27" t="s">
        <v>10</v>
      </c>
      <c r="J113" s="2" t="s">
        <v>11</v>
      </c>
    </row>
    <row r="114" spans="1:10" x14ac:dyDescent="0.2">
      <c r="A114" s="11" t="s">
        <v>137</v>
      </c>
      <c r="B114" s="11" t="s">
        <v>138</v>
      </c>
      <c r="C114" s="9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11">
        <f>SUM(C114:I114)</f>
        <v>0</v>
      </c>
    </row>
    <row r="115" spans="1:10" x14ac:dyDescent="0.2">
      <c r="A115" s="11" t="s">
        <v>139</v>
      </c>
      <c r="B115" s="11" t="s">
        <v>140</v>
      </c>
      <c r="C115" s="9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11">
        <f t="shared" ref="J115:J119" si="18">SUM(C115:I115)</f>
        <v>0</v>
      </c>
    </row>
    <row r="116" spans="1:10" x14ac:dyDescent="0.2">
      <c r="A116" s="11" t="s">
        <v>141</v>
      </c>
      <c r="B116" s="11" t="s">
        <v>142</v>
      </c>
      <c r="C116" s="9">
        <v>0</v>
      </c>
      <c r="D116" s="7">
        <v>0</v>
      </c>
      <c r="E116" s="7">
        <v>0</v>
      </c>
      <c r="F116" s="7">
        <v>0</v>
      </c>
      <c r="G116" s="9">
        <f t="shared" ref="G116:G119" si="19">SUM(C116:F116)</f>
        <v>0</v>
      </c>
      <c r="H116" s="7">
        <v>0</v>
      </c>
      <c r="I116" s="7">
        <v>0</v>
      </c>
      <c r="J116" s="11">
        <f t="shared" si="18"/>
        <v>0</v>
      </c>
    </row>
    <row r="117" spans="1:10" x14ac:dyDescent="0.2">
      <c r="A117" s="11" t="s">
        <v>143</v>
      </c>
      <c r="B117" s="11" t="s">
        <v>144</v>
      </c>
      <c r="C117" s="9">
        <v>0</v>
      </c>
      <c r="D117" s="7">
        <v>0</v>
      </c>
      <c r="E117" s="7">
        <v>0</v>
      </c>
      <c r="F117" s="7">
        <v>0</v>
      </c>
      <c r="G117" s="9">
        <f t="shared" si="19"/>
        <v>0</v>
      </c>
      <c r="H117" s="7">
        <v>0</v>
      </c>
      <c r="I117" s="7">
        <v>0</v>
      </c>
      <c r="J117" s="11">
        <f t="shared" si="18"/>
        <v>0</v>
      </c>
    </row>
    <row r="118" spans="1:10" x14ac:dyDescent="0.2">
      <c r="A118" s="11" t="s">
        <v>145</v>
      </c>
      <c r="B118" s="11" t="s">
        <v>142</v>
      </c>
      <c r="C118" s="9">
        <v>0</v>
      </c>
      <c r="D118" s="9">
        <f t="shared" ref="D118:D119" si="20">SUM(C118:C118)</f>
        <v>0</v>
      </c>
      <c r="E118" s="7">
        <v>0</v>
      </c>
      <c r="F118" s="7">
        <v>1</v>
      </c>
      <c r="G118" s="9">
        <f t="shared" si="19"/>
        <v>1</v>
      </c>
      <c r="H118" s="7">
        <v>1</v>
      </c>
      <c r="I118" s="7">
        <v>0</v>
      </c>
      <c r="J118" s="11">
        <f t="shared" si="18"/>
        <v>3</v>
      </c>
    </row>
    <row r="119" spans="1:10" x14ac:dyDescent="0.2">
      <c r="A119" s="11" t="s">
        <v>146</v>
      </c>
      <c r="B119" s="11" t="s">
        <v>144</v>
      </c>
      <c r="C119" s="9">
        <v>0</v>
      </c>
      <c r="D119" s="9">
        <f t="shared" si="20"/>
        <v>0</v>
      </c>
      <c r="E119" s="7">
        <v>0</v>
      </c>
      <c r="F119" s="7">
        <v>0</v>
      </c>
      <c r="G119" s="9">
        <f t="shared" si="19"/>
        <v>0</v>
      </c>
      <c r="H119" s="7">
        <v>0</v>
      </c>
      <c r="I119" s="7">
        <v>0</v>
      </c>
      <c r="J119" s="11">
        <f t="shared" si="18"/>
        <v>0</v>
      </c>
    </row>
    <row r="120" spans="1:10" x14ac:dyDescent="0.2">
      <c r="J120" s="11">
        <f>SUM(J114:J119)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2020-04-29T10:55:04Z</dcterms:modified>
</cp:coreProperties>
</file>