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avir\Desktop\TFG\TFG Sistema eléctrico\Código\Proyect 3 (oct 2025)\"/>
    </mc:Choice>
  </mc:AlternateContent>
  <xr:revisionPtr revIDLastSave="0" documentId="13_ncr:1_{09B5D0DC-C455-4575-B726-BA37842E1779}" xr6:coauthVersionLast="47" xr6:coauthVersionMax="47" xr10:uidLastSave="{00000000-0000-0000-0000-000000000000}"/>
  <bookViews>
    <workbookView xWindow="-135" yWindow="-135" windowWidth="29070" windowHeight="15750" activeTab="1" xr2:uid="{00000000-000D-0000-FFFF-FFFF00000000}"/>
  </bookViews>
  <sheets>
    <sheet name="raw" sheetId="3" r:id="rId1"/>
    <sheet name="buses" sheetId="1" r:id="rId2"/>
    <sheet name="lin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2" i="1"/>
  <c r="S3" i="1"/>
  <c r="S4" i="1"/>
  <c r="S5" i="1"/>
  <c r="S6" i="1"/>
  <c r="S7" i="1"/>
  <c r="S8" i="1"/>
  <c r="S9" i="1"/>
  <c r="S10" i="1"/>
  <c r="S2" i="1"/>
  <c r="L8" i="2"/>
  <c r="L7" i="2"/>
  <c r="L10" i="2"/>
  <c r="L9" i="2"/>
  <c r="L6" i="2"/>
  <c r="L5" i="2"/>
  <c r="L4" i="2"/>
  <c r="L3" i="2"/>
  <c r="I3" i="1"/>
  <c r="I4" i="1"/>
  <c r="I5" i="1"/>
  <c r="I6" i="1"/>
  <c r="I7" i="1"/>
  <c r="I8" i="1"/>
  <c r="I9" i="1"/>
  <c r="I10" i="1"/>
  <c r="I2" i="1"/>
  <c r="O2" i="2" l="1"/>
  <c r="H4" i="2"/>
  <c r="H9" i="2"/>
  <c r="N9" i="2"/>
  <c r="O9" i="2" s="1"/>
  <c r="I9" i="2" s="1"/>
  <c r="N5" i="2"/>
  <c r="O5" i="2" s="1"/>
  <c r="I5" i="2" s="1"/>
  <c r="N4" i="2"/>
  <c r="O4" i="2" s="1"/>
  <c r="I4" i="2" s="1"/>
  <c r="J7" i="2"/>
  <c r="J8" i="2"/>
  <c r="J2" i="2"/>
  <c r="N7" i="2"/>
  <c r="O7" i="2" s="1"/>
  <c r="N8" i="2"/>
  <c r="O8" i="2" s="1"/>
  <c r="N10" i="2"/>
  <c r="H10" i="2" s="1"/>
  <c r="N2" i="2"/>
  <c r="L2" i="2"/>
  <c r="D10" i="2"/>
  <c r="D9" i="2"/>
  <c r="F7" i="2"/>
  <c r="F8" i="2"/>
  <c r="F2" i="2"/>
  <c r="D6" i="2"/>
  <c r="D5" i="2"/>
  <c r="D4" i="2"/>
  <c r="D3" i="2"/>
  <c r="H5" i="2" l="1"/>
  <c r="O10" i="2"/>
  <c r="I10" i="2" s="1"/>
  <c r="N3" i="2"/>
  <c r="N6" i="2"/>
  <c r="G7" i="2"/>
  <c r="G8" i="2"/>
  <c r="G2" i="2"/>
  <c r="K2" i="1"/>
  <c r="N2" i="1" s="1"/>
  <c r="K3" i="1"/>
  <c r="N3" i="1" s="1"/>
  <c r="K4" i="1"/>
  <c r="N4" i="1" s="1"/>
  <c r="K5" i="1"/>
  <c r="N5" i="1" s="1"/>
  <c r="K6" i="1"/>
  <c r="N6" i="1" s="1"/>
  <c r="K7" i="1"/>
  <c r="N7" i="1" s="1"/>
  <c r="K8" i="1"/>
  <c r="N8" i="1" s="1"/>
  <c r="K9" i="1"/>
  <c r="N9" i="1" s="1"/>
  <c r="K10" i="1"/>
  <c r="N10" i="1" s="1"/>
  <c r="J3" i="1"/>
  <c r="J4" i="1"/>
  <c r="J5" i="1"/>
  <c r="J6" i="1"/>
  <c r="J7" i="1"/>
  <c r="J8" i="1"/>
  <c r="J9" i="1"/>
  <c r="J10" i="1"/>
  <c r="J2" i="1"/>
  <c r="O3" i="1"/>
  <c r="O4" i="1"/>
  <c r="O5" i="1"/>
  <c r="O6" i="1"/>
  <c r="O7" i="1"/>
  <c r="O8" i="1"/>
  <c r="O9" i="1"/>
  <c r="O10" i="1"/>
  <c r="O2" i="1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H6" i="2" l="1"/>
  <c r="O6" i="2"/>
  <c r="I6" i="2" s="1"/>
  <c r="O3" i="2"/>
  <c r="I3" i="2" s="1"/>
  <c r="H3" i="2"/>
</calcChain>
</file>

<file path=xl/sharedStrings.xml><?xml version="1.0" encoding="utf-8"?>
<sst xmlns="http://schemas.openxmlformats.org/spreadsheetml/2006/main" count="69" uniqueCount="43">
  <si>
    <t>Type</t>
  </si>
  <si>
    <t>P</t>
  </si>
  <si>
    <t>θ</t>
  </si>
  <si>
    <t>ID</t>
  </si>
  <si>
    <t>Q</t>
  </si>
  <si>
    <t>PQ</t>
  </si>
  <si>
    <t>Slack</t>
  </si>
  <si>
    <t>-</t>
  </si>
  <si>
    <t>ID bus 1</t>
  </si>
  <si>
    <t>ID bus 2</t>
  </si>
  <si>
    <t>Z</t>
  </si>
  <si>
    <t>Y</t>
  </si>
  <si>
    <t>Trafo-rt</t>
  </si>
  <si>
    <t>Trafo-Zcc</t>
  </si>
  <si>
    <t>V</t>
  </si>
  <si>
    <t>PV</t>
  </si>
  <si>
    <r>
      <t>θ</t>
    </r>
    <r>
      <rPr>
        <b/>
        <sz val="8"/>
        <color theme="1"/>
        <rFont val="Yu Gothic"/>
        <family val="2"/>
      </rPr>
      <t>0</t>
    </r>
  </si>
  <si>
    <r>
      <t>V</t>
    </r>
    <r>
      <rPr>
        <b/>
        <sz val="8"/>
        <color theme="1"/>
        <rFont val="Yu Gothic"/>
        <family val="2"/>
      </rPr>
      <t>0</t>
    </r>
  </si>
  <si>
    <t>Q (MVAr)</t>
  </si>
  <si>
    <t>P (MW)</t>
  </si>
  <si>
    <t>(suposicion)</t>
  </si>
  <si>
    <t>V (l-n)</t>
  </si>
  <si>
    <t>V (l-l)</t>
  </si>
  <si>
    <t>Trafo-Zcc pu</t>
  </si>
  <si>
    <t>Z pu</t>
  </si>
  <si>
    <t>Y pu</t>
  </si>
  <si>
    <t>Sb (VA)</t>
  </si>
  <si>
    <t>Ub (V)</t>
  </si>
  <si>
    <t>Zb (Ω)</t>
  </si>
  <si>
    <t>Y (1/Ω)</t>
  </si>
  <si>
    <t>0</t>
  </si>
  <si>
    <t>0.176j</t>
  </si>
  <si>
    <t>0.158j</t>
  </si>
  <si>
    <t>0.358j</t>
  </si>
  <si>
    <t>0.306j</t>
  </si>
  <si>
    <t>0.209j</t>
  </si>
  <si>
    <t>0.149j</t>
  </si>
  <si>
    <t>V pu</t>
  </si>
  <si>
    <r>
      <t>V</t>
    </r>
    <r>
      <rPr>
        <b/>
        <sz val="8"/>
        <color theme="1"/>
        <rFont val="Yu Gothic"/>
        <family val="2"/>
      </rPr>
      <t>N</t>
    </r>
  </si>
  <si>
    <t>V SOL pu</t>
  </si>
  <si>
    <t>θ SOL (grads)</t>
  </si>
  <si>
    <t>V SOL (V)</t>
  </si>
  <si>
    <t>θ SOL (rads)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</si>
</sst>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Yu Gothic"/>
      <family val="2"/>
    </font>
    <font>
      <sz val="8"/>
      <name val="Calibri"/>
      <family val="2"/>
      <scheme val="minor"/>
    </font>
    <font>
      <b/>
      <sz val="8"/>
      <color theme="1"/>
      <name val="Yu Gothic"/>
      <family val="2"/>
    </font>
    <font>
      <b/>
      <sz val="12"/>
      <color theme="1"/>
      <name val="Yu Gothic"/>
      <family val="2"/>
    </font>
    <font>
      <b/>
      <sz val="11"/>
      <color theme="1"/>
      <name val="Yu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6" borderId="0" xfId="0" applyFill="1"/>
    <xf numFmtId="164" fontId="0" fillId="4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hyperlink" Target="https://www.youtube.com/watch?v=UOTbUzf2Hsk" TargetMode="Externa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157594</xdr:colOff>
      <xdr:row>25</xdr:row>
      <xdr:rowOff>152401</xdr:rowOff>
    </xdr:from>
    <xdr:to>
      <xdr:col>9</xdr:col>
      <xdr:colOff>586740</xdr:colOff>
      <xdr:row>49</xdr:row>
      <xdr:rowOff>721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F62E7A-DA59-5779-4BCC-31B6C2004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56" r="9901"/>
        <a:stretch>
          <a:fillRect/>
        </a:stretch>
      </xdr:blipFill>
      <xdr:spPr>
        <a:xfrm>
          <a:off x="157594" y="4914901"/>
          <a:ext cx="7633856" cy="4420320"/>
        </a:xfrm>
        <a:prstGeom prst="rect">
          <a:avLst/>
        </a:prstGeom>
      </xdr:spPr>
    </xdr:pic>
    <xdr:clientData/>
  </xdr:twoCellAnchor>
  <xdr:twoCellAnchor editAs="oneCell">
    <xdr:from>
      <xdr:col>10</xdr:col>
      <xdr:colOff>122412</xdr:colOff>
      <xdr:row>26</xdr:row>
      <xdr:rowOff>9743</xdr:rowOff>
    </xdr:from>
    <xdr:to>
      <xdr:col>20</xdr:col>
      <xdr:colOff>484909</xdr:colOff>
      <xdr:row>50</xdr:row>
      <xdr:rowOff>132397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B9F0C61-005B-088C-F096-96C6D922B6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01" r="9991"/>
        <a:stretch>
          <a:fillRect/>
        </a:stretch>
      </xdr:blipFill>
      <xdr:spPr>
        <a:xfrm>
          <a:off x="8088776" y="4512470"/>
          <a:ext cx="8328860" cy="4279018"/>
        </a:xfrm>
        <a:prstGeom prst="rect">
          <a:avLst/>
        </a:prstGeom>
      </xdr:spPr>
    </xdr:pic>
    <xdr:clientData/>
  </xdr:twoCellAnchor>
  <xdr:twoCellAnchor editAs="oneCell">
    <xdr:from>
      <xdr:col>1</xdr:col>
      <xdr:colOff>405492</xdr:colOff>
      <xdr:row>3</xdr:row>
      <xdr:rowOff>147477</xdr:rowOff>
    </xdr:from>
    <xdr:to>
      <xdr:col>9</xdr:col>
      <xdr:colOff>281940</xdr:colOff>
      <xdr:row>22</xdr:row>
      <xdr:rowOff>64745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524F310-DF3B-19C3-0CE5-2C43CCA2D4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25" r="10104"/>
        <a:stretch>
          <a:fillRect/>
        </a:stretch>
      </xdr:blipFill>
      <xdr:spPr>
        <a:xfrm>
          <a:off x="1205592" y="718977"/>
          <a:ext cx="6281058" cy="3538673"/>
        </a:xfrm>
        <a:prstGeom prst="rect">
          <a:avLst/>
        </a:prstGeom>
      </xdr:spPr>
    </xdr:pic>
    <xdr:clientData/>
  </xdr:twoCellAnchor>
  <xdr:twoCellAnchor editAs="oneCell">
    <xdr:from>
      <xdr:col>9</xdr:col>
      <xdr:colOff>734359</xdr:colOff>
      <xdr:row>0</xdr:row>
      <xdr:rowOff>2</xdr:rowOff>
    </xdr:from>
    <xdr:to>
      <xdr:col>20</xdr:col>
      <xdr:colOff>662941</xdr:colOff>
      <xdr:row>24</xdr:row>
      <xdr:rowOff>45448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0E1CB16-65FC-F5FF-A16C-C3836835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86273" y="2"/>
          <a:ext cx="8673621" cy="4484912"/>
        </a:xfrm>
        <a:prstGeom prst="rect">
          <a:avLst/>
        </a:prstGeom>
      </xdr:spPr>
    </xdr:pic>
    <xdr:clientData/>
  </xdr:twoCellAnchor>
  <xdr:twoCellAnchor>
    <xdr:from>
      <xdr:col>3</xdr:col>
      <xdr:colOff>670560</xdr:colOff>
      <xdr:row>53</xdr:row>
      <xdr:rowOff>143964</xdr:rowOff>
    </xdr:from>
    <xdr:to>
      <xdr:col>17</xdr:col>
      <xdr:colOff>528773</xdr:colOff>
      <xdr:row>59</xdr:row>
      <xdr:rowOff>99060</xdr:rowOff>
    </xdr:to>
    <xdr:sp macro="" textlink="">
      <xdr:nvSpPr>
        <xdr:cNvPr id="9" name="CuadroText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90D31A-8854-5D60-B527-6E509AE0D667}"/>
            </a:ext>
          </a:extLst>
        </xdr:cNvPr>
        <xdr:cNvSpPr txBox="1"/>
      </xdr:nvSpPr>
      <xdr:spPr>
        <a:xfrm>
          <a:off x="3038203" y="9519285"/>
          <a:ext cx="10907213" cy="101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3600"/>
            <a:t>https://www.youtube.com/watch?v=UOTbUzf2Hsk</a:t>
          </a:r>
        </a:p>
      </xdr:txBody>
    </xdr:sp>
    <xdr:clientData/>
  </xdr:twoCellAnchor>
  <xdr:twoCellAnchor>
    <xdr:from>
      <xdr:col>3</xdr:col>
      <xdr:colOff>744583</xdr:colOff>
      <xdr:row>54</xdr:row>
      <xdr:rowOff>7893</xdr:rowOff>
    </xdr:from>
    <xdr:to>
      <xdr:col>18</xdr:col>
      <xdr:colOff>299357</xdr:colOff>
      <xdr:row>60</xdr:row>
      <xdr:rowOff>163286</xdr:rowOff>
    </xdr:to>
    <xdr:sp macro="" textlink="">
      <xdr:nvSpPr>
        <xdr:cNvPr id="10" name="CuadroText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B00895-6A8D-F087-4A85-49E589434D9D}"/>
            </a:ext>
          </a:extLst>
        </xdr:cNvPr>
        <xdr:cNvSpPr txBox="1"/>
      </xdr:nvSpPr>
      <xdr:spPr>
        <a:xfrm>
          <a:off x="3112226" y="9560107"/>
          <a:ext cx="11392988" cy="121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3600"/>
            <a:t>https://www.youtube.com/watch?v=UOTbUzf2Hsk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145831</xdr:colOff>
      <xdr:row>14</xdr:row>
      <xdr:rowOff>15832</xdr:rowOff>
    </xdr:from>
    <xdr:to>
      <xdr:col>8</xdr:col>
      <xdr:colOff>772642</xdr:colOff>
      <xdr:row>22</xdr:row>
      <xdr:rowOff>180713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F364B05-7EF5-CAB0-E4E9-0544677FCECA}"/>
            </a:ext>
          </a:extLst>
        </xdr:cNvPr>
        <xdr:cNvSpPr txBox="1"/>
      </xdr:nvSpPr>
      <xdr:spPr>
        <a:xfrm>
          <a:off x="145831" y="2695970"/>
          <a:ext cx="6675514" cy="16363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NOTAS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Especificar los valores en unidades del sistema internacional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 considera P positiva aquella que es generada, y negativa aquella que se consume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Se considera Q positiva aquella que es generada (condensador), y negativa aquella que se consume (bobina)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El orden de las columnas no importa, solo las etiquetas de su cabecera (Type, P, Q, etc)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Los angulos se considerarán en radianes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V es la tension fase-neutro, no la de linea.</a:t>
          </a:r>
          <a:r>
            <a:rPr lang="es-ES">
              <a:effectLst/>
            </a:rPr>
            <a:t> </a:t>
          </a:r>
          <a:endParaRPr lang="es-E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295550</xdr:colOff>
      <xdr:row>19</xdr:row>
      <xdr:rowOff>56460</xdr:rowOff>
    </xdr:from>
    <xdr:to>
      <xdr:col>6</xdr:col>
      <xdr:colOff>725713</xdr:colOff>
      <xdr:row>33</xdr:row>
      <xdr:rowOff>155659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5657617E-0F52-57AB-DF76-6F73822F9A20}"/>
            </a:ext>
          </a:extLst>
        </xdr:cNvPr>
        <xdr:cNvGrpSpPr/>
      </xdr:nvGrpSpPr>
      <xdr:grpSpPr>
        <a:xfrm>
          <a:off x="1084220" y="3594045"/>
          <a:ext cx="5080268" cy="2629039"/>
          <a:chOff x="7571945" y="3467621"/>
          <a:chExt cx="4545322" cy="2567505"/>
        </a:xfrm>
      </xdr:grpSpPr>
      <xdr:pic>
        <xdr:nvPicPr>
          <xdr:cNvPr id="2" name="Imagen 1" descr="La impedancia y la admitancia corresponden a las de la imagen de abajo:">
            <a:extLst>
              <a:ext uri="{FF2B5EF4-FFF2-40B4-BE49-F238E27FC236}">
                <a16:creationId xmlns:a16="http://schemas.microsoft.com/office/drawing/2014/main" id="{3FAAE2E6-5A70-7B26-BB91-C611562289C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71945" y="3467621"/>
            <a:ext cx="4031502" cy="228805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461E330E-C0CC-289C-F63A-31AD40129BD1}"/>
              </a:ext>
            </a:extLst>
          </xdr:cNvPr>
          <xdr:cNvSpPr txBox="1"/>
        </xdr:nvSpPr>
        <xdr:spPr>
          <a:xfrm>
            <a:off x="7648388" y="5771005"/>
            <a:ext cx="4468879" cy="2641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s-ES" sz="1100"/>
              <a:t>La impedancia y la admitancia corresponden con las de la imagen</a:t>
            </a:r>
          </a:p>
        </xdr:txBody>
      </xdr:sp>
    </xdr:grpSp>
    <xdr:clientData/>
  </xdr:twoCellAnchor>
  <xdr:twoCellAnchor>
    <xdr:from>
      <xdr:col>7</xdr:col>
      <xdr:colOff>353738</xdr:colOff>
      <xdr:row>14</xdr:row>
      <xdr:rowOff>21297</xdr:rowOff>
    </xdr:from>
    <xdr:to>
      <xdr:col>20</xdr:col>
      <xdr:colOff>143881</xdr:colOff>
      <xdr:row>29</xdr:row>
      <xdr:rowOff>137838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4E50160-E548-47F0-A9FD-14AF21244221}"/>
            </a:ext>
          </a:extLst>
        </xdr:cNvPr>
        <xdr:cNvSpPr txBox="1"/>
      </xdr:nvSpPr>
      <xdr:spPr>
        <a:xfrm>
          <a:off x="6535877" y="2704862"/>
          <a:ext cx="10464769" cy="28994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NOTAS</a:t>
          </a:r>
          <a:r>
            <a:rPr lang="es-ES">
              <a:effectLst/>
            </a:rPr>
            <a:t> </a:t>
          </a:r>
        </a:p>
        <a:p>
          <a:endParaRPr lang="es-ES">
            <a:effectLst/>
          </a:endParaRPr>
        </a:p>
        <a:p>
          <a:endParaRPr lang="es-ES">
            <a:effectLst/>
          </a:endParaRP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Especificar los valores en unidades del sistema internacional</a:t>
          </a:r>
          <a:r>
            <a:rPr lang="es-ES">
              <a:effectLst/>
            </a:rPr>
            <a:t> </a:t>
          </a:r>
          <a:endParaRPr lang="es-E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El orden de las columnas no importa, solo las etiquetas de su cabecera (ID, Z, Y, etc)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Las variables Z, Y, Trafo-rt, Trafo-Zcc son, en general, numeros complejos. Pueden especificarse en forma binomica (ej: 2+5j) o polar (ej: 5∠3.14).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Todos los angulos se considerarán en radianes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La relación de transformación compleja se especifica como UN1/UN2, estos son los fasores tensiones nominales (linea-neutro) del lado del bus 1 y del bus 2. Los buses 1 y 2 son aquellos que poseen la ID1 y la ID2 especificadas en las columnas, respectivamente</a:t>
          </a:r>
          <a:r>
            <a:rPr lang="es-ES">
              <a:effectLst/>
            </a:rPr>
            <a:t> 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 tanto si rt se especifica como un complejo, su angulo debe ser el "retraso" que sufre la tensión (linea-neutro) de cada fase al pasar por el trafo desde el lado del bus 1 al lado del bus 2</a:t>
          </a:r>
          <a:r>
            <a:rPr lang="es-ES">
              <a:effectLst/>
            </a:rPr>
            <a:t> </a:t>
          </a:r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Independientemente del conexionado real del transformador, debe especificarse su equivalente estrella-estrella, tanto en la Zcc como en la rt. 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 pueden especificarse trafos y a la vez lineas PI. Es decir, si se quiere una linea "compuesta" donde hay trafos y tambien modelo PI de linea, deben usarse nudos intermedios tipo PQ con P=Q=0.</a:t>
          </a:r>
          <a:r>
            <a:rPr lang="es-ES">
              <a:effectLst/>
            </a:rPr>
            <a:t> </a:t>
          </a:r>
        </a:p>
        <a:p>
          <a:r>
            <a:rPr lang="es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El valor Zcc de los trafos será considerado como el valor que se mide desde el primario, siendo el primario el lado del bus 1 que se especifique.</a:t>
          </a:r>
          <a:r>
            <a:rPr lang="es-ES">
              <a:effectLst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9551-7838-4CAF-B1DC-7D53D9227B83}">
  <dimension ref="A1"/>
  <sheetViews>
    <sheetView zoomScale="55" zoomScaleNormal="55" workbookViewId="0">
      <selection activeCell="W21" sqref="W2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15" zoomScaleNormal="115" workbookViewId="0">
      <selection activeCell="F12" sqref="A12:F14"/>
    </sheetView>
  </sheetViews>
  <sheetFormatPr baseColWidth="10" defaultColWidth="8.88671875" defaultRowHeight="14.4" x14ac:dyDescent="0.3"/>
  <cols>
    <col min="1" max="1" width="12" customWidth="1"/>
    <col min="2" max="2" width="14.33203125" customWidth="1"/>
    <col min="3" max="3" width="8" customWidth="1"/>
    <col min="4" max="4" width="10.5546875" bestFit="1" customWidth="1"/>
    <col min="5" max="5" width="12.44140625" customWidth="1"/>
    <col min="6" max="6" width="13.109375" customWidth="1"/>
    <col min="7" max="7" width="7.21875" customWidth="1"/>
    <col min="8" max="8" width="10" customWidth="1"/>
    <col min="9" max="9" width="8.77734375" customWidth="1"/>
    <col min="10" max="10" width="7.44140625" customWidth="1"/>
    <col min="11" max="11" width="10.77734375" customWidth="1"/>
    <col min="13" max="13" width="6.21875" customWidth="1"/>
    <col min="16" max="16" width="4.6640625" customWidth="1"/>
    <col min="17" max="17" width="12.5546875" customWidth="1"/>
    <col min="18" max="18" width="18.77734375" customWidth="1"/>
    <col min="19" max="19" width="12.88671875" customWidth="1"/>
    <col min="20" max="20" width="15.77734375" customWidth="1"/>
  </cols>
  <sheetData>
    <row r="1" spans="1:20" ht="21.6" x14ac:dyDescent="0.3">
      <c r="A1" s="1" t="s">
        <v>3</v>
      </c>
      <c r="B1" s="1" t="s">
        <v>0</v>
      </c>
      <c r="C1" s="10" t="s">
        <v>19</v>
      </c>
      <c r="D1" s="10" t="s">
        <v>18</v>
      </c>
      <c r="E1" s="8" t="s">
        <v>1</v>
      </c>
      <c r="F1" s="8" t="s">
        <v>4</v>
      </c>
      <c r="G1" s="7" t="s">
        <v>37</v>
      </c>
      <c r="H1" s="7" t="s">
        <v>38</v>
      </c>
      <c r="I1" s="9" t="s">
        <v>22</v>
      </c>
      <c r="J1" s="10" t="s">
        <v>21</v>
      </c>
      <c r="K1" s="10" t="s">
        <v>14</v>
      </c>
      <c r="L1" s="1" t="s">
        <v>2</v>
      </c>
      <c r="N1" s="1" t="s">
        <v>17</v>
      </c>
      <c r="O1" s="1" t="s">
        <v>16</v>
      </c>
      <c r="Q1" s="11" t="s">
        <v>39</v>
      </c>
      <c r="R1" s="1" t="s">
        <v>40</v>
      </c>
      <c r="S1" s="11" t="s">
        <v>41</v>
      </c>
      <c r="T1" s="1" t="s">
        <v>42</v>
      </c>
    </row>
    <row r="2" spans="1:20" x14ac:dyDescent="0.3">
      <c r="A2" s="2">
        <v>1</v>
      </c>
      <c r="B2" s="2" t="s">
        <v>6</v>
      </c>
      <c r="C2" s="2">
        <v>0</v>
      </c>
      <c r="D2" s="2">
        <v>0</v>
      </c>
      <c r="E2" s="2">
        <f>C2*10^6</f>
        <v>0</v>
      </c>
      <c r="F2" s="2">
        <f>D2*10^6</f>
        <v>0</v>
      </c>
      <c r="G2" s="2">
        <v>1.04</v>
      </c>
      <c r="H2" s="2">
        <v>16500</v>
      </c>
      <c r="I2" s="2">
        <f>H2*G2</f>
        <v>17160</v>
      </c>
      <c r="J2" s="2">
        <f>I2/SQRT(3)</f>
        <v>9907.3306192939781</v>
      </c>
      <c r="K2" s="2">
        <f>I2</f>
        <v>17160</v>
      </c>
      <c r="L2" s="2">
        <v>0</v>
      </c>
      <c r="N2" s="2">
        <f>K2</f>
        <v>17160</v>
      </c>
      <c r="O2" s="2">
        <f>L2</f>
        <v>0</v>
      </c>
      <c r="Q2" s="2">
        <v>1.04</v>
      </c>
      <c r="R2" s="2">
        <v>0</v>
      </c>
      <c r="S2" s="2">
        <f>Q2*H2</f>
        <v>17160</v>
      </c>
      <c r="T2" s="14">
        <f>R2*PI()/180</f>
        <v>0</v>
      </c>
    </row>
    <row r="3" spans="1:20" ht="15.6" customHeight="1" x14ac:dyDescent="0.3">
      <c r="A3" s="3">
        <v>2</v>
      </c>
      <c r="B3" s="3" t="s">
        <v>15</v>
      </c>
      <c r="C3" s="3">
        <v>163</v>
      </c>
      <c r="D3" s="3">
        <v>6.7</v>
      </c>
      <c r="E3" s="3">
        <f t="shared" ref="E3:E10" si="0">C3*10^6</f>
        <v>163000000</v>
      </c>
      <c r="F3" s="3">
        <f t="shared" ref="F3:F10" si="1">D3*10^6</f>
        <v>6700000</v>
      </c>
      <c r="G3" s="3">
        <v>1.0249999999999999</v>
      </c>
      <c r="H3" s="3">
        <v>18000</v>
      </c>
      <c r="I3" s="3">
        <f t="shared" ref="I3:I10" si="2">H3*G3</f>
        <v>18450</v>
      </c>
      <c r="J3" s="3">
        <f t="shared" ref="J3:J10" si="3">I3/SQRT(3)</f>
        <v>10652.112466548597</v>
      </c>
      <c r="K3" s="3">
        <f t="shared" ref="K3:K10" si="4">I3</f>
        <v>18450</v>
      </c>
      <c r="L3" s="3">
        <v>0</v>
      </c>
      <c r="N3" s="3">
        <f>K3</f>
        <v>18450</v>
      </c>
      <c r="O3" s="3">
        <f>L3</f>
        <v>0</v>
      </c>
      <c r="Q3" s="3">
        <v>1.0249999999999999</v>
      </c>
      <c r="R3" s="3">
        <v>9.3000000000000007</v>
      </c>
      <c r="S3" s="3">
        <f t="shared" ref="S3:S10" si="5">Q3*H3</f>
        <v>18450</v>
      </c>
      <c r="T3" s="15">
        <f t="shared" ref="T3:T10" si="6">R3*PI()/180</f>
        <v>0.16231562043547265</v>
      </c>
    </row>
    <row r="4" spans="1:20" x14ac:dyDescent="0.3">
      <c r="A4" s="3">
        <v>3</v>
      </c>
      <c r="B4" s="3" t="s">
        <v>15</v>
      </c>
      <c r="C4" s="3">
        <v>85</v>
      </c>
      <c r="D4" s="3">
        <v>-10.9</v>
      </c>
      <c r="E4" s="3">
        <f t="shared" si="0"/>
        <v>85000000</v>
      </c>
      <c r="F4" s="3">
        <f t="shared" si="1"/>
        <v>-10900000</v>
      </c>
      <c r="G4" s="3">
        <v>1.0249999999999999</v>
      </c>
      <c r="H4" s="3">
        <v>13800</v>
      </c>
      <c r="I4" s="3">
        <f t="shared" si="2"/>
        <v>14144.999999999998</v>
      </c>
      <c r="J4" s="3">
        <f t="shared" si="3"/>
        <v>8166.619557687256</v>
      </c>
      <c r="K4" s="3">
        <f t="shared" si="4"/>
        <v>14144.999999999998</v>
      </c>
      <c r="L4" s="3">
        <v>0</v>
      </c>
      <c r="N4" s="3">
        <f>K4</f>
        <v>14144.999999999998</v>
      </c>
      <c r="O4" s="3">
        <f>L4</f>
        <v>0</v>
      </c>
      <c r="Q4" s="3">
        <v>1.0249999999999999</v>
      </c>
      <c r="R4" s="3">
        <v>4.7</v>
      </c>
      <c r="S4" s="3">
        <f t="shared" si="5"/>
        <v>14144.999999999998</v>
      </c>
      <c r="T4" s="15">
        <f t="shared" si="6"/>
        <v>8.2030474843733492E-2</v>
      </c>
    </row>
    <row r="5" spans="1:20" x14ac:dyDescent="0.3">
      <c r="A5" s="6">
        <v>4</v>
      </c>
      <c r="B5" s="6" t="s">
        <v>5</v>
      </c>
      <c r="C5" s="6">
        <v>0</v>
      </c>
      <c r="D5" s="6">
        <v>0</v>
      </c>
      <c r="E5" s="6">
        <f t="shared" si="0"/>
        <v>0</v>
      </c>
      <c r="F5" s="6">
        <f t="shared" si="1"/>
        <v>0</v>
      </c>
      <c r="G5" s="6">
        <v>1</v>
      </c>
      <c r="H5" s="6">
        <v>230000</v>
      </c>
      <c r="I5" s="6">
        <f t="shared" si="2"/>
        <v>230000</v>
      </c>
      <c r="J5" s="6">
        <f t="shared" si="3"/>
        <v>132790.56191361393</v>
      </c>
      <c r="K5" s="6">
        <f t="shared" si="4"/>
        <v>230000</v>
      </c>
      <c r="L5" s="6">
        <v>0</v>
      </c>
      <c r="N5" s="6">
        <f>K5</f>
        <v>230000</v>
      </c>
      <c r="O5" s="6">
        <f>L5</f>
        <v>0</v>
      </c>
      <c r="Q5" s="6">
        <v>1.026</v>
      </c>
      <c r="R5" s="6">
        <v>-2.2000000000000002</v>
      </c>
      <c r="S5" s="6">
        <f t="shared" si="5"/>
        <v>235980</v>
      </c>
      <c r="T5" s="16">
        <f t="shared" si="6"/>
        <v>-3.8397243543875255E-2</v>
      </c>
    </row>
    <row r="6" spans="1:20" x14ac:dyDescent="0.3">
      <c r="A6" s="6">
        <v>5</v>
      </c>
      <c r="B6" s="6" t="s">
        <v>5</v>
      </c>
      <c r="C6" s="6">
        <v>-125</v>
      </c>
      <c r="D6" s="6">
        <v>-50</v>
      </c>
      <c r="E6" s="6">
        <f t="shared" si="0"/>
        <v>-125000000</v>
      </c>
      <c r="F6" s="6">
        <f t="shared" si="1"/>
        <v>-50000000</v>
      </c>
      <c r="G6" s="6">
        <v>1</v>
      </c>
      <c r="H6" s="6">
        <v>230000</v>
      </c>
      <c r="I6" s="6">
        <f t="shared" si="2"/>
        <v>230000</v>
      </c>
      <c r="J6" s="6">
        <f t="shared" si="3"/>
        <v>132790.56191361393</v>
      </c>
      <c r="K6" s="6">
        <f t="shared" si="4"/>
        <v>230000</v>
      </c>
      <c r="L6" s="6">
        <v>0</v>
      </c>
      <c r="N6" s="6">
        <f>K6</f>
        <v>230000</v>
      </c>
      <c r="O6" s="6">
        <f>L6</f>
        <v>0</v>
      </c>
      <c r="Q6" s="6">
        <v>0.996</v>
      </c>
      <c r="R6" s="6">
        <v>-4</v>
      </c>
      <c r="S6" s="6">
        <f t="shared" si="5"/>
        <v>229080</v>
      </c>
      <c r="T6" s="16">
        <f t="shared" si="6"/>
        <v>-6.9813170079773182E-2</v>
      </c>
    </row>
    <row r="7" spans="1:20" x14ac:dyDescent="0.3">
      <c r="A7" s="6">
        <v>6</v>
      </c>
      <c r="B7" s="6" t="s">
        <v>5</v>
      </c>
      <c r="C7" s="6">
        <v>-90</v>
      </c>
      <c r="D7" s="6">
        <v>-30</v>
      </c>
      <c r="E7" s="6">
        <f t="shared" si="0"/>
        <v>-90000000</v>
      </c>
      <c r="F7" s="6">
        <f t="shared" si="1"/>
        <v>-30000000</v>
      </c>
      <c r="G7" s="6">
        <v>1</v>
      </c>
      <c r="H7" s="6">
        <v>230000</v>
      </c>
      <c r="I7" s="6">
        <f t="shared" si="2"/>
        <v>230000</v>
      </c>
      <c r="J7" s="6">
        <f t="shared" si="3"/>
        <v>132790.56191361393</v>
      </c>
      <c r="K7" s="6">
        <f t="shared" si="4"/>
        <v>230000</v>
      </c>
      <c r="L7" s="6">
        <v>0</v>
      </c>
      <c r="N7" s="6">
        <f>K7</f>
        <v>230000</v>
      </c>
      <c r="O7" s="6">
        <f>L7</f>
        <v>0</v>
      </c>
      <c r="Q7" s="6">
        <v>1.0129999999999999</v>
      </c>
      <c r="R7" s="6">
        <v>-3.7</v>
      </c>
      <c r="S7" s="6">
        <f t="shared" si="5"/>
        <v>232989.99999999997</v>
      </c>
      <c r="T7" s="16">
        <f t="shared" si="6"/>
        <v>-6.4577182323790186E-2</v>
      </c>
    </row>
    <row r="8" spans="1:20" x14ac:dyDescent="0.3">
      <c r="A8" s="6">
        <v>7</v>
      </c>
      <c r="B8" s="6" t="s">
        <v>5</v>
      </c>
      <c r="C8" s="6">
        <v>0</v>
      </c>
      <c r="D8" s="6">
        <v>0</v>
      </c>
      <c r="E8" s="6">
        <f t="shared" si="0"/>
        <v>0</v>
      </c>
      <c r="F8" s="6">
        <f t="shared" si="1"/>
        <v>0</v>
      </c>
      <c r="G8" s="6">
        <v>1</v>
      </c>
      <c r="H8" s="6">
        <v>230000</v>
      </c>
      <c r="I8" s="6">
        <f t="shared" si="2"/>
        <v>230000</v>
      </c>
      <c r="J8" s="6">
        <f t="shared" si="3"/>
        <v>132790.56191361393</v>
      </c>
      <c r="K8" s="6">
        <f t="shared" si="4"/>
        <v>230000</v>
      </c>
      <c r="L8" s="6">
        <v>0</v>
      </c>
      <c r="N8" s="6">
        <f>K8</f>
        <v>230000</v>
      </c>
      <c r="O8" s="6">
        <f>L8</f>
        <v>0</v>
      </c>
      <c r="Q8" s="6">
        <v>1.026</v>
      </c>
      <c r="R8" s="6">
        <v>3.7</v>
      </c>
      <c r="S8" s="6">
        <f t="shared" si="5"/>
        <v>235980</v>
      </c>
      <c r="T8" s="16">
        <f t="shared" si="6"/>
        <v>6.4577182323790186E-2</v>
      </c>
    </row>
    <row r="9" spans="1:20" x14ac:dyDescent="0.3">
      <c r="A9" s="6">
        <v>8</v>
      </c>
      <c r="B9" s="6" t="s">
        <v>5</v>
      </c>
      <c r="C9" s="6">
        <v>-100</v>
      </c>
      <c r="D9" s="6">
        <v>-35</v>
      </c>
      <c r="E9" s="6">
        <f t="shared" si="0"/>
        <v>-100000000</v>
      </c>
      <c r="F9" s="6">
        <f t="shared" si="1"/>
        <v>-35000000</v>
      </c>
      <c r="G9" s="6">
        <v>1</v>
      </c>
      <c r="H9" s="6">
        <v>230000</v>
      </c>
      <c r="I9" s="6">
        <f t="shared" si="2"/>
        <v>230000</v>
      </c>
      <c r="J9" s="6">
        <f t="shared" si="3"/>
        <v>132790.56191361393</v>
      </c>
      <c r="K9" s="6">
        <f t="shared" si="4"/>
        <v>230000</v>
      </c>
      <c r="L9" s="6">
        <v>0</v>
      </c>
      <c r="N9" s="6">
        <f>K9</f>
        <v>230000</v>
      </c>
      <c r="O9" s="6">
        <f>L9</f>
        <v>0</v>
      </c>
      <c r="Q9" s="6">
        <v>1.016</v>
      </c>
      <c r="R9" s="6">
        <v>0.7</v>
      </c>
      <c r="S9" s="6">
        <f t="shared" si="5"/>
        <v>233680</v>
      </c>
      <c r="T9" s="16">
        <f t="shared" si="6"/>
        <v>1.2217304763960306E-2</v>
      </c>
    </row>
    <row r="10" spans="1:20" x14ac:dyDescent="0.3">
      <c r="A10" s="6">
        <v>9</v>
      </c>
      <c r="B10" s="6" t="s">
        <v>5</v>
      </c>
      <c r="C10" s="6">
        <v>0</v>
      </c>
      <c r="D10" s="6">
        <v>0</v>
      </c>
      <c r="E10" s="6">
        <f t="shared" si="0"/>
        <v>0</v>
      </c>
      <c r="F10" s="6">
        <f t="shared" si="1"/>
        <v>0</v>
      </c>
      <c r="G10" s="6">
        <v>1</v>
      </c>
      <c r="H10" s="6">
        <v>230000</v>
      </c>
      <c r="I10" s="6">
        <f t="shared" si="2"/>
        <v>230000</v>
      </c>
      <c r="J10" s="6">
        <f t="shared" si="3"/>
        <v>132790.56191361393</v>
      </c>
      <c r="K10" s="6">
        <f t="shared" si="4"/>
        <v>230000</v>
      </c>
      <c r="L10" s="6">
        <v>0</v>
      </c>
      <c r="N10" s="6">
        <f>K10</f>
        <v>230000</v>
      </c>
      <c r="O10" s="6">
        <f>L10</f>
        <v>0</v>
      </c>
      <c r="Q10" s="6">
        <v>1.032</v>
      </c>
      <c r="R10" s="6">
        <v>2</v>
      </c>
      <c r="S10" s="6">
        <f t="shared" si="5"/>
        <v>237360</v>
      </c>
      <c r="T10" s="16">
        <f t="shared" si="6"/>
        <v>3.4906585039886591E-2</v>
      </c>
    </row>
    <row r="11" spans="1:20" x14ac:dyDescent="0.3">
      <c r="K11" t="s">
        <v>20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FE7E-411E-49E0-A6BE-04452CAB2F22}">
  <dimension ref="A1:O10"/>
  <sheetViews>
    <sheetView zoomScaleNormal="100" workbookViewId="0">
      <selection activeCell="C14" sqref="C14"/>
    </sheetView>
  </sheetViews>
  <sheetFormatPr baseColWidth="10" defaultRowHeight="14.4" x14ac:dyDescent="0.3"/>
  <cols>
    <col min="2" max="2" width="12.33203125" customWidth="1"/>
    <col min="3" max="3" width="13.44140625" customWidth="1"/>
    <col min="4" max="4" width="14.5546875" customWidth="1"/>
    <col min="5" max="5" width="10.5546875" customWidth="1"/>
    <col min="6" max="6" width="16.77734375" customWidth="1"/>
    <col min="7" max="7" width="13" customWidth="1"/>
    <col min="8" max="8" width="17.44140625" customWidth="1"/>
    <col min="9" max="9" width="20.5546875" customWidth="1"/>
    <col min="10" max="10" width="17.109375" customWidth="1"/>
  </cols>
  <sheetData>
    <row r="1" spans="1:15" ht="21.6" x14ac:dyDescent="0.3">
      <c r="A1" s="1" t="s">
        <v>3</v>
      </c>
      <c r="B1" s="1" t="s">
        <v>8</v>
      </c>
      <c r="C1" s="1" t="s">
        <v>9</v>
      </c>
      <c r="D1" s="1" t="s">
        <v>24</v>
      </c>
      <c r="E1" s="1" t="s">
        <v>25</v>
      </c>
      <c r="F1" s="1" t="s">
        <v>23</v>
      </c>
      <c r="G1" s="1" t="s">
        <v>12</v>
      </c>
      <c r="H1" s="1" t="s">
        <v>10</v>
      </c>
      <c r="I1" s="1" t="s">
        <v>11</v>
      </c>
      <c r="J1" s="1" t="s">
        <v>13</v>
      </c>
      <c r="L1" s="8" t="s">
        <v>26</v>
      </c>
      <c r="M1" s="8" t="s">
        <v>27</v>
      </c>
      <c r="N1" s="7" t="s">
        <v>28</v>
      </c>
      <c r="O1" s="7" t="s">
        <v>29</v>
      </c>
    </row>
    <row r="2" spans="1:15" x14ac:dyDescent="0.3">
      <c r="A2" s="4">
        <v>1</v>
      </c>
      <c r="B2" s="4">
        <v>1</v>
      </c>
      <c r="C2" s="4">
        <v>4</v>
      </c>
      <c r="D2" s="4">
        <v>0</v>
      </c>
      <c r="E2" s="4" t="s">
        <v>30</v>
      </c>
      <c r="F2" s="4" t="str">
        <f>COMPLEX(0,0.0576,"j")</f>
        <v>0.0576j</v>
      </c>
      <c r="G2" s="4">
        <f>16.5/230</f>
        <v>7.1739130434782611E-2</v>
      </c>
      <c r="H2" s="4">
        <v>0</v>
      </c>
      <c r="I2" s="4">
        <v>0</v>
      </c>
      <c r="J2" s="4" t="str">
        <f>IMPRODUCT(F2,N2)</f>
        <v>0.156816j</v>
      </c>
      <c r="L2">
        <f>100*10^6</f>
        <v>100000000</v>
      </c>
      <c r="M2" s="12">
        <v>16500</v>
      </c>
      <c r="N2">
        <f>M2^2/L2</f>
        <v>2.7225000000000001</v>
      </c>
      <c r="O2">
        <f>1/N2</f>
        <v>0.3673094582185491</v>
      </c>
    </row>
    <row r="3" spans="1:15" x14ac:dyDescent="0.3">
      <c r="A3" s="4">
        <v>2</v>
      </c>
      <c r="B3" s="4">
        <v>4</v>
      </c>
      <c r="C3" s="4">
        <v>5</v>
      </c>
      <c r="D3" s="4" t="str">
        <f>COMPLEX(0.01,0.085,"j")</f>
        <v>0.01+0.085j</v>
      </c>
      <c r="E3" s="4" t="s">
        <v>31</v>
      </c>
      <c r="F3" s="4" t="s">
        <v>7</v>
      </c>
      <c r="G3" s="4" t="s">
        <v>7</v>
      </c>
      <c r="H3" s="4" t="str">
        <f t="shared" ref="H3:H10" si="0">IMPRODUCT(D3,N3)</f>
        <v>5.29+44.965j</v>
      </c>
      <c r="I3" s="4" t="str">
        <f t="shared" ref="I3:I10" si="1">IMPRODUCT(E3,O3)</f>
        <v>0.000332703213610586j</v>
      </c>
      <c r="J3" s="4" t="s">
        <v>7</v>
      </c>
      <c r="L3" s="13">
        <f>100*10^6</f>
        <v>100000000</v>
      </c>
      <c r="M3" s="12">
        <v>230000</v>
      </c>
      <c r="N3">
        <f t="shared" ref="N3:N10" si="2">M3^2/L3</f>
        <v>529</v>
      </c>
      <c r="O3">
        <f t="shared" ref="O3:O10" si="3">1/N3</f>
        <v>1.890359168241966E-3</v>
      </c>
    </row>
    <row r="4" spans="1:15" x14ac:dyDescent="0.3">
      <c r="A4" s="4">
        <v>3</v>
      </c>
      <c r="B4" s="4">
        <v>4</v>
      </c>
      <c r="C4" s="4">
        <v>6</v>
      </c>
      <c r="D4" s="4" t="str">
        <f>COMPLEX(0.017,0.092,"j")</f>
        <v>0.017+0.092j</v>
      </c>
      <c r="E4" s="4" t="s">
        <v>32</v>
      </c>
      <c r="F4" s="4" t="s">
        <v>7</v>
      </c>
      <c r="G4" s="4" t="s">
        <v>7</v>
      </c>
      <c r="H4" s="4" t="str">
        <f t="shared" si="0"/>
        <v>8.993+48.668j</v>
      </c>
      <c r="I4" s="4" t="str">
        <f t="shared" si="1"/>
        <v>0.000298676748582231j</v>
      </c>
      <c r="J4" s="4" t="s">
        <v>7</v>
      </c>
      <c r="L4" s="13">
        <f t="shared" ref="L4:L8" si="4">100*10^6</f>
        <v>100000000</v>
      </c>
      <c r="M4" s="12">
        <v>230000</v>
      </c>
      <c r="N4">
        <f t="shared" si="2"/>
        <v>529</v>
      </c>
      <c r="O4">
        <f t="shared" si="3"/>
        <v>1.890359168241966E-3</v>
      </c>
    </row>
    <row r="5" spans="1:15" x14ac:dyDescent="0.3">
      <c r="A5" s="4">
        <v>4</v>
      </c>
      <c r="B5" s="4">
        <v>6</v>
      </c>
      <c r="C5" s="4">
        <v>9</v>
      </c>
      <c r="D5" s="4" t="str">
        <f>COMPLEX(0.039,0.17,"j")</f>
        <v>0.039+0.17j</v>
      </c>
      <c r="E5" s="4" t="s">
        <v>33</v>
      </c>
      <c r="F5" s="4" t="s">
        <v>7</v>
      </c>
      <c r="G5" s="4" t="s">
        <v>7</v>
      </c>
      <c r="H5" s="4" t="str">
        <f t="shared" si="0"/>
        <v>20.631+89.93j</v>
      </c>
      <c r="I5" s="4" t="str">
        <f t="shared" si="1"/>
        <v>0.000676748582230624j</v>
      </c>
      <c r="J5" s="4" t="s">
        <v>7</v>
      </c>
      <c r="L5" s="13">
        <f t="shared" si="4"/>
        <v>100000000</v>
      </c>
      <c r="M5" s="12">
        <v>230000</v>
      </c>
      <c r="N5">
        <f t="shared" si="2"/>
        <v>529</v>
      </c>
      <c r="O5">
        <f t="shared" si="3"/>
        <v>1.890359168241966E-3</v>
      </c>
    </row>
    <row r="6" spans="1:15" x14ac:dyDescent="0.3">
      <c r="A6" s="4">
        <v>5</v>
      </c>
      <c r="B6" s="4">
        <v>5</v>
      </c>
      <c r="C6" s="4">
        <v>7</v>
      </c>
      <c r="D6" s="4" t="str">
        <f>COMPLEX(0.032,0.161,"j")</f>
        <v>0.032+0.161j</v>
      </c>
      <c r="E6" s="4" t="s">
        <v>34</v>
      </c>
      <c r="F6" s="4" t="s">
        <v>7</v>
      </c>
      <c r="G6" s="4" t="s">
        <v>7</v>
      </c>
      <c r="H6" s="4" t="str">
        <f t="shared" si="0"/>
        <v>16.928+85.169j</v>
      </c>
      <c r="I6" s="4" t="str">
        <f t="shared" si="1"/>
        <v>0.000578449905482042j</v>
      </c>
      <c r="J6" s="4" t="s">
        <v>7</v>
      </c>
      <c r="L6" s="13">
        <f t="shared" si="4"/>
        <v>100000000</v>
      </c>
      <c r="M6" s="12">
        <v>230000</v>
      </c>
      <c r="N6">
        <f t="shared" si="2"/>
        <v>529</v>
      </c>
      <c r="O6">
        <f t="shared" si="3"/>
        <v>1.890359168241966E-3</v>
      </c>
    </row>
    <row r="7" spans="1:15" x14ac:dyDescent="0.3">
      <c r="A7" s="4">
        <v>6</v>
      </c>
      <c r="B7" s="4">
        <v>9</v>
      </c>
      <c r="C7" s="4">
        <v>3</v>
      </c>
      <c r="D7" s="4">
        <v>0</v>
      </c>
      <c r="E7" s="4" t="s">
        <v>30</v>
      </c>
      <c r="F7" s="4" t="str">
        <f>COMPLEX(0,0.0586,"j")</f>
        <v>0.0586j</v>
      </c>
      <c r="G7" s="4">
        <f>230/13.8</f>
        <v>16.666666666666664</v>
      </c>
      <c r="H7" s="4">
        <v>0</v>
      </c>
      <c r="I7" s="4">
        <v>0</v>
      </c>
      <c r="J7" s="4" t="str">
        <f t="shared" ref="J3:J10" si="5">IMPRODUCT(F7,N7)</f>
        <v>30.9994j</v>
      </c>
      <c r="L7" s="13">
        <f t="shared" si="4"/>
        <v>100000000</v>
      </c>
      <c r="M7" s="12">
        <v>230000</v>
      </c>
      <c r="N7">
        <f t="shared" si="2"/>
        <v>529</v>
      </c>
      <c r="O7">
        <f t="shared" si="3"/>
        <v>1.890359168241966E-3</v>
      </c>
    </row>
    <row r="8" spans="1:15" x14ac:dyDescent="0.3">
      <c r="A8" s="4">
        <v>7</v>
      </c>
      <c r="B8" s="4">
        <v>7</v>
      </c>
      <c r="C8" s="4">
        <v>2</v>
      </c>
      <c r="D8" s="4">
        <v>0</v>
      </c>
      <c r="E8" s="4" t="s">
        <v>30</v>
      </c>
      <c r="F8" s="4" t="str">
        <f>COMPLEX(0,0.0625,"j")</f>
        <v>0.0625j</v>
      </c>
      <c r="G8" s="4">
        <f>230/18</f>
        <v>12.777777777777779</v>
      </c>
      <c r="H8" s="4">
        <v>0</v>
      </c>
      <c r="I8" s="4">
        <v>0</v>
      </c>
      <c r="J8" s="4" t="str">
        <f t="shared" si="5"/>
        <v>33.0625j</v>
      </c>
      <c r="L8" s="13">
        <f t="shared" si="4"/>
        <v>100000000</v>
      </c>
      <c r="M8" s="12">
        <v>230000</v>
      </c>
      <c r="N8">
        <f t="shared" si="2"/>
        <v>529</v>
      </c>
      <c r="O8">
        <f t="shared" si="3"/>
        <v>1.890359168241966E-3</v>
      </c>
    </row>
    <row r="9" spans="1:15" x14ac:dyDescent="0.3">
      <c r="A9" s="4">
        <v>8</v>
      </c>
      <c r="B9" s="4">
        <v>9</v>
      </c>
      <c r="C9" s="4">
        <v>8</v>
      </c>
      <c r="D9" s="4" t="str">
        <f>COMPLEX(0.0119,0.1008,"j")</f>
        <v>0.0119+0.1008j</v>
      </c>
      <c r="E9" s="4" t="s">
        <v>35</v>
      </c>
      <c r="F9" s="4" t="s">
        <v>7</v>
      </c>
      <c r="G9" s="4" t="s">
        <v>7</v>
      </c>
      <c r="H9" s="4" t="str">
        <f t="shared" si="0"/>
        <v>6.2951+53.3232j</v>
      </c>
      <c r="I9" s="4" t="str">
        <f t="shared" si="1"/>
        <v>0.000395085066162571j</v>
      </c>
      <c r="J9" s="4" t="s">
        <v>7</v>
      </c>
      <c r="L9" s="13">
        <f t="shared" ref="L9:L10" si="6">100*10^6</f>
        <v>100000000</v>
      </c>
      <c r="M9" s="12">
        <v>230000</v>
      </c>
      <c r="N9">
        <f t="shared" si="2"/>
        <v>529</v>
      </c>
      <c r="O9">
        <f t="shared" si="3"/>
        <v>1.890359168241966E-3</v>
      </c>
    </row>
    <row r="10" spans="1:15" x14ac:dyDescent="0.3">
      <c r="A10" s="5">
        <v>9</v>
      </c>
      <c r="B10" s="5">
        <v>7</v>
      </c>
      <c r="C10" s="5">
        <v>8</v>
      </c>
      <c r="D10" s="5" t="str">
        <f>COMPLEX(0.0085,0.072,"j")</f>
        <v>0.0085+0.072j</v>
      </c>
      <c r="E10" s="5" t="s">
        <v>36</v>
      </c>
      <c r="F10" s="5" t="s">
        <v>7</v>
      </c>
      <c r="G10" s="5" t="s">
        <v>7</v>
      </c>
      <c r="H10" s="4" t="str">
        <f t="shared" si="0"/>
        <v>4.4965+38.088j</v>
      </c>
      <c r="I10" s="4" t="str">
        <f t="shared" si="1"/>
        <v>0.000281663516068053j</v>
      </c>
      <c r="J10" s="5" t="s">
        <v>7</v>
      </c>
      <c r="L10" s="13">
        <f t="shared" si="6"/>
        <v>100000000</v>
      </c>
      <c r="M10" s="12">
        <v>230000</v>
      </c>
      <c r="N10">
        <f t="shared" si="2"/>
        <v>529</v>
      </c>
      <c r="O10">
        <f t="shared" si="3"/>
        <v>1.890359168241966E-3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D3" formula="1"/>
    <ignoredError sqref="E7:E8 E2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raw</vt:lpstr>
      <vt:lpstr>buses</vt:lpstr>
      <vt:lpstr>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 San Roman</dc:creator>
  <cp:lastModifiedBy>JAVIER GARCIA SAN ROMAN</cp:lastModifiedBy>
  <dcterms:created xsi:type="dcterms:W3CDTF">2015-06-05T18:17:20Z</dcterms:created>
  <dcterms:modified xsi:type="dcterms:W3CDTF">2025-11-24T23:42:34Z</dcterms:modified>
</cp:coreProperties>
</file>